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5.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6.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Mai\cms-staging.soa.org\files\resources\research-reports\2018\"/>
    </mc:Choice>
  </mc:AlternateContent>
  <bookViews>
    <workbookView xWindow="0" yWindow="0" windowWidth="28800" windowHeight="11835"/>
  </bookViews>
  <sheets>
    <sheet name="Introduction" sheetId="30" r:id="rId1"/>
    <sheet name="Input" sheetId="4" r:id="rId2"/>
    <sheet name="P Matrix" sheetId="1" r:id="rId3"/>
    <sheet name="Output" sheetId="29" r:id="rId4"/>
    <sheet name="Type of service" sheetId="18" r:id="rId5"/>
    <sheet name="Private spending by service" sheetId="23" r:id="rId6"/>
    <sheet name="Provincial spending Projection " sheetId="8" r:id="rId7"/>
    <sheet name="Provincial spending by services" sheetId="16" r:id="rId8"/>
    <sheet name="Prvn. prvt spending by services" sheetId="27" r:id="rId9"/>
    <sheet name="Data for Graph A" sheetId="25" r:id="rId10"/>
    <sheet name="Data for Graph B" sheetId="24" r:id="rId11"/>
    <sheet name="Data for Graph C" sheetId="9" r:id="rId12"/>
    <sheet name="Data for Graph D" sheetId="22" r:id="rId13"/>
    <sheet name="CANSIM population ratio" sheetId="13" state="hidden" r:id="rId14"/>
    <sheet name="Terr. Combined" sheetId="15" state="hidden" r:id="rId15"/>
  </sheets>
  <definedNames>
    <definedName name="yearlimit">Input!$A$40:$A$45</definedName>
  </definedNames>
  <calcPr calcId="171027"/>
</workbook>
</file>

<file path=xl/calcChain.xml><?xml version="1.0" encoding="utf-8"?>
<calcChain xmlns="http://schemas.openxmlformats.org/spreadsheetml/2006/main">
  <c r="H36" i="4" l="1"/>
  <c r="I36" i="4" l="1"/>
  <c r="D22" i="23" l="1"/>
  <c r="C22" i="23"/>
  <c r="AA36" i="8" l="1"/>
  <c r="F10" i="1"/>
  <c r="F6" i="29"/>
  <c r="BE36" i="8" l="1"/>
  <c r="AZ36" i="8"/>
  <c r="AU36" i="8"/>
  <c r="AP36" i="8"/>
  <c r="AK36" i="8"/>
  <c r="AF36" i="8"/>
  <c r="V36" i="8"/>
  <c r="Q36" i="8"/>
  <c r="L36" i="8"/>
  <c r="G36" i="8"/>
  <c r="B18" i="23"/>
  <c r="C17" i="23" s="1"/>
  <c r="B72" i="27" l="1"/>
  <c r="B73" i="27" s="1"/>
  <c r="B74" i="27" s="1"/>
  <c r="B75" i="27" s="1"/>
  <c r="B76" i="27" s="1"/>
  <c r="B77" i="27" s="1"/>
  <c r="B78" i="27" s="1"/>
  <c r="B79" i="27" s="1"/>
  <c r="B80" i="27" s="1"/>
  <c r="B81" i="27" s="1"/>
  <c r="B82" i="27" s="1"/>
  <c r="B83" i="27" s="1"/>
  <c r="B84" i="27" s="1"/>
  <c r="B85" i="27" s="1"/>
  <c r="B86" i="27" s="1"/>
  <c r="B87" i="27" s="1"/>
  <c r="B88" i="27" s="1"/>
  <c r="B89" i="27" s="1"/>
  <c r="B90" i="27" s="1"/>
  <c r="B91" i="27" s="1"/>
  <c r="B92" i="27" s="1"/>
  <c r="B93" i="27" s="1"/>
  <c r="B94" i="27" s="1"/>
  <c r="B95" i="27" s="1"/>
  <c r="B96" i="27" s="1"/>
  <c r="B97" i="27" s="1"/>
  <c r="B98" i="27" s="1"/>
  <c r="B99" i="27" s="1"/>
  <c r="B100" i="27" s="1"/>
  <c r="B101" i="27" s="1"/>
  <c r="B31" i="27"/>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A27" i="27"/>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B90" i="16" l="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K35" i="8"/>
  <c r="AY35" i="8" l="1"/>
  <c r="AT35" i="8"/>
  <c r="Z35" i="8"/>
  <c r="AE35" i="8"/>
  <c r="BI35" i="8"/>
  <c r="BD35" i="8"/>
  <c r="AO35" i="8"/>
  <c r="AJ35" i="8"/>
  <c r="U35" i="8"/>
  <c r="P35" i="8"/>
  <c r="O77" i="25"/>
  <c r="B29" i="23" l="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A25" i="23"/>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C16" i="23"/>
  <c r="C13" i="23"/>
  <c r="C12" i="23"/>
  <c r="C11" i="23"/>
  <c r="AH22" i="23" l="1"/>
  <c r="AI22" i="23" s="1"/>
  <c r="N22" i="23"/>
  <c r="O22" i="23" s="1"/>
  <c r="X22" i="23"/>
  <c r="Y22" i="23" s="1"/>
  <c r="S22" i="23"/>
  <c r="T22" i="23" s="1"/>
  <c r="I22" i="23"/>
  <c r="J22" i="23" s="1"/>
  <c r="AC22" i="23"/>
  <c r="AD22" i="23" s="1"/>
  <c r="C15" i="23"/>
  <c r="C14" i="23"/>
  <c r="C18" i="23" l="1"/>
  <c r="CA4" i="22" l="1"/>
  <c r="CA5" i="22"/>
  <c r="CA6" i="22"/>
  <c r="CA7" i="22"/>
  <c r="CA8" i="22"/>
  <c r="CA9" i="22"/>
  <c r="CA10" i="22"/>
  <c r="CA11" i="22"/>
  <c r="CA12" i="22"/>
  <c r="CA13" i="22"/>
  <c r="CA14" i="22"/>
  <c r="CA15" i="22"/>
  <c r="CA16" i="22"/>
  <c r="CA17" i="22"/>
  <c r="CA18" i="22"/>
  <c r="CA19" i="22"/>
  <c r="CA20" i="22"/>
  <c r="CA21" i="22"/>
  <c r="CA22" i="22"/>
  <c r="CA23" i="22"/>
  <c r="CA24" i="22"/>
  <c r="CA25" i="22"/>
  <c r="CA26" i="22"/>
  <c r="CA27" i="22"/>
  <c r="CA28" i="22"/>
  <c r="CA29" i="22"/>
  <c r="CA30" i="22"/>
  <c r="CA31" i="22"/>
  <c r="CA32" i="22"/>
  <c r="CA33" i="22"/>
  <c r="CA34" i="22"/>
  <c r="CA35" i="22"/>
  <c r="CA36" i="22"/>
  <c r="CA37" i="22"/>
  <c r="CA38" i="22"/>
  <c r="CA39" i="22"/>
  <c r="CA40" i="22"/>
  <c r="CA41" i="22"/>
  <c r="CA42" i="22"/>
  <c r="CA43" i="22"/>
  <c r="CA3" i="22"/>
  <c r="D26" i="18" l="1"/>
  <c r="C26" i="18"/>
  <c r="X26" i="18" s="1"/>
  <c r="B33" i="18"/>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A29" i="18"/>
  <c r="AI27" i="18"/>
  <c r="AI26" i="18"/>
  <c r="B17" i="18"/>
  <c r="C13" i="18" s="1"/>
  <c r="A30" i="18" l="1"/>
  <c r="S30" i="18" s="1"/>
  <c r="W26" i="23" s="1"/>
  <c r="S28" i="18"/>
  <c r="W24" i="23" s="1"/>
  <c r="S29" i="18"/>
  <c r="W25" i="23" s="1"/>
  <c r="AF26" i="18"/>
  <c r="H26" i="18"/>
  <c r="L26" i="18"/>
  <c r="AB26" i="18"/>
  <c r="P26" i="18"/>
  <c r="T26" i="18"/>
  <c r="C11" i="18"/>
  <c r="C14" i="18"/>
  <c r="C12" i="18"/>
  <c r="C10" i="18"/>
  <c r="G28" i="18" s="1"/>
  <c r="C16" i="18"/>
  <c r="C15" i="18"/>
  <c r="H24" i="23" l="1"/>
  <c r="G29" i="18"/>
  <c r="H25" i="23" s="1"/>
  <c r="A31" i="18"/>
  <c r="W31" i="18" s="1"/>
  <c r="G30" i="18"/>
  <c r="H26" i="23" s="1"/>
  <c r="W28" i="18"/>
  <c r="W30" i="18"/>
  <c r="W29" i="18"/>
  <c r="AE30" i="18"/>
  <c r="AG26" i="23" s="1"/>
  <c r="AE29" i="18"/>
  <c r="AG25" i="23" s="1"/>
  <c r="AE28" i="18"/>
  <c r="AG24" i="23" s="1"/>
  <c r="O29" i="18"/>
  <c r="R25" i="23" s="1"/>
  <c r="O28" i="18"/>
  <c r="R24" i="23" s="1"/>
  <c r="O30" i="18"/>
  <c r="R26" i="23" s="1"/>
  <c r="AA29" i="18"/>
  <c r="AB25" i="23" s="1"/>
  <c r="AA30" i="18"/>
  <c r="AB26" i="23" s="1"/>
  <c r="AA28" i="18"/>
  <c r="AB24" i="23" s="1"/>
  <c r="K29" i="18"/>
  <c r="M25" i="23" s="1"/>
  <c r="K28" i="18"/>
  <c r="M24" i="23" s="1"/>
  <c r="K31" i="18"/>
  <c r="M27" i="23" s="1"/>
  <c r="K30" i="18"/>
  <c r="M26" i="23" s="1"/>
  <c r="I45" i="25"/>
  <c r="I44" i="25"/>
  <c r="I43" i="25"/>
  <c r="C17" i="18"/>
  <c r="AA31" i="18" l="1"/>
  <c r="AB27" i="23" s="1"/>
  <c r="O31" i="18"/>
  <c r="R27" i="23" s="1"/>
  <c r="AE31" i="18"/>
  <c r="AG27" i="23" s="1"/>
  <c r="A32" i="18"/>
  <c r="G31" i="18"/>
  <c r="H27" i="23" s="1"/>
  <c r="S31" i="18"/>
  <c r="W27" i="23" s="1"/>
  <c r="C44" i="25"/>
  <c r="C43" i="25"/>
  <c r="C45" i="25"/>
  <c r="K44" i="25"/>
  <c r="M45" i="25"/>
  <c r="E45" i="25"/>
  <c r="K45" i="25"/>
  <c r="O44" i="25"/>
  <c r="G44" i="25"/>
  <c r="O45" i="25"/>
  <c r="M43" i="25"/>
  <c r="E43" i="25"/>
  <c r="M44" i="25"/>
  <c r="E44" i="25"/>
  <c r="G45" i="25"/>
  <c r="K46" i="25"/>
  <c r="G46" i="25"/>
  <c r="K43" i="25"/>
  <c r="G43" i="25"/>
  <c r="O43" i="25"/>
  <c r="E46" i="25"/>
  <c r="AI30" i="18"/>
  <c r="AI29" i="18"/>
  <c r="AI28" i="18"/>
  <c r="M46" i="25" l="1"/>
  <c r="I46" i="25"/>
  <c r="AI31" i="18"/>
  <c r="C46" i="25"/>
  <c r="A33" i="18"/>
  <c r="G32" i="18"/>
  <c r="H28" i="23" s="1"/>
  <c r="S32" i="18"/>
  <c r="W28" i="23" s="1"/>
  <c r="W32" i="18"/>
  <c r="AA32" i="18"/>
  <c r="AB28" i="23" s="1"/>
  <c r="K32" i="18"/>
  <c r="M28" i="23" s="1"/>
  <c r="AE32" i="18"/>
  <c r="AG28" i="23" s="1"/>
  <c r="O32" i="18"/>
  <c r="R28" i="23" s="1"/>
  <c r="C47" i="25" l="1"/>
  <c r="AI32" i="18"/>
  <c r="M47" i="25"/>
  <c r="O46" i="25"/>
  <c r="I47" i="25"/>
  <c r="E47" i="25"/>
  <c r="A34" i="18"/>
  <c r="G33" i="18"/>
  <c r="H29" i="23" s="1"/>
  <c r="S33" i="18"/>
  <c r="W29" i="23" s="1"/>
  <c r="W33" i="18"/>
  <c r="AA33" i="18"/>
  <c r="AB29" i="23" s="1"/>
  <c r="O33" i="18"/>
  <c r="R29" i="23" s="1"/>
  <c r="AE33" i="18"/>
  <c r="AG29" i="23" s="1"/>
  <c r="K33" i="18"/>
  <c r="M29" i="23" s="1"/>
  <c r="G47" i="25"/>
  <c r="K47" i="25"/>
  <c r="K48" i="25" l="1"/>
  <c r="O47" i="25"/>
  <c r="M48" i="25"/>
  <c r="A35" i="18"/>
  <c r="G34" i="18"/>
  <c r="H30" i="23" s="1"/>
  <c r="S34" i="18"/>
  <c r="W30" i="23" s="1"/>
  <c r="K34" i="18"/>
  <c r="M30" i="23" s="1"/>
  <c r="AE34" i="18"/>
  <c r="AG30" i="23" s="1"/>
  <c r="O34" i="18"/>
  <c r="R30" i="23" s="1"/>
  <c r="AA34" i="18"/>
  <c r="AB30" i="23" s="1"/>
  <c r="W34" i="18"/>
  <c r="E48" i="25"/>
  <c r="I48" i="25"/>
  <c r="G48" i="25"/>
  <c r="C48" i="25"/>
  <c r="AI33" i="18"/>
  <c r="I49" i="25" l="1"/>
  <c r="C49" i="25"/>
  <c r="AI34" i="18"/>
  <c r="O48" i="25"/>
  <c r="A36" i="18"/>
  <c r="G35" i="18"/>
  <c r="H31" i="23" s="1"/>
  <c r="S35" i="18"/>
  <c r="W31" i="23" s="1"/>
  <c r="W35" i="18"/>
  <c r="O35" i="18"/>
  <c r="R31" i="23" s="1"/>
  <c r="AE35" i="18"/>
  <c r="AG31" i="23" s="1"/>
  <c r="K35" i="18"/>
  <c r="M31" i="23" s="1"/>
  <c r="AA35" i="18"/>
  <c r="AB31" i="23" s="1"/>
  <c r="M49" i="25"/>
  <c r="G49" i="25"/>
  <c r="K49" i="25"/>
  <c r="E49" i="25"/>
  <c r="G50" i="25" l="1"/>
  <c r="A37" i="18"/>
  <c r="G36" i="18"/>
  <c r="H32" i="23" s="1"/>
  <c r="S36" i="18"/>
  <c r="W32" i="23" s="1"/>
  <c r="O36" i="18"/>
  <c r="R32" i="23" s="1"/>
  <c r="AA36" i="18"/>
  <c r="AB32" i="23" s="1"/>
  <c r="W36" i="18"/>
  <c r="AE36" i="18"/>
  <c r="AG32" i="23" s="1"/>
  <c r="K36" i="18"/>
  <c r="M32" i="23" s="1"/>
  <c r="K50" i="25"/>
  <c r="E50" i="25"/>
  <c r="I50" i="25"/>
  <c r="M50" i="25"/>
  <c r="O49" i="25"/>
  <c r="AI35" i="18"/>
  <c r="C50" i="25"/>
  <c r="C51" i="25" l="1"/>
  <c r="AI36" i="18"/>
  <c r="M51" i="25"/>
  <c r="A38" i="18"/>
  <c r="G37" i="18"/>
  <c r="H33" i="23" s="1"/>
  <c r="S37" i="18"/>
  <c r="W33" i="23" s="1"/>
  <c r="W37" i="18"/>
  <c r="AE37" i="18"/>
  <c r="AG33" i="23" s="1"/>
  <c r="K37" i="18"/>
  <c r="M33" i="23" s="1"/>
  <c r="O37" i="18"/>
  <c r="R33" i="23" s="1"/>
  <c r="AA37" i="18"/>
  <c r="AB33" i="23" s="1"/>
  <c r="E51" i="25"/>
  <c r="G51" i="25"/>
  <c r="K51" i="25"/>
  <c r="O50" i="25"/>
  <c r="I51" i="25"/>
  <c r="G52" i="25" l="1"/>
  <c r="G38" i="18"/>
  <c r="H34" i="23" s="1"/>
  <c r="AI37" i="18"/>
  <c r="C52" i="25"/>
  <c r="O51" i="25"/>
  <c r="A39" i="18"/>
  <c r="S38" i="18"/>
  <c r="W34" i="23" s="1"/>
  <c r="AE38" i="18"/>
  <c r="AG34" i="23" s="1"/>
  <c r="K38" i="18"/>
  <c r="M34" i="23" s="1"/>
  <c r="O38" i="18"/>
  <c r="R34" i="23" s="1"/>
  <c r="AA38" i="18"/>
  <c r="AB34" i="23" s="1"/>
  <c r="I52" i="25"/>
  <c r="E52" i="25"/>
  <c r="M52" i="25"/>
  <c r="W38" i="18"/>
  <c r="K52" i="25"/>
  <c r="W39" i="18" l="1"/>
  <c r="K53" i="25"/>
  <c r="AE39" i="18"/>
  <c r="AG35" i="23" s="1"/>
  <c r="O52" i="25"/>
  <c r="AA39" i="18"/>
  <c r="AB35" i="23" s="1"/>
  <c r="M53" i="25"/>
  <c r="I53" i="25"/>
  <c r="K39" i="18"/>
  <c r="M35" i="23" s="1"/>
  <c r="E53" i="25"/>
  <c r="G39" i="18"/>
  <c r="H35" i="23" s="1"/>
  <c r="AI38" i="18"/>
  <c r="C53" i="25"/>
  <c r="O39" i="18"/>
  <c r="R35" i="23" s="1"/>
  <c r="G53" i="25"/>
  <c r="A40" i="18"/>
  <c r="S39" i="18"/>
  <c r="W35" i="23" s="1"/>
  <c r="K40" i="18" l="1"/>
  <c r="M36" i="23" s="1"/>
  <c r="E54" i="25"/>
  <c r="G40" i="18"/>
  <c r="H36" i="23" s="1"/>
  <c r="C54" i="25"/>
  <c r="AI39" i="18"/>
  <c r="AA40" i="18"/>
  <c r="AB36" i="23" s="1"/>
  <c r="M54" i="25"/>
  <c r="I54" i="25"/>
  <c r="O40" i="18"/>
  <c r="R36" i="23" s="1"/>
  <c r="G54" i="25"/>
  <c r="A41" i="18"/>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S40" i="18"/>
  <c r="W36" i="23" s="1"/>
  <c r="AE40" i="18"/>
  <c r="AG36" i="23" s="1"/>
  <c r="O53" i="25"/>
  <c r="W40" i="18"/>
  <c r="K54" i="25"/>
  <c r="AE41" i="18" l="1"/>
  <c r="AG37" i="23" s="1"/>
  <c r="O54" i="25"/>
  <c r="G41" i="18"/>
  <c r="H37" i="23" s="1"/>
  <c r="C55" i="25"/>
  <c r="AI40" i="18"/>
  <c r="O41" i="18"/>
  <c r="R37" i="23" s="1"/>
  <c r="G55" i="25"/>
  <c r="AA41" i="18"/>
  <c r="AB37" i="23" s="1"/>
  <c r="M55" i="25"/>
  <c r="W41" i="18"/>
  <c r="K55" i="25"/>
  <c r="S41" i="18"/>
  <c r="W37" i="23" s="1"/>
  <c r="I55" i="25"/>
  <c r="K41" i="18"/>
  <c r="M37" i="23" s="1"/>
  <c r="E55" i="25"/>
  <c r="K42" i="18" l="1"/>
  <c r="M38" i="23" s="1"/>
  <c r="E56" i="25"/>
  <c r="S42" i="18"/>
  <c r="W38" i="23" s="1"/>
  <c r="I56" i="25"/>
  <c r="W42" i="18"/>
  <c r="K56" i="25"/>
  <c r="O42" i="18"/>
  <c r="R38" i="23" s="1"/>
  <c r="G56" i="25"/>
  <c r="G42" i="18"/>
  <c r="H38" i="23" s="1"/>
  <c r="AI41" i="18"/>
  <c r="C56" i="25"/>
  <c r="AA42" i="18"/>
  <c r="AB38" i="23" s="1"/>
  <c r="M56" i="25"/>
  <c r="AE42" i="18"/>
  <c r="AG38" i="23" s="1"/>
  <c r="O55" i="25"/>
  <c r="O43" i="18" l="1"/>
  <c r="R39" i="23" s="1"/>
  <c r="G57" i="25"/>
  <c r="G43" i="18"/>
  <c r="H39" i="23" s="1"/>
  <c r="C57" i="25"/>
  <c r="AI42" i="18"/>
  <c r="AA43" i="18"/>
  <c r="AB39" i="23" s="1"/>
  <c r="M57" i="25"/>
  <c r="S43" i="18"/>
  <c r="W39" i="23" s="1"/>
  <c r="I57" i="25"/>
  <c r="AE43" i="18"/>
  <c r="AG39" i="23" s="1"/>
  <c r="O56" i="25"/>
  <c r="W43" i="18"/>
  <c r="K57" i="25"/>
  <c r="K43" i="18"/>
  <c r="M39" i="23" s="1"/>
  <c r="E57" i="25"/>
  <c r="G44" i="18" l="1"/>
  <c r="H40" i="23" s="1"/>
  <c r="AI43" i="18"/>
  <c r="C58" i="25"/>
  <c r="W44" i="18"/>
  <c r="K58" i="25"/>
  <c r="AE44" i="18"/>
  <c r="AG40" i="23" s="1"/>
  <c r="O57" i="25"/>
  <c r="AA44" i="18"/>
  <c r="AB40" i="23" s="1"/>
  <c r="M58" i="25"/>
  <c r="K44" i="18"/>
  <c r="M40" i="23" s="1"/>
  <c r="E58" i="25"/>
  <c r="S44" i="18"/>
  <c r="W40" i="23" s="1"/>
  <c r="I58" i="25"/>
  <c r="O44" i="18"/>
  <c r="R40" i="23" s="1"/>
  <c r="G58" i="25"/>
  <c r="AE45" i="18" l="1"/>
  <c r="AG41" i="23" s="1"/>
  <c r="O58" i="25"/>
  <c r="AA45" i="18"/>
  <c r="AB41" i="23" s="1"/>
  <c r="M59" i="25"/>
  <c r="S45" i="18"/>
  <c r="W41" i="23" s="1"/>
  <c r="I59" i="25"/>
  <c r="O45" i="18"/>
  <c r="R41" i="23" s="1"/>
  <c r="G59" i="25"/>
  <c r="W45" i="18"/>
  <c r="K59" i="25"/>
  <c r="G45" i="18"/>
  <c r="H41" i="23" s="1"/>
  <c r="AI44" i="18"/>
  <c r="C59" i="25"/>
  <c r="K45" i="18"/>
  <c r="M41" i="23" s="1"/>
  <c r="E59" i="25"/>
  <c r="AA46" i="18" l="1"/>
  <c r="AB42" i="23" s="1"/>
  <c r="M60" i="25"/>
  <c r="W46" i="18"/>
  <c r="K60" i="25"/>
  <c r="S46" i="18"/>
  <c r="W42" i="23" s="1"/>
  <c r="I60" i="25"/>
  <c r="O46" i="18"/>
  <c r="R42" i="23" s="1"/>
  <c r="G60" i="25"/>
  <c r="K46" i="18"/>
  <c r="M42" i="23" s="1"/>
  <c r="E60" i="25"/>
  <c r="G46" i="18"/>
  <c r="H42" i="23" s="1"/>
  <c r="AI45" i="18"/>
  <c r="C60" i="25"/>
  <c r="AE46" i="18"/>
  <c r="AG42" i="23" s="1"/>
  <c r="O59" i="25"/>
  <c r="AE47" i="18" l="1"/>
  <c r="AG43" i="23" s="1"/>
  <c r="O60" i="25"/>
  <c r="K47" i="18"/>
  <c r="M43" i="23" s="1"/>
  <c r="E61" i="25"/>
  <c r="S47" i="18"/>
  <c r="W43" i="23" s="1"/>
  <c r="I61" i="25"/>
  <c r="W47" i="18"/>
  <c r="K61" i="25"/>
  <c r="G47" i="18"/>
  <c r="H43" i="23" s="1"/>
  <c r="C61" i="25"/>
  <c r="AI46" i="18"/>
  <c r="O47" i="18"/>
  <c r="R43" i="23" s="1"/>
  <c r="G61" i="25"/>
  <c r="AA47" i="18"/>
  <c r="AB43" i="23" s="1"/>
  <c r="M61" i="25"/>
  <c r="O48" i="18" l="1"/>
  <c r="R44" i="23" s="1"/>
  <c r="G62" i="25"/>
  <c r="W48" i="18"/>
  <c r="K62" i="25"/>
  <c r="K48" i="18"/>
  <c r="M44" i="23" s="1"/>
  <c r="E62" i="25"/>
  <c r="G48" i="18"/>
  <c r="H44" i="23" s="1"/>
  <c r="AI47" i="18"/>
  <c r="C62" i="25"/>
  <c r="AA48" i="18"/>
  <c r="AB44" i="23" s="1"/>
  <c r="M62" i="25"/>
  <c r="S48" i="18"/>
  <c r="W44" i="23" s="1"/>
  <c r="I62" i="25"/>
  <c r="AE48" i="18"/>
  <c r="AG44" i="23" s="1"/>
  <c r="O61" i="25"/>
  <c r="S49" i="18" l="1"/>
  <c r="W45" i="23" s="1"/>
  <c r="I63" i="25"/>
  <c r="K49" i="18"/>
  <c r="M45" i="23" s="1"/>
  <c r="E63" i="25"/>
  <c r="W49" i="18"/>
  <c r="K63" i="25"/>
  <c r="AE49" i="18"/>
  <c r="AG45" i="23" s="1"/>
  <c r="O62" i="25"/>
  <c r="AA49" i="18"/>
  <c r="AB45" i="23" s="1"/>
  <c r="M63" i="25"/>
  <c r="G49" i="18"/>
  <c r="H45" i="23" s="1"/>
  <c r="AI48" i="18"/>
  <c r="C63" i="25"/>
  <c r="O49" i="18"/>
  <c r="R45" i="23" s="1"/>
  <c r="G63" i="25"/>
  <c r="AA50" i="18" l="1"/>
  <c r="AB46" i="23" s="1"/>
  <c r="M64" i="25"/>
  <c r="K50" i="18"/>
  <c r="M46" i="23" s="1"/>
  <c r="E64" i="25"/>
  <c r="O50" i="18"/>
  <c r="R46" i="23" s="1"/>
  <c r="G64" i="25"/>
  <c r="G50" i="18"/>
  <c r="H46" i="23" s="1"/>
  <c r="AI49" i="18"/>
  <c r="C64" i="25"/>
  <c r="S50" i="18"/>
  <c r="W46" i="23" s="1"/>
  <c r="I64" i="25"/>
  <c r="AE50" i="18"/>
  <c r="AG46" i="23" s="1"/>
  <c r="O63" i="25"/>
  <c r="W50" i="18"/>
  <c r="K64" i="25"/>
  <c r="K51" i="18" l="1"/>
  <c r="M47" i="23" s="1"/>
  <c r="E65" i="25"/>
  <c r="AE51" i="18"/>
  <c r="AG47" i="23" s="1"/>
  <c r="O64" i="25"/>
  <c r="O51" i="18"/>
  <c r="R47" i="23" s="1"/>
  <c r="G65" i="25"/>
  <c r="W51" i="18"/>
  <c r="K65" i="25"/>
  <c r="S51" i="18"/>
  <c r="W47" i="23" s="1"/>
  <c r="I65" i="25"/>
  <c r="G51" i="18"/>
  <c r="H47" i="23" s="1"/>
  <c r="C65" i="25"/>
  <c r="AI50" i="18"/>
  <c r="AA51" i="18"/>
  <c r="AB47" i="23" s="1"/>
  <c r="M65" i="25"/>
  <c r="W52" i="18" l="1"/>
  <c r="K66" i="25"/>
  <c r="AE52" i="18"/>
  <c r="AG48" i="23" s="1"/>
  <c r="O65" i="25"/>
  <c r="S52" i="18"/>
  <c r="W48" i="23" s="1"/>
  <c r="I66" i="25"/>
  <c r="AA52" i="18"/>
  <c r="AB48" i="23" s="1"/>
  <c r="M66" i="25"/>
  <c r="G52" i="18"/>
  <c r="H48" i="23" s="1"/>
  <c r="AI51" i="18"/>
  <c r="C66" i="25"/>
  <c r="K52" i="18"/>
  <c r="M48" i="23" s="1"/>
  <c r="E66" i="25"/>
  <c r="O52" i="18"/>
  <c r="R48" i="23" s="1"/>
  <c r="G66" i="25"/>
  <c r="O53" i="18" l="1"/>
  <c r="R49" i="23" s="1"/>
  <c r="G67" i="25"/>
  <c r="K53" i="18"/>
  <c r="M49" i="23" s="1"/>
  <c r="E67" i="25"/>
  <c r="G53" i="18"/>
  <c r="H49" i="23" s="1"/>
  <c r="C67" i="25"/>
  <c r="AI52" i="18"/>
  <c r="S53" i="18"/>
  <c r="W49" i="23" s="1"/>
  <c r="I67" i="25"/>
  <c r="AA53" i="18"/>
  <c r="AB49" i="23" s="1"/>
  <c r="M67" i="25"/>
  <c r="AE53" i="18"/>
  <c r="AG49" i="23" s="1"/>
  <c r="O66" i="25"/>
  <c r="W53" i="18"/>
  <c r="K67" i="25"/>
  <c r="AE54" i="18" l="1"/>
  <c r="AG50" i="23" s="1"/>
  <c r="O67" i="25"/>
  <c r="W54" i="18"/>
  <c r="K68" i="25"/>
  <c r="K54" i="18"/>
  <c r="M50" i="23" s="1"/>
  <c r="E68" i="25"/>
  <c r="AA54" i="18"/>
  <c r="AB50" i="23" s="1"/>
  <c r="M68" i="25"/>
  <c r="S54" i="18"/>
  <c r="W50" i="23" s="1"/>
  <c r="I68" i="25"/>
  <c r="G54" i="18"/>
  <c r="H50" i="23" s="1"/>
  <c r="C68" i="25"/>
  <c r="AI53" i="18"/>
  <c r="O54" i="18"/>
  <c r="R50" i="23" s="1"/>
  <c r="G68" i="25"/>
  <c r="S55" i="18" l="1"/>
  <c r="W51" i="23" s="1"/>
  <c r="I69" i="25"/>
  <c r="K55" i="18"/>
  <c r="M51" i="23" s="1"/>
  <c r="E69" i="25"/>
  <c r="W55" i="18"/>
  <c r="K69" i="25"/>
  <c r="O55" i="18"/>
  <c r="R51" i="23" s="1"/>
  <c r="G69" i="25"/>
  <c r="G55" i="18"/>
  <c r="H51" i="23" s="1"/>
  <c r="C69" i="25"/>
  <c r="AI54" i="18"/>
  <c r="AA55" i="18"/>
  <c r="AB51" i="23" s="1"/>
  <c r="M69" i="25"/>
  <c r="AE55" i="18"/>
  <c r="AG51" i="23" s="1"/>
  <c r="O68" i="25"/>
  <c r="BH34" i="8"/>
  <c r="BH35" i="8"/>
  <c r="CA24" i="27" l="1"/>
  <c r="CC24" i="27"/>
  <c r="CB24" i="27"/>
  <c r="BX24" i="27"/>
  <c r="BZ24" i="27"/>
  <c r="BY24" i="27"/>
  <c r="CN42" i="16"/>
  <c r="CM42" i="16"/>
  <c r="CL42" i="16"/>
  <c r="CJ42" i="16"/>
  <c r="CH42" i="16"/>
  <c r="CK42" i="16"/>
  <c r="CI42" i="16"/>
  <c r="BX25" i="27"/>
  <c r="CB25" i="27"/>
  <c r="CC25" i="27"/>
  <c r="CA25" i="27"/>
  <c r="BY25" i="27"/>
  <c r="BZ25" i="27"/>
  <c r="CN43" i="16"/>
  <c r="CM43" i="16"/>
  <c r="CL43" i="16"/>
  <c r="CJ43" i="16"/>
  <c r="CH43" i="16"/>
  <c r="CK43" i="16"/>
  <c r="CI43" i="16"/>
  <c r="AE56" i="18"/>
  <c r="AG52" i="23" s="1"/>
  <c r="O69" i="25"/>
  <c r="O56" i="18"/>
  <c r="R52" i="23" s="1"/>
  <c r="G70" i="25"/>
  <c r="AA56" i="18"/>
  <c r="AB52" i="23" s="1"/>
  <c r="M70" i="25"/>
  <c r="G56" i="18"/>
  <c r="H52" i="23" s="1"/>
  <c r="C70" i="25"/>
  <c r="AI55" i="18"/>
  <c r="K56" i="18"/>
  <c r="M52" i="23" s="1"/>
  <c r="E70" i="25"/>
  <c r="W56" i="18"/>
  <c r="K70" i="25"/>
  <c r="S56" i="18"/>
  <c r="W52" i="23" s="1"/>
  <c r="I70" i="25"/>
  <c r="B49" i="16"/>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A45" i="16"/>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S42" i="15"/>
  <c r="BF42" i="15" s="1"/>
  <c r="AR42" i="15"/>
  <c r="BE42" i="15" s="1"/>
  <c r="AQ42" i="15"/>
  <c r="BD42" i="15" s="1"/>
  <c r="AP42" i="15"/>
  <c r="BC42" i="15" s="1"/>
  <c r="AO42" i="15"/>
  <c r="BB42" i="15" s="1"/>
  <c r="AN42" i="15"/>
  <c r="BA42" i="15" s="1"/>
  <c r="AM42" i="15"/>
  <c r="AZ42" i="15" s="1"/>
  <c r="AL42" i="15"/>
  <c r="AY42" i="15" s="1"/>
  <c r="AK42" i="15"/>
  <c r="AX42" i="15" s="1"/>
  <c r="AJ42" i="15"/>
  <c r="AW42" i="15" s="1"/>
  <c r="AS41" i="15"/>
  <c r="BF41" i="15" s="1"/>
  <c r="AR41" i="15"/>
  <c r="BE41" i="15" s="1"/>
  <c r="AQ41" i="15"/>
  <c r="BD41" i="15" s="1"/>
  <c r="AP41" i="15"/>
  <c r="BC41" i="15" s="1"/>
  <c r="AO41" i="15"/>
  <c r="BB41" i="15" s="1"/>
  <c r="AN41" i="15"/>
  <c r="BA41" i="15" s="1"/>
  <c r="AM41" i="15"/>
  <c r="AZ41" i="15" s="1"/>
  <c r="AL41" i="15"/>
  <c r="AY41" i="15" s="1"/>
  <c r="AK41" i="15"/>
  <c r="AX41" i="15" s="1"/>
  <c r="AJ41" i="15"/>
  <c r="AW41" i="15" s="1"/>
  <c r="AS40" i="15"/>
  <c r="BF40" i="15" s="1"/>
  <c r="AR40" i="15"/>
  <c r="BE40" i="15" s="1"/>
  <c r="AQ40" i="15"/>
  <c r="BD40" i="15" s="1"/>
  <c r="AP40" i="15"/>
  <c r="BC40" i="15" s="1"/>
  <c r="AO40" i="15"/>
  <c r="BB40" i="15" s="1"/>
  <c r="AN40" i="15"/>
  <c r="BA40" i="15" s="1"/>
  <c r="AM40" i="15"/>
  <c r="AZ40" i="15" s="1"/>
  <c r="AL40" i="15"/>
  <c r="AY40" i="15" s="1"/>
  <c r="AK40" i="15"/>
  <c r="AX40" i="15" s="1"/>
  <c r="AJ40" i="15"/>
  <c r="AW40" i="15" s="1"/>
  <c r="AS39" i="15"/>
  <c r="BF39" i="15" s="1"/>
  <c r="AR39" i="15"/>
  <c r="BE39" i="15" s="1"/>
  <c r="AQ39" i="15"/>
  <c r="BD39" i="15" s="1"/>
  <c r="AP39" i="15"/>
  <c r="BC39" i="15" s="1"/>
  <c r="AO39" i="15"/>
  <c r="BB39" i="15" s="1"/>
  <c r="AN39" i="15"/>
  <c r="BA39" i="15" s="1"/>
  <c r="AM39" i="15"/>
  <c r="AZ39" i="15" s="1"/>
  <c r="AL39" i="15"/>
  <c r="AY39" i="15" s="1"/>
  <c r="AK39" i="15"/>
  <c r="AX39" i="15" s="1"/>
  <c r="AJ39" i="15"/>
  <c r="AW39" i="15" s="1"/>
  <c r="AS38" i="15"/>
  <c r="BF38" i="15" s="1"/>
  <c r="AR38" i="15"/>
  <c r="BE38" i="15" s="1"/>
  <c r="AQ38" i="15"/>
  <c r="BD38" i="15" s="1"/>
  <c r="AP38" i="15"/>
  <c r="BC38" i="15" s="1"/>
  <c r="AO38" i="15"/>
  <c r="BB38" i="15" s="1"/>
  <c r="AN38" i="15"/>
  <c r="BA38" i="15" s="1"/>
  <c r="AM38" i="15"/>
  <c r="AZ38" i="15" s="1"/>
  <c r="AL38" i="15"/>
  <c r="AY38" i="15" s="1"/>
  <c r="AK38" i="15"/>
  <c r="AX38" i="15" s="1"/>
  <c r="AJ38" i="15"/>
  <c r="AW38" i="15" s="1"/>
  <c r="AS37" i="15"/>
  <c r="BF37" i="15" s="1"/>
  <c r="AR37" i="15"/>
  <c r="BE37" i="15" s="1"/>
  <c r="AQ37" i="15"/>
  <c r="BD37" i="15" s="1"/>
  <c r="AP37" i="15"/>
  <c r="BC37" i="15" s="1"/>
  <c r="AO37" i="15"/>
  <c r="BB37" i="15" s="1"/>
  <c r="AN37" i="15"/>
  <c r="BA37" i="15" s="1"/>
  <c r="AM37" i="15"/>
  <c r="AZ37" i="15" s="1"/>
  <c r="AL37" i="15"/>
  <c r="AY37" i="15" s="1"/>
  <c r="AK37" i="15"/>
  <c r="AX37" i="15" s="1"/>
  <c r="AJ37" i="15"/>
  <c r="AW37" i="15" s="1"/>
  <c r="AS36" i="15"/>
  <c r="BF36" i="15" s="1"/>
  <c r="AR36" i="15"/>
  <c r="BE36" i="15" s="1"/>
  <c r="AQ36" i="15"/>
  <c r="BD36" i="15" s="1"/>
  <c r="AP36" i="15"/>
  <c r="BC36" i="15" s="1"/>
  <c r="AO36" i="15"/>
  <c r="BB36" i="15" s="1"/>
  <c r="AN36" i="15"/>
  <c r="BA36" i="15" s="1"/>
  <c r="AM36" i="15"/>
  <c r="AZ36" i="15" s="1"/>
  <c r="AL36" i="15"/>
  <c r="AY36" i="15" s="1"/>
  <c r="AK36" i="15"/>
  <c r="AX36" i="15" s="1"/>
  <c r="AJ36" i="15"/>
  <c r="AW36" i="15" s="1"/>
  <c r="AS35" i="15"/>
  <c r="BF35" i="15" s="1"/>
  <c r="AR35" i="15"/>
  <c r="BE35" i="15" s="1"/>
  <c r="AQ35" i="15"/>
  <c r="BD35" i="15" s="1"/>
  <c r="AP35" i="15"/>
  <c r="BC35" i="15" s="1"/>
  <c r="AO35" i="15"/>
  <c r="BB35" i="15" s="1"/>
  <c r="AN35" i="15"/>
  <c r="BA35" i="15" s="1"/>
  <c r="AM35" i="15"/>
  <c r="AZ35" i="15" s="1"/>
  <c r="AL35" i="15"/>
  <c r="AY35" i="15" s="1"/>
  <c r="AK35" i="15"/>
  <c r="AX35" i="15" s="1"/>
  <c r="AJ35" i="15"/>
  <c r="AW35" i="15" s="1"/>
  <c r="AS34" i="15"/>
  <c r="BF34" i="15" s="1"/>
  <c r="AR34" i="15"/>
  <c r="BE34" i="15" s="1"/>
  <c r="AQ34" i="15"/>
  <c r="BD34" i="15" s="1"/>
  <c r="AP34" i="15"/>
  <c r="BC34" i="15" s="1"/>
  <c r="AO34" i="15"/>
  <c r="BB34" i="15" s="1"/>
  <c r="AN34" i="15"/>
  <c r="BA34" i="15" s="1"/>
  <c r="AM34" i="15"/>
  <c r="AZ34" i="15" s="1"/>
  <c r="AL34" i="15"/>
  <c r="AY34" i="15" s="1"/>
  <c r="AK34" i="15"/>
  <c r="AX34" i="15" s="1"/>
  <c r="AJ34" i="15"/>
  <c r="AW34" i="15" s="1"/>
  <c r="AS33" i="15"/>
  <c r="BF33" i="15" s="1"/>
  <c r="AR33" i="15"/>
  <c r="BE33" i="15" s="1"/>
  <c r="AQ33" i="15"/>
  <c r="BD33" i="15" s="1"/>
  <c r="AP33" i="15"/>
  <c r="BC33" i="15" s="1"/>
  <c r="AO33" i="15"/>
  <c r="BB33" i="15" s="1"/>
  <c r="AN33" i="15"/>
  <c r="BA33" i="15" s="1"/>
  <c r="AM33" i="15"/>
  <c r="AZ33" i="15" s="1"/>
  <c r="AL33" i="15"/>
  <c r="AY33" i="15" s="1"/>
  <c r="AK33" i="15"/>
  <c r="AX33" i="15" s="1"/>
  <c r="AJ33" i="15"/>
  <c r="AW33" i="15" s="1"/>
  <c r="AS32" i="15"/>
  <c r="BF32" i="15" s="1"/>
  <c r="AR32" i="15"/>
  <c r="BE32" i="15" s="1"/>
  <c r="AQ32" i="15"/>
  <c r="BD32" i="15" s="1"/>
  <c r="AP32" i="15"/>
  <c r="BC32" i="15" s="1"/>
  <c r="AO32" i="15"/>
  <c r="BB32" i="15" s="1"/>
  <c r="AN32" i="15"/>
  <c r="BA32" i="15" s="1"/>
  <c r="AM32" i="15"/>
  <c r="AZ32" i="15" s="1"/>
  <c r="AL32" i="15"/>
  <c r="AY32" i="15" s="1"/>
  <c r="AK32" i="15"/>
  <c r="AX32" i="15" s="1"/>
  <c r="AJ32" i="15"/>
  <c r="AW32" i="15" s="1"/>
  <c r="AS31" i="15"/>
  <c r="BF31" i="15" s="1"/>
  <c r="AR31" i="15"/>
  <c r="BE31" i="15" s="1"/>
  <c r="AQ31" i="15"/>
  <c r="BD31" i="15" s="1"/>
  <c r="AP31" i="15"/>
  <c r="BC31" i="15" s="1"/>
  <c r="AO31" i="15"/>
  <c r="BB31" i="15" s="1"/>
  <c r="AN31" i="15"/>
  <c r="BA31" i="15" s="1"/>
  <c r="AM31" i="15"/>
  <c r="AZ31" i="15" s="1"/>
  <c r="AL31" i="15"/>
  <c r="AY31" i="15" s="1"/>
  <c r="AK31" i="15"/>
  <c r="AX31" i="15" s="1"/>
  <c r="AJ31" i="15"/>
  <c r="AW31" i="15" s="1"/>
  <c r="AS30" i="15"/>
  <c r="BF30" i="15" s="1"/>
  <c r="AR30" i="15"/>
  <c r="BE30" i="15" s="1"/>
  <c r="AQ30" i="15"/>
  <c r="BD30" i="15" s="1"/>
  <c r="AP30" i="15"/>
  <c r="BC30" i="15" s="1"/>
  <c r="AO30" i="15"/>
  <c r="BB30" i="15" s="1"/>
  <c r="AN30" i="15"/>
  <c r="BA30" i="15" s="1"/>
  <c r="AM30" i="15"/>
  <c r="AZ30" i="15" s="1"/>
  <c r="AL30" i="15"/>
  <c r="AY30" i="15" s="1"/>
  <c r="AK30" i="15"/>
  <c r="AX30" i="15" s="1"/>
  <c r="AJ30" i="15"/>
  <c r="AW30" i="15" s="1"/>
  <c r="AS29" i="15"/>
  <c r="BF29" i="15" s="1"/>
  <c r="AR29" i="15"/>
  <c r="BE29" i="15" s="1"/>
  <c r="AQ29" i="15"/>
  <c r="BD29" i="15" s="1"/>
  <c r="AP29" i="15"/>
  <c r="BC29" i="15" s="1"/>
  <c r="AO29" i="15"/>
  <c r="BB29" i="15" s="1"/>
  <c r="AN29" i="15"/>
  <c r="BA29" i="15" s="1"/>
  <c r="AM29" i="15"/>
  <c r="AZ29" i="15" s="1"/>
  <c r="AL29" i="15"/>
  <c r="AY29" i="15" s="1"/>
  <c r="AK29" i="15"/>
  <c r="AX29" i="15" s="1"/>
  <c r="AJ29" i="15"/>
  <c r="AW29" i="15" s="1"/>
  <c r="AS28" i="15"/>
  <c r="BF28" i="15" s="1"/>
  <c r="AR28" i="15"/>
  <c r="BE28" i="15" s="1"/>
  <c r="AQ28" i="15"/>
  <c r="BD28" i="15" s="1"/>
  <c r="AP28" i="15"/>
  <c r="BC28" i="15" s="1"/>
  <c r="AO28" i="15"/>
  <c r="BB28" i="15" s="1"/>
  <c r="AN28" i="15"/>
  <c r="BA28" i="15" s="1"/>
  <c r="AM28" i="15"/>
  <c r="AZ28" i="15" s="1"/>
  <c r="AL28" i="15"/>
  <c r="AY28" i="15" s="1"/>
  <c r="AK28" i="15"/>
  <c r="AX28" i="15" s="1"/>
  <c r="AJ28" i="15"/>
  <c r="AW28" i="15" s="1"/>
  <c r="AS27" i="15"/>
  <c r="BF27" i="15" s="1"/>
  <c r="AR27" i="15"/>
  <c r="BE27" i="15" s="1"/>
  <c r="AQ27" i="15"/>
  <c r="BD27" i="15" s="1"/>
  <c r="AP27" i="15"/>
  <c r="BC27" i="15" s="1"/>
  <c r="AO27" i="15"/>
  <c r="BB27" i="15" s="1"/>
  <c r="AN27" i="15"/>
  <c r="BA27" i="15" s="1"/>
  <c r="AM27" i="15"/>
  <c r="AZ27" i="15" s="1"/>
  <c r="AL27" i="15"/>
  <c r="AY27" i="15" s="1"/>
  <c r="AK27" i="15"/>
  <c r="AX27" i="15" s="1"/>
  <c r="AJ27" i="15"/>
  <c r="AW27" i="15" s="1"/>
  <c r="AS26" i="15"/>
  <c r="BF26" i="15" s="1"/>
  <c r="AR26" i="15"/>
  <c r="BE26" i="15" s="1"/>
  <c r="AQ26" i="15"/>
  <c r="BD26" i="15" s="1"/>
  <c r="AP26" i="15"/>
  <c r="BC26" i="15" s="1"/>
  <c r="AO26" i="15"/>
  <c r="BB26" i="15" s="1"/>
  <c r="AN26" i="15"/>
  <c r="BA26" i="15" s="1"/>
  <c r="AM26" i="15"/>
  <c r="AZ26" i="15" s="1"/>
  <c r="AL26" i="15"/>
  <c r="AY26" i="15" s="1"/>
  <c r="AK26" i="15"/>
  <c r="AX26" i="15" s="1"/>
  <c r="AJ26" i="15"/>
  <c r="AW26" i="15" s="1"/>
  <c r="AS25" i="15"/>
  <c r="BF25" i="15" s="1"/>
  <c r="AR25" i="15"/>
  <c r="BE25" i="15" s="1"/>
  <c r="AQ25" i="15"/>
  <c r="BD25" i="15" s="1"/>
  <c r="AP25" i="15"/>
  <c r="BC25" i="15" s="1"/>
  <c r="AO25" i="15"/>
  <c r="BB25" i="15" s="1"/>
  <c r="AN25" i="15"/>
  <c r="BA25" i="15" s="1"/>
  <c r="AM25" i="15"/>
  <c r="AZ25" i="15" s="1"/>
  <c r="AL25" i="15"/>
  <c r="AY25" i="15" s="1"/>
  <c r="AK25" i="15"/>
  <c r="AX25" i="15" s="1"/>
  <c r="AJ25" i="15"/>
  <c r="AW25" i="15" s="1"/>
  <c r="AS24" i="15"/>
  <c r="BF24" i="15" s="1"/>
  <c r="AR24" i="15"/>
  <c r="BE24" i="15" s="1"/>
  <c r="AQ24" i="15"/>
  <c r="BD24" i="15" s="1"/>
  <c r="AP24" i="15"/>
  <c r="BC24" i="15" s="1"/>
  <c r="AO24" i="15"/>
  <c r="BB24" i="15" s="1"/>
  <c r="AN24" i="15"/>
  <c r="BA24" i="15" s="1"/>
  <c r="AM24" i="15"/>
  <c r="AZ24" i="15" s="1"/>
  <c r="AL24" i="15"/>
  <c r="AY24" i="15" s="1"/>
  <c r="AK24" i="15"/>
  <c r="AX24" i="15" s="1"/>
  <c r="AJ24" i="15"/>
  <c r="AW24" i="15" s="1"/>
  <c r="AS23" i="15"/>
  <c r="BF23" i="15" s="1"/>
  <c r="AR23" i="15"/>
  <c r="BE23" i="15" s="1"/>
  <c r="AQ23" i="15"/>
  <c r="BD23" i="15" s="1"/>
  <c r="AP23" i="15"/>
  <c r="BC23" i="15" s="1"/>
  <c r="AO23" i="15"/>
  <c r="BB23" i="15" s="1"/>
  <c r="AN23" i="15"/>
  <c r="BA23" i="15" s="1"/>
  <c r="AM23" i="15"/>
  <c r="AZ23" i="15" s="1"/>
  <c r="AL23" i="15"/>
  <c r="AY23" i="15" s="1"/>
  <c r="AK23" i="15"/>
  <c r="AX23" i="15" s="1"/>
  <c r="AJ23" i="15"/>
  <c r="AW23" i="15" s="1"/>
  <c r="AS22" i="15"/>
  <c r="BF22" i="15" s="1"/>
  <c r="AR22" i="15"/>
  <c r="BE22" i="15" s="1"/>
  <c r="AQ22" i="15"/>
  <c r="BD22" i="15" s="1"/>
  <c r="AP22" i="15"/>
  <c r="BC22" i="15" s="1"/>
  <c r="AO22" i="15"/>
  <c r="BB22" i="15" s="1"/>
  <c r="AN22" i="15"/>
  <c r="BA22" i="15" s="1"/>
  <c r="AM22" i="15"/>
  <c r="AZ22" i="15" s="1"/>
  <c r="AL22" i="15"/>
  <c r="AY22" i="15" s="1"/>
  <c r="AK22" i="15"/>
  <c r="AX22" i="15" s="1"/>
  <c r="AJ22" i="15"/>
  <c r="AW22" i="15" s="1"/>
  <c r="AS21" i="15"/>
  <c r="BF21" i="15" s="1"/>
  <c r="AR21" i="15"/>
  <c r="BE21" i="15" s="1"/>
  <c r="AQ21" i="15"/>
  <c r="BD21" i="15" s="1"/>
  <c r="AP21" i="15"/>
  <c r="BC21" i="15" s="1"/>
  <c r="AO21" i="15"/>
  <c r="BB21" i="15" s="1"/>
  <c r="AN21" i="15"/>
  <c r="BA21" i="15" s="1"/>
  <c r="AM21" i="15"/>
  <c r="AZ21" i="15" s="1"/>
  <c r="AL21" i="15"/>
  <c r="AY21" i="15" s="1"/>
  <c r="AK21" i="15"/>
  <c r="AX21" i="15" s="1"/>
  <c r="AJ21" i="15"/>
  <c r="AW21" i="15" s="1"/>
  <c r="AS20" i="15"/>
  <c r="BF20" i="15" s="1"/>
  <c r="AR20" i="15"/>
  <c r="BE20" i="15" s="1"/>
  <c r="AQ20" i="15"/>
  <c r="BD20" i="15" s="1"/>
  <c r="AP20" i="15"/>
  <c r="BC20" i="15" s="1"/>
  <c r="AO20" i="15"/>
  <c r="BB20" i="15" s="1"/>
  <c r="AN20" i="15"/>
  <c r="BA20" i="15" s="1"/>
  <c r="AM20" i="15"/>
  <c r="AZ20" i="15" s="1"/>
  <c r="AL20" i="15"/>
  <c r="AY20" i="15" s="1"/>
  <c r="AK20" i="15"/>
  <c r="AX20" i="15" s="1"/>
  <c r="AJ20" i="15"/>
  <c r="AW20" i="15" s="1"/>
  <c r="AS19" i="15"/>
  <c r="BF19" i="15" s="1"/>
  <c r="AR19" i="15"/>
  <c r="BE19" i="15" s="1"/>
  <c r="AQ19" i="15"/>
  <c r="BD19" i="15" s="1"/>
  <c r="AP19" i="15"/>
  <c r="BC19" i="15" s="1"/>
  <c r="AO19" i="15"/>
  <c r="BB19" i="15" s="1"/>
  <c r="AN19" i="15"/>
  <c r="BA19" i="15" s="1"/>
  <c r="AM19" i="15"/>
  <c r="AZ19" i="15" s="1"/>
  <c r="AL19" i="15"/>
  <c r="AY19" i="15" s="1"/>
  <c r="AK19" i="15"/>
  <c r="AX19" i="15" s="1"/>
  <c r="AJ19" i="15"/>
  <c r="AW19" i="15" s="1"/>
  <c r="AS18" i="15"/>
  <c r="BF18" i="15" s="1"/>
  <c r="AR18" i="15"/>
  <c r="BE18" i="15" s="1"/>
  <c r="AQ18" i="15"/>
  <c r="BD18" i="15" s="1"/>
  <c r="AP18" i="15"/>
  <c r="BC18" i="15" s="1"/>
  <c r="AO18" i="15"/>
  <c r="BB18" i="15" s="1"/>
  <c r="AN18" i="15"/>
  <c r="BA18" i="15" s="1"/>
  <c r="AM18" i="15"/>
  <c r="AZ18" i="15" s="1"/>
  <c r="AL18" i="15"/>
  <c r="AY18" i="15" s="1"/>
  <c r="AK18" i="15"/>
  <c r="AX18" i="15" s="1"/>
  <c r="AJ18" i="15"/>
  <c r="AW18" i="15" s="1"/>
  <c r="AS17" i="15"/>
  <c r="BF17" i="15" s="1"/>
  <c r="AR17" i="15"/>
  <c r="BE17" i="15" s="1"/>
  <c r="AQ17" i="15"/>
  <c r="BD17" i="15" s="1"/>
  <c r="AP17" i="15"/>
  <c r="BC17" i="15" s="1"/>
  <c r="AO17" i="15"/>
  <c r="BB17" i="15" s="1"/>
  <c r="AN17" i="15"/>
  <c r="BA17" i="15" s="1"/>
  <c r="AM17" i="15"/>
  <c r="AZ17" i="15" s="1"/>
  <c r="AL17" i="15"/>
  <c r="AY17" i="15" s="1"/>
  <c r="AK17" i="15"/>
  <c r="AX17" i="15" s="1"/>
  <c r="AJ17" i="15"/>
  <c r="AW17" i="15" s="1"/>
  <c r="AS16" i="15"/>
  <c r="BF16" i="15" s="1"/>
  <c r="AR16" i="15"/>
  <c r="BE16" i="15" s="1"/>
  <c r="AQ16" i="15"/>
  <c r="BD16" i="15" s="1"/>
  <c r="AP16" i="15"/>
  <c r="BC16" i="15" s="1"/>
  <c r="AO16" i="15"/>
  <c r="BB16" i="15" s="1"/>
  <c r="AN16" i="15"/>
  <c r="BA16" i="15" s="1"/>
  <c r="AM16" i="15"/>
  <c r="AZ16" i="15" s="1"/>
  <c r="AL16" i="15"/>
  <c r="AY16" i="15" s="1"/>
  <c r="AK16" i="15"/>
  <c r="AX16" i="15" s="1"/>
  <c r="AJ16" i="15"/>
  <c r="AW16" i="15" s="1"/>
  <c r="AS15" i="15"/>
  <c r="BF15" i="15" s="1"/>
  <c r="AR15" i="15"/>
  <c r="BE15" i="15" s="1"/>
  <c r="AQ15" i="15"/>
  <c r="BD15" i="15" s="1"/>
  <c r="AP15" i="15"/>
  <c r="BC15" i="15" s="1"/>
  <c r="AO15" i="15"/>
  <c r="BB15" i="15" s="1"/>
  <c r="AN15" i="15"/>
  <c r="BA15" i="15" s="1"/>
  <c r="AM15" i="15"/>
  <c r="AZ15" i="15" s="1"/>
  <c r="AL15" i="15"/>
  <c r="AY15" i="15" s="1"/>
  <c r="AK15" i="15"/>
  <c r="AX15" i="15" s="1"/>
  <c r="AJ15" i="15"/>
  <c r="AW15" i="15" s="1"/>
  <c r="AS14" i="15"/>
  <c r="BF14" i="15" s="1"/>
  <c r="AR14" i="15"/>
  <c r="BE14" i="15" s="1"/>
  <c r="AQ14" i="15"/>
  <c r="BD14" i="15" s="1"/>
  <c r="AP14" i="15"/>
  <c r="BC14" i="15" s="1"/>
  <c r="AO14" i="15"/>
  <c r="BB14" i="15" s="1"/>
  <c r="AN14" i="15"/>
  <c r="BA14" i="15" s="1"/>
  <c r="AM14" i="15"/>
  <c r="AZ14" i="15" s="1"/>
  <c r="AL14" i="15"/>
  <c r="AY14" i="15" s="1"/>
  <c r="AK14" i="15"/>
  <c r="AX14" i="15" s="1"/>
  <c r="AJ14" i="15"/>
  <c r="AW14" i="15" s="1"/>
  <c r="AS13" i="15"/>
  <c r="BF13" i="15" s="1"/>
  <c r="AR13" i="15"/>
  <c r="BE13" i="15" s="1"/>
  <c r="AQ13" i="15"/>
  <c r="BD13" i="15" s="1"/>
  <c r="AP13" i="15"/>
  <c r="BC13" i="15" s="1"/>
  <c r="AO13" i="15"/>
  <c r="BB13" i="15" s="1"/>
  <c r="AN13" i="15"/>
  <c r="BA13" i="15" s="1"/>
  <c r="AM13" i="15"/>
  <c r="AZ13" i="15" s="1"/>
  <c r="AL13" i="15"/>
  <c r="AY13" i="15" s="1"/>
  <c r="AK13" i="15"/>
  <c r="AX13" i="15" s="1"/>
  <c r="AJ13" i="15"/>
  <c r="AW13" i="15" s="1"/>
  <c r="AS12" i="15"/>
  <c r="BF12" i="15" s="1"/>
  <c r="AR12" i="15"/>
  <c r="BE12" i="15" s="1"/>
  <c r="AQ12" i="15"/>
  <c r="BD12" i="15" s="1"/>
  <c r="AP12" i="15"/>
  <c r="BC12" i="15" s="1"/>
  <c r="AO12" i="15"/>
  <c r="BB12" i="15" s="1"/>
  <c r="AN12" i="15"/>
  <c r="BA12" i="15" s="1"/>
  <c r="AM12" i="15"/>
  <c r="AZ12" i="15" s="1"/>
  <c r="AL12" i="15"/>
  <c r="AY12" i="15" s="1"/>
  <c r="AK12" i="15"/>
  <c r="AX12" i="15" s="1"/>
  <c r="AJ12" i="15"/>
  <c r="AW12" i="15" s="1"/>
  <c r="AS11" i="15"/>
  <c r="BF11" i="15" s="1"/>
  <c r="AR11" i="15"/>
  <c r="BE11" i="15" s="1"/>
  <c r="AQ11" i="15"/>
  <c r="BD11" i="15" s="1"/>
  <c r="AP11" i="15"/>
  <c r="BC11" i="15" s="1"/>
  <c r="AO11" i="15"/>
  <c r="BB11" i="15" s="1"/>
  <c r="AN11" i="15"/>
  <c r="BA11" i="15" s="1"/>
  <c r="AM11" i="15"/>
  <c r="AZ11" i="15" s="1"/>
  <c r="AL11" i="15"/>
  <c r="AY11" i="15" s="1"/>
  <c r="AK11" i="15"/>
  <c r="AX11" i="15" s="1"/>
  <c r="AJ11" i="15"/>
  <c r="AW11" i="15" s="1"/>
  <c r="AS10" i="15"/>
  <c r="BF10" i="15" s="1"/>
  <c r="AR10" i="15"/>
  <c r="BE10" i="15" s="1"/>
  <c r="AQ10" i="15"/>
  <c r="BD10" i="15" s="1"/>
  <c r="AP10" i="15"/>
  <c r="BC10" i="15" s="1"/>
  <c r="AO10" i="15"/>
  <c r="BB10" i="15" s="1"/>
  <c r="AN10" i="15"/>
  <c r="BA10" i="15" s="1"/>
  <c r="AM10" i="15"/>
  <c r="AZ10" i="15" s="1"/>
  <c r="AL10" i="15"/>
  <c r="AY10" i="15" s="1"/>
  <c r="AK10" i="15"/>
  <c r="AX10" i="15" s="1"/>
  <c r="AJ10" i="15"/>
  <c r="AW10" i="15" s="1"/>
  <c r="AS9" i="15"/>
  <c r="BF9" i="15" s="1"/>
  <c r="AR9" i="15"/>
  <c r="BE9" i="15" s="1"/>
  <c r="AQ9" i="15"/>
  <c r="BD9" i="15" s="1"/>
  <c r="AP9" i="15"/>
  <c r="BC9" i="15" s="1"/>
  <c r="AO9" i="15"/>
  <c r="BB9" i="15" s="1"/>
  <c r="AN9" i="15"/>
  <c r="BA9" i="15" s="1"/>
  <c r="AM9" i="15"/>
  <c r="AZ9" i="15" s="1"/>
  <c r="AL9" i="15"/>
  <c r="AY9" i="15" s="1"/>
  <c r="AK9" i="15"/>
  <c r="AX9" i="15" s="1"/>
  <c r="AJ9" i="15"/>
  <c r="AW9" i="15" s="1"/>
  <c r="AS8" i="15"/>
  <c r="BF8" i="15" s="1"/>
  <c r="AR8" i="15"/>
  <c r="BE8" i="15" s="1"/>
  <c r="AQ8" i="15"/>
  <c r="BD8" i="15" s="1"/>
  <c r="AP8" i="15"/>
  <c r="BC8" i="15" s="1"/>
  <c r="AO8" i="15"/>
  <c r="BB8" i="15" s="1"/>
  <c r="AN8" i="15"/>
  <c r="BA8" i="15" s="1"/>
  <c r="AM8" i="15"/>
  <c r="AZ8" i="15" s="1"/>
  <c r="AL8" i="15"/>
  <c r="AY8" i="15" s="1"/>
  <c r="AK8" i="15"/>
  <c r="AX8" i="15" s="1"/>
  <c r="AJ8" i="15"/>
  <c r="AW8" i="15" s="1"/>
  <c r="AS7" i="15"/>
  <c r="BF7" i="15" s="1"/>
  <c r="AR7" i="15"/>
  <c r="BE7" i="15" s="1"/>
  <c r="AQ7" i="15"/>
  <c r="BD7" i="15" s="1"/>
  <c r="AP7" i="15"/>
  <c r="BC7" i="15" s="1"/>
  <c r="AO7" i="15"/>
  <c r="BB7" i="15" s="1"/>
  <c r="AN7" i="15"/>
  <c r="BA7" i="15" s="1"/>
  <c r="AM7" i="15"/>
  <c r="AZ7" i="15" s="1"/>
  <c r="AL7" i="15"/>
  <c r="AY7" i="15" s="1"/>
  <c r="AK7" i="15"/>
  <c r="AX7" i="15" s="1"/>
  <c r="AJ7" i="15"/>
  <c r="AW7" i="15" s="1"/>
  <c r="AS6" i="15"/>
  <c r="BF6" i="15" s="1"/>
  <c r="AR6" i="15"/>
  <c r="BE6" i="15" s="1"/>
  <c r="AQ6" i="15"/>
  <c r="BD6" i="15" s="1"/>
  <c r="AP6" i="15"/>
  <c r="BC6" i="15" s="1"/>
  <c r="AO6" i="15"/>
  <c r="BB6" i="15" s="1"/>
  <c r="AN6" i="15"/>
  <c r="BA6" i="15" s="1"/>
  <c r="AM6" i="15"/>
  <c r="AZ6" i="15" s="1"/>
  <c r="AL6" i="15"/>
  <c r="AY6" i="15" s="1"/>
  <c r="AK6" i="15"/>
  <c r="AX6" i="15" s="1"/>
  <c r="AJ6" i="15"/>
  <c r="AW6" i="15" s="1"/>
  <c r="AS5" i="15"/>
  <c r="BF5" i="15" s="1"/>
  <c r="AR5" i="15"/>
  <c r="BE5" i="15" s="1"/>
  <c r="AQ5" i="15"/>
  <c r="BD5" i="15" s="1"/>
  <c r="AP5" i="15"/>
  <c r="BC5" i="15" s="1"/>
  <c r="AO5" i="15"/>
  <c r="BB5" i="15" s="1"/>
  <c r="AN5" i="15"/>
  <c r="BA5" i="15" s="1"/>
  <c r="AM5" i="15"/>
  <c r="AZ5" i="15" s="1"/>
  <c r="AL5" i="15"/>
  <c r="AY5" i="15" s="1"/>
  <c r="AK5" i="15"/>
  <c r="AX5" i="15" s="1"/>
  <c r="AJ5" i="15"/>
  <c r="AW5" i="15" s="1"/>
  <c r="AS4" i="15"/>
  <c r="BF4" i="15" s="1"/>
  <c r="AR4" i="15"/>
  <c r="BE4" i="15" s="1"/>
  <c r="AQ4" i="15"/>
  <c r="BD4" i="15" s="1"/>
  <c r="AP4" i="15"/>
  <c r="BC4" i="15" s="1"/>
  <c r="AO4" i="15"/>
  <c r="BB4" i="15" s="1"/>
  <c r="AN4" i="15"/>
  <c r="BA4" i="15" s="1"/>
  <c r="AM4" i="15"/>
  <c r="AZ4" i="15" s="1"/>
  <c r="AL4" i="15"/>
  <c r="AY4" i="15" s="1"/>
  <c r="AK4" i="15"/>
  <c r="AX4" i="15" s="1"/>
  <c r="AJ4" i="15"/>
  <c r="AW4" i="15" s="1"/>
  <c r="AS3" i="15"/>
  <c r="BF3" i="15" s="1"/>
  <c r="AR3" i="15"/>
  <c r="BE3" i="15" s="1"/>
  <c r="AQ3" i="15"/>
  <c r="BD3" i="15" s="1"/>
  <c r="AP3" i="15"/>
  <c r="BC3" i="15" s="1"/>
  <c r="AO3" i="15"/>
  <c r="BB3" i="15" s="1"/>
  <c r="AN3" i="15"/>
  <c r="BA3" i="15" s="1"/>
  <c r="AM3" i="15"/>
  <c r="AZ3" i="15" s="1"/>
  <c r="AL3" i="15"/>
  <c r="AY3" i="15" s="1"/>
  <c r="AK3" i="15"/>
  <c r="AX3" i="15" s="1"/>
  <c r="AJ3" i="15"/>
  <c r="AW3" i="15" s="1"/>
  <c r="AS2" i="15"/>
  <c r="BF2" i="15" s="1"/>
  <c r="AR2" i="15"/>
  <c r="BE2" i="15" s="1"/>
  <c r="AQ2" i="15"/>
  <c r="BD2" i="15" s="1"/>
  <c r="AP2" i="15"/>
  <c r="BC2" i="15" s="1"/>
  <c r="AO2" i="15"/>
  <c r="BB2" i="15" s="1"/>
  <c r="AN2" i="15"/>
  <c r="BA2" i="15" s="1"/>
  <c r="AM2" i="15"/>
  <c r="AZ2" i="15" s="1"/>
  <c r="AL2" i="15"/>
  <c r="AY2" i="15" s="1"/>
  <c r="AK2" i="15"/>
  <c r="AX2" i="15" s="1"/>
  <c r="AJ2" i="15"/>
  <c r="AW2" i="15" s="1"/>
  <c r="O57" i="18" l="1"/>
  <c r="R53" i="23" s="1"/>
  <c r="G71" i="25"/>
  <c r="S57" i="18"/>
  <c r="W53" i="23" s="1"/>
  <c r="I71" i="25"/>
  <c r="AA57" i="18"/>
  <c r="AB53" i="23" s="1"/>
  <c r="M71" i="25"/>
  <c r="K57" i="18"/>
  <c r="M53" i="23" s="1"/>
  <c r="E71" i="25"/>
  <c r="G57" i="18"/>
  <c r="H53" i="23" s="1"/>
  <c r="AI56" i="18"/>
  <c r="C71" i="25"/>
  <c r="W57" i="18"/>
  <c r="K71" i="25"/>
  <c r="AE57" i="18"/>
  <c r="AG53" i="23" s="1"/>
  <c r="O70" i="25"/>
  <c r="BC35" i="8"/>
  <c r="BC34" i="8"/>
  <c r="AX35" i="8"/>
  <c r="AX34" i="8"/>
  <c r="AS35" i="8"/>
  <c r="AS34" i="8"/>
  <c r="AN35" i="8"/>
  <c r="AN34" i="8"/>
  <c r="AI35" i="8"/>
  <c r="AI34" i="8"/>
  <c r="AD35" i="8"/>
  <c r="AD34" i="8"/>
  <c r="Y35" i="8"/>
  <c r="Y34" i="8"/>
  <c r="T35" i="8"/>
  <c r="T34" i="8"/>
  <c r="O35" i="8"/>
  <c r="O34" i="8"/>
  <c r="J35" i="8"/>
  <c r="J34" i="8"/>
  <c r="H25" i="27" l="1"/>
  <c r="G25" i="27"/>
  <c r="K25" i="27"/>
  <c r="I25" i="27"/>
  <c r="F25" i="27"/>
  <c r="J25" i="27"/>
  <c r="L43" i="16"/>
  <c r="J43" i="16"/>
  <c r="H43" i="16"/>
  <c r="F43" i="16"/>
  <c r="I43" i="16"/>
  <c r="K43" i="16"/>
  <c r="G43" i="16"/>
  <c r="BK35" i="8"/>
  <c r="AJ25" i="27"/>
  <c r="AK25" i="27"/>
  <c r="AL25" i="27"/>
  <c r="AI25" i="27"/>
  <c r="AM25" i="27"/>
  <c r="AH25" i="27"/>
  <c r="AR43" i="16"/>
  <c r="AP43" i="16"/>
  <c r="AN43" i="16"/>
  <c r="AL43" i="16"/>
  <c r="AO43" i="16"/>
  <c r="AQ43" i="16"/>
  <c r="AM43" i="16"/>
  <c r="BL25" i="27"/>
  <c r="BM25" i="27"/>
  <c r="BJ25" i="27"/>
  <c r="BK25" i="27"/>
  <c r="BO25" i="27"/>
  <c r="BN25" i="27"/>
  <c r="BX43" i="16"/>
  <c r="BV43" i="16"/>
  <c r="BT43" i="16"/>
  <c r="BR43" i="16"/>
  <c r="BU43" i="16"/>
  <c r="BW43" i="16"/>
  <c r="BS43" i="16"/>
  <c r="AE24" i="27"/>
  <c r="AA24" i="27"/>
  <c r="AD24" i="27"/>
  <c r="AC24" i="27"/>
  <c r="AF24" i="27"/>
  <c r="AB24" i="27"/>
  <c r="AI42" i="16"/>
  <c r="AG42" i="16"/>
  <c r="AE42" i="16"/>
  <c r="AJ42" i="16"/>
  <c r="AH42" i="16"/>
  <c r="AF42" i="16"/>
  <c r="AD42" i="16"/>
  <c r="BG24" i="27"/>
  <c r="BC24" i="27"/>
  <c r="BH24" i="27"/>
  <c r="BD24" i="27"/>
  <c r="BF24" i="27"/>
  <c r="BE24" i="27"/>
  <c r="BO42" i="16"/>
  <c r="BM42" i="16"/>
  <c r="BK42" i="16"/>
  <c r="BP42" i="16"/>
  <c r="BN42" i="16"/>
  <c r="BL42" i="16"/>
  <c r="BJ42" i="16"/>
  <c r="AD25" i="27"/>
  <c r="AA25" i="27"/>
  <c r="AB25" i="27"/>
  <c r="AC25" i="27"/>
  <c r="AE25" i="27"/>
  <c r="AF25" i="27"/>
  <c r="AI43" i="16"/>
  <c r="AG43" i="16"/>
  <c r="AE43" i="16"/>
  <c r="AJ43" i="16"/>
  <c r="AF43" i="16"/>
  <c r="AH43" i="16"/>
  <c r="AD43" i="16"/>
  <c r="AP25" i="27"/>
  <c r="AT25" i="27"/>
  <c r="AO25" i="27"/>
  <c r="AS25" i="27"/>
  <c r="AQ25" i="27"/>
  <c r="AR25" i="27"/>
  <c r="AY43" i="16"/>
  <c r="AW43" i="16"/>
  <c r="AU43" i="16"/>
  <c r="AX43" i="16"/>
  <c r="AT43" i="16"/>
  <c r="AZ43" i="16"/>
  <c r="AV43" i="16"/>
  <c r="BF25" i="27"/>
  <c r="BG25" i="27"/>
  <c r="BH25" i="27"/>
  <c r="BE25" i="27"/>
  <c r="BC25" i="27"/>
  <c r="BD25" i="27"/>
  <c r="BO43" i="16"/>
  <c r="BM43" i="16"/>
  <c r="BK43" i="16"/>
  <c r="BP43" i="16"/>
  <c r="BL43" i="16"/>
  <c r="BN43" i="16"/>
  <c r="BJ43" i="16"/>
  <c r="BR25" i="27"/>
  <c r="BV25" i="27"/>
  <c r="BT25" i="27"/>
  <c r="BQ25" i="27"/>
  <c r="BU25" i="27"/>
  <c r="BS25" i="27"/>
  <c r="CE43" i="16"/>
  <c r="CC43" i="16"/>
  <c r="CA43" i="16"/>
  <c r="CD43" i="16"/>
  <c r="CB43" i="16"/>
  <c r="BZ43" i="16"/>
  <c r="CF43" i="16"/>
  <c r="T25" i="27"/>
  <c r="X25" i="27"/>
  <c r="Y25" i="27"/>
  <c r="W25" i="27"/>
  <c r="U25" i="27"/>
  <c r="V25" i="27"/>
  <c r="AB43" i="16"/>
  <c r="Z43" i="16"/>
  <c r="X43" i="16"/>
  <c r="V43" i="16"/>
  <c r="AA43" i="16"/>
  <c r="W43" i="16"/>
  <c r="Y43" i="16"/>
  <c r="AV25" i="27"/>
  <c r="AZ25" i="27"/>
  <c r="AW25" i="27"/>
  <c r="AX25" i="27"/>
  <c r="AY25" i="27"/>
  <c r="BA25" i="27"/>
  <c r="BH43" i="16"/>
  <c r="BF43" i="16"/>
  <c r="BD43" i="16"/>
  <c r="BB43" i="16"/>
  <c r="BG43" i="16"/>
  <c r="BC43" i="16"/>
  <c r="BE43" i="16"/>
  <c r="O24" i="27"/>
  <c r="N24" i="27"/>
  <c r="P24" i="27"/>
  <c r="R24" i="27"/>
  <c r="Q24" i="27"/>
  <c r="M24" i="27"/>
  <c r="N42" i="16"/>
  <c r="O42" i="16"/>
  <c r="S42" i="16"/>
  <c r="Q42" i="16"/>
  <c r="T42" i="16"/>
  <c r="R42" i="16"/>
  <c r="P42" i="16"/>
  <c r="AQ24" i="27"/>
  <c r="AT24" i="27"/>
  <c r="AS24" i="27"/>
  <c r="AR24" i="27"/>
  <c r="AP24" i="27"/>
  <c r="AO24" i="27"/>
  <c r="AY42" i="16"/>
  <c r="AW42" i="16"/>
  <c r="AU42" i="16"/>
  <c r="AZ42" i="16"/>
  <c r="AX42" i="16"/>
  <c r="AV42" i="16"/>
  <c r="AT42" i="16"/>
  <c r="BS24" i="27"/>
  <c r="BT24" i="27"/>
  <c r="BV24" i="27"/>
  <c r="BR24" i="27"/>
  <c r="BU24" i="27"/>
  <c r="BQ24" i="27"/>
  <c r="CE42" i="16"/>
  <c r="CC42" i="16"/>
  <c r="CA42" i="16"/>
  <c r="CF42" i="16"/>
  <c r="CD42" i="16"/>
  <c r="CB42" i="16"/>
  <c r="BZ42" i="16"/>
  <c r="N25" i="27"/>
  <c r="R25" i="27"/>
  <c r="O25" i="27"/>
  <c r="M25" i="27"/>
  <c r="Q25" i="27"/>
  <c r="P25" i="27"/>
  <c r="N43" i="16"/>
  <c r="O43" i="16"/>
  <c r="S43" i="16"/>
  <c r="Q43" i="16"/>
  <c r="R43" i="16"/>
  <c r="T43" i="16"/>
  <c r="P43" i="16"/>
  <c r="K24" i="27"/>
  <c r="G24" i="27"/>
  <c r="J24" i="27"/>
  <c r="H24" i="27"/>
  <c r="F24" i="27"/>
  <c r="I24" i="27"/>
  <c r="F42" i="16"/>
  <c r="K42" i="16"/>
  <c r="L42" i="16"/>
  <c r="J42" i="16"/>
  <c r="H42" i="16"/>
  <c r="I42" i="16"/>
  <c r="G42" i="16"/>
  <c r="BK34" i="8"/>
  <c r="W24" i="27"/>
  <c r="Y24" i="27"/>
  <c r="X24" i="27"/>
  <c r="T24" i="27"/>
  <c r="V24" i="27"/>
  <c r="U24" i="27"/>
  <c r="AB42" i="16"/>
  <c r="Z42" i="16"/>
  <c r="X42" i="16"/>
  <c r="V42" i="16"/>
  <c r="AA42" i="16"/>
  <c r="Y42" i="16"/>
  <c r="W42" i="16"/>
  <c r="AM24" i="27"/>
  <c r="AI24" i="27"/>
  <c r="AH24" i="27"/>
  <c r="AJ24" i="27"/>
  <c r="AL24" i="27"/>
  <c r="AK24" i="27"/>
  <c r="AR42" i="16"/>
  <c r="AP42" i="16"/>
  <c r="AN42" i="16"/>
  <c r="AL42" i="16"/>
  <c r="AQ42" i="16"/>
  <c r="AO42" i="16"/>
  <c r="AM42" i="16"/>
  <c r="AY24" i="27"/>
  <c r="AX24" i="27"/>
  <c r="AW24" i="27"/>
  <c r="AZ24" i="27"/>
  <c r="AV24" i="27"/>
  <c r="BA24" i="27"/>
  <c r="BH42" i="16"/>
  <c r="BF42" i="16"/>
  <c r="BD42" i="16"/>
  <c r="BB42" i="16"/>
  <c r="BG42" i="16"/>
  <c r="BE42" i="16"/>
  <c r="BC42" i="16"/>
  <c r="BO24" i="27"/>
  <c r="BK24" i="27"/>
  <c r="BM24" i="27"/>
  <c r="BL24" i="27"/>
  <c r="BN24" i="27"/>
  <c r="BJ24" i="27"/>
  <c r="BX42" i="16"/>
  <c r="BV42" i="16"/>
  <c r="BT42" i="16"/>
  <c r="BR42" i="16"/>
  <c r="BW42" i="16"/>
  <c r="BU42" i="16"/>
  <c r="BS42" i="16"/>
  <c r="W58" i="18"/>
  <c r="K72" i="25"/>
  <c r="K58" i="18"/>
  <c r="M54" i="23" s="1"/>
  <c r="E72" i="25"/>
  <c r="S58" i="18"/>
  <c r="W54" i="23" s="1"/>
  <c r="I72" i="25"/>
  <c r="AE58" i="18"/>
  <c r="AG54" i="23" s="1"/>
  <c r="O71" i="25"/>
  <c r="AA58" i="18"/>
  <c r="AB54" i="23" s="1"/>
  <c r="M72" i="25"/>
  <c r="G58" i="18"/>
  <c r="H54" i="23" s="1"/>
  <c r="C72" i="25"/>
  <c r="AI57" i="18"/>
  <c r="O58" i="18"/>
  <c r="R54" i="23" s="1"/>
  <c r="G72" i="25"/>
  <c r="P3" i="13"/>
  <c r="Q3" i="13"/>
  <c r="R3" i="13"/>
  <c r="S3" i="13"/>
  <c r="T3" i="13"/>
  <c r="U3" i="13"/>
  <c r="V3" i="13"/>
  <c r="W3" i="13"/>
  <c r="X3" i="13"/>
  <c r="Y3" i="13"/>
  <c r="P4" i="13"/>
  <c r="Q4" i="13"/>
  <c r="R4" i="13"/>
  <c r="S4" i="13"/>
  <c r="T4" i="13"/>
  <c r="U4" i="13"/>
  <c r="V4" i="13"/>
  <c r="W4" i="13"/>
  <c r="X4" i="13"/>
  <c r="Y4" i="13"/>
  <c r="P5" i="13"/>
  <c r="Q5" i="13"/>
  <c r="R5" i="13"/>
  <c r="W36" i="8" s="1"/>
  <c r="S5" i="13"/>
  <c r="AD36" i="8" s="1"/>
  <c r="T5" i="13"/>
  <c r="U5" i="13"/>
  <c r="V5" i="13"/>
  <c r="W5" i="13"/>
  <c r="X5" i="13"/>
  <c r="Y5" i="13"/>
  <c r="P6" i="13"/>
  <c r="Q6" i="13"/>
  <c r="R6" i="13"/>
  <c r="W37" i="8" s="1"/>
  <c r="S6" i="13"/>
  <c r="T6" i="13"/>
  <c r="U6" i="13"/>
  <c r="V6" i="13"/>
  <c r="W6" i="13"/>
  <c r="X6" i="13"/>
  <c r="Y6" i="13"/>
  <c r="P7" i="13"/>
  <c r="Q7" i="13"/>
  <c r="R7" i="13"/>
  <c r="W38" i="8" s="1"/>
  <c r="S7" i="13"/>
  <c r="T7" i="13"/>
  <c r="U7" i="13"/>
  <c r="V7" i="13"/>
  <c r="W7" i="13"/>
  <c r="X7" i="13"/>
  <c r="Y7" i="13"/>
  <c r="P8" i="13"/>
  <c r="Q8" i="13"/>
  <c r="R8" i="13"/>
  <c r="W39" i="8" s="1"/>
  <c r="S8" i="13"/>
  <c r="T8" i="13"/>
  <c r="U8" i="13"/>
  <c r="V8" i="13"/>
  <c r="W8" i="13"/>
  <c r="X8" i="13"/>
  <c r="Y8" i="13"/>
  <c r="P9" i="13"/>
  <c r="Q9" i="13"/>
  <c r="R9" i="13"/>
  <c r="W40" i="8" s="1"/>
  <c r="S9" i="13"/>
  <c r="T9" i="13"/>
  <c r="U9" i="13"/>
  <c r="V9" i="13"/>
  <c r="W9" i="13"/>
  <c r="X9" i="13"/>
  <c r="Y9" i="13"/>
  <c r="P10" i="13"/>
  <c r="Q10" i="13"/>
  <c r="R10" i="13"/>
  <c r="W41" i="8" s="1"/>
  <c r="S10" i="13"/>
  <c r="T10" i="13"/>
  <c r="U10" i="13"/>
  <c r="V10" i="13"/>
  <c r="W10" i="13"/>
  <c r="X10" i="13"/>
  <c r="Y10" i="13"/>
  <c r="P11" i="13"/>
  <c r="Q11" i="13"/>
  <c r="R11" i="13"/>
  <c r="W42" i="8" s="1"/>
  <c r="S11" i="13"/>
  <c r="T11" i="13"/>
  <c r="U11" i="13"/>
  <c r="V11" i="13"/>
  <c r="W11" i="13"/>
  <c r="X11" i="13"/>
  <c r="Y11" i="13"/>
  <c r="P12" i="13"/>
  <c r="Q12" i="13"/>
  <c r="R12" i="13"/>
  <c r="W43" i="8" s="1"/>
  <c r="S12" i="13"/>
  <c r="T12" i="13"/>
  <c r="U12" i="13"/>
  <c r="V12" i="13"/>
  <c r="W12" i="13"/>
  <c r="X12" i="13"/>
  <c r="Y12" i="13"/>
  <c r="P13" i="13"/>
  <c r="Q13" i="13"/>
  <c r="R13" i="13"/>
  <c r="W44" i="8" s="1"/>
  <c r="S13" i="13"/>
  <c r="T13" i="13"/>
  <c r="U13" i="13"/>
  <c r="V13" i="13"/>
  <c r="W13" i="13"/>
  <c r="X13" i="13"/>
  <c r="Y13" i="13"/>
  <c r="P14" i="13"/>
  <c r="Q14" i="13"/>
  <c r="R14" i="13"/>
  <c r="W45" i="8" s="1"/>
  <c r="S14" i="13"/>
  <c r="T14" i="13"/>
  <c r="U14" i="13"/>
  <c r="V14" i="13"/>
  <c r="W14" i="13"/>
  <c r="X14" i="13"/>
  <c r="Y14" i="13"/>
  <c r="P15" i="13"/>
  <c r="Q15" i="13"/>
  <c r="R15" i="13"/>
  <c r="W46" i="8" s="1"/>
  <c r="S15" i="13"/>
  <c r="T15" i="13"/>
  <c r="U15" i="13"/>
  <c r="V15" i="13"/>
  <c r="W15" i="13"/>
  <c r="X15" i="13"/>
  <c r="Y15" i="13"/>
  <c r="P16" i="13"/>
  <c r="Q16" i="13"/>
  <c r="R16" i="13"/>
  <c r="W47" i="8" s="1"/>
  <c r="S16" i="13"/>
  <c r="T16" i="13"/>
  <c r="U16" i="13"/>
  <c r="V16" i="13"/>
  <c r="W16" i="13"/>
  <c r="X16" i="13"/>
  <c r="Y16" i="13"/>
  <c r="P17" i="13"/>
  <c r="Q17" i="13"/>
  <c r="R17" i="13"/>
  <c r="W48" i="8" s="1"/>
  <c r="S17" i="13"/>
  <c r="T17" i="13"/>
  <c r="U17" i="13"/>
  <c r="V17" i="13"/>
  <c r="W17" i="13"/>
  <c r="X17" i="13"/>
  <c r="Y17" i="13"/>
  <c r="P18" i="13"/>
  <c r="Q18" i="13"/>
  <c r="R18" i="13"/>
  <c r="W49" i="8" s="1"/>
  <c r="S18" i="13"/>
  <c r="T18" i="13"/>
  <c r="U18" i="13"/>
  <c r="V18" i="13"/>
  <c r="W18" i="13"/>
  <c r="X18" i="13"/>
  <c r="Y18" i="13"/>
  <c r="P19" i="13"/>
  <c r="Q19" i="13"/>
  <c r="R19" i="13"/>
  <c r="W50" i="8" s="1"/>
  <c r="S19" i="13"/>
  <c r="T19" i="13"/>
  <c r="U19" i="13"/>
  <c r="V19" i="13"/>
  <c r="W19" i="13"/>
  <c r="X19" i="13"/>
  <c r="Y19" i="13"/>
  <c r="P20" i="13"/>
  <c r="Q20" i="13"/>
  <c r="R20" i="13"/>
  <c r="W51" i="8" s="1"/>
  <c r="S20" i="13"/>
  <c r="T20" i="13"/>
  <c r="U20" i="13"/>
  <c r="V20" i="13"/>
  <c r="W20" i="13"/>
  <c r="X20" i="13"/>
  <c r="Y20" i="13"/>
  <c r="P21" i="13"/>
  <c r="Q21" i="13"/>
  <c r="R21" i="13"/>
  <c r="W52" i="8" s="1"/>
  <c r="S21" i="13"/>
  <c r="T21" i="13"/>
  <c r="U21" i="13"/>
  <c r="V21" i="13"/>
  <c r="W21" i="13"/>
  <c r="X21" i="13"/>
  <c r="Y21" i="13"/>
  <c r="P22" i="13"/>
  <c r="Q22" i="13"/>
  <c r="R22" i="13"/>
  <c r="W53" i="8" s="1"/>
  <c r="S22" i="13"/>
  <c r="T22" i="13"/>
  <c r="U22" i="13"/>
  <c r="V22" i="13"/>
  <c r="W22" i="13"/>
  <c r="X22" i="13"/>
  <c r="Y22" i="13"/>
  <c r="P23" i="13"/>
  <c r="Q23" i="13"/>
  <c r="R23" i="13"/>
  <c r="W54" i="8" s="1"/>
  <c r="S23" i="13"/>
  <c r="T23" i="13"/>
  <c r="U23" i="13"/>
  <c r="V23" i="13"/>
  <c r="W23" i="13"/>
  <c r="X23" i="13"/>
  <c r="Y23" i="13"/>
  <c r="P24" i="13"/>
  <c r="Q24" i="13"/>
  <c r="R24" i="13"/>
  <c r="W55" i="8" s="1"/>
  <c r="S24" i="13"/>
  <c r="T24" i="13"/>
  <c r="U24" i="13"/>
  <c r="V24" i="13"/>
  <c r="W24" i="13"/>
  <c r="X24" i="13"/>
  <c r="Y24" i="13"/>
  <c r="P25" i="13"/>
  <c r="D28" i="13" s="1"/>
  <c r="Q25" i="13"/>
  <c r="R25" i="13"/>
  <c r="W56" i="8" s="1"/>
  <c r="S25" i="13"/>
  <c r="T25" i="13"/>
  <c r="U25" i="13"/>
  <c r="I28" i="13" s="1"/>
  <c r="V25" i="13"/>
  <c r="W25" i="13"/>
  <c r="K28" i="13" s="1"/>
  <c r="X25" i="13"/>
  <c r="Y25" i="13"/>
  <c r="M28" i="13" s="1"/>
  <c r="Y28" i="13" s="1"/>
  <c r="O4" i="13"/>
  <c r="O5" i="13"/>
  <c r="O6" i="13"/>
  <c r="O7" i="13"/>
  <c r="O8" i="13"/>
  <c r="O9" i="13"/>
  <c r="O10" i="13"/>
  <c r="O11" i="13"/>
  <c r="O12" i="13"/>
  <c r="O13" i="13"/>
  <c r="O14" i="13"/>
  <c r="O15" i="13"/>
  <c r="O16" i="13"/>
  <c r="O17" i="13"/>
  <c r="O18" i="13"/>
  <c r="O19" i="13"/>
  <c r="O20" i="13"/>
  <c r="O21" i="13"/>
  <c r="O22" i="13"/>
  <c r="O23" i="13"/>
  <c r="O24" i="13"/>
  <c r="O25" i="13"/>
  <c r="O3" i="13"/>
  <c r="C27" i="13" l="1"/>
  <c r="C29" i="13"/>
  <c r="O29" i="13" s="1"/>
  <c r="C31" i="13"/>
  <c r="O31" i="13" s="1"/>
  <c r="C33" i="13"/>
  <c r="O33" i="13" s="1"/>
  <c r="C35" i="13"/>
  <c r="C37" i="13"/>
  <c r="O37" i="13" s="1"/>
  <c r="C39" i="13"/>
  <c r="O39" i="13" s="1"/>
  <c r="C41" i="13"/>
  <c r="O41" i="13" s="1"/>
  <c r="C43" i="13"/>
  <c r="C45" i="13"/>
  <c r="O45" i="13" s="1"/>
  <c r="C47" i="13"/>
  <c r="O47" i="13" s="1"/>
  <c r="C49" i="13"/>
  <c r="O49" i="13" s="1"/>
  <c r="C26" i="13"/>
  <c r="C28" i="13"/>
  <c r="C30" i="13"/>
  <c r="O30" i="13" s="1"/>
  <c r="C32" i="13"/>
  <c r="O32" i="13" s="1"/>
  <c r="C34" i="13"/>
  <c r="C36" i="13"/>
  <c r="O36" i="13" s="1"/>
  <c r="C38" i="13"/>
  <c r="O38" i="13" s="1"/>
  <c r="C40" i="13"/>
  <c r="C42" i="13"/>
  <c r="C44" i="13"/>
  <c r="O44" i="13" s="1"/>
  <c r="C46" i="13"/>
  <c r="C48" i="13"/>
  <c r="O48" i="13" s="1"/>
  <c r="C50" i="13"/>
  <c r="D26" i="13"/>
  <c r="P26" i="13" s="1"/>
  <c r="F26" i="13"/>
  <c r="R26" i="13" s="1"/>
  <c r="W57" i="8" s="1"/>
  <c r="H26" i="13"/>
  <c r="T26" i="13" s="1"/>
  <c r="J26" i="13"/>
  <c r="L26" i="13"/>
  <c r="X26" i="13" s="1"/>
  <c r="M50" i="13"/>
  <c r="Y50" i="13" s="1"/>
  <c r="K50" i="13"/>
  <c r="I50" i="13"/>
  <c r="G50" i="13"/>
  <c r="S50" i="13" s="1"/>
  <c r="E50" i="13"/>
  <c r="Q50" i="13" s="1"/>
  <c r="L49" i="13"/>
  <c r="X49" i="13" s="1"/>
  <c r="J49" i="13"/>
  <c r="V49" i="13" s="1"/>
  <c r="H49" i="13"/>
  <c r="T49" i="13" s="1"/>
  <c r="F49" i="13"/>
  <c r="R49" i="13" s="1"/>
  <c r="D49" i="13"/>
  <c r="M48" i="13"/>
  <c r="K48" i="13"/>
  <c r="W48" i="13" s="1"/>
  <c r="I48" i="13"/>
  <c r="U48" i="13" s="1"/>
  <c r="G48" i="13"/>
  <c r="S48" i="13" s="1"/>
  <c r="E48" i="13"/>
  <c r="L47" i="13"/>
  <c r="X47" i="13" s="1"/>
  <c r="J47" i="13"/>
  <c r="H47" i="13"/>
  <c r="T47" i="13" s="1"/>
  <c r="F47" i="13"/>
  <c r="R47" i="13" s="1"/>
  <c r="D47" i="13"/>
  <c r="P47" i="13" s="1"/>
  <c r="M46" i="13"/>
  <c r="K46" i="13"/>
  <c r="W46" i="13" s="1"/>
  <c r="I46" i="13"/>
  <c r="U46" i="13" s="1"/>
  <c r="G46" i="13"/>
  <c r="S46" i="13" s="1"/>
  <c r="E46" i="13"/>
  <c r="L45" i="13"/>
  <c r="X45" i="13" s="1"/>
  <c r="J45" i="13"/>
  <c r="V45" i="13" s="1"/>
  <c r="H45" i="13"/>
  <c r="T45" i="13" s="1"/>
  <c r="F45" i="13"/>
  <c r="R45" i="13" s="1"/>
  <c r="D45" i="13"/>
  <c r="P45" i="13" s="1"/>
  <c r="M44" i="13"/>
  <c r="K44" i="13"/>
  <c r="W44" i="13" s="1"/>
  <c r="I44" i="13"/>
  <c r="G44" i="13"/>
  <c r="S44" i="13" s="1"/>
  <c r="E44" i="13"/>
  <c r="L43" i="13"/>
  <c r="X43" i="13" s="1"/>
  <c r="J43" i="13"/>
  <c r="H43" i="13"/>
  <c r="T43" i="13" s="1"/>
  <c r="F43" i="13"/>
  <c r="R43" i="13" s="1"/>
  <c r="D43" i="13"/>
  <c r="P43" i="13" s="1"/>
  <c r="M42" i="13"/>
  <c r="K42" i="13"/>
  <c r="W42" i="13" s="1"/>
  <c r="I42" i="13"/>
  <c r="U42" i="13" s="1"/>
  <c r="G42" i="13"/>
  <c r="S42" i="13" s="1"/>
  <c r="E42" i="13"/>
  <c r="Q42" i="13" s="1"/>
  <c r="L41" i="13"/>
  <c r="X41" i="13" s="1"/>
  <c r="J41" i="13"/>
  <c r="H41" i="13"/>
  <c r="T41" i="13" s="1"/>
  <c r="F41" i="13"/>
  <c r="R41" i="13" s="1"/>
  <c r="D41" i="13"/>
  <c r="M40" i="13"/>
  <c r="K40" i="13"/>
  <c r="W40" i="13" s="1"/>
  <c r="I40" i="13"/>
  <c r="G40" i="13"/>
  <c r="S40" i="13" s="1"/>
  <c r="E40" i="13"/>
  <c r="L39" i="13"/>
  <c r="X39" i="13" s="1"/>
  <c r="J39" i="13"/>
  <c r="V39" i="13" s="1"/>
  <c r="H39" i="13"/>
  <c r="T39" i="13" s="1"/>
  <c r="F39" i="13"/>
  <c r="R39" i="13" s="1"/>
  <c r="W70" i="8" s="1"/>
  <c r="D39" i="13"/>
  <c r="P39" i="13" s="1"/>
  <c r="M38" i="13"/>
  <c r="K38" i="13"/>
  <c r="I38" i="13"/>
  <c r="U38" i="13" s="1"/>
  <c r="G38" i="13"/>
  <c r="S38" i="13" s="1"/>
  <c r="E38" i="13"/>
  <c r="Q38" i="13" s="1"/>
  <c r="L37" i="13"/>
  <c r="X37" i="13" s="1"/>
  <c r="J37" i="13"/>
  <c r="V37" i="13" s="1"/>
  <c r="H37" i="13"/>
  <c r="T37" i="13" s="1"/>
  <c r="F37" i="13"/>
  <c r="R37" i="13" s="1"/>
  <c r="W68" i="8" s="1"/>
  <c r="D37" i="13"/>
  <c r="P37" i="13" s="1"/>
  <c r="M36" i="13"/>
  <c r="K36" i="13"/>
  <c r="I36" i="13"/>
  <c r="U36" i="13" s="1"/>
  <c r="G36" i="13"/>
  <c r="S36" i="13" s="1"/>
  <c r="E36" i="13"/>
  <c r="L35" i="13"/>
  <c r="X35" i="13" s="1"/>
  <c r="J35" i="13"/>
  <c r="V35" i="13" s="1"/>
  <c r="H35" i="13"/>
  <c r="F35" i="13"/>
  <c r="R35" i="13" s="1"/>
  <c r="W66" i="8" s="1"/>
  <c r="D35" i="13"/>
  <c r="P35" i="13" s="1"/>
  <c r="M34" i="13"/>
  <c r="Y34" i="13" s="1"/>
  <c r="K34" i="13"/>
  <c r="W34" i="13" s="1"/>
  <c r="I34" i="13"/>
  <c r="G34" i="13"/>
  <c r="S34" i="13" s="1"/>
  <c r="E34" i="13"/>
  <c r="L33" i="13"/>
  <c r="X33" i="13" s="1"/>
  <c r="J33" i="13"/>
  <c r="H33" i="13"/>
  <c r="T33" i="13" s="1"/>
  <c r="F33" i="13"/>
  <c r="R33" i="13" s="1"/>
  <c r="W64" i="8" s="1"/>
  <c r="D33" i="13"/>
  <c r="P33" i="13" s="1"/>
  <c r="M32" i="13"/>
  <c r="K32" i="13"/>
  <c r="W32" i="13" s="1"/>
  <c r="I32" i="13"/>
  <c r="U32" i="13" s="1"/>
  <c r="G32" i="13"/>
  <c r="E32" i="13"/>
  <c r="L31" i="13"/>
  <c r="X31" i="13" s="1"/>
  <c r="J31" i="13"/>
  <c r="H31" i="13"/>
  <c r="T31" i="13" s="1"/>
  <c r="F31" i="13"/>
  <c r="R31" i="13" s="1"/>
  <c r="W62" i="8" s="1"/>
  <c r="D31" i="13"/>
  <c r="P31" i="13" s="1"/>
  <c r="M30" i="13"/>
  <c r="K30" i="13"/>
  <c r="W30" i="13" s="1"/>
  <c r="I30" i="13"/>
  <c r="G30" i="13"/>
  <c r="S30" i="13" s="1"/>
  <c r="E30" i="13"/>
  <c r="Q30" i="13" s="1"/>
  <c r="L29" i="13"/>
  <c r="J29" i="13"/>
  <c r="H29" i="13"/>
  <c r="T29" i="13" s="1"/>
  <c r="F29" i="13"/>
  <c r="D29" i="13"/>
  <c r="P29" i="13" s="1"/>
  <c r="G28" i="13"/>
  <c r="E28" i="13"/>
  <c r="Q28" i="13" s="1"/>
  <c r="L27" i="13"/>
  <c r="X27" i="13" s="1"/>
  <c r="J27" i="13"/>
  <c r="V27" i="13" s="1"/>
  <c r="H27" i="13"/>
  <c r="T27" i="13" s="1"/>
  <c r="F27" i="13"/>
  <c r="R27" i="13" s="1"/>
  <c r="W58" i="8" s="1"/>
  <c r="D27" i="13"/>
  <c r="P27" i="13" s="1"/>
  <c r="E26" i="13"/>
  <c r="Q26" i="13" s="1"/>
  <c r="G26" i="13"/>
  <c r="S26" i="13" s="1"/>
  <c r="I26" i="13"/>
  <c r="U26" i="13" s="1"/>
  <c r="K26" i="13"/>
  <c r="M26" i="13"/>
  <c r="Y26" i="13" s="1"/>
  <c r="L50" i="13"/>
  <c r="J50" i="13"/>
  <c r="V50" i="13" s="1"/>
  <c r="H50" i="13"/>
  <c r="T50" i="13" s="1"/>
  <c r="F50" i="13"/>
  <c r="R50" i="13" s="1"/>
  <c r="D50" i="13"/>
  <c r="P50" i="13" s="1"/>
  <c r="M49" i="13"/>
  <c r="Y49" i="13" s="1"/>
  <c r="K49" i="13"/>
  <c r="W49" i="13" s="1"/>
  <c r="I49" i="13"/>
  <c r="U49" i="13" s="1"/>
  <c r="G49" i="13"/>
  <c r="S49" i="13" s="1"/>
  <c r="E49" i="13"/>
  <c r="Q49" i="13" s="1"/>
  <c r="L48" i="13"/>
  <c r="J48" i="13"/>
  <c r="V48" i="13" s="1"/>
  <c r="H48" i="13"/>
  <c r="F48" i="13"/>
  <c r="R48" i="13" s="1"/>
  <c r="D48" i="13"/>
  <c r="P48" i="13" s="1"/>
  <c r="M47" i="13"/>
  <c r="K47" i="13"/>
  <c r="I47" i="13"/>
  <c r="G47" i="13"/>
  <c r="E47" i="13"/>
  <c r="Q47" i="13" s="1"/>
  <c r="L46" i="13"/>
  <c r="J46" i="13"/>
  <c r="V46" i="13" s="1"/>
  <c r="H46" i="13"/>
  <c r="T46" i="13" s="1"/>
  <c r="F46" i="13"/>
  <c r="R46" i="13" s="1"/>
  <c r="D46" i="13"/>
  <c r="P46" i="13" s="1"/>
  <c r="M45" i="13"/>
  <c r="Y45" i="13" s="1"/>
  <c r="K45" i="13"/>
  <c r="W45" i="13" s="1"/>
  <c r="I45" i="13"/>
  <c r="U45" i="13" s="1"/>
  <c r="G45" i="13"/>
  <c r="S45" i="13" s="1"/>
  <c r="E45" i="13"/>
  <c r="Q45" i="13" s="1"/>
  <c r="L44" i="13"/>
  <c r="X44" i="13" s="1"/>
  <c r="J44" i="13"/>
  <c r="V44" i="13" s="1"/>
  <c r="H44" i="13"/>
  <c r="T44" i="13" s="1"/>
  <c r="F44" i="13"/>
  <c r="R44" i="13" s="1"/>
  <c r="D44" i="13"/>
  <c r="M43" i="13"/>
  <c r="Y43" i="13" s="1"/>
  <c r="K43" i="13"/>
  <c r="W43" i="13" s="1"/>
  <c r="I43" i="13"/>
  <c r="U43" i="13" s="1"/>
  <c r="G43" i="13"/>
  <c r="E43" i="13"/>
  <c r="Q43" i="13" s="1"/>
  <c r="L42" i="13"/>
  <c r="X42" i="13" s="1"/>
  <c r="J42" i="13"/>
  <c r="V42" i="13" s="1"/>
  <c r="H42" i="13"/>
  <c r="T42" i="13" s="1"/>
  <c r="F42" i="13"/>
  <c r="D42" i="13"/>
  <c r="P42" i="13" s="1"/>
  <c r="M41" i="13"/>
  <c r="Y41" i="13" s="1"/>
  <c r="K41" i="13"/>
  <c r="W41" i="13" s="1"/>
  <c r="I41" i="13"/>
  <c r="U41" i="13" s="1"/>
  <c r="G41" i="13"/>
  <c r="S41" i="13" s="1"/>
  <c r="E41" i="13"/>
  <c r="Q41" i="13" s="1"/>
  <c r="L40" i="13"/>
  <c r="J40" i="13"/>
  <c r="V40" i="13" s="1"/>
  <c r="H40" i="13"/>
  <c r="T40" i="13" s="1"/>
  <c r="F40" i="13"/>
  <c r="R40" i="13" s="1"/>
  <c r="D40" i="13"/>
  <c r="P40" i="13" s="1"/>
  <c r="M39" i="13"/>
  <c r="K39" i="13"/>
  <c r="I39" i="13"/>
  <c r="U39" i="13" s="1"/>
  <c r="G39" i="13"/>
  <c r="E39" i="13"/>
  <c r="Q39" i="13" s="1"/>
  <c r="L38" i="13"/>
  <c r="X38" i="13" s="1"/>
  <c r="J38" i="13"/>
  <c r="V38" i="13" s="1"/>
  <c r="H38" i="13"/>
  <c r="T38" i="13" s="1"/>
  <c r="F38" i="13"/>
  <c r="R38" i="13" s="1"/>
  <c r="W69" i="8" s="1"/>
  <c r="D38" i="13"/>
  <c r="P38" i="13" s="1"/>
  <c r="M37" i="13"/>
  <c r="Y37" i="13" s="1"/>
  <c r="K37" i="13"/>
  <c r="W37" i="13" s="1"/>
  <c r="I37" i="13"/>
  <c r="U37" i="13" s="1"/>
  <c r="G37" i="13"/>
  <c r="S37" i="13" s="1"/>
  <c r="E37" i="13"/>
  <c r="Q37" i="13" s="1"/>
  <c r="L36" i="13"/>
  <c r="X36" i="13" s="1"/>
  <c r="J36" i="13"/>
  <c r="V36" i="13" s="1"/>
  <c r="H36" i="13"/>
  <c r="T36" i="13" s="1"/>
  <c r="F36" i="13"/>
  <c r="R36" i="13" s="1"/>
  <c r="W67" i="8" s="1"/>
  <c r="D36" i="13"/>
  <c r="M35" i="13"/>
  <c r="Y35" i="13" s="1"/>
  <c r="K35" i="13"/>
  <c r="I35" i="13"/>
  <c r="U35" i="13" s="1"/>
  <c r="G35" i="13"/>
  <c r="E35" i="13"/>
  <c r="Q35" i="13" s="1"/>
  <c r="L34" i="13"/>
  <c r="J34" i="13"/>
  <c r="V34" i="13" s="1"/>
  <c r="H34" i="13"/>
  <c r="T34" i="13" s="1"/>
  <c r="F34" i="13"/>
  <c r="R34" i="13" s="1"/>
  <c r="W65" i="8" s="1"/>
  <c r="D34" i="13"/>
  <c r="M33" i="13"/>
  <c r="Y33" i="13" s="1"/>
  <c r="K33" i="13"/>
  <c r="W33" i="13" s="1"/>
  <c r="I33" i="13"/>
  <c r="U33" i="13" s="1"/>
  <c r="G33" i="13"/>
  <c r="S33" i="13" s="1"/>
  <c r="E33" i="13"/>
  <c r="Q33" i="13" s="1"/>
  <c r="L32" i="13"/>
  <c r="J32" i="13"/>
  <c r="H32" i="13"/>
  <c r="T32" i="13" s="1"/>
  <c r="F32" i="13"/>
  <c r="R32" i="13" s="1"/>
  <c r="W63" i="8" s="1"/>
  <c r="D32" i="13"/>
  <c r="P32" i="13" s="1"/>
  <c r="M31" i="13"/>
  <c r="Y31" i="13" s="1"/>
  <c r="K31" i="13"/>
  <c r="W31" i="13" s="1"/>
  <c r="I31" i="13"/>
  <c r="U31" i="13" s="1"/>
  <c r="G31" i="13"/>
  <c r="E31" i="13"/>
  <c r="Q31" i="13" s="1"/>
  <c r="L30" i="13"/>
  <c r="J30" i="13"/>
  <c r="V30" i="13" s="1"/>
  <c r="H30" i="13"/>
  <c r="T30" i="13" s="1"/>
  <c r="F30" i="13"/>
  <c r="R30" i="13" s="1"/>
  <c r="W61" i="8" s="1"/>
  <c r="D30" i="13"/>
  <c r="M29" i="13"/>
  <c r="Y29" i="13" s="1"/>
  <c r="K29" i="13"/>
  <c r="W29" i="13" s="1"/>
  <c r="I29" i="13"/>
  <c r="U29" i="13" s="1"/>
  <c r="G29" i="13"/>
  <c r="S29" i="13" s="1"/>
  <c r="E29" i="13"/>
  <c r="Q29" i="13" s="1"/>
  <c r="L28" i="13"/>
  <c r="X28" i="13" s="1"/>
  <c r="J28" i="13"/>
  <c r="V28" i="13" s="1"/>
  <c r="H28" i="13"/>
  <c r="T28" i="13" s="1"/>
  <c r="F28" i="13"/>
  <c r="R28" i="13" s="1"/>
  <c r="W59" i="8" s="1"/>
  <c r="M27" i="13"/>
  <c r="K27" i="13"/>
  <c r="W27" i="13" s="1"/>
  <c r="I27" i="13"/>
  <c r="G27" i="13"/>
  <c r="S27" i="13" s="1"/>
  <c r="E27" i="13"/>
  <c r="Q27" i="13" s="1"/>
  <c r="AH26" i="27"/>
  <c r="AK26" i="27"/>
  <c r="AJ26" i="27"/>
  <c r="AI26" i="27"/>
  <c r="AL26" i="27"/>
  <c r="AM26" i="27"/>
  <c r="CP43" i="16"/>
  <c r="CE24" i="27"/>
  <c r="CE25" i="27"/>
  <c r="AA59" i="18"/>
  <c r="AB55" i="23" s="1"/>
  <c r="M73" i="25"/>
  <c r="O59" i="18"/>
  <c r="R55" i="23" s="1"/>
  <c r="G73" i="25"/>
  <c r="G59" i="18"/>
  <c r="H55" i="23" s="1"/>
  <c r="AI58" i="18"/>
  <c r="C73" i="25"/>
  <c r="K59" i="18"/>
  <c r="M55" i="23" s="1"/>
  <c r="E73" i="25"/>
  <c r="S59" i="18"/>
  <c r="W55" i="23" s="1"/>
  <c r="I73" i="25"/>
  <c r="AE59" i="18"/>
  <c r="AG55" i="23" s="1"/>
  <c r="O72" i="25"/>
  <c r="W59" i="18"/>
  <c r="K73" i="25"/>
  <c r="AN36" i="8"/>
  <c r="O64" i="9" s="1"/>
  <c r="AS36" i="8"/>
  <c r="BM44" i="16" s="1"/>
  <c r="Y36" i="8"/>
  <c r="AI36" i="8"/>
  <c r="BN44" i="16"/>
  <c r="J36" i="8"/>
  <c r="AX36" i="8"/>
  <c r="AR44" i="16"/>
  <c r="AI44" i="22" s="1"/>
  <c r="AO44" i="16"/>
  <c r="AQ44" i="16"/>
  <c r="AH44" i="22" s="1"/>
  <c r="AP44" i="16"/>
  <c r="AL44" i="16"/>
  <c r="AD44" i="22" s="1"/>
  <c r="AN44" i="16"/>
  <c r="AF44" i="22" s="1"/>
  <c r="AM44" i="16"/>
  <c r="AE44" i="22" s="1"/>
  <c r="O36" i="8"/>
  <c r="BC36" i="8"/>
  <c r="K44" i="9"/>
  <c r="T36" i="8"/>
  <c r="BH36" i="8"/>
  <c r="V26" i="13"/>
  <c r="W39" i="13"/>
  <c r="T48" i="13"/>
  <c r="U34" i="13"/>
  <c r="R29" i="13"/>
  <c r="W60" i="8" s="1"/>
  <c r="V41" i="13"/>
  <c r="U27" i="13"/>
  <c r="O46" i="13"/>
  <c r="V43" i="13"/>
  <c r="W35" i="13"/>
  <c r="W47" i="13"/>
  <c r="V47" i="13"/>
  <c r="V33" i="13"/>
  <c r="V31" i="13"/>
  <c r="V29" i="13"/>
  <c r="V32" i="13"/>
  <c r="U50" i="13"/>
  <c r="U47" i="13"/>
  <c r="U40" i="13"/>
  <c r="R42" i="13"/>
  <c r="U28" i="13"/>
  <c r="U44" i="13"/>
  <c r="U30" i="13"/>
  <c r="Y42" i="13"/>
  <c r="Y38" i="13"/>
  <c r="P30" i="13"/>
  <c r="W26" i="13"/>
  <c r="X48" i="13"/>
  <c r="P44" i="13"/>
  <c r="X40" i="13"/>
  <c r="P36" i="13"/>
  <c r="X32" i="13"/>
  <c r="P28" i="13"/>
  <c r="Y47" i="13"/>
  <c r="Y39" i="13"/>
  <c r="W36" i="13"/>
  <c r="W28" i="13"/>
  <c r="Y27" i="13"/>
  <c r="Y46" i="13"/>
  <c r="X34" i="13"/>
  <c r="S28" i="13"/>
  <c r="Q46" i="13"/>
  <c r="Q34" i="13"/>
  <c r="Y30" i="13"/>
  <c r="P34" i="13"/>
  <c r="X30" i="13"/>
  <c r="W38" i="13"/>
  <c r="P49" i="13"/>
  <c r="P41" i="13"/>
  <c r="T35" i="13"/>
  <c r="X29" i="13"/>
  <c r="X50" i="13"/>
  <c r="X46" i="13"/>
  <c r="W50" i="13"/>
  <c r="S32" i="13"/>
  <c r="Y48" i="13"/>
  <c r="Q48" i="13"/>
  <c r="S47" i="13"/>
  <c r="Y44" i="13"/>
  <c r="Q44" i="13"/>
  <c r="S43" i="13"/>
  <c r="Y40" i="13"/>
  <c r="Q40" i="13"/>
  <c r="S39" i="13"/>
  <c r="Y36" i="13"/>
  <c r="Q36" i="13"/>
  <c r="S35" i="13"/>
  <c r="Y32" i="13"/>
  <c r="Q32" i="13"/>
  <c r="S31" i="13"/>
  <c r="O28" i="13"/>
  <c r="O50" i="13"/>
  <c r="O34" i="13"/>
  <c r="O40" i="13"/>
  <c r="O43" i="13"/>
  <c r="O35" i="13"/>
  <c r="O27" i="13"/>
  <c r="O42" i="13"/>
  <c r="O26" i="13"/>
  <c r="Q44" i="9" l="1"/>
  <c r="BK44" i="16"/>
  <c r="AZ44" i="22" s="1"/>
  <c r="O70" i="9"/>
  <c r="O59" i="9"/>
  <c r="BF44" i="16"/>
  <c r="O62" i="9"/>
  <c r="E44" i="9"/>
  <c r="P26" i="27"/>
  <c r="M26" i="27"/>
  <c r="Q26" i="27"/>
  <c r="N26" i="27"/>
  <c r="O26" i="27"/>
  <c r="R26" i="27"/>
  <c r="O78" i="9"/>
  <c r="O67" i="9"/>
  <c r="I44" i="9"/>
  <c r="AA26" i="27"/>
  <c r="AD26" i="27"/>
  <c r="AC26" i="27"/>
  <c r="AF26" i="27"/>
  <c r="AB26" i="27"/>
  <c r="AE26" i="27"/>
  <c r="BJ44" i="16"/>
  <c r="AY44" i="22" s="1"/>
  <c r="BC26" i="27"/>
  <c r="BF26" i="27"/>
  <c r="BD26" i="27"/>
  <c r="BE26" i="27"/>
  <c r="BH26" i="27"/>
  <c r="BG26" i="27"/>
  <c r="U44" i="9"/>
  <c r="BT26" i="27"/>
  <c r="BQ26" i="27"/>
  <c r="BV26" i="27"/>
  <c r="BR26" i="27"/>
  <c r="BS26" i="27"/>
  <c r="BU26" i="27"/>
  <c r="BG44" i="16"/>
  <c r="AV44" i="22" s="1"/>
  <c r="AV26" i="27"/>
  <c r="AY26" i="27"/>
  <c r="AW26" i="27"/>
  <c r="BA26" i="27"/>
  <c r="AX26" i="27"/>
  <c r="AZ26" i="27"/>
  <c r="O49" i="9"/>
  <c r="BX26" i="27"/>
  <c r="CA26" i="27"/>
  <c r="CB26" i="27"/>
  <c r="BY26" i="27"/>
  <c r="CC26" i="27"/>
  <c r="BZ26" i="27"/>
  <c r="S44" i="9"/>
  <c r="BM26" i="27"/>
  <c r="BJ26" i="27"/>
  <c r="BL26" i="27"/>
  <c r="BK26" i="27"/>
  <c r="BO26" i="27"/>
  <c r="BN26" i="27"/>
  <c r="BH44" i="16"/>
  <c r="AW44" i="22" s="1"/>
  <c r="O68" i="9"/>
  <c r="O72" i="9"/>
  <c r="G44" i="9"/>
  <c r="T26" i="27"/>
  <c r="W26" i="27"/>
  <c r="X26" i="27"/>
  <c r="U26" i="27"/>
  <c r="V26" i="27"/>
  <c r="Y26" i="27"/>
  <c r="C44" i="9"/>
  <c r="I26" i="27"/>
  <c r="F26" i="27"/>
  <c r="H26" i="27"/>
  <c r="J26" i="27"/>
  <c r="G26" i="27"/>
  <c r="K26" i="27"/>
  <c r="AR26" i="27"/>
  <c r="AO26" i="27"/>
  <c r="AS26" i="27"/>
  <c r="AP26" i="27"/>
  <c r="AT26" i="27"/>
  <c r="AQ26" i="27"/>
  <c r="M44" i="9"/>
  <c r="S60" i="18"/>
  <c r="W56" i="23" s="1"/>
  <c r="I74" i="25"/>
  <c r="AE60" i="18"/>
  <c r="AG56" i="23" s="1"/>
  <c r="O73" i="25"/>
  <c r="W60" i="18"/>
  <c r="K74" i="25"/>
  <c r="O60" i="18"/>
  <c r="R56" i="23" s="1"/>
  <c r="G74" i="25"/>
  <c r="K60" i="18"/>
  <c r="M56" i="23" s="1"/>
  <c r="E74" i="25"/>
  <c r="G60" i="18"/>
  <c r="H56" i="23" s="1"/>
  <c r="C74" i="25"/>
  <c r="AI59" i="18"/>
  <c r="AA60" i="18"/>
  <c r="AB56" i="23" s="1"/>
  <c r="M74" i="25"/>
  <c r="O54" i="9"/>
  <c r="O51" i="9"/>
  <c r="O71" i="9"/>
  <c r="BO44" i="16"/>
  <c r="BC44" i="22" s="1"/>
  <c r="BC44" i="16"/>
  <c r="AS44" i="22" s="1"/>
  <c r="O61" i="9"/>
  <c r="O74" i="9"/>
  <c r="O63" i="9"/>
  <c r="BP44" i="16"/>
  <c r="BD44" i="22" s="1"/>
  <c r="BD44" i="16"/>
  <c r="AT44" i="22" s="1"/>
  <c r="O53" i="9"/>
  <c r="O66" i="9"/>
  <c r="O55" i="9"/>
  <c r="BL44" i="16"/>
  <c r="BA44" i="22" s="1"/>
  <c r="BE44" i="16"/>
  <c r="O45" i="9"/>
  <c r="O65" i="9"/>
  <c r="O47" i="9"/>
  <c r="BB44" i="16"/>
  <c r="AR44" i="22" s="1"/>
  <c r="O76" i="9"/>
  <c r="O57" i="9"/>
  <c r="O44" i="9"/>
  <c r="BB44" i="22"/>
  <c r="CN44" i="16"/>
  <c r="BY44" i="22" s="1"/>
  <c r="CM44" i="16"/>
  <c r="BX44" i="22" s="1"/>
  <c r="CI44" i="16"/>
  <c r="BU44" i="22" s="1"/>
  <c r="CL44" i="16"/>
  <c r="CJ44" i="16"/>
  <c r="BV44" i="22" s="1"/>
  <c r="CH44" i="16"/>
  <c r="BT44" i="22" s="1"/>
  <c r="CK44" i="16"/>
  <c r="AH44" i="16"/>
  <c r="AJ44" i="16"/>
  <c r="AB44" i="22" s="1"/>
  <c r="AG44" i="16"/>
  <c r="AF44" i="16"/>
  <c r="Y44" i="22" s="1"/>
  <c r="AI44" i="16"/>
  <c r="AA44" i="22" s="1"/>
  <c r="AD44" i="16"/>
  <c r="W44" i="22" s="1"/>
  <c r="AE44" i="16"/>
  <c r="X44" i="22" s="1"/>
  <c r="AG44" i="22"/>
  <c r="AU44" i="22"/>
  <c r="AY44" i="16"/>
  <c r="AO44" i="22" s="1"/>
  <c r="AT44" i="16"/>
  <c r="AK44" i="22" s="1"/>
  <c r="AZ44" i="16"/>
  <c r="AP44" i="22" s="1"/>
  <c r="AV44" i="16"/>
  <c r="AM44" i="22" s="1"/>
  <c r="AX44" i="16"/>
  <c r="AW44" i="16"/>
  <c r="AU44" i="16"/>
  <c r="AL44" i="22" s="1"/>
  <c r="W44" i="9"/>
  <c r="BZ44" i="16"/>
  <c r="BM44" i="22" s="1"/>
  <c r="CC44" i="16"/>
  <c r="CF44" i="16"/>
  <c r="BR44" i="22" s="1"/>
  <c r="CA44" i="16"/>
  <c r="BN44" i="22" s="1"/>
  <c r="CE44" i="16"/>
  <c r="BQ44" i="22" s="1"/>
  <c r="CB44" i="16"/>
  <c r="BO44" i="22" s="1"/>
  <c r="CD44" i="16"/>
  <c r="O44" i="16"/>
  <c r="J44" i="22" s="1"/>
  <c r="N44" i="16"/>
  <c r="I44" i="22" s="1"/>
  <c r="S44" i="16"/>
  <c r="M44" i="22" s="1"/>
  <c r="R44" i="16"/>
  <c r="Q44" i="16"/>
  <c r="P44" i="16"/>
  <c r="K44" i="22" s="1"/>
  <c r="T44" i="16"/>
  <c r="N44" i="22" s="1"/>
  <c r="BT44" i="16"/>
  <c r="BH44" i="22" s="1"/>
  <c r="BW44" i="16"/>
  <c r="BJ44" i="22" s="1"/>
  <c r="BU44" i="16"/>
  <c r="BR44" i="16"/>
  <c r="BF44" i="22" s="1"/>
  <c r="BX44" i="16"/>
  <c r="BK44" i="22" s="1"/>
  <c r="BS44" i="16"/>
  <c r="BG44" i="22" s="1"/>
  <c r="BV44" i="16"/>
  <c r="J44" i="16"/>
  <c r="F44" i="16"/>
  <c r="H44" i="16"/>
  <c r="D44" i="22" s="1"/>
  <c r="I44" i="16"/>
  <c r="G44" i="16"/>
  <c r="C44" i="22" s="1"/>
  <c r="K44" i="16"/>
  <c r="F44" i="22" s="1"/>
  <c r="L44" i="16"/>
  <c r="G44" i="22" s="1"/>
  <c r="BK36" i="8"/>
  <c r="AA44" i="16"/>
  <c r="T44" i="22" s="1"/>
  <c r="Y44" i="16"/>
  <c r="X44" i="16"/>
  <c r="R44" i="22" s="1"/>
  <c r="AB44" i="16"/>
  <c r="U44" i="22" s="1"/>
  <c r="V44" i="16"/>
  <c r="P44" i="22" s="1"/>
  <c r="W44" i="16"/>
  <c r="Q44" i="22" s="1"/>
  <c r="Z44" i="16"/>
  <c r="O46" i="9"/>
  <c r="O60" i="9"/>
  <c r="O58" i="9"/>
  <c r="O56" i="9"/>
  <c r="O77" i="9"/>
  <c r="O52" i="9"/>
  <c r="O50" i="9"/>
  <c r="O48" i="9"/>
  <c r="O69" i="9"/>
  <c r="O75" i="9"/>
  <c r="O73" i="9"/>
  <c r="CE26" i="27" l="1"/>
  <c r="K61" i="18"/>
  <c r="M57" i="23" s="1"/>
  <c r="E75" i="25"/>
  <c r="AE61" i="18"/>
  <c r="AG57" i="23" s="1"/>
  <c r="O74" i="25"/>
  <c r="AA61" i="18"/>
  <c r="AB57" i="23" s="1"/>
  <c r="M75" i="25"/>
  <c r="G61" i="18"/>
  <c r="H57" i="23" s="1"/>
  <c r="AI60" i="18"/>
  <c r="C75" i="25"/>
  <c r="W61" i="18"/>
  <c r="K75" i="25"/>
  <c r="O61" i="18"/>
  <c r="R57" i="23" s="1"/>
  <c r="G75" i="25"/>
  <c r="S61" i="18"/>
  <c r="W57" i="23" s="1"/>
  <c r="I75" i="25"/>
  <c r="AN44" i="22"/>
  <c r="Z44" i="22"/>
  <c r="S44" i="22"/>
  <c r="BW44" i="22"/>
  <c r="L44" i="22"/>
  <c r="CP44" i="16"/>
  <c r="B44" i="22"/>
  <c r="BP44" i="22"/>
  <c r="E44" i="22"/>
  <c r="BI44" i="22"/>
  <c r="D34" i="8"/>
  <c r="AE62" i="18" l="1"/>
  <c r="AG58" i="23" s="1"/>
  <c r="O75" i="25"/>
  <c r="AA62" i="18"/>
  <c r="AB58" i="23" s="1"/>
  <c r="M76" i="25"/>
  <c r="W62" i="18"/>
  <c r="K76" i="25"/>
  <c r="G62" i="18"/>
  <c r="H58" i="23" s="1"/>
  <c r="C76" i="25"/>
  <c r="AI61" i="18"/>
  <c r="O62" i="18"/>
  <c r="R58" i="23" s="1"/>
  <c r="G76" i="25"/>
  <c r="S62" i="18"/>
  <c r="W58" i="23" s="1"/>
  <c r="I76" i="25"/>
  <c r="K62" i="18"/>
  <c r="M58" i="23" s="1"/>
  <c r="E76" i="25"/>
  <c r="CA44" i="22"/>
  <c r="A37" i="8"/>
  <c r="AA37" i="8" s="1"/>
  <c r="AZ37" i="8" l="1"/>
  <c r="BC37" i="8" s="1"/>
  <c r="AP37" i="8"/>
  <c r="AK37" i="8"/>
  <c r="AN37" i="8" s="1"/>
  <c r="AF37" i="8"/>
  <c r="AI37" i="8" s="1"/>
  <c r="V37" i="8"/>
  <c r="G37" i="8"/>
  <c r="BE37" i="8"/>
  <c r="AU37" i="8"/>
  <c r="Q37" i="8"/>
  <c r="L37" i="8"/>
  <c r="G77" i="25"/>
  <c r="C77" i="25"/>
  <c r="AI62" i="18"/>
  <c r="I77" i="25"/>
  <c r="M77" i="25"/>
  <c r="E77" i="25"/>
  <c r="K77" i="25"/>
  <c r="O76" i="25"/>
  <c r="BH37" i="8"/>
  <c r="AD37" i="8"/>
  <c r="A38" i="8"/>
  <c r="AA38" i="8" s="1"/>
  <c r="C34" i="8"/>
  <c r="B41" i="8"/>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E38" i="8" l="1"/>
  <c r="AU38" i="8"/>
  <c r="Q38" i="8"/>
  <c r="AK38" i="8"/>
  <c r="AN38" i="8" s="1"/>
  <c r="AF38" i="8"/>
  <c r="V38" i="8"/>
  <c r="G38" i="8"/>
  <c r="J38" i="8" s="1"/>
  <c r="AP38" i="8"/>
  <c r="L38" i="8"/>
  <c r="AZ38" i="8"/>
  <c r="C42" i="16"/>
  <c r="C24" i="27"/>
  <c r="CA27" i="27"/>
  <c r="BY27" i="27"/>
  <c r="BZ27" i="27"/>
  <c r="CC27" i="27"/>
  <c r="BX27" i="27"/>
  <c r="CB27" i="27"/>
  <c r="AR27" i="27"/>
  <c r="AP27" i="27"/>
  <c r="AO27" i="27"/>
  <c r="AT27" i="27"/>
  <c r="AQ27" i="27"/>
  <c r="AS27" i="27"/>
  <c r="BH38" i="8"/>
  <c r="CI46" i="16" s="1"/>
  <c r="BU46" i="22" s="1"/>
  <c r="AY27" i="27"/>
  <c r="AV27" i="27"/>
  <c r="AW27" i="27"/>
  <c r="BA27" i="27"/>
  <c r="AZ27" i="27"/>
  <c r="AX27" i="27"/>
  <c r="AK27" i="27"/>
  <c r="AH27" i="27"/>
  <c r="AI27" i="27"/>
  <c r="AJ27" i="27"/>
  <c r="AL27" i="27"/>
  <c r="AM27" i="27"/>
  <c r="BT27" i="27"/>
  <c r="BS27" i="27"/>
  <c r="BQ27" i="27"/>
  <c r="BU27" i="27"/>
  <c r="BR27" i="27"/>
  <c r="BV27" i="27"/>
  <c r="CE45" i="16"/>
  <c r="BQ45" i="22" s="1"/>
  <c r="BZ45" i="16"/>
  <c r="BM45" i="22" s="1"/>
  <c r="CC45" i="16"/>
  <c r="CF45" i="16"/>
  <c r="BR45" i="22" s="1"/>
  <c r="CB45" i="16"/>
  <c r="BO45" i="22" s="1"/>
  <c r="CA45" i="16"/>
  <c r="BN45" i="22" s="1"/>
  <c r="CD45" i="16"/>
  <c r="T37" i="8"/>
  <c r="Y37" i="8"/>
  <c r="CK46" i="16"/>
  <c r="AR45" i="16"/>
  <c r="AI45" i="22" s="1"/>
  <c r="AO45" i="16"/>
  <c r="AN45" i="16"/>
  <c r="AF45" i="22" s="1"/>
  <c r="AL45" i="16"/>
  <c r="AD45" i="22" s="1"/>
  <c r="AP45" i="16"/>
  <c r="AQ45" i="16"/>
  <c r="AH45" i="22" s="1"/>
  <c r="AM45" i="16"/>
  <c r="AE45" i="22" s="1"/>
  <c r="K45" i="9"/>
  <c r="AX37" i="8"/>
  <c r="O37" i="8"/>
  <c r="AS37" i="8"/>
  <c r="J37" i="8"/>
  <c r="AV45" i="16"/>
  <c r="AM45" i="22" s="1"/>
  <c r="AU45" i="16"/>
  <c r="AL45" i="22" s="1"/>
  <c r="AX45" i="16"/>
  <c r="AZ45" i="16"/>
  <c r="AP45" i="22" s="1"/>
  <c r="AT45" i="16"/>
  <c r="AK45" i="22" s="1"/>
  <c r="AY45" i="16"/>
  <c r="AO45" i="22" s="1"/>
  <c r="AW45" i="16"/>
  <c r="M45" i="9"/>
  <c r="CM45" i="16"/>
  <c r="BX45" i="22" s="1"/>
  <c r="CN45" i="16"/>
  <c r="BY45" i="22" s="1"/>
  <c r="CI45" i="16"/>
  <c r="BU45" i="22" s="1"/>
  <c r="CL45" i="16"/>
  <c r="CJ45" i="16"/>
  <c r="BV45" i="22" s="1"/>
  <c r="CK45" i="16"/>
  <c r="CH45" i="16"/>
  <c r="BT45" i="22" s="1"/>
  <c r="BH45" i="16"/>
  <c r="AW45" i="22" s="1"/>
  <c r="BG45" i="16"/>
  <c r="AV45" i="22" s="1"/>
  <c r="BE45" i="16"/>
  <c r="BC45" i="16"/>
  <c r="AS45" i="22" s="1"/>
  <c r="BB45" i="16"/>
  <c r="AR45" i="22" s="1"/>
  <c r="BD45" i="16"/>
  <c r="AT45" i="22" s="1"/>
  <c r="BF45" i="16"/>
  <c r="W46" i="9"/>
  <c r="W45" i="9"/>
  <c r="U45" i="9"/>
  <c r="BC38" i="8"/>
  <c r="AD38" i="8"/>
  <c r="O38" i="8"/>
  <c r="AI38" i="8"/>
  <c r="A39" i="8"/>
  <c r="AA39" i="8" s="1"/>
  <c r="AK39" i="8" l="1"/>
  <c r="AF39" i="8"/>
  <c r="V39" i="8"/>
  <c r="G39" i="8"/>
  <c r="BE39" i="8"/>
  <c r="AU39" i="8"/>
  <c r="Q39" i="8"/>
  <c r="L39" i="8"/>
  <c r="AZ39" i="8"/>
  <c r="AP39" i="8"/>
  <c r="CJ46" i="16"/>
  <c r="BV46" i="22" s="1"/>
  <c r="AR28" i="27"/>
  <c r="AO28" i="27"/>
  <c r="AT28" i="27"/>
  <c r="AQ28" i="27"/>
  <c r="AS28" i="27"/>
  <c r="AP28" i="27"/>
  <c r="W27" i="27"/>
  <c r="V27" i="27"/>
  <c r="Y27" i="27"/>
  <c r="T27" i="27"/>
  <c r="U27" i="27"/>
  <c r="X27" i="27"/>
  <c r="CH46" i="16"/>
  <c r="BT46" i="22" s="1"/>
  <c r="AK28" i="27"/>
  <c r="AM28" i="27"/>
  <c r="AL28" i="27"/>
  <c r="AH28" i="27"/>
  <c r="AI28" i="27"/>
  <c r="AJ28" i="27"/>
  <c r="I27" i="27"/>
  <c r="J27" i="27"/>
  <c r="F27" i="27"/>
  <c r="G27" i="27"/>
  <c r="K27" i="27"/>
  <c r="H27" i="27"/>
  <c r="BM27" i="27"/>
  <c r="BN27" i="27"/>
  <c r="BJ27" i="27"/>
  <c r="BK27" i="27"/>
  <c r="BL27" i="27"/>
  <c r="BO27" i="27"/>
  <c r="AD27" i="27"/>
  <c r="AF27" i="27"/>
  <c r="AB27" i="27"/>
  <c r="AA27" i="27"/>
  <c r="AC27" i="27"/>
  <c r="AE27" i="27"/>
  <c r="BT28" i="27"/>
  <c r="BS28" i="27"/>
  <c r="BQ28" i="27"/>
  <c r="BR28" i="27"/>
  <c r="BV28" i="27"/>
  <c r="BU28" i="27"/>
  <c r="BF27" i="27"/>
  <c r="BC27" i="27"/>
  <c r="BH27" i="27"/>
  <c r="BG27" i="27"/>
  <c r="BE27" i="27"/>
  <c r="BD27" i="27"/>
  <c r="CA28" i="27"/>
  <c r="BX28" i="27"/>
  <c r="BY28" i="27"/>
  <c r="CC28" i="27"/>
  <c r="CB28" i="27"/>
  <c r="BZ28" i="27"/>
  <c r="AY28" i="27"/>
  <c r="BA28" i="27"/>
  <c r="AX28" i="27"/>
  <c r="AZ28" i="27"/>
  <c r="AV28" i="27"/>
  <c r="AW28" i="27"/>
  <c r="Q45" i="9"/>
  <c r="CM46" i="16"/>
  <c r="BX46" i="22" s="1"/>
  <c r="P28" i="27"/>
  <c r="O28" i="27"/>
  <c r="N28" i="27"/>
  <c r="M28" i="27"/>
  <c r="R28" i="27"/>
  <c r="Q28" i="27"/>
  <c r="I28" i="27"/>
  <c r="F28" i="27"/>
  <c r="G28" i="27"/>
  <c r="H28" i="27"/>
  <c r="K28" i="27"/>
  <c r="J28" i="27"/>
  <c r="P27" i="27"/>
  <c r="O27" i="27"/>
  <c r="N27" i="27"/>
  <c r="M27" i="27"/>
  <c r="Q27" i="27"/>
  <c r="R27" i="27"/>
  <c r="CL46" i="16"/>
  <c r="BW46" i="22" s="1"/>
  <c r="CN46" i="16"/>
  <c r="BY46" i="22" s="1"/>
  <c r="BC39" i="8"/>
  <c r="CC47" i="16" s="1"/>
  <c r="AU45" i="22"/>
  <c r="O46" i="16"/>
  <c r="J46" i="22" s="1"/>
  <c r="N46" i="16"/>
  <c r="I46" i="22" s="1"/>
  <c r="Q46" i="16"/>
  <c r="T46" i="16"/>
  <c r="N46" i="22" s="1"/>
  <c r="S46" i="16"/>
  <c r="M46" i="22" s="1"/>
  <c r="R46" i="16"/>
  <c r="P46" i="16"/>
  <c r="K46" i="22" s="1"/>
  <c r="BH46" i="16"/>
  <c r="AW46" i="22" s="1"/>
  <c r="BD46" i="16"/>
  <c r="AT46" i="22" s="1"/>
  <c r="BG46" i="16"/>
  <c r="AV46" i="22" s="1"/>
  <c r="BB46" i="16"/>
  <c r="AR46" i="22" s="1"/>
  <c r="BC46" i="16"/>
  <c r="AS46" i="22" s="1"/>
  <c r="BE46" i="16"/>
  <c r="BF46" i="16"/>
  <c r="AQ46" i="16"/>
  <c r="AH46" i="22" s="1"/>
  <c r="AL46" i="16"/>
  <c r="AD46" i="22" s="1"/>
  <c r="AN46" i="16"/>
  <c r="AF46" i="22" s="1"/>
  <c r="AP46" i="16"/>
  <c r="AR46" i="16"/>
  <c r="AI46" i="22" s="1"/>
  <c r="AM46" i="16"/>
  <c r="AE46" i="22" s="1"/>
  <c r="AO46" i="16"/>
  <c r="K46" i="9"/>
  <c r="O45" i="16"/>
  <c r="J45" i="22" s="1"/>
  <c r="N45" i="16"/>
  <c r="I45" i="22" s="1"/>
  <c r="T45" i="16"/>
  <c r="N45" i="22" s="1"/>
  <c r="S45" i="16"/>
  <c r="M45" i="22" s="1"/>
  <c r="R45" i="16"/>
  <c r="Q45" i="16"/>
  <c r="P45" i="16"/>
  <c r="K45" i="22" s="1"/>
  <c r="Y38" i="8"/>
  <c r="E45" i="9"/>
  <c r="T38" i="8"/>
  <c r="BV45" i="16"/>
  <c r="BT45" i="16"/>
  <c r="BH45" i="22" s="1"/>
  <c r="BW45" i="16"/>
  <c r="BJ45" i="22" s="1"/>
  <c r="BR45" i="16"/>
  <c r="BF45" i="22" s="1"/>
  <c r="BU45" i="16"/>
  <c r="BS45" i="16"/>
  <c r="BG45" i="22" s="1"/>
  <c r="BX45" i="16"/>
  <c r="BK45" i="22" s="1"/>
  <c r="AG45" i="22"/>
  <c r="AN39" i="8"/>
  <c r="S45" i="9"/>
  <c r="AE45" i="16"/>
  <c r="X45" i="22" s="1"/>
  <c r="AJ45" i="16"/>
  <c r="AB45" i="22" s="1"/>
  <c r="AI45" i="16"/>
  <c r="AA45" i="22" s="1"/>
  <c r="AH45" i="16"/>
  <c r="AG45" i="16"/>
  <c r="AD45" i="16"/>
  <c r="W45" i="22" s="1"/>
  <c r="AF45" i="16"/>
  <c r="Y45" i="22" s="1"/>
  <c r="BP45" i="22"/>
  <c r="L46" i="16"/>
  <c r="G46" i="22" s="1"/>
  <c r="H46" i="16"/>
  <c r="D46" i="22" s="1"/>
  <c r="I46" i="16"/>
  <c r="G46" i="16"/>
  <c r="C46" i="22" s="1"/>
  <c r="K46" i="16"/>
  <c r="F46" i="22" s="1"/>
  <c r="F46" i="16"/>
  <c r="J46" i="16"/>
  <c r="G45" i="16"/>
  <c r="C45" i="22" s="1"/>
  <c r="L45" i="16"/>
  <c r="G45" i="22" s="1"/>
  <c r="J45" i="16"/>
  <c r="I45" i="16"/>
  <c r="K45" i="16"/>
  <c r="F45" i="22" s="1"/>
  <c r="H45" i="16"/>
  <c r="D45" i="22" s="1"/>
  <c r="F45" i="16"/>
  <c r="BK37" i="8"/>
  <c r="I45" i="9"/>
  <c r="AZ46" i="16"/>
  <c r="AP46" i="22" s="1"/>
  <c r="AW46" i="16"/>
  <c r="AV46" i="16"/>
  <c r="AM46" i="22" s="1"/>
  <c r="AX46" i="16"/>
  <c r="AY46" i="16"/>
  <c r="AO46" i="22" s="1"/>
  <c r="AU46" i="16"/>
  <c r="AL46" i="22" s="1"/>
  <c r="AT46" i="16"/>
  <c r="AK46" i="22" s="1"/>
  <c r="M46" i="9"/>
  <c r="AX38" i="8"/>
  <c r="AN45" i="22"/>
  <c r="C45" i="9"/>
  <c r="AA45" i="16"/>
  <c r="T45" i="22" s="1"/>
  <c r="X45" i="16"/>
  <c r="R45" i="22" s="1"/>
  <c r="Z45" i="16"/>
  <c r="AB45" i="16"/>
  <c r="U45" i="22" s="1"/>
  <c r="Y45" i="16"/>
  <c r="W45" i="16"/>
  <c r="Q45" i="22" s="1"/>
  <c r="V45" i="16"/>
  <c r="P45" i="22" s="1"/>
  <c r="AS38" i="8"/>
  <c r="CB46" i="16"/>
  <c r="BO46" i="22" s="1"/>
  <c r="CE46" i="16"/>
  <c r="BQ46" i="22" s="1"/>
  <c r="BZ46" i="16"/>
  <c r="BM46" i="22" s="1"/>
  <c r="CC46" i="16"/>
  <c r="CA46" i="16"/>
  <c r="BN46" i="22" s="1"/>
  <c r="CD46" i="16"/>
  <c r="CF46" i="16"/>
  <c r="BR46" i="22" s="1"/>
  <c r="BW45" i="22"/>
  <c r="BP45" i="16"/>
  <c r="BD45" i="22" s="1"/>
  <c r="BO45" i="16"/>
  <c r="BC45" i="22" s="1"/>
  <c r="BL45" i="16"/>
  <c r="BA45" i="22" s="1"/>
  <c r="BN45" i="16"/>
  <c r="BM45" i="16"/>
  <c r="BK45" i="16"/>
  <c r="AZ45" i="22" s="1"/>
  <c r="BJ45" i="16"/>
  <c r="AY45" i="22" s="1"/>
  <c r="G45" i="9"/>
  <c r="U46" i="9"/>
  <c r="C46" i="9"/>
  <c r="AI39" i="8"/>
  <c r="BH39" i="8"/>
  <c r="E46" i="9"/>
  <c r="AD39" i="8"/>
  <c r="A40" i="8"/>
  <c r="AA40" i="8" s="1"/>
  <c r="I14" i="1"/>
  <c r="AZ40" i="8" l="1"/>
  <c r="Q40" i="8"/>
  <c r="BE40" i="8"/>
  <c r="BH40" i="8" s="1"/>
  <c r="V40" i="8"/>
  <c r="AF40" i="8"/>
  <c r="L40" i="8"/>
  <c r="G40" i="8"/>
  <c r="AP40" i="8"/>
  <c r="AU40" i="8"/>
  <c r="AK40" i="8"/>
  <c r="CC29" i="27"/>
  <c r="BZ29" i="27"/>
  <c r="CB29" i="27"/>
  <c r="BY29" i="27"/>
  <c r="CA29" i="27"/>
  <c r="BX29" i="27"/>
  <c r="BM28" i="27"/>
  <c r="BJ28" i="27"/>
  <c r="BK28" i="27"/>
  <c r="BL28" i="27"/>
  <c r="BN28" i="27"/>
  <c r="BO28" i="27"/>
  <c r="CD47" i="16"/>
  <c r="BP47" i="22" s="1"/>
  <c r="BR29" i="27"/>
  <c r="BS29" i="27"/>
  <c r="BV29" i="27"/>
  <c r="BU29" i="27"/>
  <c r="BT29" i="27"/>
  <c r="BQ29" i="27"/>
  <c r="AQ29" i="27"/>
  <c r="AT29" i="27"/>
  <c r="AS29" i="27"/>
  <c r="AP29" i="27"/>
  <c r="AR29" i="27"/>
  <c r="AO29" i="27"/>
  <c r="BF28" i="27"/>
  <c r="BH28" i="27"/>
  <c r="BG28" i="27"/>
  <c r="BD28" i="27"/>
  <c r="BC28" i="27"/>
  <c r="BE28" i="27"/>
  <c r="CA47" i="16"/>
  <c r="BN47" i="22" s="1"/>
  <c r="W28" i="27"/>
  <c r="T28" i="27"/>
  <c r="U28" i="27"/>
  <c r="Y28" i="27"/>
  <c r="V28" i="27"/>
  <c r="X28" i="27"/>
  <c r="AI29" i="27"/>
  <c r="AM29" i="27"/>
  <c r="AL29" i="27"/>
  <c r="AJ29" i="27"/>
  <c r="AH29" i="27"/>
  <c r="AK29" i="27"/>
  <c r="AD28" i="27"/>
  <c r="AB28" i="27"/>
  <c r="AA28" i="27"/>
  <c r="AF28" i="27"/>
  <c r="AC28" i="27"/>
  <c r="AE28" i="27"/>
  <c r="CF47" i="16"/>
  <c r="BR47" i="22" s="1"/>
  <c r="AX29" i="27"/>
  <c r="BA29" i="27"/>
  <c r="AZ29" i="27"/>
  <c r="AW29" i="27"/>
  <c r="AY29" i="27"/>
  <c r="AV29" i="27"/>
  <c r="CE27" i="27"/>
  <c r="U47" i="9"/>
  <c r="BZ47" i="16"/>
  <c r="BM47" i="22" s="1"/>
  <c r="CE47" i="16"/>
  <c r="BQ47" i="22" s="1"/>
  <c r="CB47" i="16"/>
  <c r="BO47" i="22" s="1"/>
  <c r="E46" i="22"/>
  <c r="BB45" i="22"/>
  <c r="AN46" i="22"/>
  <c r="Z45" i="22"/>
  <c r="BI45" i="22"/>
  <c r="AG46" i="22"/>
  <c r="E45" i="22"/>
  <c r="L45" i="22"/>
  <c r="S45" i="22"/>
  <c r="AN47" i="16"/>
  <c r="AF47" i="22" s="1"/>
  <c r="AP47" i="16"/>
  <c r="AQ47" i="16"/>
  <c r="AH47" i="22" s="1"/>
  <c r="AL47" i="16"/>
  <c r="AD47" i="22" s="1"/>
  <c r="AO47" i="16"/>
  <c r="AM47" i="16"/>
  <c r="AE47" i="22" s="1"/>
  <c r="AR47" i="16"/>
  <c r="AI47" i="22" s="1"/>
  <c r="K47" i="9"/>
  <c r="AJ46" i="16"/>
  <c r="AB46" i="22" s="1"/>
  <c r="AI46" i="16"/>
  <c r="AA46" i="22" s="1"/>
  <c r="AH46" i="16"/>
  <c r="AG46" i="16"/>
  <c r="AD46" i="16"/>
  <c r="W46" i="22" s="1"/>
  <c r="AF46" i="16"/>
  <c r="Y46" i="22" s="1"/>
  <c r="AE46" i="16"/>
  <c r="X46" i="22" s="1"/>
  <c r="T39" i="8"/>
  <c r="J39" i="8"/>
  <c r="BV46" i="16"/>
  <c r="BT46" i="16"/>
  <c r="BH46" i="22" s="1"/>
  <c r="BU46" i="16"/>
  <c r="BR46" i="16"/>
  <c r="BF46" i="22" s="1"/>
  <c r="BS46" i="16"/>
  <c r="BG46" i="22" s="1"/>
  <c r="BW46" i="16"/>
  <c r="BJ46" i="22" s="1"/>
  <c r="BX46" i="16"/>
  <c r="BK46" i="22" s="1"/>
  <c r="I46" i="9"/>
  <c r="BP46" i="22"/>
  <c r="S46" i="9"/>
  <c r="AU46" i="22"/>
  <c r="O39" i="8"/>
  <c r="CM47" i="16"/>
  <c r="BX47" i="22" s="1"/>
  <c r="CN47" i="16"/>
  <c r="BY47" i="22" s="1"/>
  <c r="CH47" i="16"/>
  <c r="BT47" i="22" s="1"/>
  <c r="CK47" i="16"/>
  <c r="CI47" i="16"/>
  <c r="BU47" i="22" s="1"/>
  <c r="CJ47" i="16"/>
  <c r="BV47" i="22" s="1"/>
  <c r="CL47" i="16"/>
  <c r="BK38" i="8"/>
  <c r="BF47" i="16"/>
  <c r="BH47" i="16"/>
  <c r="AW47" i="22" s="1"/>
  <c r="BD47" i="16"/>
  <c r="AT47" i="22" s="1"/>
  <c r="BG47" i="16"/>
  <c r="AV47" i="22" s="1"/>
  <c r="BE47" i="16"/>
  <c r="BC47" i="16"/>
  <c r="AS47" i="22" s="1"/>
  <c r="BB47" i="16"/>
  <c r="AR47" i="22" s="1"/>
  <c r="L46" i="22"/>
  <c r="AS39" i="8"/>
  <c r="CP45" i="16"/>
  <c r="B45" i="22"/>
  <c r="AA46" i="16"/>
  <c r="T46" i="22" s="1"/>
  <c r="Z46" i="16"/>
  <c r="AB46" i="16"/>
  <c r="U46" i="22" s="1"/>
  <c r="X46" i="16"/>
  <c r="R46" i="22" s="1"/>
  <c r="Y46" i="16"/>
  <c r="W46" i="16"/>
  <c r="Q46" i="22" s="1"/>
  <c r="V46" i="16"/>
  <c r="P46" i="22" s="1"/>
  <c r="AX39" i="8"/>
  <c r="BN46" i="16"/>
  <c r="BJ46" i="16"/>
  <c r="AY46" i="22" s="1"/>
  <c r="BL46" i="16"/>
  <c r="BA46" i="22" s="1"/>
  <c r="BP46" i="16"/>
  <c r="BD46" i="22" s="1"/>
  <c r="BK46" i="16"/>
  <c r="AZ46" i="22" s="1"/>
  <c r="BO46" i="16"/>
  <c r="BC46" i="22" s="1"/>
  <c r="BM46" i="16"/>
  <c r="B46" i="22"/>
  <c r="G46" i="9"/>
  <c r="Y39" i="8"/>
  <c r="AZ47" i="16"/>
  <c r="AP47" i="22" s="1"/>
  <c r="AX47" i="16"/>
  <c r="AV47" i="16"/>
  <c r="AM47" i="22" s="1"/>
  <c r="AU47" i="16"/>
  <c r="AL47" i="22" s="1"/>
  <c r="AY47" i="16"/>
  <c r="AO47" i="22" s="1"/>
  <c r="AW47" i="16"/>
  <c r="AT47" i="16"/>
  <c r="AK47" i="22" s="1"/>
  <c r="M47" i="9"/>
  <c r="Q46" i="9"/>
  <c r="W47" i="9"/>
  <c r="AI40" i="8"/>
  <c r="AN40" i="8"/>
  <c r="AD40" i="8"/>
  <c r="BC40" i="8"/>
  <c r="A41" i="8"/>
  <c r="L41" i="8" s="1"/>
  <c r="D20" i="1"/>
  <c r="F12" i="29" l="1"/>
  <c r="D28" i="23"/>
  <c r="AA41" i="8"/>
  <c r="AD41" i="8" s="1"/>
  <c r="AP41" i="8"/>
  <c r="V41" i="8"/>
  <c r="Q41" i="8"/>
  <c r="D32" i="18"/>
  <c r="D40" i="8"/>
  <c r="AK41" i="8"/>
  <c r="AU41" i="8"/>
  <c r="G41" i="8"/>
  <c r="AF41" i="8"/>
  <c r="AI41" i="8" s="1"/>
  <c r="BE41" i="8"/>
  <c r="AZ41" i="8"/>
  <c r="CE28" i="27"/>
  <c r="AV30" i="27"/>
  <c r="AW30" i="27"/>
  <c r="BA30" i="27"/>
  <c r="AY30" i="27"/>
  <c r="AX30" i="27"/>
  <c r="AZ30" i="27"/>
  <c r="G29" i="27"/>
  <c r="H29" i="27"/>
  <c r="J29" i="27"/>
  <c r="K29" i="27"/>
  <c r="I29" i="27"/>
  <c r="F29" i="27"/>
  <c r="BS30" i="27"/>
  <c r="BQ30" i="27"/>
  <c r="BV30" i="27"/>
  <c r="BU30" i="27"/>
  <c r="BT30" i="27"/>
  <c r="BR30" i="27"/>
  <c r="AM30" i="27"/>
  <c r="AK30" i="27"/>
  <c r="AI30" i="27"/>
  <c r="AH30" i="27"/>
  <c r="AL30" i="27"/>
  <c r="AJ30" i="27"/>
  <c r="AB29" i="27"/>
  <c r="AC29" i="27"/>
  <c r="AE29" i="27"/>
  <c r="AF29" i="27"/>
  <c r="AD29" i="27"/>
  <c r="AA29" i="27"/>
  <c r="BG29" i="27"/>
  <c r="BD29" i="27"/>
  <c r="BE29" i="27"/>
  <c r="BH29" i="27"/>
  <c r="BF29" i="27"/>
  <c r="BC29" i="27"/>
  <c r="E47" i="9"/>
  <c r="N29" i="27"/>
  <c r="O29" i="27"/>
  <c r="R29" i="27"/>
  <c r="Q29" i="27"/>
  <c r="P29" i="27"/>
  <c r="M29" i="27"/>
  <c r="CC30" i="27"/>
  <c r="BY30" i="27"/>
  <c r="BX30" i="27"/>
  <c r="BZ30" i="27"/>
  <c r="CA30" i="27"/>
  <c r="CB30" i="27"/>
  <c r="AS30" i="27"/>
  <c r="AT30" i="27"/>
  <c r="AP30" i="27"/>
  <c r="AO30" i="27"/>
  <c r="AR30" i="27"/>
  <c r="AQ30" i="27"/>
  <c r="BK29" i="27"/>
  <c r="BL29" i="27"/>
  <c r="BN29" i="27"/>
  <c r="BO29" i="27"/>
  <c r="BJ29" i="27"/>
  <c r="BM29" i="27"/>
  <c r="Y29" i="27"/>
  <c r="U29" i="27"/>
  <c r="X29" i="27"/>
  <c r="V29" i="27"/>
  <c r="T29" i="27"/>
  <c r="W29" i="27"/>
  <c r="AU47" i="22"/>
  <c r="AN47" i="22"/>
  <c r="CA45" i="22"/>
  <c r="AG47" i="22"/>
  <c r="BI46" i="22"/>
  <c r="Z46" i="22"/>
  <c r="J40" i="8"/>
  <c r="CP46" i="16"/>
  <c r="BB46" i="22"/>
  <c r="BW47" i="22"/>
  <c r="AR48" i="16"/>
  <c r="AI48" i="22" s="1"/>
  <c r="AP48" i="16"/>
  <c r="AN48" i="16"/>
  <c r="AF48" i="22" s="1"/>
  <c r="AM48" i="16"/>
  <c r="AE48" i="22" s="1"/>
  <c r="AO48" i="16"/>
  <c r="AQ48" i="16"/>
  <c r="AH48" i="22" s="1"/>
  <c r="AL48" i="16"/>
  <c r="AD48" i="22" s="1"/>
  <c r="K48" i="9"/>
  <c r="I47" i="16"/>
  <c r="L47" i="16"/>
  <c r="G47" i="22" s="1"/>
  <c r="H47" i="16"/>
  <c r="D47" i="22" s="1"/>
  <c r="G47" i="16"/>
  <c r="C47" i="22" s="1"/>
  <c r="K47" i="16"/>
  <c r="F47" i="22" s="1"/>
  <c r="J47" i="16"/>
  <c r="F47" i="16"/>
  <c r="BK39" i="8"/>
  <c r="BF48" i="16"/>
  <c r="BH48" i="16"/>
  <c r="AW48" i="22" s="1"/>
  <c r="BD48" i="16"/>
  <c r="AT48" i="22" s="1"/>
  <c r="BE48" i="16"/>
  <c r="BC48" i="16"/>
  <c r="AS48" i="22" s="1"/>
  <c r="BB48" i="16"/>
  <c r="AR48" i="22" s="1"/>
  <c r="BG48" i="16"/>
  <c r="AV48" i="22" s="1"/>
  <c r="BK47" i="16"/>
  <c r="AZ47" i="22" s="1"/>
  <c r="BJ47" i="16"/>
  <c r="AY47" i="22" s="1"/>
  <c r="BP47" i="16"/>
  <c r="BD47" i="22" s="1"/>
  <c r="BM47" i="16"/>
  <c r="BL47" i="16"/>
  <c r="BA47" i="22" s="1"/>
  <c r="BO47" i="16"/>
  <c r="BC47" i="22" s="1"/>
  <c r="BN47" i="16"/>
  <c r="C47" i="9"/>
  <c r="Y40" i="8"/>
  <c r="AG47" i="16"/>
  <c r="AJ47" i="16"/>
  <c r="AB47" i="22" s="1"/>
  <c r="AH47" i="16"/>
  <c r="AE47" i="16"/>
  <c r="X47" i="22" s="1"/>
  <c r="AD47" i="16"/>
  <c r="W47" i="22" s="1"/>
  <c r="AI47" i="16"/>
  <c r="AA47" i="22" s="1"/>
  <c r="AF47" i="16"/>
  <c r="Y47" i="22" s="1"/>
  <c r="S46" i="22"/>
  <c r="Q47" i="9"/>
  <c r="X47" i="16"/>
  <c r="R47" i="22" s="1"/>
  <c r="AB47" i="16"/>
  <c r="U47" i="22" s="1"/>
  <c r="W47" i="16"/>
  <c r="Q47" i="22" s="1"/>
  <c r="Z47" i="16"/>
  <c r="Y47" i="16"/>
  <c r="V47" i="16"/>
  <c r="P47" i="22" s="1"/>
  <c r="AA47" i="16"/>
  <c r="T47" i="22" s="1"/>
  <c r="AX40" i="8"/>
  <c r="AU48" i="16"/>
  <c r="AL48" i="22" s="1"/>
  <c r="AY48" i="16"/>
  <c r="AO48" i="22" s="1"/>
  <c r="AX48" i="16"/>
  <c r="AZ48" i="16"/>
  <c r="AP48" i="22" s="1"/>
  <c r="AW48" i="16"/>
  <c r="AV48" i="16"/>
  <c r="AM48" i="22" s="1"/>
  <c r="AT48" i="16"/>
  <c r="AK48" i="22" s="1"/>
  <c r="M48" i="9"/>
  <c r="I47" i="9"/>
  <c r="N47" i="16"/>
  <c r="I47" i="22" s="1"/>
  <c r="O47" i="16"/>
  <c r="J47" i="22" s="1"/>
  <c r="T47" i="16"/>
  <c r="N47" i="22" s="1"/>
  <c r="S47" i="16"/>
  <c r="M47" i="22" s="1"/>
  <c r="R47" i="16"/>
  <c r="Q47" i="16"/>
  <c r="P47" i="16"/>
  <c r="K47" i="22" s="1"/>
  <c r="G47" i="9"/>
  <c r="CD48" i="16"/>
  <c r="CB48" i="16"/>
  <c r="BO48" i="22" s="1"/>
  <c r="CE48" i="16"/>
  <c r="BQ48" i="22" s="1"/>
  <c r="BZ48" i="16"/>
  <c r="BM48" i="22" s="1"/>
  <c r="CC48" i="16"/>
  <c r="CA48" i="16"/>
  <c r="BN48" i="22" s="1"/>
  <c r="CF48" i="16"/>
  <c r="BR48" i="22" s="1"/>
  <c r="O40" i="8"/>
  <c r="BX47" i="16"/>
  <c r="BK47" i="22" s="1"/>
  <c r="BS47" i="16"/>
  <c r="BG47" i="22" s="1"/>
  <c r="BV47" i="16"/>
  <c r="BW47" i="16"/>
  <c r="BJ47" i="22" s="1"/>
  <c r="BU47" i="16"/>
  <c r="BT47" i="16"/>
  <c r="BH47" i="22" s="1"/>
  <c r="BR47" i="16"/>
  <c r="BF47" i="22" s="1"/>
  <c r="S47" i="9"/>
  <c r="AS40" i="8"/>
  <c r="T40" i="8"/>
  <c r="CN48" i="16"/>
  <c r="BY48" i="22" s="1"/>
  <c r="CM48" i="16"/>
  <c r="BX48" i="22" s="1"/>
  <c r="CH48" i="16"/>
  <c r="BT48" i="22" s="1"/>
  <c r="CK48" i="16"/>
  <c r="CJ48" i="16"/>
  <c r="BV48" i="22" s="1"/>
  <c r="CL48" i="16"/>
  <c r="CI48" i="16"/>
  <c r="BU48" i="22" s="1"/>
  <c r="W48" i="9"/>
  <c r="U48" i="9"/>
  <c r="AN41" i="8"/>
  <c r="BC41" i="8"/>
  <c r="BH41" i="8"/>
  <c r="A42" i="8"/>
  <c r="L42" i="8" s="1"/>
  <c r="D18" i="1"/>
  <c r="D17" i="1"/>
  <c r="D16" i="1"/>
  <c r="D15" i="1"/>
  <c r="D19" i="1"/>
  <c r="G15" i="1"/>
  <c r="F11" i="29" l="1"/>
  <c r="D27" i="23"/>
  <c r="F10" i="29"/>
  <c r="D26" i="23"/>
  <c r="F9" i="29"/>
  <c r="D25" i="23"/>
  <c r="F7" i="29"/>
  <c r="D23" i="23"/>
  <c r="AA42" i="8"/>
  <c r="F8" i="29"/>
  <c r="D24" i="23"/>
  <c r="D27" i="18"/>
  <c r="D35" i="8"/>
  <c r="D31" i="18"/>
  <c r="D39" i="8"/>
  <c r="D28" i="18"/>
  <c r="D36" i="8"/>
  <c r="D30" i="18"/>
  <c r="D38" i="8"/>
  <c r="AZ42" i="8"/>
  <c r="BC42" i="8" s="1"/>
  <c r="AF42" i="8"/>
  <c r="AU42" i="8"/>
  <c r="Q42" i="8"/>
  <c r="AP42" i="8"/>
  <c r="AS42" i="8" s="1"/>
  <c r="D29" i="18"/>
  <c r="D37" i="8"/>
  <c r="BE42" i="8"/>
  <c r="BH42" i="8" s="1"/>
  <c r="G42" i="8"/>
  <c r="AK42" i="8"/>
  <c r="V42" i="8"/>
  <c r="CA31" i="27"/>
  <c r="BZ31" i="27"/>
  <c r="BX31" i="27"/>
  <c r="CC31" i="27"/>
  <c r="CB31" i="27"/>
  <c r="BY31" i="27"/>
  <c r="BA31" i="27"/>
  <c r="AZ31" i="27"/>
  <c r="AW31" i="27"/>
  <c r="AY31" i="27"/>
  <c r="AV31" i="27"/>
  <c r="AX31" i="27"/>
  <c r="G48" i="9"/>
  <c r="W30" i="27"/>
  <c r="Y30" i="27"/>
  <c r="T30" i="27"/>
  <c r="X30" i="27"/>
  <c r="V30" i="27"/>
  <c r="U30" i="27"/>
  <c r="BV31" i="27"/>
  <c r="BU31" i="27"/>
  <c r="BR31" i="27"/>
  <c r="BS31" i="27"/>
  <c r="BT31" i="27"/>
  <c r="BQ31" i="27"/>
  <c r="BC30" i="27"/>
  <c r="BG30" i="27"/>
  <c r="BH30" i="27"/>
  <c r="BF30" i="27"/>
  <c r="BD30" i="27"/>
  <c r="BE30" i="27"/>
  <c r="BN30" i="27"/>
  <c r="BO30" i="27"/>
  <c r="BJ30" i="27"/>
  <c r="BK30" i="27"/>
  <c r="BM30" i="27"/>
  <c r="BL30" i="27"/>
  <c r="G30" i="27"/>
  <c r="H30" i="27"/>
  <c r="J30" i="27"/>
  <c r="I30" i="27"/>
  <c r="K30" i="27"/>
  <c r="F30" i="27"/>
  <c r="CE29" i="27"/>
  <c r="AS31" i="27"/>
  <c r="AP31" i="27"/>
  <c r="AR31" i="27"/>
  <c r="AO31" i="27"/>
  <c r="AT31" i="27"/>
  <c r="AQ31" i="27"/>
  <c r="AA30" i="27"/>
  <c r="AD30" i="27"/>
  <c r="AB30" i="27"/>
  <c r="AC30" i="27"/>
  <c r="AF30" i="27"/>
  <c r="AE30" i="27"/>
  <c r="AH31" i="27"/>
  <c r="AL31" i="27"/>
  <c r="AI31" i="27"/>
  <c r="AM31" i="27"/>
  <c r="AJ31" i="27"/>
  <c r="AK31" i="27"/>
  <c r="E48" i="9"/>
  <c r="M30" i="27"/>
  <c r="Q30" i="27"/>
  <c r="O30" i="27"/>
  <c r="P30" i="27"/>
  <c r="N30" i="27"/>
  <c r="R30" i="27"/>
  <c r="AN48" i="22"/>
  <c r="S47" i="22"/>
  <c r="BP48" i="22"/>
  <c r="AG48" i="22"/>
  <c r="E47" i="22"/>
  <c r="CA46" i="22"/>
  <c r="Y41" i="8"/>
  <c r="CP47" i="16"/>
  <c r="B47" i="22"/>
  <c r="O41" i="8"/>
  <c r="AU48" i="22"/>
  <c r="F48" i="16"/>
  <c r="I48" i="16"/>
  <c r="J48" i="16"/>
  <c r="K48" i="16"/>
  <c r="F48" i="22" s="1"/>
  <c r="L48" i="16"/>
  <c r="G48" i="22" s="1"/>
  <c r="H48" i="16"/>
  <c r="D48" i="22" s="1"/>
  <c r="G48" i="16"/>
  <c r="C48" i="22" s="1"/>
  <c r="BK40" i="8"/>
  <c r="AZ49" i="16"/>
  <c r="AP49" i="22" s="1"/>
  <c r="AW49" i="16"/>
  <c r="AU49" i="16"/>
  <c r="AL49" i="22" s="1"/>
  <c r="AX49" i="16"/>
  <c r="AY49" i="16"/>
  <c r="AO49" i="22" s="1"/>
  <c r="AV49" i="16"/>
  <c r="AM49" i="22" s="1"/>
  <c r="AT49" i="16"/>
  <c r="AK49" i="22" s="1"/>
  <c r="M49" i="9"/>
  <c r="AS41" i="8"/>
  <c r="BU48" i="16"/>
  <c r="BX48" i="16"/>
  <c r="BK48" i="22" s="1"/>
  <c r="BS48" i="16"/>
  <c r="BG48" i="22" s="1"/>
  <c r="BV48" i="16"/>
  <c r="BR48" i="16"/>
  <c r="BF48" i="22" s="1"/>
  <c r="BW48" i="16"/>
  <c r="BJ48" i="22" s="1"/>
  <c r="BT48" i="16"/>
  <c r="BH48" i="22" s="1"/>
  <c r="BB47" i="22"/>
  <c r="C48" i="9"/>
  <c r="CA49" i="16"/>
  <c r="BN49" i="22" s="1"/>
  <c r="CD49" i="16"/>
  <c r="CB49" i="16"/>
  <c r="BO49" i="22" s="1"/>
  <c r="CF49" i="16"/>
  <c r="BR49" i="22" s="1"/>
  <c r="CC49" i="16"/>
  <c r="CE49" i="16"/>
  <c r="BQ49" i="22" s="1"/>
  <c r="BZ49" i="16"/>
  <c r="BM49" i="22" s="1"/>
  <c r="BI47" i="22"/>
  <c r="L47" i="22"/>
  <c r="S48" i="9"/>
  <c r="Z47" i="22"/>
  <c r="AX41" i="8"/>
  <c r="CM49" i="16"/>
  <c r="BX49" i="22" s="1"/>
  <c r="CN49" i="16"/>
  <c r="BY49" i="22" s="1"/>
  <c r="CJ49" i="16"/>
  <c r="BV49" i="22" s="1"/>
  <c r="CH49" i="16"/>
  <c r="BT49" i="22" s="1"/>
  <c r="CK49" i="16"/>
  <c r="CI49" i="16"/>
  <c r="BU49" i="22" s="1"/>
  <c r="CL49" i="16"/>
  <c r="T41" i="8"/>
  <c r="BW48" i="22"/>
  <c r="AD48" i="16"/>
  <c r="W48" i="22" s="1"/>
  <c r="AH48" i="16"/>
  <c r="AE48" i="16"/>
  <c r="X48" i="22" s="1"/>
  <c r="AG48" i="16"/>
  <c r="AJ48" i="16"/>
  <c r="AB48" i="22" s="1"/>
  <c r="AI48" i="16"/>
  <c r="AA48" i="22" s="1"/>
  <c r="AF48" i="16"/>
  <c r="Y48" i="22" s="1"/>
  <c r="BP48" i="16"/>
  <c r="BD48" i="22" s="1"/>
  <c r="BM48" i="16"/>
  <c r="BL48" i="16"/>
  <c r="BA48" i="22" s="1"/>
  <c r="BK48" i="16"/>
  <c r="AZ48" i="22" s="1"/>
  <c r="BJ48" i="16"/>
  <c r="AY48" i="22" s="1"/>
  <c r="BN48" i="16"/>
  <c r="BO48" i="16"/>
  <c r="BC48" i="22" s="1"/>
  <c r="AP49" i="16"/>
  <c r="AQ49" i="16"/>
  <c r="AH49" i="22" s="1"/>
  <c r="AM49" i="16"/>
  <c r="AE49" i="22" s="1"/>
  <c r="AO49" i="16"/>
  <c r="AR49" i="16"/>
  <c r="AI49" i="22" s="1"/>
  <c r="AN49" i="16"/>
  <c r="AF49" i="22" s="1"/>
  <c r="AL49" i="16"/>
  <c r="AD49" i="22" s="1"/>
  <c r="K49" i="9"/>
  <c r="N48" i="16"/>
  <c r="I48" i="22" s="1"/>
  <c r="O48" i="16"/>
  <c r="J48" i="22" s="1"/>
  <c r="S48" i="16"/>
  <c r="M48" i="22" s="1"/>
  <c r="P48" i="16"/>
  <c r="K48" i="22" s="1"/>
  <c r="T48" i="16"/>
  <c r="N48" i="22" s="1"/>
  <c r="R48" i="16"/>
  <c r="Q48" i="16"/>
  <c r="AB48" i="16"/>
  <c r="U48" i="22" s="1"/>
  <c r="Z48" i="16"/>
  <c r="W48" i="16"/>
  <c r="Q48" i="22" s="1"/>
  <c r="V48" i="16"/>
  <c r="P48" i="22" s="1"/>
  <c r="Y48" i="16"/>
  <c r="X48" i="16"/>
  <c r="R48" i="22" s="1"/>
  <c r="AA48" i="16"/>
  <c r="T48" i="22" s="1"/>
  <c r="I48" i="9"/>
  <c r="BC49" i="16"/>
  <c r="AS49" i="22" s="1"/>
  <c r="BF49" i="16"/>
  <c r="BH49" i="16"/>
  <c r="AW49" i="22" s="1"/>
  <c r="BD49" i="16"/>
  <c r="AT49" i="22" s="1"/>
  <c r="BE49" i="16"/>
  <c r="BB49" i="16"/>
  <c r="AR49" i="22" s="1"/>
  <c r="BG49" i="16"/>
  <c r="AV49" i="22" s="1"/>
  <c r="Q48" i="9"/>
  <c r="J41" i="8"/>
  <c r="W49" i="9"/>
  <c r="U49" i="9"/>
  <c r="AN42" i="8"/>
  <c r="AD42" i="8"/>
  <c r="AI42" i="8"/>
  <c r="G19" i="1"/>
  <c r="G16" i="1"/>
  <c r="G17" i="1"/>
  <c r="G20" i="1"/>
  <c r="G21" i="1"/>
  <c r="G18" i="1"/>
  <c r="A43" i="8"/>
  <c r="L43" i="8" s="1"/>
  <c r="H15" i="1"/>
  <c r="I15" i="1" s="1"/>
  <c r="H16" i="1"/>
  <c r="I16" i="1" s="1"/>
  <c r="B14" i="1"/>
  <c r="D6" i="29" s="1"/>
  <c r="B19" i="1"/>
  <c r="D11" i="29" s="1"/>
  <c r="B18" i="1"/>
  <c r="D10" i="29" s="1"/>
  <c r="B17" i="1"/>
  <c r="D9" i="29" s="1"/>
  <c r="B16" i="1"/>
  <c r="D8" i="29" s="1"/>
  <c r="B15" i="1"/>
  <c r="AA43" i="8" l="1"/>
  <c r="C15" i="1"/>
  <c r="D7" i="29"/>
  <c r="AK43" i="8"/>
  <c r="AN43" i="8" s="1"/>
  <c r="BE43" i="8"/>
  <c r="Q43" i="8"/>
  <c r="AF43" i="8"/>
  <c r="V43" i="8"/>
  <c r="G43" i="8"/>
  <c r="AP43" i="8"/>
  <c r="AU43" i="8"/>
  <c r="AZ43" i="8"/>
  <c r="BC43" i="8" s="1"/>
  <c r="CA32" i="27"/>
  <c r="BX32" i="27"/>
  <c r="CC32" i="27"/>
  <c r="BZ32" i="27"/>
  <c r="CB32" i="27"/>
  <c r="BY32" i="27"/>
  <c r="BF32" i="27"/>
  <c r="BC32" i="27"/>
  <c r="BG32" i="27"/>
  <c r="BE32" i="27"/>
  <c r="BH32" i="27"/>
  <c r="BD32" i="27"/>
  <c r="AP32" i="27"/>
  <c r="AO32" i="27"/>
  <c r="AT32" i="27"/>
  <c r="AR32" i="27"/>
  <c r="AS32" i="27"/>
  <c r="AQ32" i="27"/>
  <c r="AB31" i="27"/>
  <c r="AD31" i="27"/>
  <c r="AC31" i="27"/>
  <c r="AF31" i="27"/>
  <c r="AE31" i="27"/>
  <c r="AA31" i="27"/>
  <c r="AK32" i="27"/>
  <c r="AH32" i="27"/>
  <c r="AL32" i="27"/>
  <c r="AI32" i="27"/>
  <c r="AM32" i="27"/>
  <c r="AJ32" i="27"/>
  <c r="E49" i="9"/>
  <c r="R31" i="27"/>
  <c r="Q31" i="27"/>
  <c r="P31" i="27"/>
  <c r="N31" i="27"/>
  <c r="O31" i="27"/>
  <c r="M31" i="27"/>
  <c r="K31" i="27"/>
  <c r="J31" i="27"/>
  <c r="G31" i="27"/>
  <c r="H31" i="27"/>
  <c r="I31" i="27"/>
  <c r="F31" i="27"/>
  <c r="G49" i="9"/>
  <c r="Y31" i="27"/>
  <c r="X31" i="27"/>
  <c r="V31" i="27"/>
  <c r="T31" i="27"/>
  <c r="U31" i="27"/>
  <c r="W31" i="27"/>
  <c r="S49" i="9"/>
  <c r="BK31" i="27"/>
  <c r="BM31" i="27"/>
  <c r="BJ31" i="27"/>
  <c r="BL31" i="27"/>
  <c r="BO31" i="27"/>
  <c r="BN31" i="27"/>
  <c r="AS43" i="8"/>
  <c r="AV32" i="27"/>
  <c r="AZ32" i="27"/>
  <c r="BA32" i="27"/>
  <c r="AX32" i="27"/>
  <c r="AW32" i="27"/>
  <c r="AY32" i="27"/>
  <c r="BQ32" i="27"/>
  <c r="BV32" i="27"/>
  <c r="BT32" i="27"/>
  <c r="BU32" i="27"/>
  <c r="BS32" i="27"/>
  <c r="BR32" i="27"/>
  <c r="BC31" i="27"/>
  <c r="BH31" i="27"/>
  <c r="BG31" i="27"/>
  <c r="BF31" i="27"/>
  <c r="BD31" i="27"/>
  <c r="BE31" i="27"/>
  <c r="CE30" i="27"/>
  <c r="AU49" i="22"/>
  <c r="S48" i="22"/>
  <c r="AG49" i="22"/>
  <c r="BP49" i="22"/>
  <c r="BB48" i="22"/>
  <c r="Z48" i="22"/>
  <c r="J42" i="8"/>
  <c r="T42" i="8"/>
  <c r="BW49" i="22"/>
  <c r="CA47" i="22"/>
  <c r="BE50" i="16"/>
  <c r="BF50" i="16"/>
  <c r="BH50" i="16"/>
  <c r="AW50" i="22" s="1"/>
  <c r="BG50" i="16"/>
  <c r="AV50" i="22" s="1"/>
  <c r="BC50" i="16"/>
  <c r="AS50" i="22" s="1"/>
  <c r="BB50" i="16"/>
  <c r="AR50" i="22" s="1"/>
  <c r="BD50" i="16"/>
  <c r="AT50" i="22" s="1"/>
  <c r="AX42" i="8"/>
  <c r="K49" i="16"/>
  <c r="F49" i="22" s="1"/>
  <c r="F49" i="16"/>
  <c r="G49" i="16"/>
  <c r="C49" i="22" s="1"/>
  <c r="I49" i="16"/>
  <c r="H49" i="16"/>
  <c r="D49" i="22" s="1"/>
  <c r="L49" i="16"/>
  <c r="G49" i="22" s="1"/>
  <c r="J49" i="16"/>
  <c r="BK41" i="8"/>
  <c r="BJ50" i="16"/>
  <c r="AY50" i="22" s="1"/>
  <c r="BO50" i="16"/>
  <c r="BC50" i="22" s="1"/>
  <c r="BN50" i="16"/>
  <c r="BM50" i="16"/>
  <c r="BL50" i="16"/>
  <c r="BA50" i="22" s="1"/>
  <c r="BK50" i="16"/>
  <c r="AZ50" i="22" s="1"/>
  <c r="BP50" i="16"/>
  <c r="BD50" i="22" s="1"/>
  <c r="BI48" i="22"/>
  <c r="AI49" i="16"/>
  <c r="AA49" i="22" s="1"/>
  <c r="AF49" i="16"/>
  <c r="Y49" i="22" s="1"/>
  <c r="AE49" i="16"/>
  <c r="X49" i="22" s="1"/>
  <c r="AD49" i="16"/>
  <c r="W49" i="22" s="1"/>
  <c r="AH49" i="16"/>
  <c r="AG49" i="16"/>
  <c r="AJ49" i="16"/>
  <c r="AB49" i="22" s="1"/>
  <c r="CM50" i="16"/>
  <c r="BX50" i="22" s="1"/>
  <c r="CN50" i="16"/>
  <c r="BY50" i="22" s="1"/>
  <c r="CJ50" i="16"/>
  <c r="BV50" i="22" s="1"/>
  <c r="CH50" i="16"/>
  <c r="BT50" i="22" s="1"/>
  <c r="CK50" i="16"/>
  <c r="CI50" i="16"/>
  <c r="BU50" i="22" s="1"/>
  <c r="CL50" i="16"/>
  <c r="C49" i="9"/>
  <c r="Q50" i="9"/>
  <c r="BM49" i="16"/>
  <c r="BO49" i="16"/>
  <c r="BC49" i="22" s="1"/>
  <c r="BN49" i="16"/>
  <c r="BL49" i="16"/>
  <c r="BA49" i="22" s="1"/>
  <c r="BK49" i="16"/>
  <c r="AZ49" i="22" s="1"/>
  <c r="BJ49" i="16"/>
  <c r="AY49" i="22" s="1"/>
  <c r="BP49" i="16"/>
  <c r="BD49" i="22" s="1"/>
  <c r="AN49" i="22"/>
  <c r="E48" i="22"/>
  <c r="I49" i="9"/>
  <c r="AW50" i="16"/>
  <c r="AU50" i="16"/>
  <c r="AL50" i="22" s="1"/>
  <c r="AY50" i="16"/>
  <c r="AO50" i="22" s="1"/>
  <c r="AT50" i="16"/>
  <c r="AK50" i="22" s="1"/>
  <c r="AZ50" i="16"/>
  <c r="AP50" i="22" s="1"/>
  <c r="AV50" i="16"/>
  <c r="AM50" i="22" s="1"/>
  <c r="AX50" i="16"/>
  <c r="M50" i="9"/>
  <c r="Y42" i="8"/>
  <c r="L48" i="22"/>
  <c r="AB49" i="16"/>
  <c r="U49" i="22" s="1"/>
  <c r="Z49" i="16"/>
  <c r="Y49" i="16"/>
  <c r="W49" i="16"/>
  <c r="Q49" i="22" s="1"/>
  <c r="V49" i="16"/>
  <c r="P49" i="22" s="1"/>
  <c r="X49" i="16"/>
  <c r="R49" i="22" s="1"/>
  <c r="AA49" i="16"/>
  <c r="T49" i="22" s="1"/>
  <c r="Q49" i="9"/>
  <c r="CP48" i="16"/>
  <c r="B48" i="22"/>
  <c r="O42" i="8"/>
  <c r="N49" i="16"/>
  <c r="I49" i="22" s="1"/>
  <c r="O49" i="16"/>
  <c r="J49" i="22" s="1"/>
  <c r="P49" i="16"/>
  <c r="K49" i="22" s="1"/>
  <c r="T49" i="16"/>
  <c r="N49" i="22" s="1"/>
  <c r="R49" i="16"/>
  <c r="Q49" i="16"/>
  <c r="S49" i="16"/>
  <c r="M49" i="22" s="1"/>
  <c r="CF50" i="16"/>
  <c r="BR50" i="22" s="1"/>
  <c r="CA50" i="16"/>
  <c r="BN50" i="22" s="1"/>
  <c r="CD50" i="16"/>
  <c r="CE50" i="16"/>
  <c r="BQ50" i="22" s="1"/>
  <c r="CB50" i="16"/>
  <c r="BO50" i="22" s="1"/>
  <c r="CC50" i="16"/>
  <c r="BZ50" i="16"/>
  <c r="BM50" i="22" s="1"/>
  <c r="BU49" i="16"/>
  <c r="BX49" i="16"/>
  <c r="BK49" i="22" s="1"/>
  <c r="BS49" i="16"/>
  <c r="BG49" i="22" s="1"/>
  <c r="BW49" i="16"/>
  <c r="BJ49" i="22" s="1"/>
  <c r="BV49" i="16"/>
  <c r="BT49" i="16"/>
  <c r="BH49" i="22" s="1"/>
  <c r="BR49" i="16"/>
  <c r="BF49" i="22" s="1"/>
  <c r="AQ50" i="16"/>
  <c r="AH50" i="22" s="1"/>
  <c r="AM50" i="16"/>
  <c r="AE50" i="22" s="1"/>
  <c r="AP50" i="16"/>
  <c r="AO50" i="16"/>
  <c r="AR50" i="16"/>
  <c r="AI50" i="22" s="1"/>
  <c r="AN50" i="16"/>
  <c r="AF50" i="22" s="1"/>
  <c r="AL50" i="16"/>
  <c r="AD50" i="22" s="1"/>
  <c r="K50" i="9"/>
  <c r="W50" i="9"/>
  <c r="U50" i="9"/>
  <c r="AI43" i="8"/>
  <c r="BH43" i="8"/>
  <c r="O43" i="8"/>
  <c r="J43" i="8"/>
  <c r="A44" i="8"/>
  <c r="L44" i="8" s="1"/>
  <c r="H17" i="1"/>
  <c r="I17" i="1" s="1"/>
  <c r="H18" i="1"/>
  <c r="I18" i="1" s="1"/>
  <c r="H19" i="1"/>
  <c r="H27" i="4"/>
  <c r="C27" i="18" l="1"/>
  <c r="C23" i="23"/>
  <c r="AA44" i="8"/>
  <c r="E27" i="18"/>
  <c r="C16" i="1"/>
  <c r="H27" i="18"/>
  <c r="I27" i="18" s="1"/>
  <c r="X27" i="18"/>
  <c r="AB27" i="18"/>
  <c r="AC27" i="18" s="1"/>
  <c r="L27" i="18"/>
  <c r="M27" i="18" s="1"/>
  <c r="C35" i="8"/>
  <c r="C43" i="16" s="1"/>
  <c r="T27" i="18"/>
  <c r="U27" i="18" s="1"/>
  <c r="AU44" i="8"/>
  <c r="G44" i="8"/>
  <c r="AF44" i="8"/>
  <c r="BE44" i="8"/>
  <c r="BH44" i="8" s="1"/>
  <c r="AZ44" i="8"/>
  <c r="BC44" i="8" s="1"/>
  <c r="AP44" i="8"/>
  <c r="V44" i="8"/>
  <c r="Q44" i="8"/>
  <c r="AK44" i="8"/>
  <c r="AN44" i="8" s="1"/>
  <c r="E35" i="8"/>
  <c r="AQ33" i="27"/>
  <c r="AS33" i="27"/>
  <c r="AR33" i="27"/>
  <c r="AP33" i="27"/>
  <c r="AT33" i="27"/>
  <c r="AO33" i="27"/>
  <c r="CE31" i="27"/>
  <c r="BU33" i="27"/>
  <c r="BV33" i="27"/>
  <c r="BS33" i="27"/>
  <c r="BT33" i="27"/>
  <c r="BQ33" i="27"/>
  <c r="BR33" i="27"/>
  <c r="CA33" i="27"/>
  <c r="BZ33" i="27"/>
  <c r="BX33" i="27"/>
  <c r="BY33" i="27"/>
  <c r="CB33" i="27"/>
  <c r="CC33" i="27"/>
  <c r="AX33" i="27"/>
  <c r="AY33" i="27"/>
  <c r="AV33" i="27"/>
  <c r="AW33" i="27"/>
  <c r="BA33" i="27"/>
  <c r="AZ33" i="27"/>
  <c r="M32" i="27"/>
  <c r="P32" i="27"/>
  <c r="R32" i="27"/>
  <c r="O32" i="27"/>
  <c r="Q32" i="27"/>
  <c r="N32" i="27"/>
  <c r="I50" i="9"/>
  <c r="AE32" i="27"/>
  <c r="AD32" i="27"/>
  <c r="AC32" i="27"/>
  <c r="AB32" i="27"/>
  <c r="AA32" i="27"/>
  <c r="AF32" i="27"/>
  <c r="I33" i="27"/>
  <c r="F33" i="27"/>
  <c r="H33" i="27"/>
  <c r="G33" i="27"/>
  <c r="J33" i="27"/>
  <c r="K33" i="27"/>
  <c r="G50" i="9"/>
  <c r="W32" i="27"/>
  <c r="U32" i="27"/>
  <c r="T32" i="27"/>
  <c r="Y32" i="27"/>
  <c r="V32" i="27"/>
  <c r="X32" i="27"/>
  <c r="H32" i="27"/>
  <c r="J32" i="27"/>
  <c r="G32" i="27"/>
  <c r="I32" i="27"/>
  <c r="K32" i="27"/>
  <c r="F32" i="27"/>
  <c r="Q33" i="27"/>
  <c r="O33" i="27"/>
  <c r="P33" i="27"/>
  <c r="R33" i="27"/>
  <c r="N33" i="27"/>
  <c r="M33" i="27"/>
  <c r="BM32" i="27"/>
  <c r="BN32" i="27"/>
  <c r="BJ32" i="27"/>
  <c r="BL32" i="27"/>
  <c r="BO32" i="27"/>
  <c r="BK32" i="27"/>
  <c r="BD33" i="27"/>
  <c r="BH33" i="27"/>
  <c r="BE33" i="27"/>
  <c r="BC33" i="27"/>
  <c r="BF33" i="27"/>
  <c r="BG33" i="27"/>
  <c r="BP50" i="22"/>
  <c r="BB50" i="22"/>
  <c r="E49" i="22"/>
  <c r="AG50" i="22"/>
  <c r="S49" i="22"/>
  <c r="Z49" i="22"/>
  <c r="AN50" i="22"/>
  <c r="AS44" i="8"/>
  <c r="CC51" i="16"/>
  <c r="CF51" i="16"/>
  <c r="BR51" i="22" s="1"/>
  <c r="CA51" i="16"/>
  <c r="BN51" i="22" s="1"/>
  <c r="CD51" i="16"/>
  <c r="CB51" i="16"/>
  <c r="BO51" i="22" s="1"/>
  <c r="CE51" i="16"/>
  <c r="BQ51" i="22" s="1"/>
  <c r="BZ51" i="16"/>
  <c r="BM51" i="22" s="1"/>
  <c r="BW50" i="22"/>
  <c r="I51" i="16"/>
  <c r="L51" i="16"/>
  <c r="G51" i="22" s="1"/>
  <c r="H51" i="16"/>
  <c r="D51" i="22" s="1"/>
  <c r="K51" i="16"/>
  <c r="F51" i="22" s="1"/>
  <c r="G51" i="16"/>
  <c r="C51" i="22" s="1"/>
  <c r="F51" i="16"/>
  <c r="J51" i="16"/>
  <c r="BE51" i="16"/>
  <c r="BC51" i="16"/>
  <c r="AS51" i="22" s="1"/>
  <c r="BF51" i="16"/>
  <c r="BB51" i="16"/>
  <c r="AR51" i="22" s="1"/>
  <c r="BH51" i="16"/>
  <c r="AW51" i="22" s="1"/>
  <c r="BG51" i="16"/>
  <c r="AV51" i="22" s="1"/>
  <c r="BD51" i="16"/>
  <c r="AT51" i="22" s="1"/>
  <c r="H50" i="16"/>
  <c r="D50" i="22" s="1"/>
  <c r="K50" i="16"/>
  <c r="F50" i="22" s="1"/>
  <c r="L50" i="16"/>
  <c r="G50" i="22" s="1"/>
  <c r="F50" i="16"/>
  <c r="G50" i="16"/>
  <c r="C50" i="22" s="1"/>
  <c r="I50" i="16"/>
  <c r="J50" i="16"/>
  <c r="BK42" i="8"/>
  <c r="Y43" i="8"/>
  <c r="B49" i="22"/>
  <c r="CP49" i="16"/>
  <c r="C50" i="9"/>
  <c r="N51" i="16"/>
  <c r="I51" i="22" s="1"/>
  <c r="O51" i="16"/>
  <c r="J51" i="22" s="1"/>
  <c r="R51" i="16"/>
  <c r="T51" i="16"/>
  <c r="N51" i="22" s="1"/>
  <c r="S51" i="16"/>
  <c r="M51" i="22" s="1"/>
  <c r="Q51" i="16"/>
  <c r="P51" i="16"/>
  <c r="K51" i="22" s="1"/>
  <c r="N50" i="16"/>
  <c r="I50" i="22" s="1"/>
  <c r="O50" i="16"/>
  <c r="J50" i="22" s="1"/>
  <c r="T50" i="16"/>
  <c r="N50" i="22" s="1"/>
  <c r="R50" i="16"/>
  <c r="Q50" i="16"/>
  <c r="P50" i="16"/>
  <c r="K50" i="22" s="1"/>
  <c r="S50" i="16"/>
  <c r="M50" i="22" s="1"/>
  <c r="BB49" i="22"/>
  <c r="BO51" i="16"/>
  <c r="BC51" i="22" s="1"/>
  <c r="BP51" i="16"/>
  <c r="BD51" i="22" s="1"/>
  <c r="BN51" i="16"/>
  <c r="BM51" i="16"/>
  <c r="BL51" i="16"/>
  <c r="BA51" i="22" s="1"/>
  <c r="BK51" i="16"/>
  <c r="AZ51" i="22" s="1"/>
  <c r="BJ51" i="16"/>
  <c r="AY51" i="22" s="1"/>
  <c r="CM51" i="16"/>
  <c r="BX51" i="22" s="1"/>
  <c r="CN51" i="16"/>
  <c r="BY51" i="22" s="1"/>
  <c r="CL51" i="16"/>
  <c r="CJ51" i="16"/>
  <c r="BV51" i="22" s="1"/>
  <c r="CI51" i="16"/>
  <c r="BU51" i="22" s="1"/>
  <c r="CK51" i="16"/>
  <c r="CH51" i="16"/>
  <c r="BT51" i="22" s="1"/>
  <c r="BI49" i="22"/>
  <c r="E50" i="9"/>
  <c r="BW50" i="16"/>
  <c r="BJ50" i="22" s="1"/>
  <c r="BU50" i="16"/>
  <c r="BX50" i="16"/>
  <c r="BK50" i="22" s="1"/>
  <c r="BS50" i="16"/>
  <c r="BG50" i="22" s="1"/>
  <c r="BV50" i="16"/>
  <c r="BR50" i="16"/>
  <c r="BF50" i="22" s="1"/>
  <c r="BT50" i="16"/>
  <c r="BH50" i="22" s="1"/>
  <c r="AU50" i="22"/>
  <c r="Q51" i="9"/>
  <c r="AT51" i="16"/>
  <c r="AK51" i="22" s="1"/>
  <c r="AY51" i="16"/>
  <c r="AO51" i="22" s="1"/>
  <c r="AW51" i="16"/>
  <c r="AU51" i="16"/>
  <c r="AL51" i="22" s="1"/>
  <c r="AV51" i="16"/>
  <c r="AM51" i="22" s="1"/>
  <c r="AZ51" i="16"/>
  <c r="AP51" i="22" s="1"/>
  <c r="AX51" i="16"/>
  <c r="M51" i="9"/>
  <c r="L49" i="22"/>
  <c r="CA48" i="22"/>
  <c r="S50" i="9"/>
  <c r="AD44" i="8"/>
  <c r="AD43" i="8"/>
  <c r="AX43" i="8"/>
  <c r="AF50" i="16"/>
  <c r="Y50" i="22" s="1"/>
  <c r="AE50" i="16"/>
  <c r="X50" i="22" s="1"/>
  <c r="AD50" i="16"/>
  <c r="W50" i="22" s="1"/>
  <c r="AI50" i="16"/>
  <c r="AA50" i="22" s="1"/>
  <c r="AH50" i="16"/>
  <c r="AG50" i="16"/>
  <c r="AJ50" i="16"/>
  <c r="AB50" i="22" s="1"/>
  <c r="T43" i="8"/>
  <c r="Y50" i="16"/>
  <c r="AB50" i="16"/>
  <c r="U50" i="22" s="1"/>
  <c r="V50" i="16"/>
  <c r="P50" i="22" s="1"/>
  <c r="AA50" i="16"/>
  <c r="T50" i="22" s="1"/>
  <c r="Z50" i="16"/>
  <c r="W50" i="16"/>
  <c r="Q50" i="22" s="1"/>
  <c r="X50" i="16"/>
  <c r="R50" i="22" s="1"/>
  <c r="W51" i="9"/>
  <c r="U51" i="9"/>
  <c r="C51" i="9"/>
  <c r="E51" i="9"/>
  <c r="AI44" i="8"/>
  <c r="Y44" i="8"/>
  <c r="A45" i="8"/>
  <c r="H20" i="1"/>
  <c r="I19" i="1"/>
  <c r="F8" i="1"/>
  <c r="F7" i="1"/>
  <c r="F6" i="1"/>
  <c r="A3" i="1"/>
  <c r="A4" i="1" s="1"/>
  <c r="A5" i="1" s="1"/>
  <c r="A6" i="1" s="1"/>
  <c r="A7" i="1" s="1"/>
  <c r="A8" i="1" s="1"/>
  <c r="A9" i="1" s="1"/>
  <c r="A10" i="1" s="1"/>
  <c r="A21" i="1"/>
  <c r="A22" i="1" s="1"/>
  <c r="A23" i="1" s="1"/>
  <c r="A24" i="1" s="1"/>
  <c r="A25" i="1" s="1"/>
  <c r="BH52" i="16" l="1"/>
  <c r="AW52" i="22" s="1"/>
  <c r="BG52" i="16"/>
  <c r="AV52" i="22" s="1"/>
  <c r="BF52" i="16"/>
  <c r="AA45" i="8"/>
  <c r="AD45" i="8" s="1"/>
  <c r="AN53" i="16" s="1"/>
  <c r="AF53" i="22" s="1"/>
  <c r="E23" i="23"/>
  <c r="AC23" i="23"/>
  <c r="AD23" i="23" s="1"/>
  <c r="AE23" i="23" s="1"/>
  <c r="I23" i="23"/>
  <c r="J23" i="23" s="1"/>
  <c r="K23" i="23" s="1"/>
  <c r="S23" i="23"/>
  <c r="T23" i="23" s="1"/>
  <c r="U23" i="23" s="1"/>
  <c r="X23" i="23"/>
  <c r="Y23" i="23" s="1"/>
  <c r="Z23" i="23" s="1"/>
  <c r="N23" i="23"/>
  <c r="O23" i="23" s="1"/>
  <c r="P23" i="23" s="1"/>
  <c r="AH23" i="23"/>
  <c r="AI23" i="23" s="1"/>
  <c r="AJ23" i="23" s="1"/>
  <c r="C28" i="18"/>
  <c r="E28" i="18" s="1"/>
  <c r="C24" i="23"/>
  <c r="P27" i="18"/>
  <c r="Q27" i="18" s="1"/>
  <c r="AF27" i="18"/>
  <c r="AG27" i="18" s="1"/>
  <c r="CL84" i="16"/>
  <c r="BS84" i="16"/>
  <c r="BC84" i="16"/>
  <c r="AJ84" i="16"/>
  <c r="I84" i="16"/>
  <c r="R84" i="16"/>
  <c r="CJ84" i="16"/>
  <c r="AN84" i="16"/>
  <c r="BP84" i="16"/>
  <c r="AI84" i="16"/>
  <c r="AB84" i="16"/>
  <c r="BM84" i="16"/>
  <c r="BV84" i="16"/>
  <c r="AU84" i="16"/>
  <c r="AY84" i="16"/>
  <c r="C25" i="27"/>
  <c r="D25" i="27" s="1"/>
  <c r="X28" i="18"/>
  <c r="Y28" i="18" s="1"/>
  <c r="C36" i="8"/>
  <c r="C44" i="16" s="1"/>
  <c r="C17" i="1"/>
  <c r="AL84" i="16"/>
  <c r="O84" i="16"/>
  <c r="BN84" i="16"/>
  <c r="BO84" i="16"/>
  <c r="CM84" i="16"/>
  <c r="J84" i="16"/>
  <c r="P84" i="16"/>
  <c r="H84" i="16"/>
  <c r="S84" i="16"/>
  <c r="AP84" i="16"/>
  <c r="AO84" i="16"/>
  <c r="W84" i="16"/>
  <c r="AM84" i="16"/>
  <c r="AZ84" i="16"/>
  <c r="CE84" i="16"/>
  <c r="BT84" i="16"/>
  <c r="BR84" i="16"/>
  <c r="BW84" i="16"/>
  <c r="CB84" i="16"/>
  <c r="CN84" i="16"/>
  <c r="Y84" i="16"/>
  <c r="D43" i="16"/>
  <c r="AF84" i="16"/>
  <c r="AG84" i="16"/>
  <c r="N84" i="16"/>
  <c r="K84" i="16"/>
  <c r="X84" i="16"/>
  <c r="AX84" i="16"/>
  <c r="F84" i="16"/>
  <c r="AT84" i="16"/>
  <c r="AA84" i="16"/>
  <c r="AQ84" i="16"/>
  <c r="BJ84" i="16"/>
  <c r="BB84" i="16"/>
  <c r="AW84" i="16"/>
  <c r="BZ84" i="16"/>
  <c r="BX84" i="16"/>
  <c r="CD84" i="16"/>
  <c r="CF84" i="16"/>
  <c r="CK84" i="16"/>
  <c r="Q84" i="16"/>
  <c r="Z84" i="16"/>
  <c r="AH84" i="16"/>
  <c r="BD84" i="16"/>
  <c r="BH84" i="16"/>
  <c r="CA84" i="16"/>
  <c r="T84" i="16"/>
  <c r="AR84" i="16"/>
  <c r="BK84" i="16"/>
  <c r="V84" i="16"/>
  <c r="G84" i="16"/>
  <c r="AD84" i="16"/>
  <c r="CH84" i="16"/>
  <c r="L84" i="16"/>
  <c r="BF84" i="16"/>
  <c r="AE84" i="16"/>
  <c r="AV84" i="16"/>
  <c r="BU84" i="16"/>
  <c r="BG84" i="16"/>
  <c r="BE84" i="16"/>
  <c r="BL84" i="16"/>
  <c r="CI84" i="16"/>
  <c r="CC84" i="16"/>
  <c r="AU45" i="8"/>
  <c r="L45" i="8"/>
  <c r="AZ45" i="8"/>
  <c r="BD52" i="16"/>
  <c r="AT52" i="22" s="1"/>
  <c r="BE52" i="16"/>
  <c r="AK45" i="8"/>
  <c r="AN45" i="8" s="1"/>
  <c r="V45" i="8"/>
  <c r="BE45" i="8"/>
  <c r="BH45" i="8" s="1"/>
  <c r="G45" i="8"/>
  <c r="Q45" i="8"/>
  <c r="AP45" i="8"/>
  <c r="AF45" i="8"/>
  <c r="CC34" i="27"/>
  <c r="CA34" i="27"/>
  <c r="BX34" i="27"/>
  <c r="BY34" i="27"/>
  <c r="BZ34" i="27"/>
  <c r="CB34" i="27"/>
  <c r="AL33" i="27"/>
  <c r="AH33" i="27"/>
  <c r="AJ33" i="27"/>
  <c r="AI33" i="27"/>
  <c r="AK33" i="27"/>
  <c r="AM33" i="27"/>
  <c r="AH34" i="27"/>
  <c r="AL34" i="27"/>
  <c r="AM34" i="27"/>
  <c r="AK34" i="27"/>
  <c r="AI34" i="27"/>
  <c r="AJ34" i="27"/>
  <c r="E36" i="8"/>
  <c r="AT34" i="27"/>
  <c r="AR34" i="27"/>
  <c r="AS34" i="27"/>
  <c r="AO34" i="27"/>
  <c r="AP34" i="27"/>
  <c r="AQ34" i="27"/>
  <c r="G51" i="9"/>
  <c r="V33" i="27"/>
  <c r="U33" i="27"/>
  <c r="X33" i="27"/>
  <c r="Y33" i="27"/>
  <c r="W33" i="27"/>
  <c r="T33" i="27"/>
  <c r="BL33" i="27"/>
  <c r="BJ33" i="27"/>
  <c r="BK33" i="27"/>
  <c r="BO33" i="27"/>
  <c r="BM33" i="27"/>
  <c r="BN33" i="27"/>
  <c r="AX34" i="27"/>
  <c r="BA34" i="27"/>
  <c r="AW34" i="27"/>
  <c r="AV34" i="27"/>
  <c r="AZ34" i="27"/>
  <c r="AY34" i="27"/>
  <c r="BD34" i="27"/>
  <c r="BC34" i="27"/>
  <c r="BG34" i="27"/>
  <c r="BH34" i="27"/>
  <c r="BF34" i="27"/>
  <c r="BE34" i="27"/>
  <c r="AE34" i="27"/>
  <c r="AC34" i="27"/>
  <c r="AA34" i="27"/>
  <c r="AD34" i="27"/>
  <c r="AB34" i="27"/>
  <c r="AF34" i="27"/>
  <c r="AD33" i="27"/>
  <c r="AE33" i="27"/>
  <c r="AA33" i="27"/>
  <c r="AB33" i="27"/>
  <c r="AF33" i="27"/>
  <c r="AC33" i="27"/>
  <c r="R66" i="27"/>
  <c r="AV66" i="27"/>
  <c r="BM66" i="27"/>
  <c r="BJ66" i="27"/>
  <c r="BQ66" i="27"/>
  <c r="J66" i="27"/>
  <c r="BX66" i="27"/>
  <c r="BL66" i="27"/>
  <c r="BA66" i="27"/>
  <c r="AJ66" i="27"/>
  <c r="AM66" i="27"/>
  <c r="BH66" i="27"/>
  <c r="BF66" i="27"/>
  <c r="AY66" i="27"/>
  <c r="AF66" i="27"/>
  <c r="U66" i="27"/>
  <c r="BQ34" i="27"/>
  <c r="BR34" i="27"/>
  <c r="BU34" i="27"/>
  <c r="BS34" i="27"/>
  <c r="BV34" i="27"/>
  <c r="BT34" i="27"/>
  <c r="BC52" i="16"/>
  <c r="AS52" i="22" s="1"/>
  <c r="BB52" i="16"/>
  <c r="AR52" i="22" s="1"/>
  <c r="CE32" i="27"/>
  <c r="Z50" i="22"/>
  <c r="S50" i="22"/>
  <c r="L51" i="22"/>
  <c r="BI50" i="22"/>
  <c r="E51" i="22"/>
  <c r="L50" i="22"/>
  <c r="BT51" i="16"/>
  <c r="BH51" i="22" s="1"/>
  <c r="BW51" i="16"/>
  <c r="BJ51" i="22" s="1"/>
  <c r="BU51" i="16"/>
  <c r="BR51" i="16"/>
  <c r="BF51" i="22" s="1"/>
  <c r="BV51" i="16"/>
  <c r="BX51" i="16"/>
  <c r="BK51" i="22" s="1"/>
  <c r="BS51" i="16"/>
  <c r="BG51" i="22" s="1"/>
  <c r="AW36" i="8"/>
  <c r="AY36" i="8" s="1"/>
  <c r="BB36" i="8"/>
  <c r="BD36" i="8" s="1"/>
  <c r="AX44" i="8"/>
  <c r="B50" i="22"/>
  <c r="CP50" i="16"/>
  <c r="AQ51" i="16"/>
  <c r="AH51" i="22" s="1"/>
  <c r="AO51" i="16"/>
  <c r="AM51" i="16"/>
  <c r="AE51" i="22" s="1"/>
  <c r="AR51" i="16"/>
  <c r="AI51" i="22" s="1"/>
  <c r="AL51" i="16"/>
  <c r="AD51" i="22" s="1"/>
  <c r="AN51" i="16"/>
  <c r="AF51" i="22" s="1"/>
  <c r="AP51" i="16"/>
  <c r="K51" i="9"/>
  <c r="CA49" i="22"/>
  <c r="AU52" i="22"/>
  <c r="AH52" i="16"/>
  <c r="AG52" i="16"/>
  <c r="AF52" i="16"/>
  <c r="Y52" i="22" s="1"/>
  <c r="AE52" i="16"/>
  <c r="X52" i="22" s="1"/>
  <c r="AD52" i="16"/>
  <c r="W52" i="22" s="1"/>
  <c r="AJ52" i="16"/>
  <c r="AB52" i="22" s="1"/>
  <c r="AI52" i="16"/>
  <c r="AA52" i="22" s="1"/>
  <c r="BW51" i="22"/>
  <c r="AE51" i="16"/>
  <c r="X51" i="22" s="1"/>
  <c r="AD51" i="16"/>
  <c r="W51" i="22" s="1"/>
  <c r="AH51" i="16"/>
  <c r="AG51" i="16"/>
  <c r="AF51" i="16"/>
  <c r="Y51" i="22" s="1"/>
  <c r="AJ51" i="16"/>
  <c r="AB51" i="22" s="1"/>
  <c r="AI51" i="16"/>
  <c r="AA51" i="22" s="1"/>
  <c r="AU51" i="22"/>
  <c r="BP51" i="22"/>
  <c r="T44" i="8"/>
  <c r="AN51" i="22"/>
  <c r="I51" i="9"/>
  <c r="BK43" i="8"/>
  <c r="BL52" i="16"/>
  <c r="BA52" i="22" s="1"/>
  <c r="BP52" i="16"/>
  <c r="BD52" i="22" s="1"/>
  <c r="BO52" i="16"/>
  <c r="BC52" i="22" s="1"/>
  <c r="BN52" i="16"/>
  <c r="BM52" i="16"/>
  <c r="BK52" i="16"/>
  <c r="AZ52" i="22" s="1"/>
  <c r="BJ52" i="16"/>
  <c r="AY52" i="22" s="1"/>
  <c r="AY52" i="16"/>
  <c r="AO52" i="22" s="1"/>
  <c r="AT52" i="16"/>
  <c r="AK52" i="22" s="1"/>
  <c r="AW52" i="16"/>
  <c r="AV52" i="16"/>
  <c r="AM52" i="22" s="1"/>
  <c r="AX52" i="16"/>
  <c r="AZ52" i="16"/>
  <c r="AP52" i="22" s="1"/>
  <c r="AU52" i="16"/>
  <c r="AL52" i="22" s="1"/>
  <c r="M52" i="9"/>
  <c r="BZ52" i="16"/>
  <c r="BM52" i="22" s="1"/>
  <c r="CC52" i="16"/>
  <c r="CF52" i="16"/>
  <c r="BR52" i="22" s="1"/>
  <c r="CA52" i="16"/>
  <c r="BN52" i="22" s="1"/>
  <c r="CB52" i="16"/>
  <c r="BO52" i="22" s="1"/>
  <c r="CE52" i="16"/>
  <c r="BQ52" i="22" s="1"/>
  <c r="CD52" i="16"/>
  <c r="BB51" i="22"/>
  <c r="Q52" i="9"/>
  <c r="O44" i="8"/>
  <c r="S51" i="9"/>
  <c r="J44" i="8"/>
  <c r="AR52" i="16"/>
  <c r="AI52" i="22" s="1"/>
  <c r="AQ52" i="16"/>
  <c r="AH52" i="22" s="1"/>
  <c r="AO52" i="16"/>
  <c r="AN52" i="16"/>
  <c r="AF52" i="22" s="1"/>
  <c r="AM52" i="16"/>
  <c r="AE52" i="22" s="1"/>
  <c r="AP52" i="16"/>
  <c r="AL52" i="16"/>
  <c r="AD52" i="22" s="1"/>
  <c r="K52" i="9"/>
  <c r="CN52" i="16"/>
  <c r="BY52" i="22" s="1"/>
  <c r="CM52" i="16"/>
  <c r="BX52" i="22" s="1"/>
  <c r="CI52" i="16"/>
  <c r="BU52" i="22" s="1"/>
  <c r="CL52" i="16"/>
  <c r="CJ52" i="16"/>
  <c r="BV52" i="22" s="1"/>
  <c r="CK52" i="16"/>
  <c r="CH52" i="16"/>
  <c r="BT52" i="22" s="1"/>
  <c r="B51" i="22"/>
  <c r="AB51" i="16"/>
  <c r="U51" i="22" s="1"/>
  <c r="AA51" i="16"/>
  <c r="T51" i="22" s="1"/>
  <c r="V51" i="16"/>
  <c r="P51" i="22" s="1"/>
  <c r="Z51" i="16"/>
  <c r="W51" i="16"/>
  <c r="Q51" i="22" s="1"/>
  <c r="X51" i="16"/>
  <c r="R51" i="22" s="1"/>
  <c r="Y51" i="16"/>
  <c r="E50" i="22"/>
  <c r="W52" i="9"/>
  <c r="U52" i="9"/>
  <c r="AM36" i="8"/>
  <c r="AO36" i="8" s="1"/>
  <c r="AR36" i="8"/>
  <c r="AT36" i="8" s="1"/>
  <c r="I52" i="9"/>
  <c r="S36" i="8"/>
  <c r="U36" i="8" s="1"/>
  <c r="N36" i="8"/>
  <c r="P36" i="8" s="1"/>
  <c r="J45" i="8"/>
  <c r="AI45" i="8"/>
  <c r="BC45" i="8"/>
  <c r="C18" i="1"/>
  <c r="C37" i="8"/>
  <c r="A46" i="8"/>
  <c r="F15" i="1"/>
  <c r="F23" i="1"/>
  <c r="F20" i="1"/>
  <c r="F16" i="1"/>
  <c r="F24" i="1"/>
  <c r="F17" i="1"/>
  <c r="F25" i="1"/>
  <c r="F21" i="1"/>
  <c r="F18" i="1"/>
  <c r="F14" i="1"/>
  <c r="F19" i="1"/>
  <c r="F22" i="1"/>
  <c r="H21" i="1"/>
  <c r="I20" i="1"/>
  <c r="A26" i="1"/>
  <c r="P28" i="18" l="1"/>
  <c r="Q28" i="18" s="1"/>
  <c r="T28" i="18"/>
  <c r="U28" i="18" s="1"/>
  <c r="H28" i="18"/>
  <c r="I28" i="18" s="1"/>
  <c r="AF28" i="18"/>
  <c r="AG28" i="18" s="1"/>
  <c r="L28" i="18"/>
  <c r="M28" i="18" s="1"/>
  <c r="AB28" i="18"/>
  <c r="AC28" i="18" s="1"/>
  <c r="AA46" i="8"/>
  <c r="C29" i="18"/>
  <c r="H29" i="18" s="1"/>
  <c r="I29" i="18" s="1"/>
  <c r="C25" i="23"/>
  <c r="C30" i="18"/>
  <c r="C26" i="23"/>
  <c r="E24" i="23"/>
  <c r="X24" i="23"/>
  <c r="Y24" i="23" s="1"/>
  <c r="N24" i="23"/>
  <c r="O24" i="23" s="1"/>
  <c r="S24" i="23"/>
  <c r="T24" i="23" s="1"/>
  <c r="AH24" i="23"/>
  <c r="AI24" i="23" s="1"/>
  <c r="I24" i="23"/>
  <c r="J24" i="23" s="1"/>
  <c r="AC24" i="23"/>
  <c r="AD24" i="23" s="1"/>
  <c r="BU66" i="27"/>
  <c r="BD66" i="27"/>
  <c r="AP66" i="27"/>
  <c r="CA66" i="27"/>
  <c r="M66" i="27"/>
  <c r="AW66" i="27"/>
  <c r="T66" i="27"/>
  <c r="AH66" i="27"/>
  <c r="N66" i="27"/>
  <c r="BK66" i="27"/>
  <c r="AI66" i="27"/>
  <c r="V66" i="27"/>
  <c r="X66" i="27"/>
  <c r="AT66" i="27"/>
  <c r="AA66" i="27"/>
  <c r="BE66" i="27"/>
  <c r="BS66" i="27"/>
  <c r="BG66" i="27"/>
  <c r="BR66" i="27"/>
  <c r="P66" i="27"/>
  <c r="Y66" i="27"/>
  <c r="AC66" i="27"/>
  <c r="BC66" i="27"/>
  <c r="AB66" i="27"/>
  <c r="AX66" i="27"/>
  <c r="K66" i="27"/>
  <c r="AO66" i="27"/>
  <c r="AR66" i="27"/>
  <c r="Q66" i="27"/>
  <c r="AE66" i="27"/>
  <c r="BO66" i="27"/>
  <c r="AQ66" i="27"/>
  <c r="AS66" i="27"/>
  <c r="H66" i="27"/>
  <c r="BY66" i="27"/>
  <c r="AZ66" i="27"/>
  <c r="CC66" i="27"/>
  <c r="BZ66" i="27"/>
  <c r="CB66" i="27"/>
  <c r="BT66" i="27"/>
  <c r="G66" i="27"/>
  <c r="BV66" i="27"/>
  <c r="AK66" i="27"/>
  <c r="AL66" i="27"/>
  <c r="BN66" i="27"/>
  <c r="AD66" i="27"/>
  <c r="W66" i="27"/>
  <c r="F66" i="27"/>
  <c r="I66" i="27"/>
  <c r="O66" i="27"/>
  <c r="I36" i="8"/>
  <c r="K36" i="8" s="1"/>
  <c r="AH36" i="8"/>
  <c r="AJ36" i="8" s="1"/>
  <c r="BG36" i="8"/>
  <c r="BI36" i="8" s="1"/>
  <c r="C26" i="27"/>
  <c r="AM67" i="27" s="1"/>
  <c r="X36" i="8"/>
  <c r="Z36" i="8" s="1"/>
  <c r="AC36" i="8"/>
  <c r="AE36" i="8" s="1"/>
  <c r="AZ46" i="8"/>
  <c r="Q46" i="8"/>
  <c r="AU46" i="8"/>
  <c r="AP46" i="8"/>
  <c r="L46" i="8"/>
  <c r="T30" i="18"/>
  <c r="AB30" i="18"/>
  <c r="X30" i="18"/>
  <c r="P30" i="18"/>
  <c r="L30" i="18"/>
  <c r="AF30" i="18"/>
  <c r="H30" i="18"/>
  <c r="BE46" i="8"/>
  <c r="AK46" i="8"/>
  <c r="AN46" i="8" s="1"/>
  <c r="AF46" i="8"/>
  <c r="AI46" i="8" s="1"/>
  <c r="G46" i="8"/>
  <c r="V46" i="8"/>
  <c r="CE33" i="27"/>
  <c r="BZ35" i="27"/>
  <c r="BX35" i="27"/>
  <c r="CA35" i="27"/>
  <c r="CC35" i="27"/>
  <c r="BY35" i="27"/>
  <c r="CB35" i="27"/>
  <c r="G52" i="9"/>
  <c r="X34" i="27"/>
  <c r="V34" i="27"/>
  <c r="T34" i="27"/>
  <c r="Y34" i="27"/>
  <c r="U34" i="27"/>
  <c r="W34" i="27"/>
  <c r="AQ53" i="16"/>
  <c r="AH53" i="22" s="1"/>
  <c r="AV35" i="27"/>
  <c r="BA35" i="27"/>
  <c r="AX35" i="27"/>
  <c r="AW35" i="27"/>
  <c r="AY35" i="27"/>
  <c r="AZ35" i="27"/>
  <c r="C27" i="27"/>
  <c r="E37" i="8"/>
  <c r="BS35" i="27"/>
  <c r="BR35" i="27"/>
  <c r="BT35" i="27"/>
  <c r="BV35" i="27"/>
  <c r="BQ35" i="27"/>
  <c r="BU35" i="27"/>
  <c r="I35" i="27"/>
  <c r="H35" i="27"/>
  <c r="K35" i="27"/>
  <c r="F35" i="27"/>
  <c r="J35" i="27"/>
  <c r="G35" i="27"/>
  <c r="M34" i="27"/>
  <c r="O34" i="27"/>
  <c r="P34" i="27"/>
  <c r="Q34" i="27"/>
  <c r="N34" i="27"/>
  <c r="R34" i="27"/>
  <c r="AO53" i="16"/>
  <c r="AM35" i="27"/>
  <c r="AK35" i="27"/>
  <c r="AJ35" i="27"/>
  <c r="AH35" i="27"/>
  <c r="AI35" i="27"/>
  <c r="AL35" i="27"/>
  <c r="H67" i="27"/>
  <c r="AL67" i="27"/>
  <c r="BR67" i="27"/>
  <c r="AZ67" i="27"/>
  <c r="K67" i="27"/>
  <c r="BU67" i="27"/>
  <c r="AQ67" i="27"/>
  <c r="AR67" i="27"/>
  <c r="BK67" i="27"/>
  <c r="G67" i="27"/>
  <c r="BM67" i="27"/>
  <c r="O67" i="27"/>
  <c r="AD67" i="27"/>
  <c r="M67" i="27"/>
  <c r="T67" i="27"/>
  <c r="Y67" i="27"/>
  <c r="CB67" i="27"/>
  <c r="AR53" i="16"/>
  <c r="AI53" i="22" s="1"/>
  <c r="AD46" i="8"/>
  <c r="AO54" i="16" s="1"/>
  <c r="AQ35" i="27"/>
  <c r="AR35" i="27"/>
  <c r="AP35" i="27"/>
  <c r="AO35" i="27"/>
  <c r="AS35" i="27"/>
  <c r="AT35" i="27"/>
  <c r="J34" i="27"/>
  <c r="I34" i="27"/>
  <c r="G34" i="27"/>
  <c r="K34" i="27"/>
  <c r="F34" i="27"/>
  <c r="H34" i="27"/>
  <c r="BK34" i="27"/>
  <c r="BM34" i="27"/>
  <c r="BN34" i="27"/>
  <c r="BL34" i="27"/>
  <c r="BO34" i="27"/>
  <c r="BJ34" i="27"/>
  <c r="AM53" i="16"/>
  <c r="AE53" i="22" s="1"/>
  <c r="CL85" i="16"/>
  <c r="CH85" i="16"/>
  <c r="CK85" i="16"/>
  <c r="CM85" i="16"/>
  <c r="CC85" i="16"/>
  <c r="CF85" i="16"/>
  <c r="CA85" i="16"/>
  <c r="CI85" i="16"/>
  <c r="CB85" i="16"/>
  <c r="BX85" i="16"/>
  <c r="BT85" i="16"/>
  <c r="BZ85" i="16"/>
  <c r="BV85" i="16"/>
  <c r="BM85" i="16"/>
  <c r="CJ85" i="16"/>
  <c r="CD85" i="16"/>
  <c r="BW85" i="16"/>
  <c r="BR85" i="16"/>
  <c r="BN85" i="16"/>
  <c r="BJ85" i="16"/>
  <c r="BF85" i="16"/>
  <c r="BB85" i="16"/>
  <c r="AX85" i="16"/>
  <c r="AT85" i="16"/>
  <c r="BU85" i="16"/>
  <c r="BP85" i="16"/>
  <c r="BE85" i="16"/>
  <c r="AY85" i="16"/>
  <c r="CE85" i="16"/>
  <c r="BK85" i="16"/>
  <c r="BG85" i="16"/>
  <c r="AZ85" i="16"/>
  <c r="AU85" i="16"/>
  <c r="AR85" i="16"/>
  <c r="AN85" i="16"/>
  <c r="AJ85" i="16"/>
  <c r="AF85" i="16"/>
  <c r="AB85" i="16"/>
  <c r="X85" i="16"/>
  <c r="BS85" i="16"/>
  <c r="AW85" i="16"/>
  <c r="AM85" i="16"/>
  <c r="AG85" i="16"/>
  <c r="Z85" i="16"/>
  <c r="J85" i="16"/>
  <c r="AQ85" i="16"/>
  <c r="Y85" i="16"/>
  <c r="BL85" i="16"/>
  <c r="BC85" i="16"/>
  <c r="AO85" i="16"/>
  <c r="AH85" i="16"/>
  <c r="AA85" i="16"/>
  <c r="V85" i="16"/>
  <c r="T85" i="16"/>
  <c r="P85" i="16"/>
  <c r="I85" i="16"/>
  <c r="S85" i="16"/>
  <c r="O85" i="16"/>
  <c r="BH85" i="16"/>
  <c r="AV85" i="16"/>
  <c r="AL85" i="16"/>
  <c r="AE85" i="16"/>
  <c r="BD85" i="16"/>
  <c r="Q85" i="16"/>
  <c r="L85" i="16"/>
  <c r="N85" i="16"/>
  <c r="G85" i="16"/>
  <c r="CN85" i="16"/>
  <c r="F85" i="16"/>
  <c r="AI85" i="16"/>
  <c r="H85" i="16"/>
  <c r="R85" i="16"/>
  <c r="D44" i="16"/>
  <c r="BO85" i="16"/>
  <c r="W85" i="16"/>
  <c r="AP85" i="16"/>
  <c r="AD85" i="16"/>
  <c r="K85" i="16"/>
  <c r="K53" i="9"/>
  <c r="AP53" i="16"/>
  <c r="AL53" i="16"/>
  <c r="AD53" i="22" s="1"/>
  <c r="AG52" i="22"/>
  <c r="Z51" i="22"/>
  <c r="S51" i="22"/>
  <c r="CA50" i="22"/>
  <c r="BB52" i="22"/>
  <c r="Z52" i="22"/>
  <c r="BW52" i="22"/>
  <c r="AV53" i="16"/>
  <c r="AM53" i="22" s="1"/>
  <c r="AT53" i="16"/>
  <c r="AK53" i="22" s="1"/>
  <c r="AY53" i="16"/>
  <c r="AO53" i="22" s="1"/>
  <c r="AX53" i="16"/>
  <c r="AW53" i="16"/>
  <c r="AZ53" i="16"/>
  <c r="AP53" i="22" s="1"/>
  <c r="AU53" i="16"/>
  <c r="AL53" i="22" s="1"/>
  <c r="M53" i="9"/>
  <c r="AW37" i="8"/>
  <c r="AY37" i="8" s="1"/>
  <c r="C45" i="16"/>
  <c r="BG37" i="8"/>
  <c r="BI37" i="8" s="1"/>
  <c r="BB37" i="8"/>
  <c r="BD37" i="8" s="1"/>
  <c r="T45" i="8"/>
  <c r="BT52" i="16"/>
  <c r="BH52" i="22" s="1"/>
  <c r="BW52" i="16"/>
  <c r="BJ52" i="22" s="1"/>
  <c r="BS52" i="16"/>
  <c r="BG52" i="22" s="1"/>
  <c r="BR52" i="16"/>
  <c r="BF52" i="22" s="1"/>
  <c r="BV52" i="16"/>
  <c r="BU52" i="16"/>
  <c r="BX52" i="16"/>
  <c r="BK52" i="22" s="1"/>
  <c r="CP51" i="16"/>
  <c r="J52" i="16"/>
  <c r="I52" i="16"/>
  <c r="H52" i="16"/>
  <c r="D52" i="22" s="1"/>
  <c r="F52" i="16"/>
  <c r="L52" i="16"/>
  <c r="G52" i="22" s="1"/>
  <c r="K52" i="16"/>
  <c r="F52" i="22" s="1"/>
  <c r="G52" i="16"/>
  <c r="C52" i="22" s="1"/>
  <c r="BK44" i="8"/>
  <c r="CN53" i="16"/>
  <c r="BY53" i="22" s="1"/>
  <c r="CM53" i="16"/>
  <c r="BX53" i="22" s="1"/>
  <c r="CI53" i="16"/>
  <c r="BU53" i="22" s="1"/>
  <c r="CL53" i="16"/>
  <c r="CH53" i="16"/>
  <c r="BT53" i="22" s="1"/>
  <c r="CK53" i="16"/>
  <c r="CJ53" i="16"/>
  <c r="BV53" i="22" s="1"/>
  <c r="O52" i="16"/>
  <c r="J52" i="22" s="1"/>
  <c r="N52" i="16"/>
  <c r="I52" i="22" s="1"/>
  <c r="T52" i="16"/>
  <c r="N52" i="22" s="1"/>
  <c r="S52" i="16"/>
  <c r="M52" i="22" s="1"/>
  <c r="Q52" i="16"/>
  <c r="P52" i="16"/>
  <c r="K52" i="22" s="1"/>
  <c r="R52" i="16"/>
  <c r="AN52" i="22"/>
  <c r="AG51" i="22"/>
  <c r="AS45" i="8"/>
  <c r="AX45" i="8"/>
  <c r="E52" i="9"/>
  <c r="BP52" i="22"/>
  <c r="AP54" i="16"/>
  <c r="Y45" i="8"/>
  <c r="BH53" i="16"/>
  <c r="AW53" i="22" s="1"/>
  <c r="BG53" i="16"/>
  <c r="AV53" i="22" s="1"/>
  <c r="BE53" i="16"/>
  <c r="BF53" i="16"/>
  <c r="BD53" i="16"/>
  <c r="AT53" i="22" s="1"/>
  <c r="BC53" i="16"/>
  <c r="AS53" i="22" s="1"/>
  <c r="BB53" i="16"/>
  <c r="AR53" i="22" s="1"/>
  <c r="Y52" i="16"/>
  <c r="X52" i="16"/>
  <c r="R52" i="22" s="1"/>
  <c r="AA52" i="16"/>
  <c r="T52" i="22" s="1"/>
  <c r="V52" i="16"/>
  <c r="P52" i="22" s="1"/>
  <c r="Z52" i="16"/>
  <c r="W52" i="16"/>
  <c r="Q52" i="22" s="1"/>
  <c r="AB52" i="16"/>
  <c r="U52" i="22" s="1"/>
  <c r="C52" i="9"/>
  <c r="BI51" i="22"/>
  <c r="G53" i="16"/>
  <c r="C53" i="22" s="1"/>
  <c r="J53" i="16"/>
  <c r="F53" i="16"/>
  <c r="L53" i="16"/>
  <c r="G53" i="22" s="1"/>
  <c r="I53" i="16"/>
  <c r="H53" i="16"/>
  <c r="D53" i="22" s="1"/>
  <c r="K53" i="16"/>
  <c r="F53" i="22" s="1"/>
  <c r="S52" i="9"/>
  <c r="O45" i="8"/>
  <c r="CE53" i="16"/>
  <c r="BQ53" i="22" s="1"/>
  <c r="BZ53" i="16"/>
  <c r="BM53" i="22" s="1"/>
  <c r="CC53" i="16"/>
  <c r="CF53" i="16"/>
  <c r="BR53" i="22" s="1"/>
  <c r="CD53" i="16"/>
  <c r="CA53" i="16"/>
  <c r="BN53" i="22" s="1"/>
  <c r="CB53" i="16"/>
  <c r="BO53" i="22" s="1"/>
  <c r="W53" i="9"/>
  <c r="U53" i="9"/>
  <c r="AM37" i="8"/>
  <c r="AO37" i="8" s="1"/>
  <c r="AR37" i="8"/>
  <c r="AT37" i="8" s="1"/>
  <c r="AC37" i="8"/>
  <c r="AH37" i="8"/>
  <c r="C53" i="9"/>
  <c r="S37" i="8"/>
  <c r="U37" i="8" s="1"/>
  <c r="X37" i="8"/>
  <c r="I37" i="8"/>
  <c r="N37" i="8"/>
  <c r="P37" i="8" s="1"/>
  <c r="O46" i="8"/>
  <c r="BC46" i="8"/>
  <c r="BH46" i="8"/>
  <c r="C38" i="8"/>
  <c r="C19" i="1"/>
  <c r="A47" i="8"/>
  <c r="I21" i="1"/>
  <c r="A27" i="1"/>
  <c r="E30" i="18" l="1"/>
  <c r="L29" i="18"/>
  <c r="M30" i="18" s="1"/>
  <c r="AB29" i="18"/>
  <c r="AC29" i="18" s="1"/>
  <c r="Z37" i="8"/>
  <c r="I30" i="18"/>
  <c r="G43" i="24"/>
  <c r="AE24" i="23"/>
  <c r="P24" i="23"/>
  <c r="E43" i="24"/>
  <c r="C31" i="18"/>
  <c r="E31" i="18" s="1"/>
  <c r="C27" i="23"/>
  <c r="K24" i="23"/>
  <c r="C43" i="24"/>
  <c r="K43" i="24"/>
  <c r="Z24" i="23"/>
  <c r="E25" i="23"/>
  <c r="X25" i="23"/>
  <c r="Y25" i="23" s="1"/>
  <c r="AH25" i="23"/>
  <c r="AI25" i="23" s="1"/>
  <c r="AC25" i="23"/>
  <c r="AD25" i="23" s="1"/>
  <c r="I25" i="23"/>
  <c r="J25" i="23" s="1"/>
  <c r="S25" i="23"/>
  <c r="T25" i="23" s="1"/>
  <c r="N25" i="23"/>
  <c r="O25" i="23" s="1"/>
  <c r="M43" i="24"/>
  <c r="AJ24" i="23"/>
  <c r="T29" i="18"/>
  <c r="U29" i="18" s="1"/>
  <c r="AF29" i="18"/>
  <c r="AG29" i="18" s="1"/>
  <c r="E29" i="18"/>
  <c r="P29" i="18"/>
  <c r="Q29" i="18" s="1"/>
  <c r="X29" i="18"/>
  <c r="Y29" i="18" s="1"/>
  <c r="AG30" i="18"/>
  <c r="I43" i="24"/>
  <c r="U24" i="23"/>
  <c r="E26" i="23"/>
  <c r="X26" i="23"/>
  <c r="Y26" i="23" s="1"/>
  <c r="S26" i="23"/>
  <c r="T26" i="23" s="1"/>
  <c r="AC26" i="23"/>
  <c r="AD26" i="23" s="1"/>
  <c r="AH26" i="23"/>
  <c r="AI26" i="23" s="1"/>
  <c r="N26" i="23"/>
  <c r="O26" i="23" s="1"/>
  <c r="I26" i="23"/>
  <c r="J26" i="23" s="1"/>
  <c r="AA47" i="8"/>
  <c r="AJ37" i="8"/>
  <c r="AV67" i="27"/>
  <c r="AS67" i="27"/>
  <c r="BN67" i="27"/>
  <c r="R67" i="27"/>
  <c r="BX67" i="27"/>
  <c r="AB67" i="27"/>
  <c r="BH67" i="27"/>
  <c r="AH67" i="27"/>
  <c r="BG67" i="27"/>
  <c r="AO67" i="27"/>
  <c r="I67" i="27"/>
  <c r="J67" i="27"/>
  <c r="BQ67" i="27"/>
  <c r="BL67" i="27"/>
  <c r="BA67" i="27"/>
  <c r="F67" i="27"/>
  <c r="AJ67" i="27"/>
  <c r="K37" i="8"/>
  <c r="AE67" i="27"/>
  <c r="AF67" i="27"/>
  <c r="N67" i="27"/>
  <c r="BF67" i="27"/>
  <c r="BY67" i="27"/>
  <c r="BT67" i="27"/>
  <c r="AP67" i="27"/>
  <c r="BZ67" i="27"/>
  <c r="BV67" i="27"/>
  <c r="BC67" i="27"/>
  <c r="AC67" i="27"/>
  <c r="U67" i="27"/>
  <c r="BJ67" i="27"/>
  <c r="X67" i="27"/>
  <c r="AT67" i="27"/>
  <c r="AI67" i="27"/>
  <c r="D26" i="27"/>
  <c r="AE37" i="8"/>
  <c r="BO67" i="27"/>
  <c r="BS67" i="27"/>
  <c r="CC67" i="27"/>
  <c r="AW67" i="27"/>
  <c r="BE67" i="27"/>
  <c r="CA67" i="27"/>
  <c r="AX67" i="27"/>
  <c r="AA67" i="27"/>
  <c r="V67" i="27"/>
  <c r="AY67" i="27"/>
  <c r="W67" i="27"/>
  <c r="Q67" i="27"/>
  <c r="P67" i="27"/>
  <c r="BD67" i="27"/>
  <c r="AK67" i="27"/>
  <c r="K54" i="9"/>
  <c r="AL54" i="16"/>
  <c r="AD54" i="22" s="1"/>
  <c r="AN54" i="16"/>
  <c r="AF54" i="22" s="1"/>
  <c r="AQ54" i="16"/>
  <c r="AH54" i="22" s="1"/>
  <c r="AR54" i="16"/>
  <c r="AI54" i="22" s="1"/>
  <c r="AF31" i="18"/>
  <c r="AG31" i="18" s="1"/>
  <c r="T31" i="18"/>
  <c r="U31" i="18" s="1"/>
  <c r="BE47" i="8"/>
  <c r="AU47" i="8"/>
  <c r="AP47" i="8"/>
  <c r="AS47" i="8" s="1"/>
  <c r="AZ47" i="8"/>
  <c r="Q47" i="8"/>
  <c r="G47" i="8"/>
  <c r="AK47" i="8"/>
  <c r="AN47" i="8" s="1"/>
  <c r="V47" i="8"/>
  <c r="Y47" i="8" s="1"/>
  <c r="AF47" i="8"/>
  <c r="AM54" i="16"/>
  <c r="AE54" i="22" s="1"/>
  <c r="CE34" i="27"/>
  <c r="BC35" i="27"/>
  <c r="BD35" i="27"/>
  <c r="BG35" i="27"/>
  <c r="BF35" i="27"/>
  <c r="BE35" i="27"/>
  <c r="BH35" i="27"/>
  <c r="BZ36" i="27"/>
  <c r="CC36" i="27"/>
  <c r="BY36" i="27"/>
  <c r="CB36" i="27"/>
  <c r="CA36" i="27"/>
  <c r="BX36" i="27"/>
  <c r="M36" i="27"/>
  <c r="N36" i="27"/>
  <c r="O36" i="27"/>
  <c r="Q36" i="27"/>
  <c r="P36" i="27"/>
  <c r="R36" i="27"/>
  <c r="X35" i="27"/>
  <c r="U35" i="27"/>
  <c r="Y35" i="27"/>
  <c r="V35" i="27"/>
  <c r="T35" i="27"/>
  <c r="W35" i="27"/>
  <c r="AT36" i="27"/>
  <c r="AQ36" i="27"/>
  <c r="AS36" i="27"/>
  <c r="AR36" i="27"/>
  <c r="AP36" i="27"/>
  <c r="AO36" i="27"/>
  <c r="BU36" i="27"/>
  <c r="BQ36" i="27"/>
  <c r="BT36" i="27"/>
  <c r="BV36" i="27"/>
  <c r="BR36" i="27"/>
  <c r="BS36" i="27"/>
  <c r="AZ36" i="27"/>
  <c r="AV36" i="27"/>
  <c r="BA36" i="27"/>
  <c r="AW36" i="27"/>
  <c r="AX36" i="27"/>
  <c r="AY36" i="27"/>
  <c r="O35" i="27"/>
  <c r="M35" i="27"/>
  <c r="R35" i="27"/>
  <c r="P35" i="27"/>
  <c r="N35" i="27"/>
  <c r="Q35" i="27"/>
  <c r="BL35" i="27"/>
  <c r="BJ35" i="27"/>
  <c r="BO35" i="27"/>
  <c r="BK35" i="27"/>
  <c r="BN35" i="27"/>
  <c r="BM35" i="27"/>
  <c r="AM36" i="27"/>
  <c r="AL36" i="27"/>
  <c r="AI36" i="27"/>
  <c r="AJ36" i="27"/>
  <c r="AH36" i="27"/>
  <c r="AK36" i="27"/>
  <c r="D27" i="27"/>
  <c r="AK68" i="27"/>
  <c r="AD68" i="27"/>
  <c r="W68" i="27"/>
  <c r="BF68" i="27"/>
  <c r="BM68" i="27"/>
  <c r="I68" i="27"/>
  <c r="AY68" i="27"/>
  <c r="AR68" i="27"/>
  <c r="CA68" i="27"/>
  <c r="BT68" i="27"/>
  <c r="BY68" i="27"/>
  <c r="AI68" i="27"/>
  <c r="BK68" i="27"/>
  <c r="U68" i="27"/>
  <c r="CB68" i="27"/>
  <c r="V68" i="27"/>
  <c r="Y68" i="27"/>
  <c r="BD68" i="27"/>
  <c r="AP68" i="27"/>
  <c r="N68" i="27"/>
  <c r="BA68" i="27"/>
  <c r="AL68" i="27"/>
  <c r="CC68" i="27"/>
  <c r="AF68" i="27"/>
  <c r="J68" i="27"/>
  <c r="K68" i="27"/>
  <c r="BV68" i="27"/>
  <c r="BE68" i="27"/>
  <c r="G68" i="27"/>
  <c r="AS68" i="27"/>
  <c r="AX68" i="27"/>
  <c r="BH68" i="27"/>
  <c r="BN68" i="27"/>
  <c r="AM68" i="27"/>
  <c r="AC68" i="27"/>
  <c r="H68" i="27"/>
  <c r="BR68" i="27"/>
  <c r="BL68" i="27"/>
  <c r="BZ68" i="27"/>
  <c r="BO68" i="27"/>
  <c r="Q68" i="27"/>
  <c r="AB68" i="27"/>
  <c r="BG68" i="27"/>
  <c r="BU68" i="27"/>
  <c r="X68" i="27"/>
  <c r="O68" i="27"/>
  <c r="R68" i="27"/>
  <c r="AT68" i="27"/>
  <c r="AH68" i="27"/>
  <c r="AZ68" i="27"/>
  <c r="AW68" i="27"/>
  <c r="AQ68" i="27"/>
  <c r="BX68" i="27"/>
  <c r="BS68" i="27"/>
  <c r="AJ68" i="27"/>
  <c r="BQ68" i="27"/>
  <c r="AO68" i="27"/>
  <c r="AV68" i="27"/>
  <c r="P68" i="27"/>
  <c r="T68" i="27"/>
  <c r="M68" i="27"/>
  <c r="BC68" i="27"/>
  <c r="AA68" i="27"/>
  <c r="F68" i="27"/>
  <c r="AE68" i="27"/>
  <c r="BJ68" i="27"/>
  <c r="I53" i="9"/>
  <c r="AC35" i="27"/>
  <c r="AF35" i="27"/>
  <c r="AB35" i="27"/>
  <c r="AE35" i="27"/>
  <c r="AA35" i="27"/>
  <c r="AD35" i="27"/>
  <c r="C28" i="27"/>
  <c r="E38" i="8"/>
  <c r="AG53" i="22"/>
  <c r="CM86" i="16"/>
  <c r="CI86" i="16"/>
  <c r="CL86" i="16"/>
  <c r="CH86" i="16"/>
  <c r="CN86" i="16"/>
  <c r="CD86" i="16"/>
  <c r="BZ86" i="16"/>
  <c r="CJ86" i="16"/>
  <c r="CE86" i="16"/>
  <c r="CK86" i="16"/>
  <c r="CF86" i="16"/>
  <c r="CA86" i="16"/>
  <c r="BU86" i="16"/>
  <c r="CC86" i="16"/>
  <c r="BT86" i="16"/>
  <c r="BN86" i="16"/>
  <c r="BJ86" i="16"/>
  <c r="BV86" i="16"/>
  <c r="BO86" i="16"/>
  <c r="BK86" i="16"/>
  <c r="BG86" i="16"/>
  <c r="BC86" i="16"/>
  <c r="AY86" i="16"/>
  <c r="AU86" i="16"/>
  <c r="BX86" i="16"/>
  <c r="BD86" i="16"/>
  <c r="AW86" i="16"/>
  <c r="BR86" i="16"/>
  <c r="BL86" i="16"/>
  <c r="BE86" i="16"/>
  <c r="AX86" i="16"/>
  <c r="AO86" i="16"/>
  <c r="AG86" i="16"/>
  <c r="Y86" i="16"/>
  <c r="BP86" i="16"/>
  <c r="BB86" i="16"/>
  <c r="AQ86" i="16"/>
  <c r="AL86" i="16"/>
  <c r="AJ86" i="16"/>
  <c r="AE86" i="16"/>
  <c r="P86" i="16"/>
  <c r="AZ86" i="16"/>
  <c r="AD86" i="16"/>
  <c r="AB86" i="16"/>
  <c r="BS86" i="16"/>
  <c r="BF86" i="16"/>
  <c r="AT86" i="16"/>
  <c r="AR86" i="16"/>
  <c r="AM86" i="16"/>
  <c r="AF86" i="16"/>
  <c r="Z86" i="16"/>
  <c r="Q86" i="16"/>
  <c r="G86" i="16"/>
  <c r="K86" i="16"/>
  <c r="D45" i="16"/>
  <c r="X86" i="16"/>
  <c r="T86" i="16"/>
  <c r="H86" i="16"/>
  <c r="L86" i="16"/>
  <c r="CB86" i="16"/>
  <c r="BM86" i="16"/>
  <c r="AP86" i="16"/>
  <c r="AI86" i="16"/>
  <c r="W86" i="16"/>
  <c r="AA86" i="16"/>
  <c r="R86" i="16"/>
  <c r="BW86" i="16"/>
  <c r="AH86" i="16"/>
  <c r="V86" i="16"/>
  <c r="O86" i="16"/>
  <c r="I86" i="16"/>
  <c r="J86" i="16"/>
  <c r="F86" i="16"/>
  <c r="AN86" i="16"/>
  <c r="AV86" i="16"/>
  <c r="S86" i="16"/>
  <c r="N86" i="16"/>
  <c r="BH86" i="16"/>
  <c r="BK45" i="8"/>
  <c r="BI52" i="22"/>
  <c r="CA51" i="22"/>
  <c r="E53" i="22"/>
  <c r="BP53" i="22"/>
  <c r="BW53" i="22"/>
  <c r="AN53" i="22"/>
  <c r="CN54" i="16"/>
  <c r="BY54" i="22" s="1"/>
  <c r="CM54" i="16"/>
  <c r="BX54" i="22" s="1"/>
  <c r="CK54" i="16"/>
  <c r="CI54" i="16"/>
  <c r="BU54" i="22" s="1"/>
  <c r="CL54" i="16"/>
  <c r="CH54" i="16"/>
  <c r="BT54" i="22" s="1"/>
  <c r="CJ54" i="16"/>
  <c r="BV54" i="22" s="1"/>
  <c r="AA53" i="16"/>
  <c r="T53" i="22" s="1"/>
  <c r="X53" i="16"/>
  <c r="R53" i="22" s="1"/>
  <c r="Y53" i="16"/>
  <c r="V53" i="16"/>
  <c r="P53" i="22" s="1"/>
  <c r="AB53" i="16"/>
  <c r="U53" i="22" s="1"/>
  <c r="Z53" i="16"/>
  <c r="W53" i="16"/>
  <c r="Q53" i="22" s="1"/>
  <c r="CB54" i="16"/>
  <c r="BO54" i="22" s="1"/>
  <c r="CE54" i="16"/>
  <c r="BQ54" i="22" s="1"/>
  <c r="BZ54" i="16"/>
  <c r="BM54" i="22" s="1"/>
  <c r="CC54" i="16"/>
  <c r="CA54" i="16"/>
  <c r="BN54" i="22" s="1"/>
  <c r="CD54" i="16"/>
  <c r="CF54" i="16"/>
  <c r="BR54" i="22" s="1"/>
  <c r="Y46" i="8"/>
  <c r="BV53" i="16"/>
  <c r="BT53" i="16"/>
  <c r="BH53" i="22" s="1"/>
  <c r="BW53" i="16"/>
  <c r="BJ53" i="22" s="1"/>
  <c r="BR53" i="16"/>
  <c r="BF53" i="22" s="1"/>
  <c r="BX53" i="16"/>
  <c r="BK53" i="22" s="1"/>
  <c r="BS53" i="16"/>
  <c r="BG53" i="22" s="1"/>
  <c r="BU53" i="16"/>
  <c r="O54" i="16"/>
  <c r="J54" i="22" s="1"/>
  <c r="N54" i="16"/>
  <c r="I54" i="22" s="1"/>
  <c r="Q54" i="16"/>
  <c r="R54" i="16"/>
  <c r="P54" i="16"/>
  <c r="K54" i="22" s="1"/>
  <c r="T54" i="16"/>
  <c r="N54" i="22" s="1"/>
  <c r="S54" i="16"/>
  <c r="M54" i="22" s="1"/>
  <c r="B53" i="22"/>
  <c r="AU53" i="22"/>
  <c r="S53" i="9"/>
  <c r="T46" i="8"/>
  <c r="AS46" i="8"/>
  <c r="S52" i="22"/>
  <c r="AE53" i="16"/>
  <c r="X53" i="22" s="1"/>
  <c r="AI53" i="16"/>
  <c r="AA53" i="22" s="1"/>
  <c r="AG53" i="16"/>
  <c r="AF53" i="16"/>
  <c r="Y53" i="22" s="1"/>
  <c r="AJ53" i="16"/>
  <c r="AB53" i="22" s="1"/>
  <c r="AH53" i="16"/>
  <c r="AD53" i="16"/>
  <c r="W53" i="22" s="1"/>
  <c r="AX46" i="8"/>
  <c r="BD54" i="16"/>
  <c r="AT54" i="22" s="1"/>
  <c r="BG54" i="16"/>
  <c r="AV54" i="22" s="1"/>
  <c r="BB54" i="16"/>
  <c r="AR54" i="22" s="1"/>
  <c r="BH54" i="16"/>
  <c r="AW54" i="22" s="1"/>
  <c r="BF54" i="16"/>
  <c r="BE54" i="16"/>
  <c r="BC54" i="16"/>
  <c r="AS54" i="22" s="1"/>
  <c r="G53" i="9"/>
  <c r="L52" i="22"/>
  <c r="J46" i="8"/>
  <c r="O53" i="16"/>
  <c r="J53" i="22" s="1"/>
  <c r="N53" i="16"/>
  <c r="I53" i="22" s="1"/>
  <c r="T53" i="16"/>
  <c r="N53" i="22" s="1"/>
  <c r="Q53" i="16"/>
  <c r="P53" i="16"/>
  <c r="K53" i="22" s="1"/>
  <c r="R53" i="16"/>
  <c r="S53" i="16"/>
  <c r="M53" i="22" s="1"/>
  <c r="CP52" i="16"/>
  <c r="B52" i="22"/>
  <c r="AW38" i="8"/>
  <c r="AY38" i="8" s="1"/>
  <c r="C46" i="16"/>
  <c r="BG38" i="8"/>
  <c r="BI38" i="8" s="1"/>
  <c r="BB38" i="8"/>
  <c r="BD38" i="8" s="1"/>
  <c r="E53" i="9"/>
  <c r="BP53" i="16"/>
  <c r="BD53" i="22" s="1"/>
  <c r="BO53" i="16"/>
  <c r="BC53" i="22" s="1"/>
  <c r="BL53" i="16"/>
  <c r="BA53" i="22" s="1"/>
  <c r="BK53" i="16"/>
  <c r="AZ53" i="22" s="1"/>
  <c r="BJ53" i="16"/>
  <c r="AY53" i="22" s="1"/>
  <c r="BM53" i="16"/>
  <c r="BN53" i="16"/>
  <c r="AU54" i="16"/>
  <c r="AL54" i="22" s="1"/>
  <c r="AV54" i="16"/>
  <c r="AM54" i="22" s="1"/>
  <c r="AT54" i="16"/>
  <c r="AK54" i="22" s="1"/>
  <c r="AY54" i="16"/>
  <c r="AO54" i="22" s="1"/>
  <c r="AZ54" i="16"/>
  <c r="AP54" i="22" s="1"/>
  <c r="AX54" i="16"/>
  <c r="AW54" i="16"/>
  <c r="M54" i="9"/>
  <c r="AG54" i="22"/>
  <c r="Q53" i="9"/>
  <c r="E52" i="22"/>
  <c r="W54" i="9"/>
  <c r="U54" i="9"/>
  <c r="AM38" i="8"/>
  <c r="AO38" i="8" s="1"/>
  <c r="AR38" i="8"/>
  <c r="AT38" i="8" s="1"/>
  <c r="AC38" i="8"/>
  <c r="AE38" i="8" s="1"/>
  <c r="AH38" i="8"/>
  <c r="AJ38" i="8" s="1"/>
  <c r="L47" i="8"/>
  <c r="E54" i="9"/>
  <c r="AI47" i="8"/>
  <c r="S38" i="8"/>
  <c r="U38" i="8" s="1"/>
  <c r="X38" i="8"/>
  <c r="Z38" i="8" s="1"/>
  <c r="I38" i="8"/>
  <c r="K38" i="8" s="1"/>
  <c r="N38" i="8"/>
  <c r="P38" i="8" s="1"/>
  <c r="BH47" i="8"/>
  <c r="BC47" i="8"/>
  <c r="A48" i="8"/>
  <c r="C39" i="8"/>
  <c r="A28" i="1"/>
  <c r="H31" i="18" l="1"/>
  <c r="I31" i="18" s="1"/>
  <c r="L31" i="18"/>
  <c r="M31" i="18" s="1"/>
  <c r="P31" i="18"/>
  <c r="Q31" i="18" s="1"/>
  <c r="X31" i="18"/>
  <c r="Y31" i="18" s="1"/>
  <c r="M29" i="18"/>
  <c r="AB31" i="18"/>
  <c r="AC31" i="18" s="1"/>
  <c r="AC30" i="18"/>
  <c r="Y30" i="18"/>
  <c r="Q30" i="18"/>
  <c r="E45" i="24"/>
  <c r="P26" i="23"/>
  <c r="K45" i="24"/>
  <c r="Z26" i="23"/>
  <c r="G44" i="24"/>
  <c r="AE25" i="23"/>
  <c r="M45" i="24"/>
  <c r="AJ26" i="23"/>
  <c r="E44" i="24"/>
  <c r="P25" i="23"/>
  <c r="M44" i="24"/>
  <c r="AJ25" i="23"/>
  <c r="E27" i="23"/>
  <c r="N27" i="23"/>
  <c r="O27" i="23" s="1"/>
  <c r="AH27" i="23"/>
  <c r="AI27" i="23" s="1"/>
  <c r="I27" i="23"/>
  <c r="J27" i="23" s="1"/>
  <c r="X27" i="23"/>
  <c r="Y27" i="23" s="1"/>
  <c r="S27" i="23"/>
  <c r="T27" i="23" s="1"/>
  <c r="AC27" i="23"/>
  <c r="AD27" i="23" s="1"/>
  <c r="AA48" i="8"/>
  <c r="G45" i="24"/>
  <c r="AE26" i="23"/>
  <c r="U25" i="23"/>
  <c r="I44" i="24"/>
  <c r="Z25" i="23"/>
  <c r="K44" i="24"/>
  <c r="C45" i="24"/>
  <c r="K26" i="23"/>
  <c r="I45" i="24"/>
  <c r="U26" i="23"/>
  <c r="C44" i="24"/>
  <c r="K25" i="23"/>
  <c r="U30" i="18"/>
  <c r="Q48" i="8"/>
  <c r="BE48" i="8"/>
  <c r="AP48" i="8"/>
  <c r="V48" i="8"/>
  <c r="AK48" i="8"/>
  <c r="AN48" i="8" s="1"/>
  <c r="AF48" i="8"/>
  <c r="AD48" i="8"/>
  <c r="G48" i="8"/>
  <c r="AZ48" i="8"/>
  <c r="BC48" i="8" s="1"/>
  <c r="AU48" i="8"/>
  <c r="AD47" i="8"/>
  <c r="AZ37" i="27"/>
  <c r="AX37" i="27"/>
  <c r="AV37" i="27"/>
  <c r="AW37" i="27"/>
  <c r="BA37" i="27"/>
  <c r="AY37" i="27"/>
  <c r="W36" i="27"/>
  <c r="U36" i="27"/>
  <c r="Y36" i="27"/>
  <c r="X36" i="27"/>
  <c r="V36" i="27"/>
  <c r="T36" i="27"/>
  <c r="C29" i="27"/>
  <c r="E39" i="8"/>
  <c r="BC37" i="27"/>
  <c r="BG37" i="27"/>
  <c r="BD37" i="27"/>
  <c r="BH37" i="27"/>
  <c r="BF37" i="27"/>
  <c r="BE37" i="27"/>
  <c r="AA37" i="27"/>
  <c r="AD37" i="27"/>
  <c r="AB37" i="27"/>
  <c r="AE37" i="27"/>
  <c r="AF37" i="27"/>
  <c r="AC37" i="27"/>
  <c r="BX37" i="27"/>
  <c r="CA37" i="27"/>
  <c r="CC37" i="27"/>
  <c r="BZ37" i="27"/>
  <c r="BY37" i="27"/>
  <c r="CB37" i="27"/>
  <c r="AQ37" i="27"/>
  <c r="AP37" i="27"/>
  <c r="AS37" i="27"/>
  <c r="AR37" i="27"/>
  <c r="AO37" i="27"/>
  <c r="AT37" i="27"/>
  <c r="BH36" i="27"/>
  <c r="BC36" i="27"/>
  <c r="BF36" i="27"/>
  <c r="BD36" i="27"/>
  <c r="BE36" i="27"/>
  <c r="BG36" i="27"/>
  <c r="D28" i="27"/>
  <c r="BT69" i="27"/>
  <c r="AY69" i="27"/>
  <c r="AK69" i="27"/>
  <c r="P69" i="27"/>
  <c r="BF69" i="27"/>
  <c r="BM69" i="27"/>
  <c r="CA69" i="27"/>
  <c r="AR69" i="27"/>
  <c r="I69" i="27"/>
  <c r="AD69" i="27"/>
  <c r="W69" i="27"/>
  <c r="U69" i="27"/>
  <c r="F69" i="27"/>
  <c r="N69" i="27"/>
  <c r="AO69" i="27"/>
  <c r="AI69" i="27"/>
  <c r="AF69" i="27"/>
  <c r="J69" i="27"/>
  <c r="BL69" i="27"/>
  <c r="BJ69" i="27"/>
  <c r="AJ69" i="27"/>
  <c r="G69" i="27"/>
  <c r="BX69" i="27"/>
  <c r="BN69" i="27"/>
  <c r="AT69" i="27"/>
  <c r="BA69" i="27"/>
  <c r="BH69" i="27"/>
  <c r="V69" i="27"/>
  <c r="BY69" i="27"/>
  <c r="BC69" i="27"/>
  <c r="BE69" i="27"/>
  <c r="AS69" i="27"/>
  <c r="AM69" i="27"/>
  <c r="X69" i="27"/>
  <c r="AZ69" i="27"/>
  <c r="BZ69" i="27"/>
  <c r="R69" i="27"/>
  <c r="AB69" i="27"/>
  <c r="AA69" i="27"/>
  <c r="BR69" i="27"/>
  <c r="AH69" i="27"/>
  <c r="BD69" i="27"/>
  <c r="K69" i="27"/>
  <c r="AE69" i="27"/>
  <c r="H69" i="27"/>
  <c r="BG69" i="27"/>
  <c r="BV69" i="27"/>
  <c r="CB69" i="27"/>
  <c r="BO69" i="27"/>
  <c r="AP69" i="27"/>
  <c r="O69" i="27"/>
  <c r="Y69" i="27"/>
  <c r="BS69" i="27"/>
  <c r="CC69" i="27"/>
  <c r="AQ69" i="27"/>
  <c r="AX69" i="27"/>
  <c r="AV69" i="27"/>
  <c r="AW69" i="27"/>
  <c r="BU69" i="27"/>
  <c r="AL69" i="27"/>
  <c r="BQ69" i="27"/>
  <c r="Q69" i="27"/>
  <c r="M69" i="27"/>
  <c r="T69" i="27"/>
  <c r="BK69" i="27"/>
  <c r="AC69" i="27"/>
  <c r="BT37" i="27"/>
  <c r="BV37" i="27"/>
  <c r="BQ37" i="27"/>
  <c r="BU37" i="27"/>
  <c r="BR37" i="27"/>
  <c r="BS37" i="27"/>
  <c r="J36" i="27"/>
  <c r="H36" i="27"/>
  <c r="K36" i="27"/>
  <c r="G36" i="27"/>
  <c r="F36" i="27"/>
  <c r="I36" i="27"/>
  <c r="CE35" i="27"/>
  <c r="S54" i="9"/>
  <c r="BK36" i="27"/>
  <c r="BM36" i="27"/>
  <c r="BN36" i="27"/>
  <c r="BJ36" i="27"/>
  <c r="BL36" i="27"/>
  <c r="BO36" i="27"/>
  <c r="I54" i="9"/>
  <c r="AD36" i="27"/>
  <c r="AE36" i="27"/>
  <c r="AB36" i="27"/>
  <c r="AF36" i="27"/>
  <c r="AA36" i="27"/>
  <c r="AC36" i="27"/>
  <c r="CN87" i="16"/>
  <c r="CJ87" i="16"/>
  <c r="CM87" i="16"/>
  <c r="CI87" i="16"/>
  <c r="CE87" i="16"/>
  <c r="CA87" i="16"/>
  <c r="CL87" i="16"/>
  <c r="CC87" i="16"/>
  <c r="CD87" i="16"/>
  <c r="BV87" i="16"/>
  <c r="BR87" i="16"/>
  <c r="CK87" i="16"/>
  <c r="BX87" i="16"/>
  <c r="BS87" i="16"/>
  <c r="BO87" i="16"/>
  <c r="BK87" i="16"/>
  <c r="BZ87" i="16"/>
  <c r="BT87" i="16"/>
  <c r="BP87" i="16"/>
  <c r="BL87" i="16"/>
  <c r="BH87" i="16"/>
  <c r="BD87" i="16"/>
  <c r="AZ87" i="16"/>
  <c r="AV87" i="16"/>
  <c r="CH87" i="16"/>
  <c r="CF87" i="16"/>
  <c r="BJ87" i="16"/>
  <c r="BG87" i="16"/>
  <c r="BB87" i="16"/>
  <c r="AU87" i="16"/>
  <c r="BU87" i="16"/>
  <c r="BM87" i="16"/>
  <c r="BC87" i="16"/>
  <c r="AW87" i="16"/>
  <c r="AP87" i="16"/>
  <c r="AL87" i="16"/>
  <c r="AH87" i="16"/>
  <c r="AD87" i="16"/>
  <c r="Z87" i="16"/>
  <c r="V87" i="16"/>
  <c r="CB87" i="16"/>
  <c r="BF87" i="16"/>
  <c r="AT87" i="16"/>
  <c r="AO87" i="16"/>
  <c r="AI87" i="16"/>
  <c r="AB87" i="16"/>
  <c r="Q87" i="16"/>
  <c r="J87" i="16"/>
  <c r="BE87" i="16"/>
  <c r="AN87" i="16"/>
  <c r="AG87" i="16"/>
  <c r="BN87" i="16"/>
  <c r="AX87" i="16"/>
  <c r="AQ87" i="16"/>
  <c r="AJ87" i="16"/>
  <c r="AE87" i="16"/>
  <c r="X87" i="16"/>
  <c r="R87" i="16"/>
  <c r="N87" i="16"/>
  <c r="I87" i="16"/>
  <c r="F87" i="16"/>
  <c r="W87" i="16"/>
  <c r="D46" i="16"/>
  <c r="BW87" i="16"/>
  <c r="AA87" i="16"/>
  <c r="AR87" i="16"/>
  <c r="AF87" i="16"/>
  <c r="S87" i="16"/>
  <c r="H87" i="16"/>
  <c r="AM87" i="16"/>
  <c r="P87" i="16"/>
  <c r="K87" i="16"/>
  <c r="O87" i="16"/>
  <c r="Y87" i="16"/>
  <c r="G87" i="16"/>
  <c r="AY87" i="16"/>
  <c r="L87" i="16"/>
  <c r="T87" i="16"/>
  <c r="L53" i="22"/>
  <c r="AN54" i="22"/>
  <c r="AU54" i="22"/>
  <c r="BI53" i="22"/>
  <c r="CP53" i="16"/>
  <c r="J47" i="8"/>
  <c r="BB53" i="22"/>
  <c r="AZ55" i="16"/>
  <c r="AP55" i="22" s="1"/>
  <c r="AX55" i="16"/>
  <c r="AW55" i="16"/>
  <c r="AV55" i="16"/>
  <c r="AM55" i="22" s="1"/>
  <c r="AT55" i="16"/>
  <c r="AK55" i="22" s="1"/>
  <c r="AY55" i="16"/>
  <c r="AO55" i="22" s="1"/>
  <c r="AU55" i="16"/>
  <c r="AL55" i="22" s="1"/>
  <c r="M55" i="9"/>
  <c r="BN54" i="16"/>
  <c r="BP54" i="16"/>
  <c r="BD54" i="22" s="1"/>
  <c r="BM54" i="16"/>
  <c r="BL54" i="16"/>
  <c r="BA54" i="22" s="1"/>
  <c r="BK54" i="16"/>
  <c r="AZ54" i="22" s="1"/>
  <c r="BJ54" i="16"/>
  <c r="AY54" i="22" s="1"/>
  <c r="BO54" i="16"/>
  <c r="BC54" i="22" s="1"/>
  <c r="BH55" i="16"/>
  <c r="AW55" i="22" s="1"/>
  <c r="BF55" i="16"/>
  <c r="BD55" i="16"/>
  <c r="AT55" i="22" s="1"/>
  <c r="BG55" i="16"/>
  <c r="AV55" i="22" s="1"/>
  <c r="BC55" i="16"/>
  <c r="AS55" i="22" s="1"/>
  <c r="BE55" i="16"/>
  <c r="BB55" i="16"/>
  <c r="AR55" i="22" s="1"/>
  <c r="Q54" i="9"/>
  <c r="AW39" i="8"/>
  <c r="AY39" i="8" s="1"/>
  <c r="C47" i="16"/>
  <c r="BB39" i="8"/>
  <c r="BD39" i="8" s="1"/>
  <c r="BG39" i="8"/>
  <c r="BI39" i="8" s="1"/>
  <c r="BK55" i="16"/>
  <c r="AZ55" i="22" s="1"/>
  <c r="BJ55" i="16"/>
  <c r="AY55" i="22" s="1"/>
  <c r="BN55" i="16"/>
  <c r="BM55" i="16"/>
  <c r="BL55" i="16"/>
  <c r="BA55" i="22" s="1"/>
  <c r="BP55" i="16"/>
  <c r="BD55" i="22" s="1"/>
  <c r="BO55" i="16"/>
  <c r="BC55" i="22" s="1"/>
  <c r="O47" i="8"/>
  <c r="CA52" i="22"/>
  <c r="AA54" i="16"/>
  <c r="T54" i="22" s="1"/>
  <c r="Z54" i="16"/>
  <c r="X54" i="16"/>
  <c r="R54" i="22" s="1"/>
  <c r="Y54" i="16"/>
  <c r="W54" i="16"/>
  <c r="Q54" i="22" s="1"/>
  <c r="V54" i="16"/>
  <c r="P54" i="22" s="1"/>
  <c r="AB54" i="16"/>
  <c r="U54" i="22" s="1"/>
  <c r="BW54" i="22"/>
  <c r="T47" i="8"/>
  <c r="L54" i="16"/>
  <c r="G54" i="22" s="1"/>
  <c r="K54" i="16"/>
  <c r="F54" i="22" s="1"/>
  <c r="F54" i="16"/>
  <c r="G54" i="16"/>
  <c r="C54" i="22" s="1"/>
  <c r="I54" i="16"/>
  <c r="J54" i="16"/>
  <c r="H54" i="16"/>
  <c r="D54" i="22" s="1"/>
  <c r="BK46" i="8"/>
  <c r="G54" i="9"/>
  <c r="BP54" i="22"/>
  <c r="S53" i="22"/>
  <c r="AG55" i="16"/>
  <c r="AJ55" i="16"/>
  <c r="AB55" i="22" s="1"/>
  <c r="AI55" i="16"/>
  <c r="AA55" i="22" s="1"/>
  <c r="AH55" i="16"/>
  <c r="AF55" i="16"/>
  <c r="Y55" i="22" s="1"/>
  <c r="AE55" i="16"/>
  <c r="X55" i="22" s="1"/>
  <c r="AD55" i="16"/>
  <c r="W55" i="22" s="1"/>
  <c r="C54" i="9"/>
  <c r="Z53" i="22"/>
  <c r="L54" i="22"/>
  <c r="CB55" i="16"/>
  <c r="BO55" i="22" s="1"/>
  <c r="CE55" i="16"/>
  <c r="BQ55" i="22" s="1"/>
  <c r="BZ55" i="16"/>
  <c r="BM55" i="22" s="1"/>
  <c r="CF55" i="16"/>
  <c r="BR55" i="22" s="1"/>
  <c r="CD55" i="16"/>
  <c r="CA55" i="16"/>
  <c r="BN55" i="22" s="1"/>
  <c r="CC55" i="16"/>
  <c r="BV54" i="16"/>
  <c r="BT54" i="16"/>
  <c r="BH54" i="22" s="1"/>
  <c r="BX54" i="16"/>
  <c r="BK54" i="22" s="1"/>
  <c r="BW54" i="16"/>
  <c r="BJ54" i="22" s="1"/>
  <c r="BS54" i="16"/>
  <c r="BG54" i="22" s="1"/>
  <c r="BR54" i="16"/>
  <c r="BF54" i="22" s="1"/>
  <c r="BU54" i="16"/>
  <c r="CM55" i="16"/>
  <c r="BX55" i="22" s="1"/>
  <c r="CN55" i="16"/>
  <c r="BY55" i="22" s="1"/>
  <c r="CH55" i="16"/>
  <c r="BT55" i="22" s="1"/>
  <c r="CK55" i="16"/>
  <c r="CI55" i="16"/>
  <c r="BU55" i="22" s="1"/>
  <c r="CL55" i="16"/>
  <c r="CJ55" i="16"/>
  <c r="BV55" i="22" s="1"/>
  <c r="AX47" i="8"/>
  <c r="AJ54" i="16"/>
  <c r="AB54" i="22" s="1"/>
  <c r="AI54" i="16"/>
  <c r="AA54" i="22" s="1"/>
  <c r="AH54" i="16"/>
  <c r="AG54" i="16"/>
  <c r="AF54" i="16"/>
  <c r="Y54" i="22" s="1"/>
  <c r="AE54" i="16"/>
  <c r="X54" i="22" s="1"/>
  <c r="AD54" i="16"/>
  <c r="W54" i="22" s="1"/>
  <c r="W55" i="9"/>
  <c r="Q55" i="9"/>
  <c r="U55" i="9"/>
  <c r="AM39" i="8"/>
  <c r="AO39" i="8" s="1"/>
  <c r="AR39" i="8"/>
  <c r="AT39" i="8" s="1"/>
  <c r="AC39" i="8"/>
  <c r="AE39" i="8" s="1"/>
  <c r="AH39" i="8"/>
  <c r="AJ39" i="8" s="1"/>
  <c r="I55" i="9"/>
  <c r="AI48" i="8"/>
  <c r="L48" i="8"/>
  <c r="S39" i="8"/>
  <c r="U39" i="8" s="1"/>
  <c r="X39" i="8"/>
  <c r="Z39" i="8" s="1"/>
  <c r="I39" i="8"/>
  <c r="K39" i="8" s="1"/>
  <c r="N39" i="8"/>
  <c r="P39" i="8" s="1"/>
  <c r="J48" i="8"/>
  <c r="BH48" i="8"/>
  <c r="A49" i="8"/>
  <c r="BE49" i="8" s="1"/>
  <c r="A29" i="1"/>
  <c r="AA49" i="8" l="1"/>
  <c r="K27" i="23"/>
  <c r="C46" i="24"/>
  <c r="G46" i="24"/>
  <c r="AE27" i="23"/>
  <c r="M46" i="24"/>
  <c r="AJ27" i="23"/>
  <c r="I46" i="24"/>
  <c r="U27" i="23"/>
  <c r="P27" i="23"/>
  <c r="E46" i="24"/>
  <c r="Z27" i="23"/>
  <c r="K46" i="24"/>
  <c r="AI38" i="27"/>
  <c r="AK38" i="27"/>
  <c r="AM56" i="16"/>
  <c r="AE56" i="22" s="1"/>
  <c r="K56" i="9"/>
  <c r="AJ38" i="27"/>
  <c r="AM38" i="27"/>
  <c r="AR56" i="16"/>
  <c r="AI56" i="22" s="1"/>
  <c r="AL56" i="16"/>
  <c r="AD56" i="22" s="1"/>
  <c r="AH38" i="27"/>
  <c r="AP56" i="16"/>
  <c r="AQ56" i="16"/>
  <c r="AH56" i="22" s="1"/>
  <c r="AL38" i="27"/>
  <c r="AN56" i="16"/>
  <c r="AF56" i="22" s="1"/>
  <c r="AO56" i="16"/>
  <c r="AM37" i="27"/>
  <c r="AL37" i="27"/>
  <c r="AK37" i="27"/>
  <c r="AP55" i="16"/>
  <c r="AL55" i="16"/>
  <c r="AD55" i="22" s="1"/>
  <c r="AM55" i="16"/>
  <c r="AE55" i="22" s="1"/>
  <c r="K55" i="9"/>
  <c r="AI37" i="27"/>
  <c r="AJ37" i="27"/>
  <c r="AH37" i="27"/>
  <c r="AN55" i="16"/>
  <c r="AF55" i="22" s="1"/>
  <c r="AR55" i="16"/>
  <c r="AI55" i="22" s="1"/>
  <c r="AQ55" i="16"/>
  <c r="AH55" i="22" s="1"/>
  <c r="AO55" i="16"/>
  <c r="AZ49" i="8"/>
  <c r="BC49" i="8" s="1"/>
  <c r="AK49" i="8"/>
  <c r="AP49" i="8"/>
  <c r="AS49" i="8" s="1"/>
  <c r="Q49" i="8"/>
  <c r="AU49" i="8"/>
  <c r="G49" i="8"/>
  <c r="AF49" i="8"/>
  <c r="AI49" i="8" s="1"/>
  <c r="V49" i="8"/>
  <c r="U37" i="27"/>
  <c r="T37" i="27"/>
  <c r="Y37" i="27"/>
  <c r="V37" i="27"/>
  <c r="W37" i="27"/>
  <c r="X37" i="27"/>
  <c r="K38" i="27"/>
  <c r="H38" i="27"/>
  <c r="J38" i="27"/>
  <c r="F38" i="27"/>
  <c r="I38" i="27"/>
  <c r="G38" i="27"/>
  <c r="AW38" i="27"/>
  <c r="AX38" i="27"/>
  <c r="AY38" i="27"/>
  <c r="BA38" i="27"/>
  <c r="AZ38" i="27"/>
  <c r="AV38" i="27"/>
  <c r="AQ38" i="27"/>
  <c r="AP38" i="27"/>
  <c r="AS38" i="27"/>
  <c r="AR38" i="27"/>
  <c r="AT38" i="27"/>
  <c r="AO38" i="27"/>
  <c r="BX38" i="27"/>
  <c r="BZ38" i="27"/>
  <c r="CC38" i="27"/>
  <c r="CB38" i="27"/>
  <c r="CA38" i="27"/>
  <c r="BY38" i="27"/>
  <c r="CE36" i="27"/>
  <c r="S55" i="9"/>
  <c r="BO37" i="27"/>
  <c r="BJ37" i="27"/>
  <c r="BL37" i="27"/>
  <c r="BN37" i="27"/>
  <c r="BK37" i="27"/>
  <c r="BM37" i="27"/>
  <c r="D29" i="27"/>
  <c r="BD70" i="27"/>
  <c r="BL70" i="27"/>
  <c r="CC70" i="27"/>
  <c r="AI70" i="27"/>
  <c r="V70" i="27"/>
  <c r="BU70" i="27"/>
  <c r="R70" i="27"/>
  <c r="AB70" i="27"/>
  <c r="BY70" i="27"/>
  <c r="U70" i="27"/>
  <c r="BZ70" i="27"/>
  <c r="K70" i="27"/>
  <c r="AM70" i="27"/>
  <c r="AF70" i="27"/>
  <c r="AC70" i="27"/>
  <c r="AL70" i="27"/>
  <c r="AE70" i="27"/>
  <c r="BH70" i="27"/>
  <c r="AW70" i="27"/>
  <c r="G70" i="27"/>
  <c r="BK70" i="27"/>
  <c r="N70" i="27"/>
  <c r="BV70" i="27"/>
  <c r="BG70" i="27"/>
  <c r="BO70" i="27"/>
  <c r="AS70" i="27"/>
  <c r="J70" i="27"/>
  <c r="AT70" i="27"/>
  <c r="BE70" i="27"/>
  <c r="Y70" i="27"/>
  <c r="AP70" i="27"/>
  <c r="BA70" i="27"/>
  <c r="H70" i="27"/>
  <c r="AJ70" i="27"/>
  <c r="BN70" i="27"/>
  <c r="X70" i="27"/>
  <c r="BR70" i="27"/>
  <c r="Q70" i="27"/>
  <c r="CB70" i="27"/>
  <c r="BM70" i="27"/>
  <c r="BT70" i="27"/>
  <c r="CA70" i="27"/>
  <c r="AR70" i="27"/>
  <c r="W70" i="27"/>
  <c r="AY70" i="27"/>
  <c r="BQ70" i="27"/>
  <c r="AO70" i="27"/>
  <c r="AX70" i="27"/>
  <c r="BS70" i="27"/>
  <c r="AQ70" i="27"/>
  <c r="AH70" i="27"/>
  <c r="AV70" i="27"/>
  <c r="AK70" i="27"/>
  <c r="AZ70" i="27"/>
  <c r="BX70" i="27"/>
  <c r="AA70" i="27"/>
  <c r="F70" i="27"/>
  <c r="T70" i="27"/>
  <c r="BJ70" i="27"/>
  <c r="P70" i="27"/>
  <c r="M70" i="27"/>
  <c r="O70" i="27"/>
  <c r="BC70" i="27"/>
  <c r="AD70" i="27"/>
  <c r="I70" i="27"/>
  <c r="BF70" i="27"/>
  <c r="BU38" i="27"/>
  <c r="BS38" i="27"/>
  <c r="BV38" i="27"/>
  <c r="BQ38" i="27"/>
  <c r="BT38" i="27"/>
  <c r="BR38" i="27"/>
  <c r="E55" i="9"/>
  <c r="N37" i="27"/>
  <c r="O37" i="27"/>
  <c r="Q37" i="27"/>
  <c r="P37" i="27"/>
  <c r="R37" i="27"/>
  <c r="M37" i="27"/>
  <c r="C55" i="9"/>
  <c r="J37" i="27"/>
  <c r="I37" i="27"/>
  <c r="K37" i="27"/>
  <c r="G37" i="27"/>
  <c r="H37" i="27"/>
  <c r="F37" i="27"/>
  <c r="CK88" i="16"/>
  <c r="CN88" i="16"/>
  <c r="CJ88" i="16"/>
  <c r="CH88" i="16"/>
  <c r="CF88" i="16"/>
  <c r="CB88" i="16"/>
  <c r="CA88" i="16"/>
  <c r="CI88" i="16"/>
  <c r="CC88" i="16"/>
  <c r="BW88" i="16"/>
  <c r="BS88" i="16"/>
  <c r="BZ88" i="16"/>
  <c r="BV88" i="16"/>
  <c r="BP88" i="16"/>
  <c r="BL88" i="16"/>
  <c r="CL88" i="16"/>
  <c r="CD88" i="16"/>
  <c r="BX88" i="16"/>
  <c r="BR88" i="16"/>
  <c r="BM88" i="16"/>
  <c r="BE88" i="16"/>
  <c r="AW88" i="16"/>
  <c r="BU88" i="16"/>
  <c r="BK88" i="16"/>
  <c r="BF88" i="16"/>
  <c r="AY88" i="16"/>
  <c r="AT88" i="16"/>
  <c r="CM88" i="16"/>
  <c r="CE88" i="16"/>
  <c r="BN88" i="16"/>
  <c r="BG88" i="16"/>
  <c r="BB88" i="16"/>
  <c r="AZ88" i="16"/>
  <c r="AU88" i="16"/>
  <c r="AQ88" i="16"/>
  <c r="AM88" i="16"/>
  <c r="AI88" i="16"/>
  <c r="AE88" i="16"/>
  <c r="AA88" i="16"/>
  <c r="W88" i="16"/>
  <c r="BT88" i="16"/>
  <c r="AX88" i="16"/>
  <c r="AN88" i="16"/>
  <c r="AG88" i="16"/>
  <c r="L88" i="16"/>
  <c r="BC88" i="16"/>
  <c r="AO88" i="16"/>
  <c r="AH88" i="16"/>
  <c r="AB88" i="16"/>
  <c r="V88" i="16"/>
  <c r="S88" i="16"/>
  <c r="O88" i="16"/>
  <c r="G88" i="16"/>
  <c r="K88" i="16"/>
  <c r="Z88" i="16"/>
  <c r="R88" i="16"/>
  <c r="N88" i="16"/>
  <c r="H88" i="16"/>
  <c r="F88" i="16"/>
  <c r="BO88" i="16"/>
  <c r="BH88" i="16"/>
  <c r="AV88" i="16"/>
  <c r="AR88" i="16"/>
  <c r="AL88" i="16"/>
  <c r="AF88" i="16"/>
  <c r="Y88" i="16"/>
  <c r="T88" i="16"/>
  <c r="J88" i="16"/>
  <c r="BJ88" i="16"/>
  <c r="Q88" i="16"/>
  <c r="AJ88" i="16"/>
  <c r="X88" i="16"/>
  <c r="D47" i="16"/>
  <c r="P88" i="16"/>
  <c r="I88" i="16"/>
  <c r="AP88" i="16"/>
  <c r="AD88" i="16"/>
  <c r="BD88" i="16"/>
  <c r="CA53" i="22"/>
  <c r="AN55" i="22"/>
  <c r="AG56" i="22"/>
  <c r="BW55" i="22"/>
  <c r="BP55" i="22"/>
  <c r="BB55" i="22"/>
  <c r="Z55" i="22"/>
  <c r="AU55" i="22"/>
  <c r="BB54" i="22"/>
  <c r="E54" i="22"/>
  <c r="Y49" i="8"/>
  <c r="T48" i="8"/>
  <c r="O48" i="8"/>
  <c r="BI54" i="22"/>
  <c r="CP54" i="16"/>
  <c r="B54" i="22"/>
  <c r="CD56" i="16"/>
  <c r="CB56" i="16"/>
  <c r="BO56" i="22" s="1"/>
  <c r="CE56" i="16"/>
  <c r="BQ56" i="22" s="1"/>
  <c r="CF56" i="16"/>
  <c r="BR56" i="22" s="1"/>
  <c r="CA56" i="16"/>
  <c r="BN56" i="22" s="1"/>
  <c r="BZ56" i="16"/>
  <c r="BM56" i="22" s="1"/>
  <c r="CC56" i="16"/>
  <c r="S54" i="22"/>
  <c r="AU56" i="16"/>
  <c r="AL56" i="22" s="1"/>
  <c r="AZ56" i="16"/>
  <c r="AP56" i="22" s="1"/>
  <c r="AX56" i="16"/>
  <c r="AV56" i="16"/>
  <c r="AM56" i="22" s="1"/>
  <c r="AW56" i="16"/>
  <c r="AT56" i="16"/>
  <c r="AK56" i="22" s="1"/>
  <c r="AY56" i="16"/>
  <c r="AO56" i="22" s="1"/>
  <c r="M56" i="9"/>
  <c r="Z54" i="22"/>
  <c r="AX48" i="8"/>
  <c r="W55" i="16"/>
  <c r="Q55" i="22" s="1"/>
  <c r="Z55" i="16"/>
  <c r="AA55" i="16"/>
  <c r="T55" i="22" s="1"/>
  <c r="X55" i="16"/>
  <c r="R55" i="22" s="1"/>
  <c r="Y55" i="16"/>
  <c r="V55" i="16"/>
  <c r="P55" i="22" s="1"/>
  <c r="AB55" i="16"/>
  <c r="U55" i="22" s="1"/>
  <c r="BH56" i="16"/>
  <c r="AW56" i="22" s="1"/>
  <c r="BF56" i="16"/>
  <c r="BD56" i="16"/>
  <c r="AT56" i="22" s="1"/>
  <c r="BE56" i="16"/>
  <c r="BC56" i="16"/>
  <c r="AS56" i="22" s="1"/>
  <c r="BG56" i="16"/>
  <c r="AV56" i="22" s="1"/>
  <c r="BB56" i="16"/>
  <c r="AR56" i="22" s="1"/>
  <c r="Y48" i="8"/>
  <c r="AS48" i="8"/>
  <c r="G55" i="9"/>
  <c r="F56" i="16"/>
  <c r="I56" i="16"/>
  <c r="L56" i="16"/>
  <c r="G56" i="22" s="1"/>
  <c r="J56" i="16"/>
  <c r="G56" i="16"/>
  <c r="C56" i="22" s="1"/>
  <c r="H56" i="16"/>
  <c r="D56" i="22" s="1"/>
  <c r="K56" i="16"/>
  <c r="F56" i="22" s="1"/>
  <c r="BX55" i="16"/>
  <c r="BK55" i="22" s="1"/>
  <c r="BV55" i="16"/>
  <c r="BW55" i="16"/>
  <c r="BJ55" i="22" s="1"/>
  <c r="BS55" i="16"/>
  <c r="BG55" i="22" s="1"/>
  <c r="BR55" i="16"/>
  <c r="BF55" i="22" s="1"/>
  <c r="BT55" i="16"/>
  <c r="BH55" i="22" s="1"/>
  <c r="BU55" i="16"/>
  <c r="N55" i="16"/>
  <c r="I55" i="22" s="1"/>
  <c r="O55" i="16"/>
  <c r="J55" i="22" s="1"/>
  <c r="R55" i="16"/>
  <c r="Q55" i="16"/>
  <c r="P55" i="16"/>
  <c r="K55" i="22" s="1"/>
  <c r="S55" i="16"/>
  <c r="M55" i="22" s="1"/>
  <c r="T55" i="16"/>
  <c r="N55" i="22" s="1"/>
  <c r="I55" i="16"/>
  <c r="F55" i="16"/>
  <c r="L55" i="16"/>
  <c r="G55" i="22" s="1"/>
  <c r="G55" i="16"/>
  <c r="C55" i="22" s="1"/>
  <c r="H55" i="16"/>
  <c r="D55" i="22" s="1"/>
  <c r="J55" i="16"/>
  <c r="K55" i="16"/>
  <c r="F55" i="22" s="1"/>
  <c r="BK47" i="8"/>
  <c r="CN56" i="16"/>
  <c r="BY56" i="22" s="1"/>
  <c r="CM56" i="16"/>
  <c r="BX56" i="22" s="1"/>
  <c r="CH56" i="16"/>
  <c r="BT56" i="22" s="1"/>
  <c r="CK56" i="16"/>
  <c r="CL56" i="16"/>
  <c r="CI56" i="16"/>
  <c r="BU56" i="22" s="1"/>
  <c r="CJ56" i="16"/>
  <c r="BV56" i="22" s="1"/>
  <c r="W56" i="9"/>
  <c r="U56" i="9"/>
  <c r="AN49" i="8"/>
  <c r="BH49" i="8"/>
  <c r="C56" i="9"/>
  <c r="L49" i="8"/>
  <c r="AD49" i="8"/>
  <c r="A50" i="8"/>
  <c r="BE50" i="8" s="1"/>
  <c r="A30" i="1"/>
  <c r="AA50" i="8" l="1"/>
  <c r="AG55" i="22"/>
  <c r="BV39" i="27"/>
  <c r="CB57" i="16"/>
  <c r="BO57" i="22" s="1"/>
  <c r="CE57" i="16"/>
  <c r="BQ57" i="22" s="1"/>
  <c r="CD57" i="16"/>
  <c r="BZ57" i="16"/>
  <c r="BM57" i="22" s="1"/>
  <c r="CF57" i="16"/>
  <c r="BR57" i="22" s="1"/>
  <c r="BT39" i="27"/>
  <c r="CA57" i="16"/>
  <c r="BN57" i="22" s="1"/>
  <c r="CC57" i="16"/>
  <c r="U57" i="9"/>
  <c r="BQ39" i="27"/>
  <c r="BR39" i="27"/>
  <c r="V50" i="8"/>
  <c r="G50" i="8"/>
  <c r="Q50" i="8"/>
  <c r="AK50" i="8"/>
  <c r="AZ50" i="8"/>
  <c r="AF50" i="8"/>
  <c r="AU50" i="8"/>
  <c r="AP50" i="8"/>
  <c r="BU39" i="27"/>
  <c r="BS39" i="27"/>
  <c r="BD39" i="27"/>
  <c r="BF39" i="27"/>
  <c r="BE39" i="27"/>
  <c r="BG39" i="27"/>
  <c r="BC39" i="27"/>
  <c r="BH39" i="27"/>
  <c r="AI39" i="27"/>
  <c r="AK39" i="27"/>
  <c r="AJ39" i="27"/>
  <c r="AL39" i="27"/>
  <c r="AM39" i="27"/>
  <c r="AH39" i="27"/>
  <c r="BC38" i="27"/>
  <c r="BE38" i="27"/>
  <c r="BH38" i="27"/>
  <c r="BG38" i="27"/>
  <c r="BF38" i="27"/>
  <c r="BD38" i="27"/>
  <c r="AX39" i="27"/>
  <c r="AV39" i="27"/>
  <c r="BA39" i="27"/>
  <c r="AW39" i="27"/>
  <c r="AY39" i="27"/>
  <c r="AZ39" i="27"/>
  <c r="U38" i="27"/>
  <c r="T38" i="27"/>
  <c r="V38" i="27"/>
  <c r="X38" i="27"/>
  <c r="Y38" i="27"/>
  <c r="W38" i="27"/>
  <c r="I57" i="9"/>
  <c r="AA39" i="27"/>
  <c r="AF39" i="27"/>
  <c r="AD39" i="27"/>
  <c r="AE39" i="27"/>
  <c r="AC39" i="27"/>
  <c r="AB39" i="27"/>
  <c r="CE37" i="27"/>
  <c r="AS39" i="27"/>
  <c r="AP39" i="27"/>
  <c r="AR39" i="27"/>
  <c r="AT39" i="27"/>
  <c r="AQ39" i="27"/>
  <c r="AO39" i="27"/>
  <c r="BJ38" i="27"/>
  <c r="BL38" i="27"/>
  <c r="BM38" i="27"/>
  <c r="BK38" i="27"/>
  <c r="BN38" i="27"/>
  <c r="BO38" i="27"/>
  <c r="CB39" i="27"/>
  <c r="CC39" i="27"/>
  <c r="CA39" i="27"/>
  <c r="BZ39" i="27"/>
  <c r="BX39" i="27"/>
  <c r="BY39" i="27"/>
  <c r="AA38" i="27"/>
  <c r="AD38" i="27"/>
  <c r="AF38" i="27"/>
  <c r="AE38" i="27"/>
  <c r="AC38" i="27"/>
  <c r="AB38" i="27"/>
  <c r="P38" i="27"/>
  <c r="R38" i="27"/>
  <c r="M38" i="27"/>
  <c r="N38" i="27"/>
  <c r="O38" i="27"/>
  <c r="Q38" i="27"/>
  <c r="E55" i="22"/>
  <c r="BI55" i="22"/>
  <c r="L55" i="22"/>
  <c r="E56" i="22"/>
  <c r="AN56" i="22"/>
  <c r="BP56" i="16"/>
  <c r="BD56" i="22" s="1"/>
  <c r="BJ56" i="16"/>
  <c r="AY56" i="22" s="1"/>
  <c r="BK56" i="16"/>
  <c r="AZ56" i="22" s="1"/>
  <c r="BM56" i="16"/>
  <c r="BL56" i="16"/>
  <c r="BA56" i="22" s="1"/>
  <c r="BO56" i="16"/>
  <c r="BC56" i="22" s="1"/>
  <c r="BN56" i="16"/>
  <c r="N56" i="16"/>
  <c r="I56" i="22" s="1"/>
  <c r="O56" i="16"/>
  <c r="J56" i="22" s="1"/>
  <c r="S56" i="16"/>
  <c r="M56" i="22" s="1"/>
  <c r="R56" i="16"/>
  <c r="Q56" i="16"/>
  <c r="P56" i="16"/>
  <c r="K56" i="22" s="1"/>
  <c r="T56" i="16"/>
  <c r="N56" i="22" s="1"/>
  <c r="AP57" i="16"/>
  <c r="AR57" i="16"/>
  <c r="AI57" i="22" s="1"/>
  <c r="AO57" i="16"/>
  <c r="AL57" i="16"/>
  <c r="AD57" i="22" s="1"/>
  <c r="AM57" i="16"/>
  <c r="AE57" i="22" s="1"/>
  <c r="AQ57" i="16"/>
  <c r="AH57" i="22" s="1"/>
  <c r="AN57" i="16"/>
  <c r="AF57" i="22" s="1"/>
  <c r="K57" i="9"/>
  <c r="O49" i="8"/>
  <c r="T49" i="8"/>
  <c r="B55" i="22"/>
  <c r="CP55" i="16"/>
  <c r="BK48" i="8"/>
  <c r="AU56" i="22"/>
  <c r="Q56" i="9"/>
  <c r="E56" i="9"/>
  <c r="BC57" i="16"/>
  <c r="AS57" i="22" s="1"/>
  <c r="BH57" i="16"/>
  <c r="AW57" i="22" s="1"/>
  <c r="BF57" i="16"/>
  <c r="BG57" i="16"/>
  <c r="AV57" i="22" s="1"/>
  <c r="BD57" i="16"/>
  <c r="AT57" i="22" s="1"/>
  <c r="BB57" i="16"/>
  <c r="AR57" i="22" s="1"/>
  <c r="BE57" i="16"/>
  <c r="AD56" i="16"/>
  <c r="W56" i="22" s="1"/>
  <c r="AJ56" i="16"/>
  <c r="AB56" i="22" s="1"/>
  <c r="AI56" i="16"/>
  <c r="AA56" i="22" s="1"/>
  <c r="AF56" i="16"/>
  <c r="Y56" i="22" s="1"/>
  <c r="AH56" i="16"/>
  <c r="AE56" i="16"/>
  <c r="X56" i="22" s="1"/>
  <c r="AG56" i="16"/>
  <c r="BU56" i="16"/>
  <c r="BX56" i="16"/>
  <c r="BK56" i="22" s="1"/>
  <c r="BV56" i="16"/>
  <c r="BT56" i="16"/>
  <c r="BH56" i="22" s="1"/>
  <c r="BW56" i="16"/>
  <c r="BJ56" i="22" s="1"/>
  <c r="BS56" i="16"/>
  <c r="BG56" i="22" s="1"/>
  <c r="BR56" i="16"/>
  <c r="BF56" i="22" s="1"/>
  <c r="Z56" i="16"/>
  <c r="AB56" i="16"/>
  <c r="U56" i="22" s="1"/>
  <c r="W56" i="16"/>
  <c r="Q56" i="22" s="1"/>
  <c r="AA56" i="16"/>
  <c r="T56" i="22" s="1"/>
  <c r="X56" i="16"/>
  <c r="R56" i="22" s="1"/>
  <c r="Y56" i="16"/>
  <c r="V56" i="16"/>
  <c r="P56" i="22" s="1"/>
  <c r="AX49" i="8"/>
  <c r="AZ57" i="16"/>
  <c r="AP57" i="22" s="1"/>
  <c r="AY57" i="16"/>
  <c r="AO57" i="22" s="1"/>
  <c r="AX57" i="16"/>
  <c r="AV57" i="16"/>
  <c r="AM57" i="22" s="1"/>
  <c r="AU57" i="16"/>
  <c r="AL57" i="22" s="1"/>
  <c r="AT57" i="16"/>
  <c r="AK57" i="22" s="1"/>
  <c r="AW57" i="16"/>
  <c r="M57" i="9"/>
  <c r="I56" i="9"/>
  <c r="S56" i="9"/>
  <c r="G56" i="9"/>
  <c r="AI57" i="16"/>
  <c r="AA57" i="22" s="1"/>
  <c r="AJ57" i="16"/>
  <c r="AB57" i="22" s="1"/>
  <c r="AF57" i="16"/>
  <c r="Y57" i="22" s="1"/>
  <c r="AH57" i="16"/>
  <c r="AG57" i="16"/>
  <c r="AE57" i="16"/>
  <c r="X57" i="22" s="1"/>
  <c r="AD57" i="16"/>
  <c r="W57" i="22" s="1"/>
  <c r="J49" i="8"/>
  <c r="S55" i="22"/>
  <c r="CA54" i="22"/>
  <c r="BM57" i="16"/>
  <c r="BL57" i="16"/>
  <c r="BA57" i="22" s="1"/>
  <c r="BK57" i="16"/>
  <c r="AZ57" i="22" s="1"/>
  <c r="BJ57" i="16"/>
  <c r="AY57" i="22" s="1"/>
  <c r="BO57" i="16"/>
  <c r="BC57" i="22" s="1"/>
  <c r="BN57" i="16"/>
  <c r="BP57" i="16"/>
  <c r="BD57" i="22" s="1"/>
  <c r="CM57" i="16"/>
  <c r="BX57" i="22" s="1"/>
  <c r="CN57" i="16"/>
  <c r="BY57" i="22" s="1"/>
  <c r="CJ57" i="16"/>
  <c r="BV57" i="22" s="1"/>
  <c r="CH57" i="16"/>
  <c r="BT57" i="22" s="1"/>
  <c r="CK57" i="16"/>
  <c r="CL57" i="16"/>
  <c r="CI57" i="16"/>
  <c r="BU57" i="22" s="1"/>
  <c r="BW56" i="22"/>
  <c r="B56" i="22"/>
  <c r="BP56" i="22"/>
  <c r="Q57" i="9"/>
  <c r="W57" i="9"/>
  <c r="BH50" i="8"/>
  <c r="AN50" i="8"/>
  <c r="L50" i="8"/>
  <c r="AI50" i="8"/>
  <c r="A51" i="8"/>
  <c r="BE51" i="8" s="1"/>
  <c r="A31" i="1"/>
  <c r="AZ51" i="8" l="1"/>
  <c r="V51" i="8"/>
  <c r="AA51" i="8"/>
  <c r="BP57" i="22"/>
  <c r="AD50" i="8"/>
  <c r="AH40" i="27" s="1"/>
  <c r="Y50" i="8"/>
  <c r="AF40" i="27" s="1"/>
  <c r="AU51" i="8"/>
  <c r="Q51" i="8"/>
  <c r="BC50" i="8"/>
  <c r="BT40" i="27" s="1"/>
  <c r="AP51" i="8"/>
  <c r="AF51" i="8"/>
  <c r="AK51" i="8"/>
  <c r="G51" i="8"/>
  <c r="CE38" i="27"/>
  <c r="AW40" i="27"/>
  <c r="AV40" i="27"/>
  <c r="BA40" i="27"/>
  <c r="AY40" i="27"/>
  <c r="AX40" i="27"/>
  <c r="AZ40" i="27"/>
  <c r="BU40" i="27"/>
  <c r="BS40" i="27"/>
  <c r="BQ40" i="27"/>
  <c r="BR40" i="27"/>
  <c r="BM39" i="27"/>
  <c r="BN39" i="27"/>
  <c r="BJ39" i="27"/>
  <c r="BO39" i="27"/>
  <c r="BL39" i="27"/>
  <c r="BK39" i="27"/>
  <c r="G57" i="9"/>
  <c r="U39" i="27"/>
  <c r="W39" i="27"/>
  <c r="V39" i="27"/>
  <c r="T39" i="27"/>
  <c r="X39" i="27"/>
  <c r="Y39" i="27"/>
  <c r="K39" i="27"/>
  <c r="G39" i="27"/>
  <c r="H39" i="27"/>
  <c r="F39" i="27"/>
  <c r="I39" i="27"/>
  <c r="J39" i="27"/>
  <c r="AE40" i="27"/>
  <c r="AB40" i="27"/>
  <c r="P39" i="27"/>
  <c r="R39" i="27"/>
  <c r="N39" i="27"/>
  <c r="O39" i="27"/>
  <c r="Q39" i="27"/>
  <c r="M39" i="27"/>
  <c r="AS40" i="27"/>
  <c r="AR40" i="27"/>
  <c r="AO40" i="27"/>
  <c r="AQ40" i="27"/>
  <c r="AT40" i="27"/>
  <c r="AP40" i="27"/>
  <c r="CB40" i="27"/>
  <c r="CC40" i="27"/>
  <c r="BY40" i="27"/>
  <c r="BZ40" i="27"/>
  <c r="BX40" i="27"/>
  <c r="CA40" i="27"/>
  <c r="AJ40" i="27"/>
  <c r="Z56" i="22"/>
  <c r="Z57" i="22"/>
  <c r="BB57" i="22"/>
  <c r="BW57" i="22"/>
  <c r="BI56" i="22"/>
  <c r="AU57" i="22"/>
  <c r="AN57" i="22"/>
  <c r="L56" i="22"/>
  <c r="BU57" i="16"/>
  <c r="BX57" i="16"/>
  <c r="BK57" i="22" s="1"/>
  <c r="BT57" i="16"/>
  <c r="BH57" i="22" s="1"/>
  <c r="BS57" i="16"/>
  <c r="BG57" i="22" s="1"/>
  <c r="BW57" i="16"/>
  <c r="BJ57" i="22" s="1"/>
  <c r="BV57" i="16"/>
  <c r="BR57" i="16"/>
  <c r="BF57" i="22" s="1"/>
  <c r="N57" i="16"/>
  <c r="I57" i="22" s="1"/>
  <c r="O57" i="16"/>
  <c r="J57" i="22" s="1"/>
  <c r="P57" i="16"/>
  <c r="K57" i="22" s="1"/>
  <c r="S57" i="16"/>
  <c r="M57" i="22" s="1"/>
  <c r="R57" i="16"/>
  <c r="Q57" i="16"/>
  <c r="T57" i="16"/>
  <c r="N57" i="22" s="1"/>
  <c r="T50" i="8"/>
  <c r="S57" i="9"/>
  <c r="E57" i="9"/>
  <c r="AX50" i="8"/>
  <c r="CM58" i="16"/>
  <c r="BX58" i="22" s="1"/>
  <c r="CN58" i="16"/>
  <c r="BY58" i="22" s="1"/>
  <c r="CJ58" i="16"/>
  <c r="BV58" i="22" s="1"/>
  <c r="CH58" i="16"/>
  <c r="BT58" i="22" s="1"/>
  <c r="CI58" i="16"/>
  <c r="BU58" i="22" s="1"/>
  <c r="CK58" i="16"/>
  <c r="CL58" i="16"/>
  <c r="S56" i="22"/>
  <c r="BB56" i="22"/>
  <c r="Y51" i="8"/>
  <c r="CP56" i="16"/>
  <c r="J50" i="8"/>
  <c r="AW58" i="16"/>
  <c r="AZ58" i="16"/>
  <c r="AP58" i="22" s="1"/>
  <c r="AX58" i="16"/>
  <c r="AU58" i="16"/>
  <c r="AL58" i="22" s="1"/>
  <c r="AV58" i="16"/>
  <c r="AM58" i="22" s="1"/>
  <c r="AT58" i="16"/>
  <c r="AK58" i="22" s="1"/>
  <c r="AY58" i="16"/>
  <c r="AO58" i="22" s="1"/>
  <c r="M58" i="9"/>
  <c r="AS50" i="8"/>
  <c r="K57" i="16"/>
  <c r="F57" i="22" s="1"/>
  <c r="F57" i="16"/>
  <c r="I57" i="16"/>
  <c r="G57" i="16"/>
  <c r="C57" i="22" s="1"/>
  <c r="J57" i="16"/>
  <c r="L57" i="16"/>
  <c r="G57" i="22" s="1"/>
  <c r="H57" i="16"/>
  <c r="D57" i="22" s="1"/>
  <c r="BK49" i="8"/>
  <c r="CA58" i="16"/>
  <c r="BN58" i="22" s="1"/>
  <c r="CD58" i="16"/>
  <c r="BZ58" i="16"/>
  <c r="BM58" i="22" s="1"/>
  <c r="CE58" i="16"/>
  <c r="BQ58" i="22" s="1"/>
  <c r="CC58" i="16"/>
  <c r="C57" i="9"/>
  <c r="CA55" i="22"/>
  <c r="O50" i="8"/>
  <c r="AE58" i="16"/>
  <c r="X58" i="22" s="1"/>
  <c r="AG58" i="16"/>
  <c r="AJ58" i="16"/>
  <c r="AB58" i="22" s="1"/>
  <c r="Z57" i="16"/>
  <c r="Y57" i="16"/>
  <c r="AB57" i="16"/>
  <c r="U57" i="22" s="1"/>
  <c r="AA57" i="16"/>
  <c r="T57" i="22" s="1"/>
  <c r="X57" i="16"/>
  <c r="R57" i="22" s="1"/>
  <c r="W57" i="16"/>
  <c r="Q57" i="22" s="1"/>
  <c r="V57" i="16"/>
  <c r="P57" i="22" s="1"/>
  <c r="BE58" i="16"/>
  <c r="BH58" i="16"/>
  <c r="AW58" i="22" s="1"/>
  <c r="BF58" i="16"/>
  <c r="BC58" i="16"/>
  <c r="AS58" i="22" s="1"/>
  <c r="BD58" i="16"/>
  <c r="AT58" i="22" s="1"/>
  <c r="BB58" i="16"/>
  <c r="AR58" i="22" s="1"/>
  <c r="BG58" i="16"/>
  <c r="AV58" i="22" s="1"/>
  <c r="I58" i="9"/>
  <c r="AG57" i="22"/>
  <c r="W58" i="9"/>
  <c r="U58" i="9"/>
  <c r="AD51" i="8"/>
  <c r="AI51" i="8"/>
  <c r="BH51" i="8"/>
  <c r="BC51" i="8"/>
  <c r="L51" i="8"/>
  <c r="A52" i="8"/>
  <c r="BE52" i="8" s="1"/>
  <c r="A32" i="1"/>
  <c r="AA52" i="8" l="1"/>
  <c r="AI58" i="16"/>
  <c r="AA58" i="22" s="1"/>
  <c r="AF58" i="16"/>
  <c r="Y58" i="22" s="1"/>
  <c r="AC40" i="27"/>
  <c r="AL58" i="16"/>
  <c r="AD58" i="22" s="1"/>
  <c r="AQ58" i="16"/>
  <c r="AH58" i="22" s="1"/>
  <c r="AM40" i="27"/>
  <c r="AN58" i="16"/>
  <c r="AF58" i="22" s="1"/>
  <c r="AL40" i="27"/>
  <c r="AP58" i="16"/>
  <c r="AR58" i="16"/>
  <c r="AI58" i="22" s="1"/>
  <c r="AM58" i="16"/>
  <c r="AE58" i="22" s="1"/>
  <c r="AK40" i="27"/>
  <c r="AA40" i="27"/>
  <c r="BV40" i="27"/>
  <c r="AH58" i="16"/>
  <c r="Z58" i="22" s="1"/>
  <c r="AD58" i="16"/>
  <c r="W58" i="22" s="1"/>
  <c r="CB58" i="16"/>
  <c r="BO58" i="22" s="1"/>
  <c r="CF58" i="16"/>
  <c r="BR58" i="22" s="1"/>
  <c r="K58" i="9"/>
  <c r="AO58" i="16"/>
  <c r="AI40" i="27"/>
  <c r="AD40" i="27"/>
  <c r="AK52" i="8"/>
  <c r="AP52" i="8"/>
  <c r="V52" i="8"/>
  <c r="AZ52" i="8"/>
  <c r="AN51" i="8"/>
  <c r="AW41" i="27" s="1"/>
  <c r="G52" i="8"/>
  <c r="AF52" i="8"/>
  <c r="Q52" i="8"/>
  <c r="AU52" i="8"/>
  <c r="CB41" i="27"/>
  <c r="BX41" i="27"/>
  <c r="CC41" i="27"/>
  <c r="CA41" i="27"/>
  <c r="BY41" i="27"/>
  <c r="BZ41" i="27"/>
  <c r="Q40" i="27"/>
  <c r="P40" i="27"/>
  <c r="M40" i="27"/>
  <c r="N40" i="27"/>
  <c r="O40" i="27"/>
  <c r="R40" i="27"/>
  <c r="CE39" i="27"/>
  <c r="AB41" i="27"/>
  <c r="AC41" i="27"/>
  <c r="AE41" i="27"/>
  <c r="AA41" i="27"/>
  <c r="AF41" i="27"/>
  <c r="AD41" i="27"/>
  <c r="AH41" i="27"/>
  <c r="AM41" i="27"/>
  <c r="AL41" i="27"/>
  <c r="AK41" i="27"/>
  <c r="AI41" i="27"/>
  <c r="AJ41" i="27"/>
  <c r="Q58" i="9"/>
  <c r="BC40" i="27"/>
  <c r="BD40" i="27"/>
  <c r="BG40" i="27"/>
  <c r="BF40" i="27"/>
  <c r="BH40" i="27"/>
  <c r="BE40" i="27"/>
  <c r="G58" i="9"/>
  <c r="Y40" i="27"/>
  <c r="V40" i="27"/>
  <c r="T40" i="27"/>
  <c r="X40" i="27"/>
  <c r="U40" i="27"/>
  <c r="W40" i="27"/>
  <c r="BU41" i="27"/>
  <c r="BR41" i="27"/>
  <c r="BS41" i="27"/>
  <c r="BQ41" i="27"/>
  <c r="BV41" i="27"/>
  <c r="BT41" i="27"/>
  <c r="AT41" i="27"/>
  <c r="AO41" i="27"/>
  <c r="AP41" i="27"/>
  <c r="AS41" i="27"/>
  <c r="AR41" i="27"/>
  <c r="AQ41" i="27"/>
  <c r="C58" i="9"/>
  <c r="J40" i="27"/>
  <c r="K40" i="27"/>
  <c r="H40" i="27"/>
  <c r="F40" i="27"/>
  <c r="I40" i="27"/>
  <c r="G40" i="27"/>
  <c r="S58" i="9"/>
  <c r="BJ40" i="27"/>
  <c r="BM40" i="27"/>
  <c r="BL40" i="27"/>
  <c r="BO40" i="27"/>
  <c r="BK40" i="27"/>
  <c r="BN40" i="27"/>
  <c r="E57" i="22"/>
  <c r="BW58" i="22"/>
  <c r="L57" i="22"/>
  <c r="CA56" i="22"/>
  <c r="AU58" i="22"/>
  <c r="AD59" i="16"/>
  <c r="W59" i="22" s="1"/>
  <c r="AF59" i="16"/>
  <c r="Y59" i="22" s="1"/>
  <c r="AE59" i="16"/>
  <c r="X59" i="22" s="1"/>
  <c r="AG59" i="16"/>
  <c r="AJ59" i="16"/>
  <c r="AB59" i="22" s="1"/>
  <c r="AI59" i="16"/>
  <c r="AA59" i="22" s="1"/>
  <c r="AH59" i="16"/>
  <c r="T51" i="8"/>
  <c r="I59" i="9"/>
  <c r="O51" i="8"/>
  <c r="AQ59" i="16"/>
  <c r="AH59" i="22" s="1"/>
  <c r="AM59" i="16"/>
  <c r="AE59" i="22" s="1"/>
  <c r="AL59" i="16"/>
  <c r="AD59" i="22" s="1"/>
  <c r="AP59" i="16"/>
  <c r="AR59" i="16"/>
  <c r="AI59" i="22" s="1"/>
  <c r="AO59" i="16"/>
  <c r="AN59" i="16"/>
  <c r="AF59" i="22" s="1"/>
  <c r="K59" i="9"/>
  <c r="BP58" i="22"/>
  <c r="AN58" i="22"/>
  <c r="BW58" i="16"/>
  <c r="BJ58" i="22" s="1"/>
  <c r="BU58" i="16"/>
  <c r="BX58" i="16"/>
  <c r="BK58" i="22" s="1"/>
  <c r="BV58" i="16"/>
  <c r="BS58" i="16"/>
  <c r="BG58" i="22" s="1"/>
  <c r="BT58" i="16"/>
  <c r="BH58" i="22" s="1"/>
  <c r="BR58" i="16"/>
  <c r="BF58" i="22" s="1"/>
  <c r="AX51" i="8"/>
  <c r="N58" i="16"/>
  <c r="I58" i="22" s="1"/>
  <c r="O58" i="16"/>
  <c r="J58" i="22" s="1"/>
  <c r="R58" i="16"/>
  <c r="Q58" i="16"/>
  <c r="P58" i="16"/>
  <c r="K58" i="22" s="1"/>
  <c r="S58" i="16"/>
  <c r="M58" i="22" s="1"/>
  <c r="T58" i="16"/>
  <c r="N58" i="22" s="1"/>
  <c r="B57" i="22"/>
  <c r="CP57" i="16"/>
  <c r="J51" i="8"/>
  <c r="BJ58" i="16"/>
  <c r="AY58" i="22" s="1"/>
  <c r="BO58" i="16"/>
  <c r="BC58" i="22" s="1"/>
  <c r="BN58" i="16"/>
  <c r="BM58" i="16"/>
  <c r="BL58" i="16"/>
  <c r="BA58" i="22" s="1"/>
  <c r="BK58" i="16"/>
  <c r="AZ58" i="22" s="1"/>
  <c r="BP58" i="16"/>
  <c r="BD58" i="22" s="1"/>
  <c r="CC59" i="16"/>
  <c r="CF59" i="16"/>
  <c r="BR59" i="22" s="1"/>
  <c r="CA59" i="16"/>
  <c r="BN59" i="22" s="1"/>
  <c r="CD59" i="16"/>
  <c r="CE59" i="16"/>
  <c r="BQ59" i="22" s="1"/>
  <c r="BZ59" i="16"/>
  <c r="BM59" i="22" s="1"/>
  <c r="CB59" i="16"/>
  <c r="BO59" i="22" s="1"/>
  <c r="AU59" i="16"/>
  <c r="AL59" i="22" s="1"/>
  <c r="AZ59" i="16"/>
  <c r="AP59" i="22" s="1"/>
  <c r="AX59" i="16"/>
  <c r="AW59" i="16"/>
  <c r="AV59" i="16"/>
  <c r="AM59" i="22" s="1"/>
  <c r="AT59" i="16"/>
  <c r="AK59" i="22" s="1"/>
  <c r="AY59" i="16"/>
  <c r="AO59" i="22" s="1"/>
  <c r="M59" i="9"/>
  <c r="E58" i="9"/>
  <c r="CM59" i="16"/>
  <c r="BX59" i="22" s="1"/>
  <c r="CN59" i="16"/>
  <c r="BY59" i="22" s="1"/>
  <c r="CL59" i="16"/>
  <c r="CJ59" i="16"/>
  <c r="BV59" i="22" s="1"/>
  <c r="CH59" i="16"/>
  <c r="BT59" i="22" s="1"/>
  <c r="CK59" i="16"/>
  <c r="CI59" i="16"/>
  <c r="BU59" i="22" s="1"/>
  <c r="H58" i="16"/>
  <c r="D58" i="22" s="1"/>
  <c r="K58" i="16"/>
  <c r="F58" i="22" s="1"/>
  <c r="J58" i="16"/>
  <c r="F58" i="16"/>
  <c r="L58" i="16"/>
  <c r="G58" i="22" s="1"/>
  <c r="I58" i="16"/>
  <c r="G58" i="16"/>
  <c r="C58" i="22" s="1"/>
  <c r="BK50" i="8"/>
  <c r="AB58" i="16"/>
  <c r="U58" i="22" s="1"/>
  <c r="V58" i="16"/>
  <c r="P58" i="22" s="1"/>
  <c r="Y58" i="16"/>
  <c r="X58" i="16"/>
  <c r="R58" i="22" s="1"/>
  <c r="W58" i="16"/>
  <c r="Q58" i="22" s="1"/>
  <c r="AA58" i="16"/>
  <c r="T58" i="22" s="1"/>
  <c r="Z58" i="16"/>
  <c r="AS51" i="8"/>
  <c r="S57" i="22"/>
  <c r="BI57" i="22"/>
  <c r="W59" i="9"/>
  <c r="U59" i="9"/>
  <c r="AI52" i="8"/>
  <c r="L52" i="8"/>
  <c r="BC52" i="8"/>
  <c r="AD52" i="8"/>
  <c r="BH52" i="8"/>
  <c r="A53" i="8"/>
  <c r="A54" i="8" s="1"/>
  <c r="A33" i="1"/>
  <c r="BF59" i="16" l="1"/>
  <c r="BA41" i="27"/>
  <c r="BD59" i="16"/>
  <c r="AT59" i="22" s="1"/>
  <c r="AA53" i="8"/>
  <c r="AA54" i="8" s="1"/>
  <c r="BG59" i="16"/>
  <c r="AV59" i="22" s="1"/>
  <c r="BC59" i="16"/>
  <c r="AS59" i="22" s="1"/>
  <c r="AZ41" i="27"/>
  <c r="AX41" i="27"/>
  <c r="BH59" i="16"/>
  <c r="AW59" i="22" s="1"/>
  <c r="BE59" i="16"/>
  <c r="AY41" i="27"/>
  <c r="AV41" i="27"/>
  <c r="BB59" i="16"/>
  <c r="AR59" i="22" s="1"/>
  <c r="AG58" i="22"/>
  <c r="Q53" i="8"/>
  <c r="Q54" i="8" s="1"/>
  <c r="G53" i="8"/>
  <c r="G54" i="8" s="1"/>
  <c r="V53" i="8"/>
  <c r="V54" i="8" s="1"/>
  <c r="AK53" i="8"/>
  <c r="AK54" i="8" s="1"/>
  <c r="AN52" i="8"/>
  <c r="AV42" i="27" s="1"/>
  <c r="Y52" i="8"/>
  <c r="AB42" i="27" s="1"/>
  <c r="AU53" i="8"/>
  <c r="AU54" i="8" s="1"/>
  <c r="AF53" i="8"/>
  <c r="AF54" i="8" s="1"/>
  <c r="AZ53" i="8"/>
  <c r="AZ54" i="8" s="1"/>
  <c r="AP53" i="8"/>
  <c r="AP54" i="8" s="1"/>
  <c r="BE53" i="8"/>
  <c r="BE54" i="8" s="1"/>
  <c r="AK42" i="27"/>
  <c r="AJ42" i="27"/>
  <c r="AI42" i="27"/>
  <c r="AL42" i="27"/>
  <c r="AM42" i="27"/>
  <c r="AH42" i="27"/>
  <c r="BS42" i="27"/>
  <c r="BR42" i="27"/>
  <c r="BV42" i="27"/>
  <c r="BT42" i="27"/>
  <c r="BU42" i="27"/>
  <c r="BQ42" i="27"/>
  <c r="AZ42" i="27"/>
  <c r="G41" i="27"/>
  <c r="I41" i="27"/>
  <c r="K41" i="27"/>
  <c r="H41" i="27"/>
  <c r="J41" i="27"/>
  <c r="F41" i="27"/>
  <c r="G59" i="9"/>
  <c r="T41" i="27"/>
  <c r="Y41" i="27"/>
  <c r="W41" i="27"/>
  <c r="V41" i="27"/>
  <c r="X41" i="27"/>
  <c r="U41" i="27"/>
  <c r="CE40" i="27"/>
  <c r="AS42" i="27"/>
  <c r="AQ42" i="27"/>
  <c r="AO42" i="27"/>
  <c r="AT42" i="27"/>
  <c r="AR42" i="27"/>
  <c r="AP42" i="27"/>
  <c r="CA42" i="27"/>
  <c r="BX42" i="27"/>
  <c r="CC42" i="27"/>
  <c r="CB42" i="27"/>
  <c r="BY42" i="27"/>
  <c r="BZ42" i="27"/>
  <c r="Q59" i="9"/>
  <c r="BC41" i="27"/>
  <c r="BE41" i="27"/>
  <c r="BD41" i="27"/>
  <c r="BG41" i="27"/>
  <c r="BF41" i="27"/>
  <c r="BH41" i="27"/>
  <c r="S59" i="9"/>
  <c r="BJ41" i="27"/>
  <c r="BO41" i="27"/>
  <c r="BM41" i="27"/>
  <c r="BN41" i="27"/>
  <c r="BL41" i="27"/>
  <c r="BK41" i="27"/>
  <c r="O41" i="27"/>
  <c r="P41" i="27"/>
  <c r="R41" i="27"/>
  <c r="N41" i="27"/>
  <c r="M41" i="27"/>
  <c r="Q41" i="27"/>
  <c r="S58" i="22"/>
  <c r="AU59" i="22"/>
  <c r="AN59" i="22"/>
  <c r="L58" i="22"/>
  <c r="BI58" i="22"/>
  <c r="BZ60" i="16"/>
  <c r="BM60" i="22" s="1"/>
  <c r="CC60" i="16"/>
  <c r="CF60" i="16"/>
  <c r="BR60" i="22" s="1"/>
  <c r="CA60" i="16"/>
  <c r="BN60" i="22" s="1"/>
  <c r="CE60" i="16"/>
  <c r="BQ60" i="22" s="1"/>
  <c r="CB60" i="16"/>
  <c r="BO60" i="22" s="1"/>
  <c r="CD60" i="16"/>
  <c r="BB58" i="22"/>
  <c r="B58" i="22"/>
  <c r="CP58" i="16"/>
  <c r="T52" i="8"/>
  <c r="BE60" i="16"/>
  <c r="BF60" i="16"/>
  <c r="BP59" i="22"/>
  <c r="J59" i="16"/>
  <c r="H59" i="16"/>
  <c r="D59" i="22" s="1"/>
  <c r="I59" i="16"/>
  <c r="G59" i="16"/>
  <c r="C59" i="22" s="1"/>
  <c r="K59" i="16"/>
  <c r="F59" i="22" s="1"/>
  <c r="L59" i="16"/>
  <c r="G59" i="22" s="1"/>
  <c r="F59" i="16"/>
  <c r="BK51" i="8"/>
  <c r="O59" i="16"/>
  <c r="J59" i="22" s="1"/>
  <c r="N59" i="16"/>
  <c r="I59" i="22" s="1"/>
  <c r="R59" i="16"/>
  <c r="Q59" i="16"/>
  <c r="P59" i="16"/>
  <c r="K59" i="22" s="1"/>
  <c r="T59" i="16"/>
  <c r="N59" i="22" s="1"/>
  <c r="S59" i="16"/>
  <c r="M59" i="22" s="1"/>
  <c r="Z59" i="22"/>
  <c r="AS52" i="8"/>
  <c r="AY60" i="16"/>
  <c r="AO60" i="22" s="1"/>
  <c r="AW60" i="16"/>
  <c r="AU60" i="16"/>
  <c r="AL60" i="22" s="1"/>
  <c r="AZ60" i="16"/>
  <c r="AP60" i="22" s="1"/>
  <c r="AT60" i="16"/>
  <c r="AK60" i="22" s="1"/>
  <c r="AX60" i="16"/>
  <c r="AV60" i="16"/>
  <c r="AM60" i="22" s="1"/>
  <c r="M60" i="9"/>
  <c r="C59" i="9"/>
  <c r="E59" i="9"/>
  <c r="J52" i="8"/>
  <c r="AX52" i="8"/>
  <c r="BO59" i="16"/>
  <c r="BC59" i="22" s="1"/>
  <c r="BN59" i="16"/>
  <c r="BM59" i="16"/>
  <c r="BL59" i="16"/>
  <c r="BA59" i="22" s="1"/>
  <c r="BK59" i="16"/>
  <c r="AZ59" i="22" s="1"/>
  <c r="BJ59" i="16"/>
  <c r="AY59" i="22" s="1"/>
  <c r="BP59" i="16"/>
  <c r="BD59" i="22" s="1"/>
  <c r="CN60" i="16"/>
  <c r="BY60" i="22" s="1"/>
  <c r="CM60" i="16"/>
  <c r="BX60" i="22" s="1"/>
  <c r="CI60" i="16"/>
  <c r="BU60" i="22" s="1"/>
  <c r="CL60" i="16"/>
  <c r="CJ60" i="16"/>
  <c r="BV60" i="22" s="1"/>
  <c r="CH60" i="16"/>
  <c r="BT60" i="22" s="1"/>
  <c r="CK60" i="16"/>
  <c r="BW59" i="22"/>
  <c r="AG59" i="22"/>
  <c r="O52" i="8"/>
  <c r="AQ60" i="16"/>
  <c r="AH60" i="22" s="1"/>
  <c r="AO60" i="16"/>
  <c r="AR60" i="16"/>
  <c r="AI60" i="22" s="1"/>
  <c r="AP60" i="16"/>
  <c r="AL60" i="16"/>
  <c r="AD60" i="22" s="1"/>
  <c r="AM60" i="16"/>
  <c r="AE60" i="22" s="1"/>
  <c r="AN60" i="16"/>
  <c r="AF60" i="22" s="1"/>
  <c r="K60" i="9"/>
  <c r="E58" i="22"/>
  <c r="CA57" i="22"/>
  <c r="BT59" i="16"/>
  <c r="BH59" i="22" s="1"/>
  <c r="BW59" i="16"/>
  <c r="BJ59" i="22" s="1"/>
  <c r="BU59" i="16"/>
  <c r="BX59" i="16"/>
  <c r="BK59" i="22" s="1"/>
  <c r="BV59" i="16"/>
  <c r="BS59" i="16"/>
  <c r="BG59" i="22" s="1"/>
  <c r="BR59" i="16"/>
  <c r="BF59" i="22" s="1"/>
  <c r="AB59" i="16"/>
  <c r="U59" i="22" s="1"/>
  <c r="AA59" i="16"/>
  <c r="T59" i="22" s="1"/>
  <c r="W59" i="16"/>
  <c r="Q59" i="22" s="1"/>
  <c r="V59" i="16"/>
  <c r="P59" i="22" s="1"/>
  <c r="Z59" i="16"/>
  <c r="X59" i="16"/>
  <c r="R59" i="22" s="1"/>
  <c r="Y59" i="16"/>
  <c r="W60" i="9"/>
  <c r="U60" i="9"/>
  <c r="L53" i="8"/>
  <c r="O53" i="8" s="1"/>
  <c r="AX53" i="8"/>
  <c r="AN53" i="8"/>
  <c r="Y53" i="8"/>
  <c r="A55" i="8"/>
  <c r="A34" i="1"/>
  <c r="AS53" i="8" l="1"/>
  <c r="J53" i="8"/>
  <c r="AA42" i="27"/>
  <c r="AH60" i="16"/>
  <c r="AZ55" i="8"/>
  <c r="BE55" i="8"/>
  <c r="AU55" i="8"/>
  <c r="V55" i="8"/>
  <c r="AA55" i="8"/>
  <c r="I60" i="9"/>
  <c r="AJ60" i="16"/>
  <c r="AB60" i="22" s="1"/>
  <c r="AC42" i="27"/>
  <c r="AF60" i="16"/>
  <c r="Y60" i="22" s="1"/>
  <c r="AD42" i="27"/>
  <c r="BB59" i="22"/>
  <c r="BG60" i="16"/>
  <c r="AV60" i="22" s="1"/>
  <c r="AW42" i="27"/>
  <c r="AG60" i="16"/>
  <c r="AF42" i="27"/>
  <c r="AD60" i="16"/>
  <c r="W60" i="22" s="1"/>
  <c r="AE42" i="27"/>
  <c r="AI60" i="16"/>
  <c r="AA60" i="22" s="1"/>
  <c r="AE60" i="16"/>
  <c r="X60" i="22" s="1"/>
  <c r="BD60" i="16"/>
  <c r="AT60" i="22" s="1"/>
  <c r="AX42" i="27"/>
  <c r="G55" i="8"/>
  <c r="BC53" i="8"/>
  <c r="BQ43" i="27" s="1"/>
  <c r="BH53" i="8"/>
  <c r="BY43" i="27" s="1"/>
  <c r="BC60" i="16"/>
  <c r="AS60" i="22" s="1"/>
  <c r="BH60" i="16"/>
  <c r="AW60" i="22" s="1"/>
  <c r="BB60" i="16"/>
  <c r="AR60" i="22" s="1"/>
  <c r="AY42" i="27"/>
  <c r="BA42" i="27"/>
  <c r="AP55" i="8"/>
  <c r="AF55" i="8"/>
  <c r="AK55" i="8"/>
  <c r="Q55" i="8"/>
  <c r="AF43" i="27"/>
  <c r="AE43" i="27"/>
  <c r="AB43" i="27"/>
  <c r="AA43" i="27"/>
  <c r="AD43" i="27"/>
  <c r="AC43" i="27"/>
  <c r="AX43" i="27"/>
  <c r="AV43" i="27"/>
  <c r="AY43" i="27"/>
  <c r="AW43" i="27"/>
  <c r="BA43" i="27"/>
  <c r="AZ43" i="27"/>
  <c r="P43" i="27"/>
  <c r="O43" i="27"/>
  <c r="M43" i="27"/>
  <c r="R43" i="27"/>
  <c r="Q43" i="27"/>
  <c r="N43" i="27"/>
  <c r="BO42" i="27"/>
  <c r="BN42" i="27"/>
  <c r="BM42" i="27"/>
  <c r="BJ42" i="27"/>
  <c r="BL42" i="27"/>
  <c r="BK42" i="27"/>
  <c r="C60" i="9"/>
  <c r="H42" i="27"/>
  <c r="J42" i="27"/>
  <c r="I42" i="27"/>
  <c r="K42" i="27"/>
  <c r="F42" i="27"/>
  <c r="G42" i="27"/>
  <c r="G60" i="9"/>
  <c r="X42" i="27"/>
  <c r="W42" i="27"/>
  <c r="Y42" i="27"/>
  <c r="V42" i="27"/>
  <c r="T42" i="27"/>
  <c r="U42" i="27"/>
  <c r="BC43" i="27"/>
  <c r="BD43" i="27"/>
  <c r="BG43" i="27"/>
  <c r="BF43" i="27"/>
  <c r="BH43" i="27"/>
  <c r="BE43" i="27"/>
  <c r="J43" i="27"/>
  <c r="G43" i="27"/>
  <c r="I43" i="27"/>
  <c r="K43" i="27"/>
  <c r="H43" i="27"/>
  <c r="F43" i="27"/>
  <c r="BT43" i="27"/>
  <c r="BL43" i="27"/>
  <c r="BK43" i="27"/>
  <c r="BN43" i="27"/>
  <c r="BJ43" i="27"/>
  <c r="BM43" i="27"/>
  <c r="BO43" i="27"/>
  <c r="E60" i="9"/>
  <c r="P42" i="27"/>
  <c r="Q42" i="27"/>
  <c r="O42" i="27"/>
  <c r="M42" i="27"/>
  <c r="N42" i="27"/>
  <c r="R42" i="27"/>
  <c r="BH42" i="27"/>
  <c r="BG42" i="27"/>
  <c r="BD42" i="27"/>
  <c r="BF42" i="27"/>
  <c r="BE42" i="27"/>
  <c r="BC42" i="27"/>
  <c r="CE41" i="27"/>
  <c r="Z60" i="22"/>
  <c r="AG60" i="22"/>
  <c r="S59" i="22"/>
  <c r="E59" i="22"/>
  <c r="AU60" i="22"/>
  <c r="BL60" i="16"/>
  <c r="BA60" i="22" s="1"/>
  <c r="BP60" i="16"/>
  <c r="BD60" i="22" s="1"/>
  <c r="BO60" i="16"/>
  <c r="BC60" i="22" s="1"/>
  <c r="BN60" i="16"/>
  <c r="BM60" i="16"/>
  <c r="BK60" i="16"/>
  <c r="AZ60" i="22" s="1"/>
  <c r="BJ60" i="16"/>
  <c r="AY60" i="22" s="1"/>
  <c r="G61" i="16"/>
  <c r="C61" i="22" s="1"/>
  <c r="J61" i="16"/>
  <c r="K61" i="16"/>
  <c r="F61" i="22" s="1"/>
  <c r="F61" i="16"/>
  <c r="H61" i="16"/>
  <c r="D61" i="22" s="1"/>
  <c r="I61" i="16"/>
  <c r="L61" i="16"/>
  <c r="G61" i="22" s="1"/>
  <c r="AD54" i="8"/>
  <c r="AD53" i="8"/>
  <c r="BW60" i="22"/>
  <c r="AI54" i="8"/>
  <c r="AI53" i="8"/>
  <c r="AN60" i="22"/>
  <c r="L59" i="22"/>
  <c r="BH61" i="16"/>
  <c r="AW61" i="22" s="1"/>
  <c r="BG61" i="16"/>
  <c r="AV61" i="22" s="1"/>
  <c r="BE61" i="16"/>
  <c r="BC61" i="16"/>
  <c r="AS61" i="22" s="1"/>
  <c r="BF61" i="16"/>
  <c r="BB61" i="16"/>
  <c r="AR61" i="22" s="1"/>
  <c r="BD61" i="16"/>
  <c r="AT61" i="22" s="1"/>
  <c r="T53" i="8"/>
  <c r="BV61" i="16"/>
  <c r="BT61" i="16"/>
  <c r="BH61" i="22" s="1"/>
  <c r="BW61" i="16"/>
  <c r="BJ61" i="22" s="1"/>
  <c r="BR61" i="16"/>
  <c r="BF61" i="22" s="1"/>
  <c r="BU61" i="16"/>
  <c r="BS61" i="16"/>
  <c r="BG61" i="22" s="1"/>
  <c r="BX61" i="16"/>
  <c r="BK61" i="22" s="1"/>
  <c r="BT60" i="16"/>
  <c r="BH60" i="22" s="1"/>
  <c r="BW60" i="16"/>
  <c r="BJ60" i="22" s="1"/>
  <c r="BR60" i="16"/>
  <c r="BF60" i="22" s="1"/>
  <c r="BX60" i="16"/>
  <c r="BK60" i="22" s="1"/>
  <c r="BV60" i="16"/>
  <c r="BU60" i="16"/>
  <c r="BS60" i="16"/>
  <c r="BG60" i="22" s="1"/>
  <c r="B59" i="22"/>
  <c r="CP59" i="16"/>
  <c r="CJ61" i="16"/>
  <c r="BV61" i="22" s="1"/>
  <c r="BP61" i="16"/>
  <c r="BD61" i="22" s="1"/>
  <c r="BO61" i="16"/>
  <c r="BC61" i="22" s="1"/>
  <c r="BN61" i="16"/>
  <c r="BM61" i="16"/>
  <c r="BL61" i="16"/>
  <c r="BA61" i="22" s="1"/>
  <c r="BJ61" i="16"/>
  <c r="AY61" i="22" s="1"/>
  <c r="BK61" i="16"/>
  <c r="AZ61" i="22" s="1"/>
  <c r="O60" i="16"/>
  <c r="J60" i="22" s="1"/>
  <c r="N60" i="16"/>
  <c r="I60" i="22" s="1"/>
  <c r="T60" i="16"/>
  <c r="N60" i="22" s="1"/>
  <c r="S60" i="16"/>
  <c r="M60" i="22" s="1"/>
  <c r="R60" i="16"/>
  <c r="Q60" i="16"/>
  <c r="P60" i="16"/>
  <c r="K60" i="22" s="1"/>
  <c r="Q60" i="9"/>
  <c r="Y60" i="16"/>
  <c r="X60" i="16"/>
  <c r="R60" i="22" s="1"/>
  <c r="AA60" i="16"/>
  <c r="T60" i="22" s="1"/>
  <c r="AB60" i="16"/>
  <c r="U60" i="22" s="1"/>
  <c r="W60" i="16"/>
  <c r="Q60" i="22" s="1"/>
  <c r="V60" i="16"/>
  <c r="P60" i="22" s="1"/>
  <c r="Z60" i="16"/>
  <c r="CA61" i="16"/>
  <c r="BN61" i="22" s="1"/>
  <c r="AE61" i="16"/>
  <c r="X61" i="22" s="1"/>
  <c r="AF61" i="16"/>
  <c r="Y61" i="22" s="1"/>
  <c r="AD61" i="16"/>
  <c r="W61" i="22" s="1"/>
  <c r="AJ61" i="16"/>
  <c r="AB61" i="22" s="1"/>
  <c r="AI61" i="16"/>
  <c r="AA61" i="22" s="1"/>
  <c r="AH61" i="16"/>
  <c r="AG61" i="16"/>
  <c r="O61" i="16"/>
  <c r="J61" i="22" s="1"/>
  <c r="N61" i="16"/>
  <c r="I61" i="22" s="1"/>
  <c r="T61" i="16"/>
  <c r="N61" i="22" s="1"/>
  <c r="S61" i="16"/>
  <c r="M61" i="22" s="1"/>
  <c r="R61" i="16"/>
  <c r="Q61" i="16"/>
  <c r="P61" i="16"/>
  <c r="K61" i="22" s="1"/>
  <c r="BI59" i="22"/>
  <c r="S60" i="9"/>
  <c r="J60" i="16"/>
  <c r="L60" i="16"/>
  <c r="G60" i="22" s="1"/>
  <c r="G60" i="16"/>
  <c r="C60" i="22" s="1"/>
  <c r="F60" i="16"/>
  <c r="H60" i="16"/>
  <c r="D60" i="22" s="1"/>
  <c r="I60" i="16"/>
  <c r="K60" i="16"/>
  <c r="F60" i="22" s="1"/>
  <c r="BK52" i="8"/>
  <c r="BP60" i="22"/>
  <c r="CA58" i="22"/>
  <c r="BH54" i="8"/>
  <c r="AN54" i="8"/>
  <c r="S61" i="9"/>
  <c r="Q61" i="9"/>
  <c r="BC54" i="8"/>
  <c r="C61" i="9"/>
  <c r="I61" i="9"/>
  <c r="L54" i="8"/>
  <c r="E61" i="9"/>
  <c r="A56" i="8"/>
  <c r="BE56" i="8" s="1"/>
  <c r="A35" i="1"/>
  <c r="CL61" i="16" l="1"/>
  <c r="CB43" i="27"/>
  <c r="CM61" i="16"/>
  <c r="BX61" i="22" s="1"/>
  <c r="CC43" i="27"/>
  <c r="CA43" i="27"/>
  <c r="AA56" i="8"/>
  <c r="W61" i="9"/>
  <c r="CH61" i="16"/>
  <c r="BT61" i="22" s="1"/>
  <c r="CN61" i="16"/>
  <c r="BY61" i="22" s="1"/>
  <c r="BX43" i="27"/>
  <c r="BZ43" i="27"/>
  <c r="CK61" i="16"/>
  <c r="BW61" i="22" s="1"/>
  <c r="CI61" i="16"/>
  <c r="BU61" i="22" s="1"/>
  <c r="CF61" i="16"/>
  <c r="BR61" i="22" s="1"/>
  <c r="BV43" i="27"/>
  <c r="BZ61" i="16"/>
  <c r="BM61" i="22" s="1"/>
  <c r="BR43" i="27"/>
  <c r="U61" i="9"/>
  <c r="AF56" i="8"/>
  <c r="V56" i="8"/>
  <c r="AZ56" i="8"/>
  <c r="AI55" i="8"/>
  <c r="AQ45" i="27" s="1"/>
  <c r="CB61" i="16"/>
  <c r="BO61" i="22" s="1"/>
  <c r="CD61" i="16"/>
  <c r="CC61" i="16"/>
  <c r="CE61" i="16"/>
  <c r="BQ61" i="22" s="1"/>
  <c r="BS43" i="27"/>
  <c r="BU43" i="27"/>
  <c r="Q56" i="8"/>
  <c r="AK56" i="8"/>
  <c r="AP56" i="8"/>
  <c r="G56" i="8"/>
  <c r="AU56" i="8"/>
  <c r="BI60" i="22"/>
  <c r="CC44" i="27"/>
  <c r="BX44" i="27"/>
  <c r="CB44" i="27"/>
  <c r="BY44" i="27"/>
  <c r="CA44" i="27"/>
  <c r="BZ44" i="27"/>
  <c r="AL43" i="27"/>
  <c r="AK43" i="27"/>
  <c r="AH43" i="27"/>
  <c r="AJ43" i="27"/>
  <c r="AM43" i="27"/>
  <c r="AI43" i="27"/>
  <c r="BH55" i="8"/>
  <c r="CK63" i="16" s="1"/>
  <c r="BR44" i="27"/>
  <c r="BS44" i="27"/>
  <c r="BQ44" i="27"/>
  <c r="BV44" i="27"/>
  <c r="BT44" i="27"/>
  <c r="BU44" i="27"/>
  <c r="AP43" i="27"/>
  <c r="AO43" i="27"/>
  <c r="AT43" i="27"/>
  <c r="AQ43" i="27"/>
  <c r="AS43" i="27"/>
  <c r="AR43" i="27"/>
  <c r="AK44" i="27"/>
  <c r="AH44" i="27"/>
  <c r="AL44" i="27"/>
  <c r="AJ44" i="27"/>
  <c r="AM44" i="27"/>
  <c r="AI44" i="27"/>
  <c r="AT45" i="27"/>
  <c r="AO45" i="27"/>
  <c r="AZ44" i="27"/>
  <c r="AX44" i="27"/>
  <c r="BA44" i="27"/>
  <c r="AW44" i="27"/>
  <c r="AV44" i="27"/>
  <c r="AY44" i="27"/>
  <c r="AT44" i="27"/>
  <c r="AO44" i="27"/>
  <c r="AQ44" i="27"/>
  <c r="AS44" i="27"/>
  <c r="AP44" i="27"/>
  <c r="AR44" i="27"/>
  <c r="CE42" i="27"/>
  <c r="AD55" i="8"/>
  <c r="AO63" i="16" s="1"/>
  <c r="G61" i="9"/>
  <c r="V43" i="27"/>
  <c r="W43" i="27"/>
  <c r="U43" i="27"/>
  <c r="X43" i="27"/>
  <c r="T43" i="27"/>
  <c r="Y43" i="27"/>
  <c r="AN55" i="8"/>
  <c r="BE63" i="16" s="1"/>
  <c r="L61" i="22"/>
  <c r="Z61" i="22"/>
  <c r="BB61" i="22"/>
  <c r="S60" i="22"/>
  <c r="CA59" i="22"/>
  <c r="E61" i="22"/>
  <c r="BB60" i="22"/>
  <c r="J55" i="8"/>
  <c r="AR62" i="16"/>
  <c r="AI62" i="22" s="1"/>
  <c r="AQ62" i="16"/>
  <c r="AH62" i="22" s="1"/>
  <c r="AM62" i="16"/>
  <c r="AE62" i="22" s="1"/>
  <c r="AO62" i="16"/>
  <c r="AN62" i="16"/>
  <c r="AF62" i="22" s="1"/>
  <c r="AL62" i="16"/>
  <c r="AD62" i="22" s="1"/>
  <c r="AP62" i="16"/>
  <c r="K62" i="9"/>
  <c r="CP60" i="16"/>
  <c r="B60" i="22"/>
  <c r="AA61" i="16"/>
  <c r="T61" i="22" s="1"/>
  <c r="X61" i="16"/>
  <c r="R61" i="22" s="1"/>
  <c r="Z61" i="16"/>
  <c r="AB61" i="16"/>
  <c r="U61" i="22" s="1"/>
  <c r="W61" i="16"/>
  <c r="Q61" i="22" s="1"/>
  <c r="V61" i="16"/>
  <c r="P61" i="22" s="1"/>
  <c r="Y61" i="16"/>
  <c r="BK53" i="8"/>
  <c r="AV63" i="16"/>
  <c r="AM63" i="22" s="1"/>
  <c r="AZ63" i="16"/>
  <c r="AP63" i="22" s="1"/>
  <c r="AS54" i="8"/>
  <c r="AV61" i="16"/>
  <c r="AM61" i="22" s="1"/>
  <c r="AT61" i="16"/>
  <c r="AK61" i="22" s="1"/>
  <c r="AW61" i="16"/>
  <c r="AU61" i="16"/>
  <c r="AL61" i="22" s="1"/>
  <c r="AY61" i="16"/>
  <c r="AO61" i="22" s="1"/>
  <c r="AX61" i="16"/>
  <c r="AZ61" i="16"/>
  <c r="AP61" i="22" s="1"/>
  <c r="M61" i="9"/>
  <c r="AX55" i="8"/>
  <c r="Y54" i="8"/>
  <c r="L60" i="22"/>
  <c r="AY62" i="16"/>
  <c r="AO62" i="22" s="1"/>
  <c r="AT62" i="16"/>
  <c r="AK62" i="22" s="1"/>
  <c r="AW62" i="16"/>
  <c r="AU62" i="16"/>
  <c r="AL62" i="22" s="1"/>
  <c r="AX62" i="16"/>
  <c r="AZ62" i="16"/>
  <c r="AP62" i="22" s="1"/>
  <c r="AV62" i="16"/>
  <c r="AM62" i="22" s="1"/>
  <c r="M62" i="9"/>
  <c r="B61" i="22"/>
  <c r="CN62" i="16"/>
  <c r="BY62" i="22" s="1"/>
  <c r="CM62" i="16"/>
  <c r="BX62" i="22" s="1"/>
  <c r="CK62" i="16"/>
  <c r="CI62" i="16"/>
  <c r="BU62" i="22" s="1"/>
  <c r="CL62" i="16"/>
  <c r="CH62" i="16"/>
  <c r="BT62" i="22" s="1"/>
  <c r="CJ62" i="16"/>
  <c r="BV62" i="22" s="1"/>
  <c r="O54" i="8"/>
  <c r="AX54" i="8"/>
  <c r="CB62" i="16"/>
  <c r="BO62" i="22" s="1"/>
  <c r="CE62" i="16"/>
  <c r="BQ62" i="22" s="1"/>
  <c r="BZ62" i="16"/>
  <c r="BM62" i="22" s="1"/>
  <c r="CC62" i="16"/>
  <c r="CD62" i="16"/>
  <c r="CA62" i="16"/>
  <c r="BN62" i="22" s="1"/>
  <c r="CF62" i="16"/>
  <c r="BR62" i="22" s="1"/>
  <c r="BI61" i="22"/>
  <c r="Y55" i="8"/>
  <c r="T54" i="8"/>
  <c r="J54" i="8"/>
  <c r="BD62" i="16"/>
  <c r="AT62" i="22" s="1"/>
  <c r="BG62" i="16"/>
  <c r="AV62" i="22" s="1"/>
  <c r="BB62" i="16"/>
  <c r="AR62" i="22" s="1"/>
  <c r="BE62" i="16"/>
  <c r="BH62" i="16"/>
  <c r="AW62" i="22" s="1"/>
  <c r="BF62" i="16"/>
  <c r="BC62" i="16"/>
  <c r="AS62" i="22" s="1"/>
  <c r="E60" i="22"/>
  <c r="AU61" i="22"/>
  <c r="AR61" i="16"/>
  <c r="AI61" i="22" s="1"/>
  <c r="AQ61" i="16"/>
  <c r="AH61" i="22" s="1"/>
  <c r="AO61" i="16"/>
  <c r="AN61" i="16"/>
  <c r="AF61" i="22" s="1"/>
  <c r="AP61" i="16"/>
  <c r="AM61" i="16"/>
  <c r="AE61" i="22" s="1"/>
  <c r="AL61" i="16"/>
  <c r="AD61" i="22" s="1"/>
  <c r="K61" i="9"/>
  <c r="W62" i="9"/>
  <c r="U62" i="9"/>
  <c r="BC55" i="8"/>
  <c r="L55" i="8"/>
  <c r="AI56" i="8"/>
  <c r="A57" i="8"/>
  <c r="BE57" i="8" s="1"/>
  <c r="A36" i="1"/>
  <c r="AR63" i="16" l="1"/>
  <c r="AI63" i="22" s="1"/>
  <c r="AA57" i="8"/>
  <c r="BP61" i="22"/>
  <c r="AY63" i="16"/>
  <c r="AO63" i="22" s="1"/>
  <c r="AQ63" i="16"/>
  <c r="AH63" i="22" s="1"/>
  <c r="G57" i="8"/>
  <c r="V57" i="8"/>
  <c r="AX63" i="16"/>
  <c r="AS45" i="27"/>
  <c r="AK57" i="8"/>
  <c r="M63" i="9"/>
  <c r="AW63" i="16"/>
  <c r="AN63" i="22" s="1"/>
  <c r="AT63" i="16"/>
  <c r="AK63" i="22" s="1"/>
  <c r="AU63" i="16"/>
  <c r="AL63" i="22" s="1"/>
  <c r="AP45" i="27"/>
  <c r="AR45" i="27"/>
  <c r="AU57" i="8"/>
  <c r="AP57" i="8"/>
  <c r="Q57" i="8"/>
  <c r="AZ57" i="8"/>
  <c r="AF57" i="8"/>
  <c r="K63" i="9"/>
  <c r="AP63" i="16"/>
  <c r="AG63" i="22" s="1"/>
  <c r="AM63" i="16"/>
  <c r="AE63" i="22" s="1"/>
  <c r="AD56" i="8"/>
  <c r="AL46" i="27" s="1"/>
  <c r="C62" i="9"/>
  <c r="G44" i="27"/>
  <c r="H44" i="27"/>
  <c r="J44" i="27"/>
  <c r="K44" i="27"/>
  <c r="I44" i="27"/>
  <c r="F44" i="27"/>
  <c r="BF63" i="16"/>
  <c r="AU63" i="22" s="1"/>
  <c r="AW45" i="27"/>
  <c r="BA45" i="27"/>
  <c r="AV45" i="27"/>
  <c r="AX45" i="27"/>
  <c r="AZ45" i="27"/>
  <c r="AY45" i="27"/>
  <c r="BZ45" i="27"/>
  <c r="BY45" i="27"/>
  <c r="CA45" i="27"/>
  <c r="CB45" i="27"/>
  <c r="CC45" i="27"/>
  <c r="BX45" i="27"/>
  <c r="G62" i="9"/>
  <c r="Y44" i="27"/>
  <c r="U44" i="27"/>
  <c r="T44" i="27"/>
  <c r="X44" i="27"/>
  <c r="W44" i="27"/>
  <c r="V44" i="27"/>
  <c r="I45" i="27"/>
  <c r="K45" i="27"/>
  <c r="J45" i="27"/>
  <c r="G45" i="27"/>
  <c r="F45" i="27"/>
  <c r="H45" i="27"/>
  <c r="E62" i="9"/>
  <c r="R44" i="27"/>
  <c r="P44" i="27"/>
  <c r="O44" i="27"/>
  <c r="M44" i="27"/>
  <c r="Q44" i="27"/>
  <c r="N44" i="27"/>
  <c r="BE44" i="27"/>
  <c r="BF44" i="27"/>
  <c r="BC44" i="27"/>
  <c r="BH44" i="27"/>
  <c r="BD44" i="27"/>
  <c r="BG44" i="27"/>
  <c r="CE43" i="27"/>
  <c r="AN56" i="8"/>
  <c r="BC64" i="16" s="1"/>
  <c r="AS64" i="22" s="1"/>
  <c r="BH56" i="8"/>
  <c r="CN64" i="16" s="1"/>
  <c r="BY64" i="22" s="1"/>
  <c r="CJ63" i="16"/>
  <c r="BV63" i="22" s="1"/>
  <c r="CH63" i="16"/>
  <c r="BT63" i="22" s="1"/>
  <c r="AK46" i="27"/>
  <c r="W63" i="9"/>
  <c r="AA45" i="27"/>
  <c r="AB45" i="27"/>
  <c r="AF45" i="27"/>
  <c r="AE45" i="27"/>
  <c r="AC45" i="27"/>
  <c r="AD45" i="27"/>
  <c r="AF44" i="27"/>
  <c r="AD44" i="27"/>
  <c r="AA44" i="27"/>
  <c r="AB44" i="27"/>
  <c r="AE44" i="27"/>
  <c r="AC44" i="27"/>
  <c r="CL63" i="16"/>
  <c r="BW63" i="22" s="1"/>
  <c r="CN63" i="16"/>
  <c r="BY63" i="22" s="1"/>
  <c r="BC63" i="16"/>
  <c r="AS63" i="22" s="1"/>
  <c r="C63" i="9"/>
  <c r="AI45" i="27"/>
  <c r="AK45" i="27"/>
  <c r="AL45" i="27"/>
  <c r="AM45" i="27"/>
  <c r="AJ45" i="27"/>
  <c r="AH45" i="27"/>
  <c r="AP46" i="27"/>
  <c r="AT46" i="27"/>
  <c r="AO46" i="27"/>
  <c r="AR46" i="27"/>
  <c r="AS46" i="27"/>
  <c r="AQ46" i="27"/>
  <c r="BS45" i="27"/>
  <c r="BR45" i="27"/>
  <c r="BQ45" i="27"/>
  <c r="BT45" i="27"/>
  <c r="BU45" i="27"/>
  <c r="BV45" i="27"/>
  <c r="AL63" i="16"/>
  <c r="AD63" i="22" s="1"/>
  <c r="AN63" i="16"/>
  <c r="AF63" i="22" s="1"/>
  <c r="BO44" i="27"/>
  <c r="BL44" i="27"/>
  <c r="BN44" i="27"/>
  <c r="BK44" i="27"/>
  <c r="BM44" i="27"/>
  <c r="BJ44" i="27"/>
  <c r="BN45" i="27"/>
  <c r="BM45" i="27"/>
  <c r="BJ45" i="27"/>
  <c r="BO45" i="27"/>
  <c r="BL45" i="27"/>
  <c r="BK45" i="27"/>
  <c r="CI63" i="16"/>
  <c r="BU63" i="22" s="1"/>
  <c r="CM63" i="16"/>
  <c r="BX63" i="22" s="1"/>
  <c r="BH63" i="16"/>
  <c r="AW63" i="22" s="1"/>
  <c r="BB63" i="16"/>
  <c r="AR63" i="22" s="1"/>
  <c r="BG63" i="16"/>
  <c r="AV63" i="22" s="1"/>
  <c r="BD63" i="16"/>
  <c r="AT63" i="22" s="1"/>
  <c r="AG61" i="22"/>
  <c r="AU62" i="22"/>
  <c r="AN61" i="22"/>
  <c r="AG62" i="22"/>
  <c r="AJ62" i="16"/>
  <c r="AB62" i="22" s="1"/>
  <c r="AG62" i="16"/>
  <c r="AF62" i="16"/>
  <c r="Y62" i="22" s="1"/>
  <c r="AE62" i="16"/>
  <c r="X62" i="22" s="1"/>
  <c r="AI62" i="16"/>
  <c r="AA62" i="22" s="1"/>
  <c r="AH62" i="16"/>
  <c r="AD62" i="16"/>
  <c r="W62" i="22" s="1"/>
  <c r="I62" i="9"/>
  <c r="AU64" i="16"/>
  <c r="AL64" i="22" s="1"/>
  <c r="AW64" i="16"/>
  <c r="AV64" i="16"/>
  <c r="AM64" i="22" s="1"/>
  <c r="AY64" i="16"/>
  <c r="AO64" i="22" s="1"/>
  <c r="AT64" i="16"/>
  <c r="AK64" i="22" s="1"/>
  <c r="AZ64" i="16"/>
  <c r="AP64" i="22" s="1"/>
  <c r="AX64" i="16"/>
  <c r="M64" i="9"/>
  <c r="T55" i="8"/>
  <c r="AN62" i="22"/>
  <c r="BN62" i="16"/>
  <c r="BP62" i="16"/>
  <c r="BD62" i="22" s="1"/>
  <c r="BO62" i="16"/>
  <c r="BC62" i="22" s="1"/>
  <c r="BK62" i="16"/>
  <c r="AZ62" i="22" s="1"/>
  <c r="BM62" i="16"/>
  <c r="BJ62" i="16"/>
  <c r="AY62" i="22" s="1"/>
  <c r="BL62" i="16"/>
  <c r="BA62" i="22" s="1"/>
  <c r="CP61" i="16"/>
  <c r="Q62" i="9"/>
  <c r="CA60" i="22"/>
  <c r="AG63" i="16"/>
  <c r="AJ63" i="16"/>
  <c r="AB63" i="22" s="1"/>
  <c r="AI63" i="16"/>
  <c r="AA63" i="22" s="1"/>
  <c r="AH63" i="16"/>
  <c r="AD63" i="16"/>
  <c r="W63" i="22" s="1"/>
  <c r="AF63" i="16"/>
  <c r="Y63" i="22" s="1"/>
  <c r="AE63" i="16"/>
  <c r="X63" i="22" s="1"/>
  <c r="I63" i="9"/>
  <c r="O55" i="8"/>
  <c r="BV62" i="16"/>
  <c r="BT62" i="16"/>
  <c r="BH62" i="22" s="1"/>
  <c r="BU62" i="16"/>
  <c r="BS62" i="16"/>
  <c r="BG62" i="22" s="1"/>
  <c r="BR62" i="16"/>
  <c r="BF62" i="22" s="1"/>
  <c r="BW62" i="16"/>
  <c r="BJ62" i="22" s="1"/>
  <c r="BX62" i="16"/>
  <c r="BK62" i="22" s="1"/>
  <c r="BX63" i="16"/>
  <c r="BK63" i="22" s="1"/>
  <c r="BV63" i="16"/>
  <c r="BW63" i="16"/>
  <c r="BJ63" i="22" s="1"/>
  <c r="BU63" i="16"/>
  <c r="BT63" i="16"/>
  <c r="BH63" i="22" s="1"/>
  <c r="BS63" i="16"/>
  <c r="BG63" i="22" s="1"/>
  <c r="BR63" i="16"/>
  <c r="BF63" i="22" s="1"/>
  <c r="S63" i="9"/>
  <c r="O62" i="16"/>
  <c r="J62" i="22" s="1"/>
  <c r="N62" i="16"/>
  <c r="I62" i="22" s="1"/>
  <c r="Q62" i="16"/>
  <c r="T62" i="16"/>
  <c r="N62" i="22" s="1"/>
  <c r="P62" i="16"/>
  <c r="K62" i="22" s="1"/>
  <c r="S62" i="16"/>
  <c r="M62" i="22" s="1"/>
  <c r="R62" i="16"/>
  <c r="J56" i="8"/>
  <c r="AA62" i="16"/>
  <c r="T62" i="22" s="1"/>
  <c r="Z62" i="16"/>
  <c r="AB62" i="16"/>
  <c r="U62" i="22" s="1"/>
  <c r="W62" i="16"/>
  <c r="Q62" i="22" s="1"/>
  <c r="V62" i="16"/>
  <c r="P62" i="22" s="1"/>
  <c r="Y62" i="16"/>
  <c r="X62" i="16"/>
  <c r="R62" i="22" s="1"/>
  <c r="BP62" i="22"/>
  <c r="S61" i="22"/>
  <c r="I63" i="16"/>
  <c r="L63" i="16"/>
  <c r="G63" i="22" s="1"/>
  <c r="K63" i="16"/>
  <c r="F63" i="22" s="1"/>
  <c r="G63" i="16"/>
  <c r="C63" i="22" s="1"/>
  <c r="F63" i="16"/>
  <c r="J63" i="16"/>
  <c r="H63" i="16"/>
  <c r="D63" i="22" s="1"/>
  <c r="Y56" i="8"/>
  <c r="AX56" i="8"/>
  <c r="AR64" i="16"/>
  <c r="AI64" i="22" s="1"/>
  <c r="AN64" i="16"/>
  <c r="AF64" i="22" s="1"/>
  <c r="AQ64" i="16"/>
  <c r="AH64" i="22" s="1"/>
  <c r="AL64" i="16"/>
  <c r="AD64" i="22" s="1"/>
  <c r="BW62" i="22"/>
  <c r="AS55" i="8"/>
  <c r="S62" i="9"/>
  <c r="CB63" i="16"/>
  <c r="BO63" i="22" s="1"/>
  <c r="CE63" i="16"/>
  <c r="BQ63" i="22" s="1"/>
  <c r="BZ63" i="16"/>
  <c r="BM63" i="22" s="1"/>
  <c r="CC63" i="16"/>
  <c r="CD63" i="16"/>
  <c r="CA63" i="16"/>
  <c r="BN63" i="22" s="1"/>
  <c r="CF63" i="16"/>
  <c r="BR63" i="22" s="1"/>
  <c r="L62" i="16"/>
  <c r="G62" i="22" s="1"/>
  <c r="G62" i="16"/>
  <c r="C62" i="22" s="1"/>
  <c r="J62" i="16"/>
  <c r="H62" i="16"/>
  <c r="D62" i="22" s="1"/>
  <c r="I62" i="16"/>
  <c r="K62" i="16"/>
  <c r="F62" i="22" s="1"/>
  <c r="F62" i="16"/>
  <c r="BK54" i="8"/>
  <c r="BC56" i="8"/>
  <c r="AS56" i="8"/>
  <c r="U63" i="9"/>
  <c r="L56" i="8"/>
  <c r="AN57" i="8"/>
  <c r="AD57" i="8"/>
  <c r="A58" i="8"/>
  <c r="BE58" i="8" s="1"/>
  <c r="A37" i="1"/>
  <c r="AA58" i="8" l="1"/>
  <c r="CJ64" i="16"/>
  <c r="BV64" i="22" s="1"/>
  <c r="BE64" i="16"/>
  <c r="AI46" i="27"/>
  <c r="AF58" i="8"/>
  <c r="Q58" i="8"/>
  <c r="AU58" i="8"/>
  <c r="V58" i="8"/>
  <c r="G58" i="8"/>
  <c r="K64" i="9"/>
  <c r="AO64" i="16"/>
  <c r="AM64" i="16"/>
  <c r="AE64" i="22" s="1"/>
  <c r="AP64" i="16"/>
  <c r="AM46" i="27"/>
  <c r="AZ58" i="8"/>
  <c r="AP58" i="8"/>
  <c r="AK58" i="8"/>
  <c r="BD64" i="16"/>
  <c r="AT64" i="22" s="1"/>
  <c r="AJ46" i="27"/>
  <c r="AH46" i="27"/>
  <c r="AL47" i="27"/>
  <c r="AJ47" i="27"/>
  <c r="AK47" i="27"/>
  <c r="AI47" i="27"/>
  <c r="AH47" i="27"/>
  <c r="AM47" i="27"/>
  <c r="BA47" i="27"/>
  <c r="AV47" i="27"/>
  <c r="AY47" i="27"/>
  <c r="AW47" i="27"/>
  <c r="AZ47" i="27"/>
  <c r="AX47" i="27"/>
  <c r="BQ46" i="27"/>
  <c r="BR46" i="27"/>
  <c r="BU46" i="27"/>
  <c r="BS46" i="27"/>
  <c r="BT46" i="27"/>
  <c r="BV46" i="27"/>
  <c r="I64" i="9"/>
  <c r="AD46" i="27"/>
  <c r="AA46" i="27"/>
  <c r="AC46" i="27"/>
  <c r="AB46" i="27"/>
  <c r="AF46" i="27"/>
  <c r="AE46" i="27"/>
  <c r="CA46" i="27"/>
  <c r="BY46" i="27"/>
  <c r="BZ46" i="27"/>
  <c r="CC46" i="27"/>
  <c r="BX46" i="27"/>
  <c r="CB46" i="27"/>
  <c r="BH57" i="8"/>
  <c r="CN65" i="16" s="1"/>
  <c r="BY65" i="22" s="1"/>
  <c r="BF46" i="27"/>
  <c r="BH46" i="27"/>
  <c r="BG46" i="27"/>
  <c r="BD46" i="27"/>
  <c r="BC46" i="27"/>
  <c r="BE46" i="27"/>
  <c r="BC45" i="27"/>
  <c r="BE45" i="27"/>
  <c r="BD45" i="27"/>
  <c r="BG45" i="27"/>
  <c r="BF45" i="27"/>
  <c r="BH45" i="27"/>
  <c r="G46" i="27"/>
  <c r="K46" i="27"/>
  <c r="F46" i="27"/>
  <c r="J46" i="27"/>
  <c r="H46" i="27"/>
  <c r="I46" i="27"/>
  <c r="CK64" i="16"/>
  <c r="BA46" i="27"/>
  <c r="AX46" i="27"/>
  <c r="AZ46" i="27"/>
  <c r="AV46" i="27"/>
  <c r="AY46" i="27"/>
  <c r="AW46" i="27"/>
  <c r="CE44" i="27"/>
  <c r="W64" i="9"/>
  <c r="CI64" i="16"/>
  <c r="BU64" i="22" s="1"/>
  <c r="CH64" i="16"/>
  <c r="BT64" i="22" s="1"/>
  <c r="BB64" i="16"/>
  <c r="AR64" i="22" s="1"/>
  <c r="BF64" i="16"/>
  <c r="AU64" i="22" s="1"/>
  <c r="BM46" i="27"/>
  <c r="BK46" i="27"/>
  <c r="BO46" i="27"/>
  <c r="BN46" i="27"/>
  <c r="BJ46" i="27"/>
  <c r="BL46" i="27"/>
  <c r="CL64" i="16"/>
  <c r="CM64" i="16"/>
  <c r="BX64" i="22" s="1"/>
  <c r="P45" i="27"/>
  <c r="M45" i="27"/>
  <c r="O45" i="27"/>
  <c r="Q45" i="27"/>
  <c r="N45" i="27"/>
  <c r="R45" i="27"/>
  <c r="BK55" i="8"/>
  <c r="U45" i="27"/>
  <c r="Y45" i="27"/>
  <c r="V45" i="27"/>
  <c r="T45" i="27"/>
  <c r="W45" i="27"/>
  <c r="X45" i="27"/>
  <c r="BG64" i="16"/>
  <c r="AV64" i="22" s="1"/>
  <c r="BH64" i="16"/>
  <c r="AW64" i="22" s="1"/>
  <c r="G63" i="9"/>
  <c r="BB62" i="22"/>
  <c r="CA61" i="22"/>
  <c r="E62" i="22"/>
  <c r="Z63" i="22"/>
  <c r="CD64" i="16"/>
  <c r="CB64" i="16"/>
  <c r="BO64" i="22" s="1"/>
  <c r="CE64" i="16"/>
  <c r="BQ64" i="22" s="1"/>
  <c r="BZ64" i="16"/>
  <c r="BM64" i="22" s="1"/>
  <c r="CC64" i="16"/>
  <c r="CA64" i="16"/>
  <c r="BN64" i="22" s="1"/>
  <c r="CF64" i="16"/>
  <c r="BR64" i="22" s="1"/>
  <c r="N63" i="16"/>
  <c r="I63" i="22" s="1"/>
  <c r="O63" i="16"/>
  <c r="J63" i="22" s="1"/>
  <c r="T63" i="16"/>
  <c r="N63" i="22" s="1"/>
  <c r="R63" i="16"/>
  <c r="Q63" i="16"/>
  <c r="P63" i="16"/>
  <c r="K63" i="22" s="1"/>
  <c r="S63" i="16"/>
  <c r="M63" i="22" s="1"/>
  <c r="F64" i="16"/>
  <c r="H64" i="16"/>
  <c r="D64" i="22" s="1"/>
  <c r="K64" i="16"/>
  <c r="F64" i="22" s="1"/>
  <c r="I64" i="16"/>
  <c r="J64" i="16"/>
  <c r="L64" i="16"/>
  <c r="G64" i="22" s="1"/>
  <c r="G64" i="16"/>
  <c r="C64" i="22" s="1"/>
  <c r="E63" i="9"/>
  <c r="U64" i="9"/>
  <c r="B63" i="22"/>
  <c r="BP64" i="16"/>
  <c r="BD64" i="22" s="1"/>
  <c r="BJ64" i="16"/>
  <c r="AY64" i="22" s="1"/>
  <c r="BL64" i="16"/>
  <c r="BA64" i="22" s="1"/>
  <c r="BO64" i="16"/>
  <c r="BC64" i="22" s="1"/>
  <c r="BN64" i="16"/>
  <c r="BM64" i="16"/>
  <c r="BK64" i="16"/>
  <c r="AZ64" i="22" s="1"/>
  <c r="BU64" i="16"/>
  <c r="BX64" i="16"/>
  <c r="BK64" i="22" s="1"/>
  <c r="BV64" i="16"/>
  <c r="BT64" i="16"/>
  <c r="BH64" i="22" s="1"/>
  <c r="BS64" i="16"/>
  <c r="BG64" i="22" s="1"/>
  <c r="BR64" i="16"/>
  <c r="BF64" i="22" s="1"/>
  <c r="BW64" i="16"/>
  <c r="BJ64" i="22" s="1"/>
  <c r="AP65" i="16"/>
  <c r="AQ65" i="16"/>
  <c r="AH65" i="22" s="1"/>
  <c r="AO65" i="16"/>
  <c r="AM65" i="16"/>
  <c r="AE65" i="22" s="1"/>
  <c r="AL65" i="16"/>
  <c r="AD65" i="22" s="1"/>
  <c r="AN65" i="16"/>
  <c r="AF65" i="22" s="1"/>
  <c r="AR65" i="16"/>
  <c r="AI65" i="22" s="1"/>
  <c r="K65" i="9"/>
  <c r="O56" i="8"/>
  <c r="E63" i="22"/>
  <c r="L62" i="22"/>
  <c r="AI57" i="8"/>
  <c r="C64" i="9"/>
  <c r="T56" i="8"/>
  <c r="S62" i="22"/>
  <c r="BC57" i="8"/>
  <c r="S64" i="9"/>
  <c r="Z62" i="22"/>
  <c r="Y57" i="8"/>
  <c r="BK63" i="16"/>
  <c r="AZ63" i="22" s="1"/>
  <c r="BP63" i="16"/>
  <c r="BD63" i="22" s="1"/>
  <c r="BM63" i="16"/>
  <c r="BO63" i="16"/>
  <c r="BC63" i="22" s="1"/>
  <c r="BN63" i="16"/>
  <c r="BL63" i="16"/>
  <c r="BA63" i="22" s="1"/>
  <c r="BJ63" i="16"/>
  <c r="AY63" i="22" s="1"/>
  <c r="B62" i="22"/>
  <c r="CP62" i="16"/>
  <c r="Q63" i="9"/>
  <c r="BH65" i="16"/>
  <c r="AW65" i="22" s="1"/>
  <c r="BC65" i="16"/>
  <c r="AS65" i="22" s="1"/>
  <c r="BF65" i="16"/>
  <c r="BE65" i="16"/>
  <c r="BG65" i="16"/>
  <c r="AV65" i="22" s="1"/>
  <c r="BB65" i="16"/>
  <c r="AR65" i="22" s="1"/>
  <c r="BD65" i="16"/>
  <c r="AT65" i="22" s="1"/>
  <c r="BP63" i="22"/>
  <c r="AX57" i="8"/>
  <c r="J57" i="8"/>
  <c r="AD64" i="16"/>
  <c r="W64" i="22" s="1"/>
  <c r="AJ64" i="16"/>
  <c r="AB64" i="22" s="1"/>
  <c r="AI64" i="16"/>
  <c r="AA64" i="22" s="1"/>
  <c r="AH64" i="16"/>
  <c r="AG64" i="16"/>
  <c r="AF64" i="16"/>
  <c r="Y64" i="22" s="1"/>
  <c r="AE64" i="16"/>
  <c r="X64" i="22" s="1"/>
  <c r="BI63" i="22"/>
  <c r="BI62" i="22"/>
  <c r="Z63" i="16"/>
  <c r="W63" i="16"/>
  <c r="Q63" i="22" s="1"/>
  <c r="AB63" i="16"/>
  <c r="U63" i="22" s="1"/>
  <c r="AA63" i="16"/>
  <c r="T63" i="22" s="1"/>
  <c r="Y63" i="16"/>
  <c r="X63" i="16"/>
  <c r="R63" i="22" s="1"/>
  <c r="V63" i="16"/>
  <c r="P63" i="22" s="1"/>
  <c r="AN64" i="22"/>
  <c r="AN58" i="8"/>
  <c r="Q64" i="9"/>
  <c r="L57" i="8"/>
  <c r="J58" i="8"/>
  <c r="A59" i="8"/>
  <c r="BE59" i="8" s="1"/>
  <c r="A38" i="1"/>
  <c r="AA59" i="8" l="1"/>
  <c r="AG64" i="22"/>
  <c r="G59" i="8"/>
  <c r="AF59" i="8"/>
  <c r="AZ59" i="8"/>
  <c r="AU59" i="8"/>
  <c r="AD58" i="8"/>
  <c r="AJ48" i="27" s="1"/>
  <c r="AI58" i="8"/>
  <c r="AR48" i="27" s="1"/>
  <c r="BW64" i="22"/>
  <c r="AK59" i="8"/>
  <c r="AP59" i="8"/>
  <c r="V59" i="8"/>
  <c r="Q59" i="8"/>
  <c r="CH65" i="16"/>
  <c r="BT65" i="22" s="1"/>
  <c r="CI65" i="16"/>
  <c r="BU65" i="22" s="1"/>
  <c r="BH58" i="8"/>
  <c r="BX48" i="27" s="1"/>
  <c r="CK65" i="16"/>
  <c r="CM65" i="16"/>
  <c r="BX65" i="22" s="1"/>
  <c r="W65" i="9"/>
  <c r="CJ65" i="16"/>
  <c r="BV65" i="22" s="1"/>
  <c r="CL65" i="16"/>
  <c r="U65" i="9"/>
  <c r="BQ47" i="27"/>
  <c r="BT47" i="27"/>
  <c r="BV47" i="27"/>
  <c r="BU47" i="27"/>
  <c r="BR47" i="27"/>
  <c r="BS47" i="27"/>
  <c r="AW48" i="27"/>
  <c r="AY48" i="27"/>
  <c r="AX48" i="27"/>
  <c r="AZ48" i="27"/>
  <c r="BA48" i="27"/>
  <c r="AV48" i="27"/>
  <c r="G64" i="9"/>
  <c r="X46" i="27"/>
  <c r="T46" i="27"/>
  <c r="U46" i="27"/>
  <c r="W46" i="27"/>
  <c r="V46" i="27"/>
  <c r="Y46" i="27"/>
  <c r="AQ47" i="27"/>
  <c r="AP47" i="27"/>
  <c r="AO47" i="27"/>
  <c r="AS47" i="27"/>
  <c r="AT47" i="27"/>
  <c r="AR47" i="27"/>
  <c r="C65" i="9"/>
  <c r="G47" i="27"/>
  <c r="J47" i="27"/>
  <c r="H47" i="27"/>
  <c r="F47" i="27"/>
  <c r="I47" i="27"/>
  <c r="K47" i="27"/>
  <c r="I65" i="9"/>
  <c r="AB47" i="27"/>
  <c r="AD47" i="27"/>
  <c r="AF47" i="27"/>
  <c r="AE47" i="27"/>
  <c r="AC47" i="27"/>
  <c r="AA47" i="27"/>
  <c r="S65" i="9"/>
  <c r="BJ47" i="27"/>
  <c r="BN47" i="27"/>
  <c r="BL47" i="27"/>
  <c r="BM47" i="27"/>
  <c r="BO47" i="27"/>
  <c r="BK47" i="27"/>
  <c r="G48" i="27"/>
  <c r="K48" i="27"/>
  <c r="F48" i="27"/>
  <c r="I48" i="27"/>
  <c r="J48" i="27"/>
  <c r="H48" i="27"/>
  <c r="BK56" i="8"/>
  <c r="P46" i="27"/>
  <c r="R46" i="27"/>
  <c r="Q46" i="27"/>
  <c r="M46" i="27"/>
  <c r="O46" i="27"/>
  <c r="N46" i="27"/>
  <c r="CE45" i="27"/>
  <c r="CB47" i="27"/>
  <c r="BZ47" i="27"/>
  <c r="BX47" i="27"/>
  <c r="CA47" i="27"/>
  <c r="CC47" i="27"/>
  <c r="BY47" i="27"/>
  <c r="E64" i="9"/>
  <c r="BC58" i="8"/>
  <c r="CF66" i="16" s="1"/>
  <c r="BR66" i="22" s="1"/>
  <c r="AU65" i="22"/>
  <c r="BP64" i="22"/>
  <c r="L63" i="22"/>
  <c r="AG65" i="22"/>
  <c r="Y58" i="8"/>
  <c r="BE66" i="16"/>
  <c r="BH66" i="16"/>
  <c r="AW66" i="22" s="1"/>
  <c r="BF66" i="16"/>
  <c r="BD66" i="16"/>
  <c r="AT66" i="22" s="1"/>
  <c r="BG66" i="16"/>
  <c r="AV66" i="22" s="1"/>
  <c r="BB66" i="16"/>
  <c r="AR66" i="22" s="1"/>
  <c r="BC66" i="16"/>
  <c r="AS66" i="22" s="1"/>
  <c r="AX58" i="8"/>
  <c r="Z64" i="16"/>
  <c r="AB64" i="16"/>
  <c r="U64" i="22" s="1"/>
  <c r="W64" i="16"/>
  <c r="Q64" i="22" s="1"/>
  <c r="Y64" i="16"/>
  <c r="X64" i="16"/>
  <c r="R64" i="22" s="1"/>
  <c r="AA64" i="16"/>
  <c r="T64" i="22" s="1"/>
  <c r="V64" i="16"/>
  <c r="P64" i="22" s="1"/>
  <c r="BB64" i="22"/>
  <c r="O57" i="8"/>
  <c r="AI65" i="16"/>
  <c r="AA65" i="22" s="1"/>
  <c r="AJ65" i="16"/>
  <c r="AB65" i="22" s="1"/>
  <c r="AH65" i="16"/>
  <c r="AE65" i="16"/>
  <c r="X65" i="22" s="1"/>
  <c r="AG65" i="16"/>
  <c r="AD65" i="16"/>
  <c r="W65" i="22" s="1"/>
  <c r="AF65" i="16"/>
  <c r="Y65" i="22" s="1"/>
  <c r="K65" i="16"/>
  <c r="F65" i="22" s="1"/>
  <c r="J65" i="16"/>
  <c r="F65" i="16"/>
  <c r="H65" i="16"/>
  <c r="D65" i="22" s="1"/>
  <c r="I65" i="16"/>
  <c r="L65" i="16"/>
  <c r="G65" i="22" s="1"/>
  <c r="G65" i="16"/>
  <c r="C65" i="22" s="1"/>
  <c r="T57" i="8"/>
  <c r="H66" i="16"/>
  <c r="D66" i="22" s="1"/>
  <c r="L66" i="16"/>
  <c r="G66" i="22" s="1"/>
  <c r="J66" i="16"/>
  <c r="K66" i="16"/>
  <c r="F66" i="22" s="1"/>
  <c r="G66" i="16"/>
  <c r="C66" i="22" s="1"/>
  <c r="F66" i="16"/>
  <c r="I66" i="16"/>
  <c r="Z64" i="22"/>
  <c r="BU65" i="16"/>
  <c r="BX65" i="16"/>
  <c r="BK65" i="22" s="1"/>
  <c r="BV65" i="16"/>
  <c r="BW65" i="16"/>
  <c r="BJ65" i="22" s="1"/>
  <c r="BS65" i="16"/>
  <c r="BG65" i="22" s="1"/>
  <c r="BR65" i="16"/>
  <c r="BF65" i="22" s="1"/>
  <c r="BT65" i="16"/>
  <c r="BH65" i="22" s="1"/>
  <c r="CA65" i="16"/>
  <c r="BN65" i="22" s="1"/>
  <c r="CD65" i="16"/>
  <c r="CB65" i="16"/>
  <c r="BO65" i="22" s="1"/>
  <c r="CF65" i="16"/>
  <c r="BR65" i="22" s="1"/>
  <c r="CC65" i="16"/>
  <c r="CE65" i="16"/>
  <c r="BQ65" i="22" s="1"/>
  <c r="BZ65" i="16"/>
  <c r="BM65" i="22" s="1"/>
  <c r="N64" i="16"/>
  <c r="I64" i="22" s="1"/>
  <c r="O64" i="16"/>
  <c r="J64" i="22" s="1"/>
  <c r="S64" i="16"/>
  <c r="M64" i="22" s="1"/>
  <c r="P64" i="16"/>
  <c r="K64" i="22" s="1"/>
  <c r="T64" i="16"/>
  <c r="N64" i="22" s="1"/>
  <c r="R64" i="16"/>
  <c r="Q64" i="16"/>
  <c r="BI64" i="22"/>
  <c r="CP63" i="16"/>
  <c r="E64" i="22"/>
  <c r="B64" i="22"/>
  <c r="CA62" i="22"/>
  <c r="AZ65" i="16"/>
  <c r="AP65" i="22" s="1"/>
  <c r="AV65" i="16"/>
  <c r="AM65" i="22" s="1"/>
  <c r="AX65" i="16"/>
  <c r="AU65" i="16"/>
  <c r="AL65" i="22" s="1"/>
  <c r="AT65" i="16"/>
  <c r="AK65" i="22" s="1"/>
  <c r="AW65" i="16"/>
  <c r="AY65" i="16"/>
  <c r="AO65" i="22" s="1"/>
  <c r="M65" i="9"/>
  <c r="AS57" i="8"/>
  <c r="S63" i="22"/>
  <c r="BB63" i="22"/>
  <c r="L58" i="8"/>
  <c r="C66" i="9"/>
  <c r="AN59" i="8"/>
  <c r="AI59" i="8"/>
  <c r="A60" i="8"/>
  <c r="BE60" i="8" s="1"/>
  <c r="A39" i="1"/>
  <c r="AT48" i="27" l="1"/>
  <c r="AV66" i="16"/>
  <c r="AM66" i="22" s="1"/>
  <c r="AY66" i="16"/>
  <c r="AO66" i="22" s="1"/>
  <c r="CB48" i="27"/>
  <c r="AA60" i="8"/>
  <c r="CJ66" i="16"/>
  <c r="BV66" i="22" s="1"/>
  <c r="AQ48" i="27"/>
  <c r="M66" i="9"/>
  <c r="AT66" i="16"/>
  <c r="AK66" i="22" s="1"/>
  <c r="AP48" i="27"/>
  <c r="AO66" i="16"/>
  <c r="AM48" i="27"/>
  <c r="AL66" i="16"/>
  <c r="AD66" i="22" s="1"/>
  <c r="AP66" i="16"/>
  <c r="AH48" i="27"/>
  <c r="AR66" i="16"/>
  <c r="AI66" i="22" s="1"/>
  <c r="AM66" i="16"/>
  <c r="AE66" i="22" s="1"/>
  <c r="AI48" i="27"/>
  <c r="AQ66" i="16"/>
  <c r="AH66" i="22" s="1"/>
  <c r="AK48" i="27"/>
  <c r="K66" i="9"/>
  <c r="AN66" i="16"/>
  <c r="AF66" i="22" s="1"/>
  <c r="AL48" i="27"/>
  <c r="V60" i="8"/>
  <c r="AK60" i="8"/>
  <c r="AF60" i="8"/>
  <c r="G60" i="8"/>
  <c r="U66" i="9"/>
  <c r="AU66" i="16"/>
  <c r="AL66" i="22" s="1"/>
  <c r="AZ66" i="16"/>
  <c r="AP66" i="22" s="1"/>
  <c r="AX66" i="16"/>
  <c r="AW66" i="16"/>
  <c r="CI66" i="16"/>
  <c r="BU66" i="22" s="1"/>
  <c r="CC48" i="27"/>
  <c r="AS48" i="27"/>
  <c r="AO48" i="27"/>
  <c r="Q60" i="8"/>
  <c r="AP60" i="8"/>
  <c r="AU60" i="8"/>
  <c r="AZ60" i="8"/>
  <c r="BW65" i="22"/>
  <c r="CN66" i="16"/>
  <c r="BY66" i="22" s="1"/>
  <c r="CA48" i="27"/>
  <c r="CL66" i="16"/>
  <c r="BY48" i="27"/>
  <c r="CH66" i="16"/>
  <c r="BT66" i="22" s="1"/>
  <c r="BZ48" i="27"/>
  <c r="BH59" i="8"/>
  <c r="CA49" i="27" s="1"/>
  <c r="W66" i="9"/>
  <c r="CK66" i="16"/>
  <c r="CM66" i="16"/>
  <c r="BX66" i="22" s="1"/>
  <c r="CB66" i="16"/>
  <c r="BO66" i="22" s="1"/>
  <c r="CC66" i="16"/>
  <c r="CA66" i="16"/>
  <c r="BN66" i="22" s="1"/>
  <c r="AZ49" i="27"/>
  <c r="AY49" i="27"/>
  <c r="AV49" i="27"/>
  <c r="AW49" i="27"/>
  <c r="AX49" i="27"/>
  <c r="BA49" i="27"/>
  <c r="Q65" i="9"/>
  <c r="BG47" i="27"/>
  <c r="BD47" i="27"/>
  <c r="BE47" i="27"/>
  <c r="BC47" i="27"/>
  <c r="BH47" i="27"/>
  <c r="BF47" i="27"/>
  <c r="AP49" i="27"/>
  <c r="AT49" i="27"/>
  <c r="AS49" i="27"/>
  <c r="AR49" i="27"/>
  <c r="AO49" i="27"/>
  <c r="AQ49" i="27"/>
  <c r="BV48" i="27"/>
  <c r="BS48" i="27"/>
  <c r="BT48" i="27"/>
  <c r="BQ48" i="27"/>
  <c r="BU48" i="27"/>
  <c r="BR48" i="27"/>
  <c r="CE46" i="27"/>
  <c r="BC59" i="8"/>
  <c r="CD67" i="16" s="1"/>
  <c r="R47" i="27"/>
  <c r="Q47" i="27"/>
  <c r="N47" i="27"/>
  <c r="O47" i="27"/>
  <c r="M47" i="27"/>
  <c r="P47" i="27"/>
  <c r="CE66" i="16"/>
  <c r="BQ66" i="22" s="1"/>
  <c r="BJ48" i="27"/>
  <c r="BL48" i="27"/>
  <c r="BK48" i="27"/>
  <c r="BO48" i="27"/>
  <c r="BM48" i="27"/>
  <c r="BN48" i="27"/>
  <c r="AB48" i="27"/>
  <c r="AD48" i="27"/>
  <c r="AE48" i="27"/>
  <c r="AF48" i="27"/>
  <c r="AC48" i="27"/>
  <c r="AA48" i="27"/>
  <c r="W47" i="27"/>
  <c r="T47" i="27"/>
  <c r="V47" i="27"/>
  <c r="X47" i="27"/>
  <c r="U47" i="27"/>
  <c r="Y47" i="27"/>
  <c r="BZ66" i="16"/>
  <c r="BM66" i="22" s="1"/>
  <c r="CD66" i="16"/>
  <c r="S66" i="9"/>
  <c r="I66" i="9"/>
  <c r="AN65" i="22"/>
  <c r="CA63" i="22"/>
  <c r="BI65" i="22"/>
  <c r="E65" i="22"/>
  <c r="S64" i="22"/>
  <c r="AX59" i="8"/>
  <c r="B65" i="22"/>
  <c r="BE67" i="16"/>
  <c r="BH67" i="16"/>
  <c r="AW67" i="22" s="1"/>
  <c r="BC67" i="16"/>
  <c r="AS67" i="22" s="1"/>
  <c r="BF67" i="16"/>
  <c r="BG67" i="16"/>
  <c r="AV67" i="22" s="1"/>
  <c r="BB67" i="16"/>
  <c r="AR67" i="22" s="1"/>
  <c r="BD67" i="16"/>
  <c r="AT67" i="22" s="1"/>
  <c r="BP65" i="22"/>
  <c r="Z65" i="22"/>
  <c r="T58" i="8"/>
  <c r="AZ67" i="16"/>
  <c r="AP67" i="22" s="1"/>
  <c r="AX67" i="16"/>
  <c r="AV67" i="16"/>
  <c r="AM67" i="22" s="1"/>
  <c r="AY67" i="16"/>
  <c r="AO67" i="22" s="1"/>
  <c r="AT67" i="16"/>
  <c r="AK67" i="22" s="1"/>
  <c r="AW67" i="16"/>
  <c r="AU67" i="16"/>
  <c r="AL67" i="22" s="1"/>
  <c r="M67" i="9"/>
  <c r="Z65" i="16"/>
  <c r="Y65" i="16"/>
  <c r="AB65" i="16"/>
  <c r="U65" i="22" s="1"/>
  <c r="X65" i="16"/>
  <c r="R65" i="22" s="1"/>
  <c r="V65" i="16"/>
  <c r="P65" i="22" s="1"/>
  <c r="AA65" i="16"/>
  <c r="T65" i="22" s="1"/>
  <c r="W65" i="16"/>
  <c r="Q65" i="22" s="1"/>
  <c r="Y59" i="8"/>
  <c r="O58" i="8"/>
  <c r="E66" i="22"/>
  <c r="G65" i="9"/>
  <c r="N65" i="16"/>
  <c r="I65" i="22" s="1"/>
  <c r="O65" i="16"/>
  <c r="J65" i="22" s="1"/>
  <c r="P65" i="16"/>
  <c r="K65" i="22" s="1"/>
  <c r="R65" i="16"/>
  <c r="Q65" i="16"/>
  <c r="T65" i="16"/>
  <c r="N65" i="22" s="1"/>
  <c r="S65" i="16"/>
  <c r="M65" i="22" s="1"/>
  <c r="AD60" i="8"/>
  <c r="AD59" i="8"/>
  <c r="AS58" i="8"/>
  <c r="BM65" i="16"/>
  <c r="BJ65" i="16"/>
  <c r="AY65" i="22" s="1"/>
  <c r="BL65" i="16"/>
  <c r="BA65" i="22" s="1"/>
  <c r="BO65" i="16"/>
  <c r="BC65" i="22" s="1"/>
  <c r="BN65" i="16"/>
  <c r="BP65" i="16"/>
  <c r="BD65" i="22" s="1"/>
  <c r="BK65" i="16"/>
  <c r="AZ65" i="22" s="1"/>
  <c r="L64" i="22"/>
  <c r="B66" i="22"/>
  <c r="BK57" i="8"/>
  <c r="E65" i="9"/>
  <c r="BW66" i="16"/>
  <c r="BJ66" i="22" s="1"/>
  <c r="BU66" i="16"/>
  <c r="BX66" i="16"/>
  <c r="BK66" i="22" s="1"/>
  <c r="BS66" i="16"/>
  <c r="BG66" i="22" s="1"/>
  <c r="BV66" i="16"/>
  <c r="BR66" i="16"/>
  <c r="BF66" i="22" s="1"/>
  <c r="BT66" i="16"/>
  <c r="BH66" i="22" s="1"/>
  <c r="AU66" i="22"/>
  <c r="AF66" i="16"/>
  <c r="Y66" i="22" s="1"/>
  <c r="AH66" i="16"/>
  <c r="AE66" i="16"/>
  <c r="X66" i="22" s="1"/>
  <c r="AG66" i="16"/>
  <c r="AD66" i="16"/>
  <c r="W66" i="22" s="1"/>
  <c r="AJ66" i="16"/>
  <c r="AB66" i="22" s="1"/>
  <c r="AI66" i="16"/>
  <c r="AA66" i="22" s="1"/>
  <c r="CP64" i="16"/>
  <c r="J59" i="8"/>
  <c r="AN60" i="8"/>
  <c r="L59" i="8"/>
  <c r="AI60" i="8"/>
  <c r="J60" i="8"/>
  <c r="A61" i="8"/>
  <c r="BE61" i="8" s="1"/>
  <c r="A40" i="1"/>
  <c r="AG66" i="22" l="1"/>
  <c r="AA61" i="8"/>
  <c r="AN66" i="22"/>
  <c r="CH67" i="16"/>
  <c r="BT67" i="22" s="1"/>
  <c r="BW66" i="22"/>
  <c r="BP66" i="22"/>
  <c r="CL67" i="16"/>
  <c r="AU61" i="8"/>
  <c r="Q61" i="8"/>
  <c r="AF61" i="8"/>
  <c r="V61" i="8"/>
  <c r="AZ61" i="8"/>
  <c r="AP61" i="8"/>
  <c r="G61" i="8"/>
  <c r="AK61" i="8"/>
  <c r="W67" i="9"/>
  <c r="BX49" i="27"/>
  <c r="BZ49" i="27"/>
  <c r="CJ67" i="16"/>
  <c r="BV67" i="22" s="1"/>
  <c r="CC49" i="27"/>
  <c r="BY49" i="27"/>
  <c r="CI67" i="16"/>
  <c r="BU67" i="22" s="1"/>
  <c r="CN67" i="16"/>
  <c r="BY67" i="22" s="1"/>
  <c r="BH60" i="8"/>
  <c r="CB50" i="27" s="1"/>
  <c r="CK67" i="16"/>
  <c r="BW67" i="22" s="1"/>
  <c r="CM67" i="16"/>
  <c r="BX67" i="22" s="1"/>
  <c r="CB49" i="27"/>
  <c r="U67" i="9"/>
  <c r="CC67" i="16"/>
  <c r="BP67" i="22" s="1"/>
  <c r="CB67" i="16"/>
  <c r="BO67" i="22" s="1"/>
  <c r="CE47" i="27"/>
  <c r="AS50" i="27"/>
  <c r="AT50" i="27"/>
  <c r="AQ50" i="27"/>
  <c r="AP50" i="27"/>
  <c r="AR50" i="27"/>
  <c r="AO50" i="27"/>
  <c r="AV50" i="27"/>
  <c r="AY50" i="27"/>
  <c r="AW50" i="27"/>
  <c r="AZ50" i="27"/>
  <c r="AX50" i="27"/>
  <c r="BA50" i="27"/>
  <c r="AJ50" i="27"/>
  <c r="AH50" i="27"/>
  <c r="AM50" i="27"/>
  <c r="AL50" i="27"/>
  <c r="AI50" i="27"/>
  <c r="AK50" i="27"/>
  <c r="BT49" i="27"/>
  <c r="BR49" i="27"/>
  <c r="BV49" i="27"/>
  <c r="BQ49" i="27"/>
  <c r="BS49" i="27"/>
  <c r="BU49" i="27"/>
  <c r="CA67" i="16"/>
  <c r="BN67" i="22" s="1"/>
  <c r="J49" i="27"/>
  <c r="K49" i="27"/>
  <c r="F49" i="27"/>
  <c r="G49" i="27"/>
  <c r="H49" i="27"/>
  <c r="I49" i="27"/>
  <c r="AM49" i="27"/>
  <c r="AK49" i="27"/>
  <c r="AL49" i="27"/>
  <c r="AJ49" i="27"/>
  <c r="AH49" i="27"/>
  <c r="AI49" i="27"/>
  <c r="M48" i="27"/>
  <c r="Q48" i="27"/>
  <c r="R48" i="27"/>
  <c r="N48" i="27"/>
  <c r="O48" i="27"/>
  <c r="P48" i="27"/>
  <c r="BO49" i="27"/>
  <c r="BM49" i="27"/>
  <c r="BN49" i="27"/>
  <c r="BJ49" i="27"/>
  <c r="BK49" i="27"/>
  <c r="BL49" i="27"/>
  <c r="AA49" i="27"/>
  <c r="AB49" i="27"/>
  <c r="AD49" i="27"/>
  <c r="AC49" i="27"/>
  <c r="AF49" i="27"/>
  <c r="AE49" i="27"/>
  <c r="G66" i="9"/>
  <c r="Y48" i="27"/>
  <c r="U48" i="27"/>
  <c r="W48" i="27"/>
  <c r="X48" i="27"/>
  <c r="V48" i="27"/>
  <c r="T48" i="27"/>
  <c r="BC60" i="8"/>
  <c r="BZ68" i="16" s="1"/>
  <c r="BM68" i="22" s="1"/>
  <c r="BZ67" i="16"/>
  <c r="BM67" i="22" s="1"/>
  <c r="I50" i="27"/>
  <c r="H50" i="27"/>
  <c r="G50" i="27"/>
  <c r="K50" i="27"/>
  <c r="F50" i="27"/>
  <c r="J50" i="27"/>
  <c r="BY50" i="27"/>
  <c r="CE67" i="16"/>
  <c r="BQ67" i="22" s="1"/>
  <c r="CF67" i="16"/>
  <c r="BR67" i="22" s="1"/>
  <c r="BH48" i="27"/>
  <c r="BE48" i="27"/>
  <c r="BF48" i="27"/>
  <c r="BD48" i="27"/>
  <c r="BC48" i="27"/>
  <c r="BG48" i="27"/>
  <c r="AN61" i="8"/>
  <c r="BG69" i="16" s="1"/>
  <c r="AV69" i="22" s="1"/>
  <c r="L65" i="22"/>
  <c r="CA64" i="22"/>
  <c r="AN67" i="22"/>
  <c r="AU67" i="22"/>
  <c r="BI66" i="22"/>
  <c r="CM68" i="16"/>
  <c r="BX68" i="22" s="1"/>
  <c r="AQ67" i="16"/>
  <c r="AH67" i="22" s="1"/>
  <c r="AL67" i="16"/>
  <c r="AD67" i="22" s="1"/>
  <c r="AN67" i="16"/>
  <c r="AF67" i="22" s="1"/>
  <c r="AR67" i="16"/>
  <c r="AI67" i="22" s="1"/>
  <c r="AO67" i="16"/>
  <c r="AM67" i="16"/>
  <c r="AE67" i="22" s="1"/>
  <c r="AP67" i="16"/>
  <c r="K67" i="9"/>
  <c r="G67" i="16"/>
  <c r="C67" i="22" s="1"/>
  <c r="H67" i="16"/>
  <c r="D67" i="22" s="1"/>
  <c r="I67" i="16"/>
  <c r="K67" i="16"/>
  <c r="F67" i="22" s="1"/>
  <c r="J67" i="16"/>
  <c r="F67" i="16"/>
  <c r="L67" i="16"/>
  <c r="G67" i="22" s="1"/>
  <c r="AS59" i="8"/>
  <c r="C67" i="9"/>
  <c r="T59" i="8"/>
  <c r="CP65" i="16"/>
  <c r="J68" i="16"/>
  <c r="I68" i="16"/>
  <c r="L68" i="16"/>
  <c r="G68" i="22" s="1"/>
  <c r="G68" i="16"/>
  <c r="C68" i="22" s="1"/>
  <c r="H68" i="16"/>
  <c r="D68" i="22" s="1"/>
  <c r="K68" i="16"/>
  <c r="F68" i="22" s="1"/>
  <c r="F68" i="16"/>
  <c r="BJ66" i="16"/>
  <c r="AY66" i="22" s="1"/>
  <c r="BL66" i="16"/>
  <c r="BA66" i="22" s="1"/>
  <c r="BK66" i="16"/>
  <c r="AZ66" i="22" s="1"/>
  <c r="BP66" i="16"/>
  <c r="BD66" i="22" s="1"/>
  <c r="BM66" i="16"/>
  <c r="BO66" i="16"/>
  <c r="BC66" i="22" s="1"/>
  <c r="BN66" i="16"/>
  <c r="AE67" i="16"/>
  <c r="X67" i="22" s="1"/>
  <c r="AD67" i="16"/>
  <c r="W67" i="22" s="1"/>
  <c r="AH67" i="16"/>
  <c r="AG67" i="16"/>
  <c r="AJ67" i="16"/>
  <c r="AB67" i="22" s="1"/>
  <c r="AI67" i="16"/>
  <c r="AA67" i="22" s="1"/>
  <c r="AF67" i="16"/>
  <c r="Y67" i="22" s="1"/>
  <c r="AY68" i="16"/>
  <c r="AO68" i="22" s="1"/>
  <c r="AZ68" i="16"/>
  <c r="AP68" i="22" s="1"/>
  <c r="AX68" i="16"/>
  <c r="AU68" i="16"/>
  <c r="AL68" i="22" s="1"/>
  <c r="AT68" i="16"/>
  <c r="AK68" i="22" s="1"/>
  <c r="AW68" i="16"/>
  <c r="AV68" i="16"/>
  <c r="AM68" i="22" s="1"/>
  <c r="M68" i="9"/>
  <c r="Q66" i="9"/>
  <c r="I67" i="9"/>
  <c r="AB66" i="16"/>
  <c r="U66" i="22" s="1"/>
  <c r="V66" i="16"/>
  <c r="P66" i="22" s="1"/>
  <c r="Y66" i="16"/>
  <c r="AA66" i="16"/>
  <c r="T66" i="22" s="1"/>
  <c r="Z66" i="16"/>
  <c r="X66" i="16"/>
  <c r="R66" i="22" s="1"/>
  <c r="W66" i="16"/>
  <c r="Q66" i="22" s="1"/>
  <c r="AX60" i="8"/>
  <c r="AO68" i="16"/>
  <c r="AQ68" i="16"/>
  <c r="AH68" i="22" s="1"/>
  <c r="AR68" i="16"/>
  <c r="AI68" i="22" s="1"/>
  <c r="AP68" i="16"/>
  <c r="AM68" i="16"/>
  <c r="AE68" i="22" s="1"/>
  <c r="AL68" i="16"/>
  <c r="AD68" i="22" s="1"/>
  <c r="AN68" i="16"/>
  <c r="AF68" i="22" s="1"/>
  <c r="K68" i="9"/>
  <c r="Y60" i="8"/>
  <c r="N66" i="16"/>
  <c r="O66" i="16"/>
  <c r="J66" i="22" s="1"/>
  <c r="R66" i="16"/>
  <c r="Q66" i="16"/>
  <c r="P66" i="16"/>
  <c r="K66" i="22" s="1"/>
  <c r="S66" i="16"/>
  <c r="M66" i="22" s="1"/>
  <c r="T66" i="16"/>
  <c r="N66" i="22" s="1"/>
  <c r="BK58" i="8"/>
  <c r="BT67" i="16"/>
  <c r="BH67" i="22" s="1"/>
  <c r="BW67" i="16"/>
  <c r="BJ67" i="22" s="1"/>
  <c r="BU67" i="16"/>
  <c r="BV67" i="16"/>
  <c r="BX67" i="16"/>
  <c r="BK67" i="22" s="1"/>
  <c r="BS67" i="16"/>
  <c r="BG67" i="22" s="1"/>
  <c r="BR67" i="16"/>
  <c r="BF67" i="22" s="1"/>
  <c r="BH69" i="16"/>
  <c r="AW69" i="22" s="1"/>
  <c r="BD69" i="16"/>
  <c r="AT69" i="22" s="1"/>
  <c r="BG68" i="16"/>
  <c r="AV68" i="22" s="1"/>
  <c r="BB68" i="16"/>
  <c r="AR68" i="22" s="1"/>
  <c r="BE68" i="16"/>
  <c r="BC68" i="16"/>
  <c r="AS68" i="22" s="1"/>
  <c r="BF68" i="16"/>
  <c r="BD68" i="16"/>
  <c r="AT68" i="22" s="1"/>
  <c r="BH68" i="16"/>
  <c r="AW68" i="22" s="1"/>
  <c r="BB65" i="22"/>
  <c r="E66" i="9"/>
  <c r="S65" i="22"/>
  <c r="S67" i="9"/>
  <c r="O59" i="8"/>
  <c r="Z66" i="22"/>
  <c r="W68" i="9"/>
  <c r="L60" i="8"/>
  <c r="O60" i="8" s="1"/>
  <c r="C68" i="9"/>
  <c r="BH61" i="8"/>
  <c r="AI61" i="8"/>
  <c r="A62" i="8"/>
  <c r="BE62" i="8" s="1"/>
  <c r="A41" i="1"/>
  <c r="CN68" i="16" l="1"/>
  <c r="BY68" i="22" s="1"/>
  <c r="CC50" i="27"/>
  <c r="CH68" i="16"/>
  <c r="BT68" i="22" s="1"/>
  <c r="CA50" i="27"/>
  <c r="CK68" i="16"/>
  <c r="CJ68" i="16"/>
  <c r="BV68" i="22" s="1"/>
  <c r="BZ50" i="27"/>
  <c r="AA62" i="8"/>
  <c r="AD62" i="8" s="1"/>
  <c r="CI68" i="16"/>
  <c r="BU68" i="22" s="1"/>
  <c r="BX50" i="27"/>
  <c r="L61" i="8"/>
  <c r="G62" i="8"/>
  <c r="J62" i="8" s="1"/>
  <c r="AZ62" i="8"/>
  <c r="AF62" i="8"/>
  <c r="Q62" i="8"/>
  <c r="AK62" i="8"/>
  <c r="AP62" i="8"/>
  <c r="V62" i="8"/>
  <c r="AU62" i="8"/>
  <c r="CL68" i="16"/>
  <c r="BW68" i="22" s="1"/>
  <c r="CB68" i="16"/>
  <c r="BO68" i="22" s="1"/>
  <c r="AE50" i="27"/>
  <c r="AF50" i="27"/>
  <c r="AC50" i="27"/>
  <c r="AA50" i="27"/>
  <c r="AD50" i="27"/>
  <c r="AB50" i="27"/>
  <c r="BS50" i="27"/>
  <c r="BR50" i="27"/>
  <c r="BU50" i="27"/>
  <c r="BQ50" i="27"/>
  <c r="BV50" i="27"/>
  <c r="BT50" i="27"/>
  <c r="CE48" i="27"/>
  <c r="CA51" i="27"/>
  <c r="BZ51" i="27"/>
  <c r="BX51" i="27"/>
  <c r="CC51" i="27"/>
  <c r="BY51" i="27"/>
  <c r="CB51" i="27"/>
  <c r="CA68" i="16"/>
  <c r="BN68" i="22" s="1"/>
  <c r="BM50" i="27"/>
  <c r="BN50" i="27"/>
  <c r="BL50" i="27"/>
  <c r="BK50" i="27"/>
  <c r="BJ50" i="27"/>
  <c r="BO50" i="27"/>
  <c r="T49" i="27"/>
  <c r="V49" i="27"/>
  <c r="U49" i="27"/>
  <c r="W49" i="27"/>
  <c r="X49" i="27"/>
  <c r="Y49" i="27"/>
  <c r="BC61" i="8"/>
  <c r="CF69" i="16" s="1"/>
  <c r="BR69" i="22" s="1"/>
  <c r="U68" i="9"/>
  <c r="CE68" i="16"/>
  <c r="BQ68" i="22" s="1"/>
  <c r="CC68" i="16"/>
  <c r="BB69" i="16"/>
  <c r="AR69" i="22" s="1"/>
  <c r="Q67" i="9"/>
  <c r="BH49" i="27"/>
  <c r="BE49" i="27"/>
  <c r="BG49" i="27"/>
  <c r="BC49" i="27"/>
  <c r="BF49" i="27"/>
  <c r="BD49" i="27"/>
  <c r="AT51" i="27"/>
  <c r="AP51" i="27"/>
  <c r="AS51" i="27"/>
  <c r="AR51" i="27"/>
  <c r="AQ51" i="27"/>
  <c r="AO51" i="27"/>
  <c r="AZ51" i="27"/>
  <c r="AY51" i="27"/>
  <c r="AX51" i="27"/>
  <c r="BA51" i="27"/>
  <c r="AW51" i="27"/>
  <c r="AV51" i="27"/>
  <c r="E68" i="9"/>
  <c r="N50" i="27"/>
  <c r="O50" i="27"/>
  <c r="P50" i="27"/>
  <c r="Q50" i="27"/>
  <c r="R50" i="27"/>
  <c r="M50" i="27"/>
  <c r="E67" i="9"/>
  <c r="R49" i="27"/>
  <c r="Q49" i="27"/>
  <c r="M49" i="27"/>
  <c r="N49" i="27"/>
  <c r="O49" i="27"/>
  <c r="P49" i="27"/>
  <c r="BF69" i="16"/>
  <c r="CD68" i="16"/>
  <c r="BP68" i="22" s="1"/>
  <c r="CF68" i="16"/>
  <c r="BR68" i="22" s="1"/>
  <c r="BC69" i="16"/>
  <c r="AS69" i="22" s="1"/>
  <c r="BE69" i="16"/>
  <c r="AU69" i="22" s="1"/>
  <c r="BK59" i="8"/>
  <c r="AG68" i="22"/>
  <c r="CA65" i="22"/>
  <c r="L66" i="22"/>
  <c r="AU68" i="22"/>
  <c r="S66" i="22"/>
  <c r="Z67" i="22"/>
  <c r="E68" i="22"/>
  <c r="CM69" i="16"/>
  <c r="BX69" i="22" s="1"/>
  <c r="CN69" i="16"/>
  <c r="BY69" i="22" s="1"/>
  <c r="CI69" i="16"/>
  <c r="BU69" i="22" s="1"/>
  <c r="CL69" i="16"/>
  <c r="CK69" i="16"/>
  <c r="CJ69" i="16"/>
  <c r="BV69" i="22" s="1"/>
  <c r="CH69" i="16"/>
  <c r="BT69" i="22" s="1"/>
  <c r="O68" i="16"/>
  <c r="J68" i="22" s="1"/>
  <c r="N68" i="16"/>
  <c r="I68" i="22" s="1"/>
  <c r="R68" i="16"/>
  <c r="Q68" i="16"/>
  <c r="P68" i="16"/>
  <c r="K68" i="22" s="1"/>
  <c r="S68" i="16"/>
  <c r="M68" i="22" s="1"/>
  <c r="T68" i="16"/>
  <c r="N68" i="22" s="1"/>
  <c r="AB67" i="16"/>
  <c r="U67" i="22" s="1"/>
  <c r="AA67" i="16"/>
  <c r="T67" i="22" s="1"/>
  <c r="Y67" i="16"/>
  <c r="Z67" i="16"/>
  <c r="X67" i="16"/>
  <c r="R67" i="22" s="1"/>
  <c r="V67" i="16"/>
  <c r="P67" i="22" s="1"/>
  <c r="W67" i="16"/>
  <c r="Q67" i="22" s="1"/>
  <c r="AG67" i="22"/>
  <c r="BI67" i="22"/>
  <c r="G67" i="9"/>
  <c r="J61" i="8"/>
  <c r="C69" i="9" s="1"/>
  <c r="AV69" i="16"/>
  <c r="AM69" i="22" s="1"/>
  <c r="AT69" i="16"/>
  <c r="AK69" i="22" s="1"/>
  <c r="AU69" i="16"/>
  <c r="AL69" i="22" s="1"/>
  <c r="AZ69" i="16"/>
  <c r="AP69" i="22" s="1"/>
  <c r="AX69" i="16"/>
  <c r="AW69" i="16"/>
  <c r="AY69" i="16"/>
  <c r="AO69" i="22" s="1"/>
  <c r="M69" i="9"/>
  <c r="BT68" i="16"/>
  <c r="BH68" i="22" s="1"/>
  <c r="BW68" i="16"/>
  <c r="BJ68" i="22" s="1"/>
  <c r="BV68" i="16"/>
  <c r="BU68" i="16"/>
  <c r="BR68" i="16"/>
  <c r="BF68" i="22" s="1"/>
  <c r="BS68" i="16"/>
  <c r="BG68" i="22" s="1"/>
  <c r="BX68" i="16"/>
  <c r="BK68" i="22" s="1"/>
  <c r="O61" i="8"/>
  <c r="N67" i="16"/>
  <c r="I67" i="22" s="1"/>
  <c r="O67" i="16"/>
  <c r="J67" i="22" s="1"/>
  <c r="R67" i="16"/>
  <c r="Q67" i="16"/>
  <c r="P67" i="16"/>
  <c r="K67" i="22" s="1"/>
  <c r="T67" i="16"/>
  <c r="N67" i="22" s="1"/>
  <c r="S67" i="16"/>
  <c r="M67" i="22" s="1"/>
  <c r="S68" i="9"/>
  <c r="B67" i="22"/>
  <c r="T60" i="8"/>
  <c r="B68" i="22"/>
  <c r="AD61" i="8"/>
  <c r="AS60" i="8"/>
  <c r="Y61" i="8"/>
  <c r="BB66" i="22"/>
  <c r="E67" i="22"/>
  <c r="AH68" i="16"/>
  <c r="AF68" i="16"/>
  <c r="Y68" i="22" s="1"/>
  <c r="AE68" i="16"/>
  <c r="X68" i="22" s="1"/>
  <c r="AD68" i="16"/>
  <c r="W68" i="22" s="1"/>
  <c r="AI68" i="16"/>
  <c r="AA68" i="22" s="1"/>
  <c r="AG68" i="16"/>
  <c r="AJ68" i="16"/>
  <c r="AB68" i="22" s="1"/>
  <c r="I68" i="9"/>
  <c r="AX61" i="8"/>
  <c r="I66" i="22"/>
  <c r="CP66" i="16"/>
  <c r="AN68" i="22"/>
  <c r="BO67" i="16"/>
  <c r="BC67" i="22" s="1"/>
  <c r="BN67" i="16"/>
  <c r="BM67" i="16"/>
  <c r="BL67" i="16"/>
  <c r="BA67" i="22" s="1"/>
  <c r="BK67" i="16"/>
  <c r="AZ67" i="22" s="1"/>
  <c r="BJ67" i="16"/>
  <c r="AY67" i="22" s="1"/>
  <c r="BP67" i="16"/>
  <c r="BD67" i="22" s="1"/>
  <c r="W69" i="9"/>
  <c r="AN62" i="8"/>
  <c r="AI62" i="8"/>
  <c r="L62" i="8"/>
  <c r="BH62" i="8"/>
  <c r="A63" i="8"/>
  <c r="BE63" i="8" s="1"/>
  <c r="A42" i="1"/>
  <c r="AA63" i="8" l="1"/>
  <c r="CE69" i="16"/>
  <c r="BQ69" i="22" s="1"/>
  <c r="AU63" i="8"/>
  <c r="V63" i="8"/>
  <c r="AK63" i="8"/>
  <c r="AN63" i="8" s="1"/>
  <c r="AF63" i="8"/>
  <c r="G63" i="8"/>
  <c r="AP63" i="8"/>
  <c r="Q63" i="8"/>
  <c r="AZ63" i="8"/>
  <c r="U69" i="9"/>
  <c r="CD69" i="16"/>
  <c r="CE49" i="27"/>
  <c r="F52" i="27"/>
  <c r="I52" i="27"/>
  <c r="J52" i="27"/>
  <c r="H52" i="27"/>
  <c r="G52" i="27"/>
  <c r="K52" i="27"/>
  <c r="S69" i="9"/>
  <c r="BJ51" i="27"/>
  <c r="BO51" i="27"/>
  <c r="BK51" i="27"/>
  <c r="BN51" i="27"/>
  <c r="BM51" i="27"/>
  <c r="BL51" i="27"/>
  <c r="W50" i="27"/>
  <c r="X50" i="27"/>
  <c r="T50" i="27"/>
  <c r="U50" i="27"/>
  <c r="Y50" i="27"/>
  <c r="V50" i="27"/>
  <c r="AI51" i="27"/>
  <c r="AM51" i="27"/>
  <c r="AL51" i="27"/>
  <c r="AK51" i="27"/>
  <c r="AJ51" i="27"/>
  <c r="AH51" i="27"/>
  <c r="BU51" i="27"/>
  <c r="BT51" i="27"/>
  <c r="BS51" i="27"/>
  <c r="BQ51" i="27"/>
  <c r="BR51" i="27"/>
  <c r="BV51" i="27"/>
  <c r="AX52" i="27"/>
  <c r="AZ52" i="27"/>
  <c r="AV52" i="27"/>
  <c r="AY52" i="27"/>
  <c r="AW52" i="27"/>
  <c r="BA52" i="27"/>
  <c r="CA69" i="16"/>
  <c r="BN69" i="22" s="1"/>
  <c r="BZ69" i="16"/>
  <c r="BM69" i="22" s="1"/>
  <c r="I69" i="9"/>
  <c r="AF51" i="27"/>
  <c r="AE51" i="27"/>
  <c r="AB51" i="27"/>
  <c r="AA51" i="27"/>
  <c r="AD51" i="27"/>
  <c r="AC51" i="27"/>
  <c r="AP52" i="27"/>
  <c r="AQ52" i="27"/>
  <c r="AO52" i="27"/>
  <c r="AS52" i="27"/>
  <c r="AR52" i="27"/>
  <c r="AT52" i="27"/>
  <c r="BD50" i="27"/>
  <c r="BC50" i="27"/>
  <c r="BG50" i="27"/>
  <c r="BH50" i="27"/>
  <c r="BE50" i="27"/>
  <c r="BF50" i="27"/>
  <c r="BZ52" i="27"/>
  <c r="CB52" i="27"/>
  <c r="CC52" i="27"/>
  <c r="CA52" i="27"/>
  <c r="BY52" i="27"/>
  <c r="BX52" i="27"/>
  <c r="BC62" i="8"/>
  <c r="CB70" i="16" s="1"/>
  <c r="BO70" i="22" s="1"/>
  <c r="CB69" i="16"/>
  <c r="BO69" i="22" s="1"/>
  <c r="CC69" i="16"/>
  <c r="BP69" i="22" s="1"/>
  <c r="AI52" i="27"/>
  <c r="AJ52" i="27"/>
  <c r="AK52" i="27"/>
  <c r="AH52" i="27"/>
  <c r="AL52" i="27"/>
  <c r="AM52" i="27"/>
  <c r="E69" i="9"/>
  <c r="P51" i="27"/>
  <c r="R51" i="27"/>
  <c r="M51" i="27"/>
  <c r="O51" i="27"/>
  <c r="N51" i="27"/>
  <c r="Q51" i="27"/>
  <c r="G51" i="27"/>
  <c r="H51" i="27"/>
  <c r="J51" i="27"/>
  <c r="F51" i="27"/>
  <c r="I51" i="27"/>
  <c r="K51" i="27"/>
  <c r="L67" i="22"/>
  <c r="BI68" i="22"/>
  <c r="L68" i="22"/>
  <c r="S67" i="22"/>
  <c r="CA66" i="22"/>
  <c r="BW69" i="22"/>
  <c r="AS62" i="8"/>
  <c r="AA68" i="16"/>
  <c r="T68" i="22" s="1"/>
  <c r="Y68" i="16"/>
  <c r="X68" i="16"/>
  <c r="R68" i="22" s="1"/>
  <c r="V68" i="16"/>
  <c r="P68" i="22" s="1"/>
  <c r="Z68" i="16"/>
  <c r="AB68" i="16"/>
  <c r="U68" i="22" s="1"/>
  <c r="W68" i="16"/>
  <c r="Q68" i="22" s="1"/>
  <c r="BK60" i="8"/>
  <c r="L70" i="16"/>
  <c r="G70" i="22" s="1"/>
  <c r="G70" i="16"/>
  <c r="C70" i="22" s="1"/>
  <c r="H70" i="16"/>
  <c r="D70" i="22" s="1"/>
  <c r="J70" i="16"/>
  <c r="K70" i="16"/>
  <c r="F70" i="22" s="1"/>
  <c r="F70" i="16"/>
  <c r="I70" i="16"/>
  <c r="G68" i="9"/>
  <c r="CP67" i="16"/>
  <c r="O62" i="8"/>
  <c r="T61" i="8"/>
  <c r="Z68" i="22"/>
  <c r="AN69" i="22"/>
  <c r="AX62" i="8"/>
  <c r="BL68" i="16"/>
  <c r="BA68" i="22" s="1"/>
  <c r="BO68" i="16"/>
  <c r="BC68" i="22" s="1"/>
  <c r="BN68" i="16"/>
  <c r="BM68" i="16"/>
  <c r="BK68" i="16"/>
  <c r="AZ68" i="22" s="1"/>
  <c r="BJ68" i="16"/>
  <c r="AY68" i="22" s="1"/>
  <c r="BP68" i="16"/>
  <c r="BD68" i="22" s="1"/>
  <c r="AW70" i="16"/>
  <c r="AU70" i="16"/>
  <c r="AL70" i="22" s="1"/>
  <c r="AZ70" i="16"/>
  <c r="AP70" i="22" s="1"/>
  <c r="AT70" i="16"/>
  <c r="AK70" i="22" s="1"/>
  <c r="AY70" i="16"/>
  <c r="AO70" i="22" s="1"/>
  <c r="AV70" i="16"/>
  <c r="AM70" i="22" s="1"/>
  <c r="AX70" i="16"/>
  <c r="M70" i="9"/>
  <c r="AR70" i="16"/>
  <c r="AI70" i="22" s="1"/>
  <c r="AQ70" i="16"/>
  <c r="AH70" i="22" s="1"/>
  <c r="AP70" i="16"/>
  <c r="AN70" i="16"/>
  <c r="AF70" i="22" s="1"/>
  <c r="AO70" i="16"/>
  <c r="AL70" i="16"/>
  <c r="AD70" i="22" s="1"/>
  <c r="AM70" i="16"/>
  <c r="AE70" i="22" s="1"/>
  <c r="K70" i="9"/>
  <c r="G69" i="16"/>
  <c r="C69" i="22" s="1"/>
  <c r="I69" i="16"/>
  <c r="L69" i="16"/>
  <c r="G69" i="22" s="1"/>
  <c r="J69" i="16"/>
  <c r="K69" i="16"/>
  <c r="F69" i="22" s="1"/>
  <c r="H69" i="16"/>
  <c r="D69" i="22" s="1"/>
  <c r="F69" i="16"/>
  <c r="BD70" i="16"/>
  <c r="AT70" i="22" s="1"/>
  <c r="BG70" i="16"/>
  <c r="AV70" i="22" s="1"/>
  <c r="BB70" i="16"/>
  <c r="AR70" i="22" s="1"/>
  <c r="BC70" i="16"/>
  <c r="AS70" i="22" s="1"/>
  <c r="BF70" i="16"/>
  <c r="BH70" i="16"/>
  <c r="AW70" i="22" s="1"/>
  <c r="BE70" i="16"/>
  <c r="AE69" i="16"/>
  <c r="X69" i="22" s="1"/>
  <c r="AD69" i="16"/>
  <c r="W69" i="22" s="1"/>
  <c r="AG69" i="16"/>
  <c r="AF69" i="16"/>
  <c r="Y69" i="22" s="1"/>
  <c r="AJ69" i="16"/>
  <c r="AB69" i="22" s="1"/>
  <c r="AI69" i="16"/>
  <c r="AA69" i="22" s="1"/>
  <c r="AH69" i="16"/>
  <c r="CN70" i="16"/>
  <c r="BY70" i="22" s="1"/>
  <c r="CM70" i="16"/>
  <c r="BX70" i="22" s="1"/>
  <c r="CK70" i="16"/>
  <c r="CI70" i="16"/>
  <c r="BU70" i="22" s="1"/>
  <c r="CL70" i="16"/>
  <c r="CJ70" i="16"/>
  <c r="BV70" i="22" s="1"/>
  <c r="CH70" i="16"/>
  <c r="BT70" i="22" s="1"/>
  <c r="Q68" i="9"/>
  <c r="AS61" i="8"/>
  <c r="BV69" i="16"/>
  <c r="BT69" i="16"/>
  <c r="BH69" i="22" s="1"/>
  <c r="BW69" i="16"/>
  <c r="BJ69" i="22" s="1"/>
  <c r="BR69" i="16"/>
  <c r="BF69" i="22" s="1"/>
  <c r="BU69" i="16"/>
  <c r="BS69" i="16"/>
  <c r="BG69" i="22" s="1"/>
  <c r="BX69" i="16"/>
  <c r="BK69" i="22" s="1"/>
  <c r="AQ69" i="16"/>
  <c r="AH69" i="22" s="1"/>
  <c r="AO69" i="16"/>
  <c r="AR69" i="16"/>
  <c r="AI69" i="22" s="1"/>
  <c r="AN69" i="16"/>
  <c r="AF69" i="22" s="1"/>
  <c r="AP69" i="16"/>
  <c r="AM69" i="16"/>
  <c r="AE69" i="22" s="1"/>
  <c r="AL69" i="16"/>
  <c r="AD69" i="22" s="1"/>
  <c r="K69" i="9"/>
  <c r="O69" i="16"/>
  <c r="J69" i="22" s="1"/>
  <c r="N69" i="16"/>
  <c r="I69" i="22" s="1"/>
  <c r="T69" i="16"/>
  <c r="N69" i="22" s="1"/>
  <c r="S69" i="16"/>
  <c r="M69" i="22" s="1"/>
  <c r="R69" i="16"/>
  <c r="Q69" i="16"/>
  <c r="P69" i="16"/>
  <c r="K69" i="22" s="1"/>
  <c r="Y62" i="8"/>
  <c r="BB67" i="22"/>
  <c r="W70" i="9"/>
  <c r="C70" i="9"/>
  <c r="BH63" i="8"/>
  <c r="L63" i="8"/>
  <c r="A64" i="8"/>
  <c r="BE64" i="8" s="1"/>
  <c r="A43" i="1"/>
  <c r="AA64" i="8" l="1"/>
  <c r="Q64" i="8"/>
  <c r="AF64" i="8"/>
  <c r="V64" i="8"/>
  <c r="AZ64" i="8"/>
  <c r="AP64" i="8"/>
  <c r="G64" i="8"/>
  <c r="AK64" i="8"/>
  <c r="AN64" i="8" s="1"/>
  <c r="AU64" i="8"/>
  <c r="CA70" i="16"/>
  <c r="BN70" i="22" s="1"/>
  <c r="CC70" i="16"/>
  <c r="BZ70" i="16"/>
  <c r="BM70" i="22" s="1"/>
  <c r="U70" i="9"/>
  <c r="BC63" i="8"/>
  <c r="BV53" i="27" s="1"/>
  <c r="CF70" i="16"/>
  <c r="BR70" i="22" s="1"/>
  <c r="CE70" i="16"/>
  <c r="BQ70" i="22" s="1"/>
  <c r="CD70" i="16"/>
  <c r="CA67" i="22"/>
  <c r="BS53" i="27"/>
  <c r="BT53" i="27"/>
  <c r="AB52" i="27"/>
  <c r="AF52" i="27"/>
  <c r="AD52" i="27"/>
  <c r="AC52" i="27"/>
  <c r="AA52" i="27"/>
  <c r="AE52" i="27"/>
  <c r="T51" i="27"/>
  <c r="V51" i="27"/>
  <c r="W51" i="27"/>
  <c r="U51" i="27"/>
  <c r="X51" i="27"/>
  <c r="Y51" i="27"/>
  <c r="BD52" i="27"/>
  <c r="BC52" i="27"/>
  <c r="BF52" i="27"/>
  <c r="BE52" i="27"/>
  <c r="BH52" i="27"/>
  <c r="BG52" i="27"/>
  <c r="M52" i="27"/>
  <c r="Q52" i="27"/>
  <c r="O52" i="27"/>
  <c r="N52" i="27"/>
  <c r="P52" i="27"/>
  <c r="R52" i="27"/>
  <c r="BT52" i="27"/>
  <c r="BU52" i="27"/>
  <c r="BQ52" i="27"/>
  <c r="BV52" i="27"/>
  <c r="BS52" i="27"/>
  <c r="BR52" i="27"/>
  <c r="BD51" i="27"/>
  <c r="BG51" i="27"/>
  <c r="BE51" i="27"/>
  <c r="BH51" i="27"/>
  <c r="BC51" i="27"/>
  <c r="BF51" i="27"/>
  <c r="CC53" i="27"/>
  <c r="BY53" i="27"/>
  <c r="CA53" i="27"/>
  <c r="CB53" i="27"/>
  <c r="BX53" i="27"/>
  <c r="BZ53" i="27"/>
  <c r="BO52" i="27"/>
  <c r="BJ52" i="27"/>
  <c r="BN52" i="27"/>
  <c r="BM52" i="27"/>
  <c r="BK52" i="27"/>
  <c r="BL52" i="27"/>
  <c r="CE50" i="27"/>
  <c r="AW53" i="27"/>
  <c r="BA53" i="27"/>
  <c r="AZ53" i="27"/>
  <c r="AY53" i="27"/>
  <c r="AX53" i="27"/>
  <c r="AV53" i="27"/>
  <c r="G69" i="9"/>
  <c r="L69" i="22"/>
  <c r="AG70" i="22"/>
  <c r="BB68" i="22"/>
  <c r="BW70" i="22"/>
  <c r="AG69" i="22"/>
  <c r="E69" i="22"/>
  <c r="Z69" i="22"/>
  <c r="AN70" i="22"/>
  <c r="CP68" i="16"/>
  <c r="AU70" i="22"/>
  <c r="AX63" i="8"/>
  <c r="Y63" i="8"/>
  <c r="BV70" i="16"/>
  <c r="BT70" i="16"/>
  <c r="BH70" i="22" s="1"/>
  <c r="BX70" i="16"/>
  <c r="BK70" i="22" s="1"/>
  <c r="BW70" i="16"/>
  <c r="BJ70" i="22" s="1"/>
  <c r="BS70" i="16"/>
  <c r="BG70" i="22" s="1"/>
  <c r="BR70" i="16"/>
  <c r="BF70" i="22" s="1"/>
  <c r="BU70" i="16"/>
  <c r="O63" i="8"/>
  <c r="AJ70" i="16"/>
  <c r="AB70" i="22" s="1"/>
  <c r="AF70" i="16"/>
  <c r="Y70" i="22" s="1"/>
  <c r="AE70" i="16"/>
  <c r="X70" i="22" s="1"/>
  <c r="AD70" i="16"/>
  <c r="W70" i="22" s="1"/>
  <c r="AI70" i="16"/>
  <c r="AA70" i="22" s="1"/>
  <c r="AH70" i="16"/>
  <c r="AG70" i="16"/>
  <c r="BP69" i="16"/>
  <c r="BD69" i="22" s="1"/>
  <c r="BO69" i="16"/>
  <c r="BC69" i="22" s="1"/>
  <c r="BN69" i="16"/>
  <c r="BM69" i="16"/>
  <c r="BL69" i="16"/>
  <c r="BA69" i="22" s="1"/>
  <c r="BK69" i="16"/>
  <c r="AZ69" i="22" s="1"/>
  <c r="BJ69" i="16"/>
  <c r="AY69" i="22" s="1"/>
  <c r="BK61" i="8"/>
  <c r="Q69" i="9"/>
  <c r="B69" i="22"/>
  <c r="S68" i="22"/>
  <c r="J63" i="8"/>
  <c r="E70" i="9"/>
  <c r="I70" i="9"/>
  <c r="AS63" i="8"/>
  <c r="AD64" i="8"/>
  <c r="AD63" i="8"/>
  <c r="BI69" i="22"/>
  <c r="AI64" i="8"/>
  <c r="AI63" i="8"/>
  <c r="BN70" i="16"/>
  <c r="BP70" i="16"/>
  <c r="BD70" i="22" s="1"/>
  <c r="BO70" i="16"/>
  <c r="BC70" i="22" s="1"/>
  <c r="BM70" i="16"/>
  <c r="BL70" i="16"/>
  <c r="BA70" i="22" s="1"/>
  <c r="BK70" i="16"/>
  <c r="AZ70" i="22" s="1"/>
  <c r="BJ70" i="16"/>
  <c r="AY70" i="22" s="1"/>
  <c r="AS64" i="8"/>
  <c r="B70" i="22"/>
  <c r="O70" i="16"/>
  <c r="J70" i="22" s="1"/>
  <c r="N70" i="16"/>
  <c r="I70" i="22" s="1"/>
  <c r="Q70" i="16"/>
  <c r="T70" i="16"/>
  <c r="N70" i="22" s="1"/>
  <c r="S70" i="16"/>
  <c r="M70" i="22" s="1"/>
  <c r="R70" i="16"/>
  <c r="P70" i="16"/>
  <c r="K70" i="22" s="1"/>
  <c r="S70" i="9"/>
  <c r="CM71" i="16"/>
  <c r="BX71" i="22" s="1"/>
  <c r="CN71" i="16"/>
  <c r="BY71" i="22" s="1"/>
  <c r="CH71" i="16"/>
  <c r="BT71" i="22" s="1"/>
  <c r="CK71" i="16"/>
  <c r="CI71" i="16"/>
  <c r="BU71" i="22" s="1"/>
  <c r="CL71" i="16"/>
  <c r="CJ71" i="16"/>
  <c r="BV71" i="22" s="1"/>
  <c r="T62" i="8"/>
  <c r="BF71" i="16"/>
  <c r="BD71" i="16"/>
  <c r="AT71" i="22" s="1"/>
  <c r="BG71" i="16"/>
  <c r="AV71" i="22" s="1"/>
  <c r="BH71" i="16"/>
  <c r="AW71" i="22" s="1"/>
  <c r="BC71" i="16"/>
  <c r="AS71" i="22" s="1"/>
  <c r="BB71" i="16"/>
  <c r="AR71" i="22" s="1"/>
  <c r="BE71" i="16"/>
  <c r="CB71" i="16"/>
  <c r="BO71" i="22" s="1"/>
  <c r="CF71" i="16"/>
  <c r="BR71" i="22" s="1"/>
  <c r="CD71" i="16"/>
  <c r="CC71" i="16"/>
  <c r="X69" i="16"/>
  <c r="R69" i="22" s="1"/>
  <c r="AA69" i="16"/>
  <c r="T69" i="22" s="1"/>
  <c r="W69" i="16"/>
  <c r="Q69" i="22" s="1"/>
  <c r="V69" i="16"/>
  <c r="P69" i="22" s="1"/>
  <c r="Y69" i="16"/>
  <c r="Z69" i="16"/>
  <c r="AB69" i="16"/>
  <c r="U69" i="22" s="1"/>
  <c r="E70" i="22"/>
  <c r="Q70" i="9"/>
  <c r="W71" i="9"/>
  <c r="U71" i="9"/>
  <c r="L64" i="8"/>
  <c r="Y64" i="8"/>
  <c r="J64" i="8"/>
  <c r="BC64" i="8"/>
  <c r="BH64" i="8"/>
  <c r="A65" i="8"/>
  <c r="BE65" i="8" s="1"/>
  <c r="A44" i="1"/>
  <c r="AA65" i="8" l="1"/>
  <c r="CE71" i="16"/>
  <c r="BQ71" i="22" s="1"/>
  <c r="BP70" i="22"/>
  <c r="CA71" i="16"/>
  <c r="BN71" i="22" s="1"/>
  <c r="BZ71" i="16"/>
  <c r="BM71" i="22" s="1"/>
  <c r="BU53" i="27"/>
  <c r="BQ53" i="27"/>
  <c r="BR53" i="27"/>
  <c r="AU65" i="8"/>
  <c r="G65" i="8"/>
  <c r="AZ65" i="8"/>
  <c r="AF65" i="8"/>
  <c r="AI65" i="8" s="1"/>
  <c r="Q65" i="8"/>
  <c r="AK65" i="8"/>
  <c r="AP65" i="8"/>
  <c r="V65" i="8"/>
  <c r="BD54" i="27"/>
  <c r="BH54" i="27"/>
  <c r="BG54" i="27"/>
  <c r="BC54" i="27"/>
  <c r="BE54" i="27"/>
  <c r="BF54" i="27"/>
  <c r="AL53" i="27"/>
  <c r="AM53" i="27"/>
  <c r="AJ53" i="27"/>
  <c r="AI53" i="27"/>
  <c r="AK53" i="27"/>
  <c r="AH53" i="27"/>
  <c r="BV54" i="27"/>
  <c r="BU54" i="27"/>
  <c r="BT54" i="27"/>
  <c r="BQ54" i="27"/>
  <c r="BS54" i="27"/>
  <c r="BR54" i="27"/>
  <c r="O53" i="27"/>
  <c r="R53" i="27"/>
  <c r="P53" i="27"/>
  <c r="M53" i="27"/>
  <c r="N53" i="27"/>
  <c r="Q53" i="27"/>
  <c r="AF53" i="27"/>
  <c r="AE53" i="27"/>
  <c r="AA53" i="27"/>
  <c r="AC53" i="27"/>
  <c r="AB53" i="27"/>
  <c r="AD53" i="27"/>
  <c r="H54" i="27"/>
  <c r="G54" i="27"/>
  <c r="I54" i="27"/>
  <c r="F54" i="27"/>
  <c r="K54" i="27"/>
  <c r="J54" i="27"/>
  <c r="AQ53" i="27"/>
  <c r="AT53" i="27"/>
  <c r="AP53" i="27"/>
  <c r="AS53" i="27"/>
  <c r="AO53" i="27"/>
  <c r="AR53" i="27"/>
  <c r="AJ54" i="27"/>
  <c r="AH54" i="27"/>
  <c r="AL54" i="27"/>
  <c r="AK54" i="27"/>
  <c r="AI54" i="27"/>
  <c r="AM54" i="27"/>
  <c r="C71" i="9"/>
  <c r="K53" i="27"/>
  <c r="J53" i="27"/>
  <c r="H53" i="27"/>
  <c r="F53" i="27"/>
  <c r="G53" i="27"/>
  <c r="I53" i="27"/>
  <c r="S71" i="9"/>
  <c r="BJ53" i="27"/>
  <c r="BN53" i="27"/>
  <c r="BM53" i="27"/>
  <c r="BL53" i="27"/>
  <c r="BO53" i="27"/>
  <c r="BK53" i="27"/>
  <c r="CA54" i="27"/>
  <c r="CB54" i="27"/>
  <c r="BY54" i="27"/>
  <c r="BZ54" i="27"/>
  <c r="BX54" i="27"/>
  <c r="CC54" i="27"/>
  <c r="AR54" i="27"/>
  <c r="AT54" i="27"/>
  <c r="AQ54" i="27"/>
  <c r="AS54" i="27"/>
  <c r="AP54" i="27"/>
  <c r="AO54" i="27"/>
  <c r="Q71" i="9"/>
  <c r="BC53" i="27"/>
  <c r="BD53" i="27"/>
  <c r="BF53" i="27"/>
  <c r="BG53" i="27"/>
  <c r="BE53" i="27"/>
  <c r="BH53" i="27"/>
  <c r="AY54" i="27"/>
  <c r="AW54" i="27"/>
  <c r="AZ54" i="27"/>
  <c r="AV54" i="27"/>
  <c r="BA54" i="27"/>
  <c r="AX54" i="27"/>
  <c r="AB54" i="27"/>
  <c r="AA54" i="27"/>
  <c r="AD54" i="27"/>
  <c r="AF54" i="27"/>
  <c r="AC54" i="27"/>
  <c r="AE54" i="27"/>
  <c r="X52" i="27"/>
  <c r="Y52" i="27"/>
  <c r="U52" i="27"/>
  <c r="V52" i="27"/>
  <c r="T52" i="27"/>
  <c r="W52" i="27"/>
  <c r="CE51" i="27"/>
  <c r="BP71" i="22"/>
  <c r="CA68" i="22"/>
  <c r="Z70" i="22"/>
  <c r="BB69" i="22"/>
  <c r="CP69" i="16"/>
  <c r="AD72" i="16"/>
  <c r="W72" i="22" s="1"/>
  <c r="AJ72" i="16"/>
  <c r="AB72" i="22" s="1"/>
  <c r="AI72" i="16"/>
  <c r="AA72" i="22" s="1"/>
  <c r="AH72" i="16"/>
  <c r="AG72" i="16"/>
  <c r="AF72" i="16"/>
  <c r="Y72" i="22" s="1"/>
  <c r="AE72" i="16"/>
  <c r="X72" i="22" s="1"/>
  <c r="T63" i="8"/>
  <c r="BP72" i="16"/>
  <c r="BD72" i="22" s="1"/>
  <c r="BK72" i="16"/>
  <c r="AZ72" i="22" s="1"/>
  <c r="BL72" i="16"/>
  <c r="BA72" i="22" s="1"/>
  <c r="BJ72" i="16"/>
  <c r="AY72" i="22" s="1"/>
  <c r="BO72" i="16"/>
  <c r="BC72" i="22" s="1"/>
  <c r="BN72" i="16"/>
  <c r="BM72" i="16"/>
  <c r="N71" i="16"/>
  <c r="I71" i="22" s="1"/>
  <c r="O71" i="16"/>
  <c r="J71" i="22" s="1"/>
  <c r="T71" i="16"/>
  <c r="N71" i="22" s="1"/>
  <c r="S71" i="16"/>
  <c r="M71" i="22" s="1"/>
  <c r="R71" i="16"/>
  <c r="Q71" i="16"/>
  <c r="P71" i="16"/>
  <c r="K71" i="22" s="1"/>
  <c r="O64" i="8"/>
  <c r="E71" i="9"/>
  <c r="S69" i="22"/>
  <c r="BW71" i="22"/>
  <c r="BF72" i="16"/>
  <c r="BD72" i="16"/>
  <c r="AT72" i="22" s="1"/>
  <c r="BE72" i="16"/>
  <c r="BG72" i="16"/>
  <c r="AV72" i="22" s="1"/>
  <c r="BH72" i="16"/>
  <c r="AW72" i="22" s="1"/>
  <c r="BC72" i="16"/>
  <c r="AS72" i="22" s="1"/>
  <c r="BB72" i="16"/>
  <c r="AR72" i="22" s="1"/>
  <c r="AU72" i="16"/>
  <c r="AL72" i="22" s="1"/>
  <c r="AY72" i="16"/>
  <c r="AO72" i="22" s="1"/>
  <c r="AT72" i="16"/>
  <c r="AK72" i="22" s="1"/>
  <c r="AW72" i="16"/>
  <c r="AV72" i="16"/>
  <c r="AM72" i="22" s="1"/>
  <c r="AZ72" i="16"/>
  <c r="AP72" i="22" s="1"/>
  <c r="AX72" i="16"/>
  <c r="M72" i="9"/>
  <c r="Q72" i="9"/>
  <c r="AG71" i="16"/>
  <c r="AF71" i="16"/>
  <c r="Y71" i="22" s="1"/>
  <c r="AE71" i="16"/>
  <c r="X71" i="22" s="1"/>
  <c r="AJ71" i="16"/>
  <c r="AB71" i="22" s="1"/>
  <c r="AI71" i="16"/>
  <c r="AA71" i="22" s="1"/>
  <c r="AH71" i="16"/>
  <c r="AD71" i="16"/>
  <c r="W71" i="22" s="1"/>
  <c r="BI70" i="22"/>
  <c r="BX71" i="16"/>
  <c r="BK71" i="22" s="1"/>
  <c r="BV71" i="16"/>
  <c r="BW71" i="16"/>
  <c r="BJ71" i="22" s="1"/>
  <c r="BS71" i="16"/>
  <c r="BG71" i="22" s="1"/>
  <c r="BR71" i="16"/>
  <c r="BF71" i="22" s="1"/>
  <c r="BU71" i="16"/>
  <c r="BT71" i="16"/>
  <c r="BH71" i="22" s="1"/>
  <c r="AA70" i="16"/>
  <c r="T70" i="22" s="1"/>
  <c r="Z70" i="16"/>
  <c r="W70" i="16"/>
  <c r="Q70" i="22" s="1"/>
  <c r="V70" i="16"/>
  <c r="P70" i="22" s="1"/>
  <c r="Y70" i="16"/>
  <c r="AB70" i="16"/>
  <c r="U70" i="22" s="1"/>
  <c r="X70" i="16"/>
  <c r="R70" i="22" s="1"/>
  <c r="BB70" i="22"/>
  <c r="AR71" i="16"/>
  <c r="AI71" i="22" s="1"/>
  <c r="AN71" i="16"/>
  <c r="AF71" i="22" s="1"/>
  <c r="AQ71" i="16"/>
  <c r="AH71" i="22" s="1"/>
  <c r="AP71" i="16"/>
  <c r="AM71" i="16"/>
  <c r="AE71" i="22" s="1"/>
  <c r="AL71" i="16"/>
  <c r="AD71" i="22" s="1"/>
  <c r="AO71" i="16"/>
  <c r="K71" i="9"/>
  <c r="BK71" i="16"/>
  <c r="AZ71" i="22" s="1"/>
  <c r="BP71" i="16"/>
  <c r="BD71" i="22" s="1"/>
  <c r="BO71" i="16"/>
  <c r="BC71" i="22" s="1"/>
  <c r="BN71" i="16"/>
  <c r="BL71" i="16"/>
  <c r="BA71" i="22" s="1"/>
  <c r="BJ71" i="16"/>
  <c r="AY71" i="22" s="1"/>
  <c r="BM71" i="16"/>
  <c r="AS65" i="8"/>
  <c r="CM72" i="16"/>
  <c r="BX72" i="22" s="1"/>
  <c r="CN72" i="16"/>
  <c r="BY72" i="22" s="1"/>
  <c r="CH72" i="16"/>
  <c r="BT72" i="22" s="1"/>
  <c r="CK72" i="16"/>
  <c r="CI72" i="16"/>
  <c r="BU72" i="22" s="1"/>
  <c r="CJ72" i="16"/>
  <c r="BV72" i="22" s="1"/>
  <c r="CL72" i="16"/>
  <c r="AX71" i="16"/>
  <c r="AT71" i="16"/>
  <c r="AK71" i="22" s="1"/>
  <c r="AW71" i="16"/>
  <c r="AU71" i="16"/>
  <c r="AL71" i="22" s="1"/>
  <c r="AY71" i="16"/>
  <c r="AO71" i="22" s="1"/>
  <c r="AZ71" i="16"/>
  <c r="AP71" i="22" s="1"/>
  <c r="AV71" i="16"/>
  <c r="AM71" i="22" s="1"/>
  <c r="M71" i="9"/>
  <c r="I71" i="9"/>
  <c r="L70" i="22"/>
  <c r="I71" i="16"/>
  <c r="K71" i="16"/>
  <c r="F71" i="22" s="1"/>
  <c r="L71" i="16"/>
  <c r="G71" i="22" s="1"/>
  <c r="H71" i="16"/>
  <c r="D71" i="22" s="1"/>
  <c r="F71" i="16"/>
  <c r="G71" i="16"/>
  <c r="C71" i="22" s="1"/>
  <c r="J71" i="16"/>
  <c r="CD72" i="16"/>
  <c r="CB72" i="16"/>
  <c r="BO72" i="22" s="1"/>
  <c r="CE72" i="16"/>
  <c r="BQ72" i="22" s="1"/>
  <c r="CC72" i="16"/>
  <c r="CF72" i="16"/>
  <c r="BR72" i="22" s="1"/>
  <c r="CA72" i="16"/>
  <c r="BN72" i="22" s="1"/>
  <c r="BZ72" i="16"/>
  <c r="BM72" i="22" s="1"/>
  <c r="F72" i="16"/>
  <c r="I72" i="16"/>
  <c r="H72" i="16"/>
  <c r="D72" i="22" s="1"/>
  <c r="L72" i="16"/>
  <c r="G72" i="22" s="1"/>
  <c r="K72" i="16"/>
  <c r="F72" i="22" s="1"/>
  <c r="G72" i="16"/>
  <c r="C72" i="22" s="1"/>
  <c r="J72" i="16"/>
  <c r="AX64" i="8"/>
  <c r="AU71" i="22"/>
  <c r="G70" i="9"/>
  <c r="AR72" i="16"/>
  <c r="AI72" i="22" s="1"/>
  <c r="AP72" i="16"/>
  <c r="AN72" i="16"/>
  <c r="AF72" i="22" s="1"/>
  <c r="AM72" i="16"/>
  <c r="AE72" i="22" s="1"/>
  <c r="AL72" i="16"/>
  <c r="AD72" i="22" s="1"/>
  <c r="AQ72" i="16"/>
  <c r="AH72" i="22" s="1"/>
  <c r="AO72" i="16"/>
  <c r="K72" i="9"/>
  <c r="BK62" i="8"/>
  <c r="W72" i="9"/>
  <c r="U72" i="9"/>
  <c r="C72" i="9"/>
  <c r="I72" i="9"/>
  <c r="L65" i="8"/>
  <c r="AN65" i="8"/>
  <c r="BH65" i="8"/>
  <c r="BC65" i="8"/>
  <c r="A66" i="8"/>
  <c r="BE66" i="8" s="1"/>
  <c r="A45" i="1"/>
  <c r="AA66" i="8" l="1"/>
  <c r="Z72" i="22"/>
  <c r="AP66" i="8"/>
  <c r="Q66" i="8"/>
  <c r="AZ66" i="8"/>
  <c r="AU66" i="8"/>
  <c r="V66" i="8"/>
  <c r="AK66" i="8"/>
  <c r="AF66" i="8"/>
  <c r="G66" i="8"/>
  <c r="BY55" i="27"/>
  <c r="BZ55" i="27"/>
  <c r="CA55" i="27"/>
  <c r="CC55" i="27"/>
  <c r="BX55" i="27"/>
  <c r="CB55" i="27"/>
  <c r="Q73" i="9"/>
  <c r="BH55" i="27"/>
  <c r="BG55" i="27"/>
  <c r="BE55" i="27"/>
  <c r="BD55" i="27"/>
  <c r="BF55" i="27"/>
  <c r="BC55" i="27"/>
  <c r="E72" i="9"/>
  <c r="Q54" i="27"/>
  <c r="P54" i="27"/>
  <c r="R54" i="27"/>
  <c r="N54" i="27"/>
  <c r="M54" i="27"/>
  <c r="O54" i="27"/>
  <c r="AQ55" i="27"/>
  <c r="AS55" i="27"/>
  <c r="AP55" i="27"/>
  <c r="AT55" i="27"/>
  <c r="AR55" i="27"/>
  <c r="AO55" i="27"/>
  <c r="BR55" i="27"/>
  <c r="BS55" i="27"/>
  <c r="BV55" i="27"/>
  <c r="BT55" i="27"/>
  <c r="BU55" i="27"/>
  <c r="BQ55" i="27"/>
  <c r="AW55" i="27"/>
  <c r="AY55" i="27"/>
  <c r="AV55" i="27"/>
  <c r="BA55" i="27"/>
  <c r="AZ55" i="27"/>
  <c r="AX55" i="27"/>
  <c r="S72" i="9"/>
  <c r="BO54" i="27"/>
  <c r="BM54" i="27"/>
  <c r="BJ54" i="27"/>
  <c r="BN54" i="27"/>
  <c r="BL54" i="27"/>
  <c r="BK54" i="27"/>
  <c r="BK63" i="8"/>
  <c r="V53" i="27"/>
  <c r="T53" i="27"/>
  <c r="W53" i="27"/>
  <c r="U53" i="27"/>
  <c r="Y53" i="27"/>
  <c r="X53" i="27"/>
  <c r="CE52" i="27"/>
  <c r="CA69" i="22"/>
  <c r="G71" i="9"/>
  <c r="E72" i="22"/>
  <c r="AN72" i="22"/>
  <c r="AU72" i="22"/>
  <c r="L71" i="22"/>
  <c r="E71" i="22"/>
  <c r="AN71" i="22"/>
  <c r="Z71" i="22"/>
  <c r="BB71" i="22"/>
  <c r="BH73" i="16"/>
  <c r="AW73" i="22" s="1"/>
  <c r="BC73" i="16"/>
  <c r="AS73" i="22" s="1"/>
  <c r="BF73" i="16"/>
  <c r="BG73" i="16"/>
  <c r="AV73" i="22" s="1"/>
  <c r="BB73" i="16"/>
  <c r="AR73" i="22" s="1"/>
  <c r="BD73" i="16"/>
  <c r="AT73" i="22" s="1"/>
  <c r="BE73" i="16"/>
  <c r="O65" i="8"/>
  <c r="AS66" i="8"/>
  <c r="AX65" i="8"/>
  <c r="B71" i="22"/>
  <c r="AD66" i="8"/>
  <c r="AD65" i="8"/>
  <c r="S70" i="22"/>
  <c r="CA70" i="22" s="1"/>
  <c r="BB72" i="22"/>
  <c r="Y65" i="8"/>
  <c r="CA73" i="16"/>
  <c r="BN73" i="22" s="1"/>
  <c r="CD73" i="16"/>
  <c r="CB73" i="16"/>
  <c r="BO73" i="22" s="1"/>
  <c r="CF73" i="16"/>
  <c r="BR73" i="22" s="1"/>
  <c r="BZ73" i="16"/>
  <c r="BM73" i="22" s="1"/>
  <c r="CE73" i="16"/>
  <c r="BQ73" i="22" s="1"/>
  <c r="CC73" i="16"/>
  <c r="T64" i="8"/>
  <c r="CP70" i="16"/>
  <c r="BP72" i="22"/>
  <c r="AG71" i="22"/>
  <c r="BI71" i="22"/>
  <c r="BU72" i="16"/>
  <c r="BX72" i="16"/>
  <c r="BK72" i="22" s="1"/>
  <c r="BV72" i="16"/>
  <c r="BW72" i="16"/>
  <c r="BJ72" i="22" s="1"/>
  <c r="BS72" i="16"/>
  <c r="BG72" i="22" s="1"/>
  <c r="BR72" i="16"/>
  <c r="BF72" i="22" s="1"/>
  <c r="BT72" i="16"/>
  <c r="BH72" i="22" s="1"/>
  <c r="B72" i="22"/>
  <c r="BM73" i="16"/>
  <c r="BJ73" i="16"/>
  <c r="AY73" i="22" s="1"/>
  <c r="BP73" i="16"/>
  <c r="BD73" i="22" s="1"/>
  <c r="BN73" i="16"/>
  <c r="BK73" i="16"/>
  <c r="AZ73" i="22" s="1"/>
  <c r="BO73" i="16"/>
  <c r="BC73" i="22" s="1"/>
  <c r="BL73" i="16"/>
  <c r="BA73" i="22" s="1"/>
  <c r="AZ73" i="16"/>
  <c r="AP73" i="22" s="1"/>
  <c r="AW73" i="16"/>
  <c r="AV73" i="16"/>
  <c r="AM73" i="22" s="1"/>
  <c r="AU73" i="16"/>
  <c r="AL73" i="22" s="1"/>
  <c r="AY73" i="16"/>
  <c r="AO73" i="22" s="1"/>
  <c r="AT73" i="16"/>
  <c r="AK73" i="22" s="1"/>
  <c r="AX73" i="16"/>
  <c r="M73" i="9"/>
  <c r="CM73" i="16"/>
  <c r="BX73" i="22" s="1"/>
  <c r="CN73" i="16"/>
  <c r="BY73" i="22" s="1"/>
  <c r="CJ73" i="16"/>
  <c r="BV73" i="22" s="1"/>
  <c r="CH73" i="16"/>
  <c r="BT73" i="22" s="1"/>
  <c r="CK73" i="16"/>
  <c r="CL73" i="16"/>
  <c r="CI73" i="16"/>
  <c r="BU73" i="22" s="1"/>
  <c r="J65" i="8"/>
  <c r="AG72" i="22"/>
  <c r="BW72" i="22"/>
  <c r="N72" i="16"/>
  <c r="I72" i="22" s="1"/>
  <c r="O72" i="16"/>
  <c r="J72" i="22" s="1"/>
  <c r="S72" i="16"/>
  <c r="M72" i="22" s="1"/>
  <c r="T72" i="16"/>
  <c r="N72" i="22" s="1"/>
  <c r="R72" i="16"/>
  <c r="Q72" i="16"/>
  <c r="P72" i="16"/>
  <c r="K72" i="22" s="1"/>
  <c r="W71" i="16"/>
  <c r="Q71" i="22" s="1"/>
  <c r="Z71" i="16"/>
  <c r="AA71" i="16"/>
  <c r="T71" i="22" s="1"/>
  <c r="V71" i="16"/>
  <c r="P71" i="22" s="1"/>
  <c r="AB71" i="16"/>
  <c r="U71" i="22" s="1"/>
  <c r="Y71" i="16"/>
  <c r="X71" i="16"/>
  <c r="R71" i="22" s="1"/>
  <c r="BH66" i="8"/>
  <c r="W73" i="9"/>
  <c r="U73" i="9"/>
  <c r="BC66" i="8"/>
  <c r="AI66" i="8"/>
  <c r="J66" i="8"/>
  <c r="Y66" i="8"/>
  <c r="AN66" i="8"/>
  <c r="L66" i="8"/>
  <c r="A67" i="8"/>
  <c r="BE67" i="8" s="1"/>
  <c r="A46" i="1"/>
  <c r="AA67" i="8" l="1"/>
  <c r="AF67" i="8"/>
  <c r="V67" i="8"/>
  <c r="AZ67" i="8"/>
  <c r="BC67" i="8" s="1"/>
  <c r="AP67" i="8"/>
  <c r="AS67" i="8" s="1"/>
  <c r="G67" i="8"/>
  <c r="AK67" i="8"/>
  <c r="AU67" i="8"/>
  <c r="Q67" i="8"/>
  <c r="BQ56" i="27"/>
  <c r="BR56" i="27"/>
  <c r="BV56" i="27"/>
  <c r="BU56" i="27"/>
  <c r="BS56" i="27"/>
  <c r="BT56" i="27"/>
  <c r="AI56" i="27"/>
  <c r="AL56" i="27"/>
  <c r="AH56" i="27"/>
  <c r="AM56" i="27"/>
  <c r="AJ56" i="27"/>
  <c r="AK56" i="27"/>
  <c r="AR56" i="27"/>
  <c r="AS56" i="27"/>
  <c r="AT56" i="27"/>
  <c r="AQ56" i="27"/>
  <c r="AO56" i="27"/>
  <c r="AP56" i="27"/>
  <c r="AI55" i="27"/>
  <c r="AK55" i="27"/>
  <c r="AJ55" i="27"/>
  <c r="AL55" i="27"/>
  <c r="AH55" i="27"/>
  <c r="AM55" i="27"/>
  <c r="BC56" i="27"/>
  <c r="BG56" i="27"/>
  <c r="BD56" i="27"/>
  <c r="BF56" i="27"/>
  <c r="BH56" i="27"/>
  <c r="BE56" i="27"/>
  <c r="CE53" i="27"/>
  <c r="AZ56" i="27"/>
  <c r="AX56" i="27"/>
  <c r="BA56" i="27"/>
  <c r="AV56" i="27"/>
  <c r="AW56" i="27"/>
  <c r="AY56" i="27"/>
  <c r="BZ56" i="27"/>
  <c r="CA56" i="27"/>
  <c r="CB56" i="27"/>
  <c r="BY56" i="27"/>
  <c r="BX56" i="27"/>
  <c r="CC56" i="27"/>
  <c r="G72" i="9"/>
  <c r="V54" i="27"/>
  <c r="X54" i="27"/>
  <c r="Y54" i="27"/>
  <c r="U54" i="27"/>
  <c r="T54" i="27"/>
  <c r="W54" i="27"/>
  <c r="AB55" i="27"/>
  <c r="AF55" i="27"/>
  <c r="AE55" i="27"/>
  <c r="AA55" i="27"/>
  <c r="AC55" i="27"/>
  <c r="AD55" i="27"/>
  <c r="P55" i="27"/>
  <c r="N55" i="27"/>
  <c r="R55" i="27"/>
  <c r="Q55" i="27"/>
  <c r="O55" i="27"/>
  <c r="M55" i="27"/>
  <c r="AF56" i="27"/>
  <c r="AD56" i="27"/>
  <c r="AC56" i="27"/>
  <c r="AE56" i="27"/>
  <c r="AB56" i="27"/>
  <c r="AA56" i="27"/>
  <c r="K55" i="27"/>
  <c r="F55" i="27"/>
  <c r="J55" i="27"/>
  <c r="H55" i="27"/>
  <c r="G55" i="27"/>
  <c r="I55" i="27"/>
  <c r="H56" i="27"/>
  <c r="I56" i="27"/>
  <c r="K56" i="27"/>
  <c r="J56" i="27"/>
  <c r="F56" i="27"/>
  <c r="G56" i="27"/>
  <c r="S73" i="9"/>
  <c r="BM55" i="27"/>
  <c r="BO55" i="27"/>
  <c r="BN55" i="27"/>
  <c r="BJ55" i="27"/>
  <c r="BK55" i="27"/>
  <c r="BL55" i="27"/>
  <c r="BB73" i="22"/>
  <c r="L72" i="22"/>
  <c r="BW73" i="22"/>
  <c r="BP73" i="22"/>
  <c r="AN73" i="22"/>
  <c r="BJ74" i="16"/>
  <c r="AY74" i="22" s="1"/>
  <c r="BP74" i="16"/>
  <c r="BD74" i="22" s="1"/>
  <c r="BO74" i="16"/>
  <c r="BC74" i="22" s="1"/>
  <c r="BN74" i="16"/>
  <c r="BM74" i="16"/>
  <c r="BK74" i="16"/>
  <c r="AZ74" i="22" s="1"/>
  <c r="BL74" i="16"/>
  <c r="BA74" i="22" s="1"/>
  <c r="S71" i="22"/>
  <c r="CA71" i="22" s="1"/>
  <c r="O66" i="8"/>
  <c r="CP71" i="16"/>
  <c r="AU73" i="22"/>
  <c r="Z72" i="16"/>
  <c r="AB72" i="16"/>
  <c r="U72" i="22" s="1"/>
  <c r="AA72" i="16"/>
  <c r="T72" i="22" s="1"/>
  <c r="W72" i="16"/>
  <c r="Q72" i="22" s="1"/>
  <c r="X72" i="16"/>
  <c r="R72" i="22" s="1"/>
  <c r="Y72" i="16"/>
  <c r="V72" i="16"/>
  <c r="P72" i="22" s="1"/>
  <c r="BK64" i="8"/>
  <c r="AI73" i="16"/>
  <c r="AA73" i="22" s="1"/>
  <c r="AJ73" i="16"/>
  <c r="AB73" i="22" s="1"/>
  <c r="AH73" i="16"/>
  <c r="AG73" i="16"/>
  <c r="AF73" i="16"/>
  <c r="Y73" i="22" s="1"/>
  <c r="AE73" i="16"/>
  <c r="X73" i="22" s="1"/>
  <c r="AD73" i="16"/>
  <c r="W73" i="22" s="1"/>
  <c r="H74" i="16"/>
  <c r="D74" i="22" s="1"/>
  <c r="K74" i="16"/>
  <c r="F74" i="22" s="1"/>
  <c r="L74" i="16"/>
  <c r="G74" i="22" s="1"/>
  <c r="F74" i="16"/>
  <c r="G74" i="16"/>
  <c r="C74" i="22" s="1"/>
  <c r="I74" i="16"/>
  <c r="J74" i="16"/>
  <c r="BI72" i="22"/>
  <c r="CF74" i="16"/>
  <c r="BR74" i="22" s="1"/>
  <c r="CA74" i="16"/>
  <c r="BN74" i="22" s="1"/>
  <c r="CD74" i="16"/>
  <c r="CE74" i="16"/>
  <c r="BQ74" i="22" s="1"/>
  <c r="BZ74" i="16"/>
  <c r="BM74" i="22" s="1"/>
  <c r="CC74" i="16"/>
  <c r="CB74" i="16"/>
  <c r="BO74" i="22" s="1"/>
  <c r="N73" i="16"/>
  <c r="I73" i="22" s="1"/>
  <c r="O73" i="16"/>
  <c r="J73" i="22" s="1"/>
  <c r="P73" i="16"/>
  <c r="K73" i="22" s="1"/>
  <c r="T73" i="16"/>
  <c r="N73" i="22" s="1"/>
  <c r="S73" i="16"/>
  <c r="M73" i="22" s="1"/>
  <c r="R73" i="16"/>
  <c r="Q73" i="16"/>
  <c r="BH74" i="16"/>
  <c r="AW74" i="22" s="1"/>
  <c r="BF74" i="16"/>
  <c r="BD74" i="16"/>
  <c r="AT74" i="22" s="1"/>
  <c r="BG74" i="16"/>
  <c r="AV74" i="22" s="1"/>
  <c r="BE74" i="16"/>
  <c r="BC74" i="16"/>
  <c r="AS74" i="22" s="1"/>
  <c r="BB74" i="16"/>
  <c r="AR74" i="22" s="1"/>
  <c r="AF74" i="16"/>
  <c r="Y74" i="22" s="1"/>
  <c r="AJ74" i="16"/>
  <c r="AB74" i="22" s="1"/>
  <c r="AI74" i="16"/>
  <c r="AA74" i="22" s="1"/>
  <c r="AH74" i="16"/>
  <c r="AE74" i="16"/>
  <c r="X74" i="22" s="1"/>
  <c r="AG74" i="16"/>
  <c r="AD74" i="16"/>
  <c r="W74" i="22" s="1"/>
  <c r="BU73" i="16"/>
  <c r="BX73" i="16"/>
  <c r="BK73" i="22" s="1"/>
  <c r="BT73" i="16"/>
  <c r="BH73" i="22" s="1"/>
  <c r="BW73" i="16"/>
  <c r="BJ73" i="22" s="1"/>
  <c r="BV73" i="16"/>
  <c r="BS73" i="16"/>
  <c r="BG73" i="22" s="1"/>
  <c r="BR73" i="16"/>
  <c r="BF73" i="22" s="1"/>
  <c r="CM74" i="16"/>
  <c r="BX74" i="22" s="1"/>
  <c r="CN74" i="16"/>
  <c r="BY74" i="22" s="1"/>
  <c r="CJ74" i="16"/>
  <c r="BV74" i="22" s="1"/>
  <c r="CH74" i="16"/>
  <c r="BT74" i="22" s="1"/>
  <c r="CI74" i="16"/>
  <c r="BU74" i="22" s="1"/>
  <c r="CK74" i="16"/>
  <c r="CL74" i="16"/>
  <c r="I73" i="9"/>
  <c r="AW74" i="16"/>
  <c r="AY74" i="16"/>
  <c r="AO74" i="22" s="1"/>
  <c r="AV74" i="16"/>
  <c r="AM74" i="22" s="1"/>
  <c r="AX74" i="16"/>
  <c r="AZ74" i="16"/>
  <c r="AP74" i="22" s="1"/>
  <c r="AT74" i="16"/>
  <c r="AK74" i="22" s="1"/>
  <c r="AU74" i="16"/>
  <c r="AL74" i="22" s="1"/>
  <c r="M74" i="9"/>
  <c r="K73" i="16"/>
  <c r="F73" i="22" s="1"/>
  <c r="H73" i="16"/>
  <c r="D73" i="22" s="1"/>
  <c r="F73" i="16"/>
  <c r="G73" i="16"/>
  <c r="C73" i="22" s="1"/>
  <c r="I73" i="16"/>
  <c r="L73" i="16"/>
  <c r="G73" i="22" s="1"/>
  <c r="J73" i="16"/>
  <c r="C73" i="9"/>
  <c r="Q74" i="9"/>
  <c r="AX66" i="8"/>
  <c r="AP73" i="16"/>
  <c r="AR73" i="16"/>
  <c r="AI73" i="22" s="1"/>
  <c r="AM73" i="16"/>
  <c r="AE73" i="22" s="1"/>
  <c r="AL73" i="16"/>
  <c r="AD73" i="22" s="1"/>
  <c r="AO73" i="16"/>
  <c r="AN73" i="16"/>
  <c r="AF73" i="22" s="1"/>
  <c r="AQ73" i="16"/>
  <c r="AH73" i="22" s="1"/>
  <c r="K73" i="9"/>
  <c r="T65" i="8"/>
  <c r="AM74" i="16"/>
  <c r="AE74" i="22" s="1"/>
  <c r="AP74" i="16"/>
  <c r="AO74" i="16"/>
  <c r="AR74" i="16"/>
  <c r="AI74" i="22" s="1"/>
  <c r="AL74" i="16"/>
  <c r="AD74" i="22" s="1"/>
  <c r="AN74" i="16"/>
  <c r="AF74" i="22" s="1"/>
  <c r="AQ74" i="16"/>
  <c r="AH74" i="22" s="1"/>
  <c r="K74" i="9"/>
  <c r="E73" i="9"/>
  <c r="W74" i="9"/>
  <c r="U74" i="9"/>
  <c r="I74" i="9"/>
  <c r="C74" i="9"/>
  <c r="AI67" i="8"/>
  <c r="L67" i="8"/>
  <c r="O67" i="8" s="1"/>
  <c r="BH67" i="8"/>
  <c r="AN67" i="8"/>
  <c r="A68" i="8"/>
  <c r="BE68" i="8" s="1"/>
  <c r="A47" i="1"/>
  <c r="AA68" i="8" l="1"/>
  <c r="AU68" i="8"/>
  <c r="G68" i="8"/>
  <c r="AZ68" i="8"/>
  <c r="BC68" i="8" s="1"/>
  <c r="AF68" i="8"/>
  <c r="Q68" i="8"/>
  <c r="AK68" i="8"/>
  <c r="AP68" i="8"/>
  <c r="V68" i="8"/>
  <c r="BB74" i="22"/>
  <c r="AO57" i="27"/>
  <c r="AT57" i="27"/>
  <c r="AP57" i="27"/>
  <c r="AS57" i="27"/>
  <c r="AR57" i="27"/>
  <c r="AQ57" i="27"/>
  <c r="Q75" i="9"/>
  <c r="BF57" i="27"/>
  <c r="BE57" i="27"/>
  <c r="BD57" i="27"/>
  <c r="BH57" i="27"/>
  <c r="BC57" i="27"/>
  <c r="BG57" i="27"/>
  <c r="BK65" i="8"/>
  <c r="X55" i="27"/>
  <c r="Y55" i="27"/>
  <c r="V55" i="27"/>
  <c r="U55" i="27"/>
  <c r="W55" i="27"/>
  <c r="T55" i="27"/>
  <c r="BR57" i="27"/>
  <c r="BV57" i="27"/>
  <c r="BS57" i="27"/>
  <c r="BQ57" i="27"/>
  <c r="BT57" i="27"/>
  <c r="BU57" i="27"/>
  <c r="BZ57" i="27"/>
  <c r="CA57" i="27"/>
  <c r="CC57" i="27"/>
  <c r="BY57" i="27"/>
  <c r="BX57" i="27"/>
  <c r="CB57" i="27"/>
  <c r="E74" i="9"/>
  <c r="Q56" i="27"/>
  <c r="N56" i="27"/>
  <c r="O56" i="27"/>
  <c r="M56" i="27"/>
  <c r="P56" i="27"/>
  <c r="R56" i="27"/>
  <c r="BA57" i="27"/>
  <c r="AW57" i="27"/>
  <c r="AY57" i="27"/>
  <c r="AZ57" i="27"/>
  <c r="AX57" i="27"/>
  <c r="AV57" i="27"/>
  <c r="R57" i="27"/>
  <c r="N57" i="27"/>
  <c r="Q57" i="27"/>
  <c r="P57" i="27"/>
  <c r="M57" i="27"/>
  <c r="O57" i="27"/>
  <c r="BO56" i="27"/>
  <c r="BL56" i="27"/>
  <c r="BN56" i="27"/>
  <c r="BK56" i="27"/>
  <c r="BM56" i="27"/>
  <c r="BJ56" i="27"/>
  <c r="CE54" i="27"/>
  <c r="AU74" i="22"/>
  <c r="AG74" i="22"/>
  <c r="Z73" i="22"/>
  <c r="BP74" i="22"/>
  <c r="AG73" i="22"/>
  <c r="E74" i="22"/>
  <c r="L73" i="22"/>
  <c r="CP72" i="16"/>
  <c r="BI73" i="22"/>
  <c r="BW74" i="16"/>
  <c r="BJ74" i="22" s="1"/>
  <c r="BU74" i="16"/>
  <c r="BX74" i="16"/>
  <c r="BK74" i="22" s="1"/>
  <c r="BV74" i="16"/>
  <c r="BS74" i="16"/>
  <c r="BG74" i="22" s="1"/>
  <c r="BT74" i="16"/>
  <c r="BH74" i="22" s="1"/>
  <c r="BR74" i="16"/>
  <c r="BF74" i="22" s="1"/>
  <c r="T66" i="8"/>
  <c r="AY75" i="16"/>
  <c r="AO75" i="22" s="1"/>
  <c r="AX75" i="16"/>
  <c r="AV75" i="16"/>
  <c r="AM75" i="22" s="1"/>
  <c r="AT75" i="16"/>
  <c r="AK75" i="22" s="1"/>
  <c r="AW75" i="16"/>
  <c r="AU75" i="16"/>
  <c r="AL75" i="22" s="1"/>
  <c r="AZ75" i="16"/>
  <c r="AP75" i="22" s="1"/>
  <c r="M75" i="9"/>
  <c r="AN74" i="22"/>
  <c r="BE75" i="16"/>
  <c r="BH75" i="16"/>
  <c r="AW75" i="22" s="1"/>
  <c r="BC75" i="16"/>
  <c r="AS75" i="22" s="1"/>
  <c r="BG75" i="16"/>
  <c r="AV75" i="22" s="1"/>
  <c r="BF75" i="16"/>
  <c r="BD75" i="16"/>
  <c r="AT75" i="22" s="1"/>
  <c r="BB75" i="16"/>
  <c r="AR75" i="22" s="1"/>
  <c r="Z74" i="22"/>
  <c r="S72" i="22"/>
  <c r="CA72" i="22" s="1"/>
  <c r="N74" i="16"/>
  <c r="I74" i="22" s="1"/>
  <c r="O74" i="16"/>
  <c r="J74" i="22" s="1"/>
  <c r="T74" i="16"/>
  <c r="N74" i="22" s="1"/>
  <c r="R74" i="16"/>
  <c r="Q74" i="16"/>
  <c r="S74" i="16"/>
  <c r="M74" i="22" s="1"/>
  <c r="P74" i="16"/>
  <c r="K74" i="22" s="1"/>
  <c r="AD68" i="8"/>
  <c r="AD67" i="8"/>
  <c r="S74" i="9"/>
  <c r="CC75" i="16"/>
  <c r="CF75" i="16"/>
  <c r="BR75" i="22" s="1"/>
  <c r="CA75" i="16"/>
  <c r="BN75" i="22" s="1"/>
  <c r="CD75" i="16"/>
  <c r="BZ75" i="16"/>
  <c r="BM75" i="22" s="1"/>
  <c r="CE75" i="16"/>
  <c r="BQ75" i="22" s="1"/>
  <c r="CB75" i="16"/>
  <c r="BO75" i="22" s="1"/>
  <c r="Z73" i="16"/>
  <c r="Y73" i="16"/>
  <c r="AB73" i="16"/>
  <c r="U73" i="22" s="1"/>
  <c r="AA73" i="16"/>
  <c r="T73" i="22" s="1"/>
  <c r="W73" i="16"/>
  <c r="Q73" i="22" s="1"/>
  <c r="X73" i="16"/>
  <c r="R73" i="22" s="1"/>
  <c r="V73" i="16"/>
  <c r="P73" i="22" s="1"/>
  <c r="AX67" i="8"/>
  <c r="BO75" i="16"/>
  <c r="BC75" i="22" s="1"/>
  <c r="BL75" i="16"/>
  <c r="BA75" i="22" s="1"/>
  <c r="BK75" i="16"/>
  <c r="AZ75" i="22" s="1"/>
  <c r="BJ75" i="16"/>
  <c r="AY75" i="22" s="1"/>
  <c r="BP75" i="16"/>
  <c r="BD75" i="22" s="1"/>
  <c r="BM75" i="16"/>
  <c r="BN75" i="16"/>
  <c r="N75" i="16"/>
  <c r="I75" i="22" s="1"/>
  <c r="O75" i="16"/>
  <c r="J75" i="22" s="1"/>
  <c r="R75" i="16"/>
  <c r="Q75" i="16"/>
  <c r="T75" i="16"/>
  <c r="N75" i="22" s="1"/>
  <c r="S75" i="16"/>
  <c r="M75" i="22" s="1"/>
  <c r="P75" i="16"/>
  <c r="K75" i="22" s="1"/>
  <c r="B73" i="22"/>
  <c r="AS68" i="8"/>
  <c r="J67" i="8"/>
  <c r="CM75" i="16"/>
  <c r="BX75" i="22" s="1"/>
  <c r="CN75" i="16"/>
  <c r="BY75" i="22" s="1"/>
  <c r="CL75" i="16"/>
  <c r="CJ75" i="16"/>
  <c r="BV75" i="22" s="1"/>
  <c r="CH75" i="16"/>
  <c r="BT75" i="22" s="1"/>
  <c r="CI75" i="16"/>
  <c r="BU75" i="22" s="1"/>
  <c r="CK75" i="16"/>
  <c r="BW74" i="22"/>
  <c r="Y67" i="8"/>
  <c r="G73" i="9"/>
  <c r="E73" i="22"/>
  <c r="B74" i="22"/>
  <c r="W75" i="9"/>
  <c r="U75" i="9"/>
  <c r="L68" i="8"/>
  <c r="E75" i="9"/>
  <c r="AN68" i="8"/>
  <c r="BH68" i="8"/>
  <c r="A69" i="8"/>
  <c r="BE69" i="8" s="1"/>
  <c r="A48" i="1"/>
  <c r="AA69" i="8" l="1"/>
  <c r="V69" i="8"/>
  <c r="AK69" i="8"/>
  <c r="AF69" i="8"/>
  <c r="G69" i="8"/>
  <c r="AI68" i="8"/>
  <c r="AO58" i="27" s="1"/>
  <c r="J68" i="8"/>
  <c r="G58" i="27" s="1"/>
  <c r="AP69" i="8"/>
  <c r="Q69" i="8"/>
  <c r="AZ69" i="8"/>
  <c r="AU69" i="8"/>
  <c r="X56" i="27"/>
  <c r="V56" i="27"/>
  <c r="T56" i="27"/>
  <c r="U56" i="27"/>
  <c r="W56" i="27"/>
  <c r="Y56" i="27"/>
  <c r="CB58" i="27"/>
  <c r="BY58" i="27"/>
  <c r="CA58" i="27"/>
  <c r="CC58" i="27"/>
  <c r="BZ58" i="27"/>
  <c r="BX58" i="27"/>
  <c r="AK57" i="27"/>
  <c r="AM57" i="27"/>
  <c r="AH57" i="27"/>
  <c r="AL57" i="27"/>
  <c r="AI57" i="27"/>
  <c r="AJ57" i="27"/>
  <c r="F58" i="27"/>
  <c r="H58" i="27"/>
  <c r="CE55" i="27"/>
  <c r="AQ58" i="27"/>
  <c r="AP58" i="27"/>
  <c r="AT58" i="27"/>
  <c r="AR58" i="27"/>
  <c r="K57" i="27"/>
  <c r="J57" i="27"/>
  <c r="I57" i="27"/>
  <c r="F57" i="27"/>
  <c r="H57" i="27"/>
  <c r="G57" i="27"/>
  <c r="BA58" i="27"/>
  <c r="AY58" i="27"/>
  <c r="AW58" i="27"/>
  <c r="AZ58" i="27"/>
  <c r="AV58" i="27"/>
  <c r="AX58" i="27"/>
  <c r="BH58" i="27"/>
  <c r="BG58" i="27"/>
  <c r="BE58" i="27"/>
  <c r="BF58" i="27"/>
  <c r="BD58" i="27"/>
  <c r="BC58" i="27"/>
  <c r="BM57" i="27"/>
  <c r="BL57" i="27"/>
  <c r="BO57" i="27"/>
  <c r="BN57" i="27"/>
  <c r="BK57" i="27"/>
  <c r="BJ57" i="27"/>
  <c r="BS58" i="27"/>
  <c r="BU58" i="27"/>
  <c r="BR58" i="27"/>
  <c r="BV58" i="27"/>
  <c r="BQ58" i="27"/>
  <c r="BT58" i="27"/>
  <c r="AC57" i="27"/>
  <c r="AB57" i="27"/>
  <c r="AA57" i="27"/>
  <c r="AF57" i="27"/>
  <c r="AE57" i="27"/>
  <c r="AD57" i="27"/>
  <c r="AM58" i="27"/>
  <c r="AK58" i="27"/>
  <c r="AL58" i="27"/>
  <c r="AH58" i="27"/>
  <c r="AJ58" i="27"/>
  <c r="AI58" i="27"/>
  <c r="S73" i="22"/>
  <c r="CA73" i="22" s="1"/>
  <c r="AN75" i="22"/>
  <c r="BP75" i="22"/>
  <c r="BZ76" i="16"/>
  <c r="BM76" i="22" s="1"/>
  <c r="CC76" i="16"/>
  <c r="CF76" i="16"/>
  <c r="BR76" i="22" s="1"/>
  <c r="CA76" i="16"/>
  <c r="BN76" i="22" s="1"/>
  <c r="CE76" i="16"/>
  <c r="BQ76" i="22" s="1"/>
  <c r="CB76" i="16"/>
  <c r="BO76" i="22" s="1"/>
  <c r="CD76" i="16"/>
  <c r="BL76" i="16"/>
  <c r="BA76" i="22" s="1"/>
  <c r="BN76" i="16"/>
  <c r="BM76" i="16"/>
  <c r="BK76" i="16"/>
  <c r="AZ76" i="22" s="1"/>
  <c r="BJ76" i="16"/>
  <c r="AY76" i="22" s="1"/>
  <c r="BO76" i="16"/>
  <c r="BC76" i="22" s="1"/>
  <c r="BP76" i="16"/>
  <c r="BD76" i="22" s="1"/>
  <c r="Q76" i="9"/>
  <c r="AJ75" i="16"/>
  <c r="AB75" i="22" s="1"/>
  <c r="AI75" i="16"/>
  <c r="AA75" i="22" s="1"/>
  <c r="AF75" i="16"/>
  <c r="Y75" i="22" s="1"/>
  <c r="AD75" i="16"/>
  <c r="W75" i="22" s="1"/>
  <c r="AH75" i="16"/>
  <c r="AG75" i="16"/>
  <c r="AE75" i="16"/>
  <c r="X75" i="22" s="1"/>
  <c r="Y68" i="8"/>
  <c r="I75" i="9"/>
  <c r="BB75" i="22"/>
  <c r="AO76" i="16"/>
  <c r="AQ76" i="16"/>
  <c r="AH76" i="22" s="1"/>
  <c r="AN76" i="16"/>
  <c r="AF76" i="22" s="1"/>
  <c r="AP76" i="16"/>
  <c r="AM76" i="16"/>
  <c r="AE76" i="22" s="1"/>
  <c r="AL76" i="16"/>
  <c r="AD76" i="22" s="1"/>
  <c r="AR76" i="16"/>
  <c r="AI76" i="22" s="1"/>
  <c r="K76" i="9"/>
  <c r="AU75" i="22"/>
  <c r="O68" i="8"/>
  <c r="CN76" i="16"/>
  <c r="BY76" i="22" s="1"/>
  <c r="CM76" i="16"/>
  <c r="BX76" i="22" s="1"/>
  <c r="CI76" i="16"/>
  <c r="BU76" i="22" s="1"/>
  <c r="CL76" i="16"/>
  <c r="CJ76" i="16"/>
  <c r="BV76" i="22" s="1"/>
  <c r="CH76" i="16"/>
  <c r="BT76" i="22" s="1"/>
  <c r="CK76" i="16"/>
  <c r="AL75" i="16"/>
  <c r="AD75" i="22" s="1"/>
  <c r="AP75" i="16"/>
  <c r="AO75" i="16"/>
  <c r="AM75" i="16"/>
  <c r="AE75" i="22" s="1"/>
  <c r="AR75" i="16"/>
  <c r="AI75" i="22" s="1"/>
  <c r="AN75" i="16"/>
  <c r="AF75" i="22" s="1"/>
  <c r="AQ75" i="16"/>
  <c r="AH75" i="22" s="1"/>
  <c r="K75" i="9"/>
  <c r="H76" i="16"/>
  <c r="D76" i="22" s="1"/>
  <c r="G76" i="16"/>
  <c r="C76" i="22" s="1"/>
  <c r="AX68" i="8"/>
  <c r="BI74" i="22"/>
  <c r="T67" i="8"/>
  <c r="BK67" i="8" s="1"/>
  <c r="H75" i="16"/>
  <c r="D75" i="22" s="1"/>
  <c r="I75" i="16"/>
  <c r="K75" i="16"/>
  <c r="F75" i="22" s="1"/>
  <c r="L75" i="16"/>
  <c r="G75" i="22" s="1"/>
  <c r="G75" i="16"/>
  <c r="C75" i="22" s="1"/>
  <c r="F75" i="16"/>
  <c r="J75" i="16"/>
  <c r="Y74" i="16"/>
  <c r="AB74" i="16"/>
  <c r="U74" i="22" s="1"/>
  <c r="V74" i="16"/>
  <c r="X74" i="16"/>
  <c r="R74" i="22" s="1"/>
  <c r="AA74" i="16"/>
  <c r="T74" i="22" s="1"/>
  <c r="Z74" i="16"/>
  <c r="W74" i="16"/>
  <c r="Q74" i="22" s="1"/>
  <c r="BK66" i="8"/>
  <c r="AS69" i="8"/>
  <c r="AY76" i="16"/>
  <c r="AO76" i="22" s="1"/>
  <c r="AZ76" i="16"/>
  <c r="AP76" i="22" s="1"/>
  <c r="AX76" i="16"/>
  <c r="AW76" i="16"/>
  <c r="AT76" i="16"/>
  <c r="AK76" i="22" s="1"/>
  <c r="AU76" i="16"/>
  <c r="AL76" i="22" s="1"/>
  <c r="M76" i="9"/>
  <c r="CP73" i="16"/>
  <c r="BW75" i="16"/>
  <c r="BJ75" i="22" s="1"/>
  <c r="BU75" i="16"/>
  <c r="BX75" i="16"/>
  <c r="BK75" i="22" s="1"/>
  <c r="BT75" i="16"/>
  <c r="BH75" i="22" s="1"/>
  <c r="BV75" i="16"/>
  <c r="BR75" i="16"/>
  <c r="BF75" i="22" s="1"/>
  <c r="BS75" i="16"/>
  <c r="BG75" i="22" s="1"/>
  <c r="S75" i="9"/>
  <c r="BG76" i="16"/>
  <c r="AV76" i="22" s="1"/>
  <c r="BB76" i="16"/>
  <c r="AR76" i="22" s="1"/>
  <c r="BE76" i="16"/>
  <c r="BH76" i="16"/>
  <c r="AW76" i="22" s="1"/>
  <c r="BD76" i="16"/>
  <c r="AT76" i="22" s="1"/>
  <c r="BC76" i="16"/>
  <c r="AS76" i="22" s="1"/>
  <c r="BF76" i="16"/>
  <c r="BW75" i="22"/>
  <c r="C75" i="9"/>
  <c r="L75" i="22"/>
  <c r="L74" i="22"/>
  <c r="G74" i="9"/>
  <c r="W76" i="9"/>
  <c r="U76" i="9"/>
  <c r="C76" i="9"/>
  <c r="AN69" i="8"/>
  <c r="BC69" i="8"/>
  <c r="BH69" i="8"/>
  <c r="AX69" i="8"/>
  <c r="L69" i="8"/>
  <c r="A70" i="8"/>
  <c r="BE70" i="8" s="1"/>
  <c r="A49" i="1"/>
  <c r="AA70" i="8" l="1"/>
  <c r="AV76" i="16"/>
  <c r="AM76" i="22" s="1"/>
  <c r="AS58" i="27"/>
  <c r="K58" i="27"/>
  <c r="I76" i="16"/>
  <c r="AU70" i="8"/>
  <c r="Q70" i="8"/>
  <c r="AF70" i="8"/>
  <c r="AI70" i="8" s="1"/>
  <c r="V70" i="8"/>
  <c r="AD69" i="8"/>
  <c r="AM59" i="27" s="1"/>
  <c r="AI69" i="8"/>
  <c r="AV77" i="16" s="1"/>
  <c r="AM77" i="22" s="1"/>
  <c r="L76" i="16"/>
  <c r="G76" i="22" s="1"/>
  <c r="K76" i="16"/>
  <c r="F76" i="22" s="1"/>
  <c r="F76" i="16"/>
  <c r="B76" i="22" s="1"/>
  <c r="J76" i="16"/>
  <c r="I58" i="27"/>
  <c r="J58" i="27"/>
  <c r="AZ70" i="8"/>
  <c r="AP70" i="8"/>
  <c r="G70" i="8"/>
  <c r="AK70" i="8"/>
  <c r="BN59" i="27"/>
  <c r="BM59" i="27"/>
  <c r="BK59" i="27"/>
  <c r="BO59" i="27"/>
  <c r="BJ59" i="27"/>
  <c r="BL59" i="27"/>
  <c r="G75" i="9"/>
  <c r="W57" i="27"/>
  <c r="V57" i="27"/>
  <c r="X57" i="27"/>
  <c r="U57" i="27"/>
  <c r="Y57" i="27"/>
  <c r="T57" i="27"/>
  <c r="CB59" i="27"/>
  <c r="BY59" i="27"/>
  <c r="BX59" i="27"/>
  <c r="BZ59" i="27"/>
  <c r="CC59" i="27"/>
  <c r="CA59" i="27"/>
  <c r="N58" i="27"/>
  <c r="M58" i="27"/>
  <c r="P58" i="27"/>
  <c r="R58" i="27"/>
  <c r="Q58" i="27"/>
  <c r="O58" i="27"/>
  <c r="AR59" i="27"/>
  <c r="AT59" i="27"/>
  <c r="AQ59" i="27"/>
  <c r="AP59" i="27"/>
  <c r="BE59" i="27"/>
  <c r="BH59" i="27"/>
  <c r="BG59" i="27"/>
  <c r="BC59" i="27"/>
  <c r="BD59" i="27"/>
  <c r="BF59" i="27"/>
  <c r="AX59" i="27"/>
  <c r="AZ59" i="27"/>
  <c r="BA59" i="27"/>
  <c r="AY59" i="27"/>
  <c r="AV59" i="27"/>
  <c r="AW59" i="27"/>
  <c r="AB58" i="27"/>
  <c r="AE58" i="27"/>
  <c r="AA58" i="27"/>
  <c r="AF58" i="27"/>
  <c r="AC58" i="27"/>
  <c r="AD58" i="27"/>
  <c r="CE56" i="27"/>
  <c r="BV59" i="27"/>
  <c r="BT59" i="27"/>
  <c r="BU59" i="27"/>
  <c r="BR59" i="27"/>
  <c r="BQ59" i="27"/>
  <c r="BS59" i="27"/>
  <c r="BJ58" i="27"/>
  <c r="BL58" i="27"/>
  <c r="BM58" i="27"/>
  <c r="BO58" i="27"/>
  <c r="BN58" i="27"/>
  <c r="BK58" i="27"/>
  <c r="AG75" i="22"/>
  <c r="Z75" i="22"/>
  <c r="AU76" i="22"/>
  <c r="AN76" i="22"/>
  <c r="AH76" i="16"/>
  <c r="AE76" i="16"/>
  <c r="X76" i="22" s="1"/>
  <c r="AD76" i="16"/>
  <c r="W76" i="22" s="1"/>
  <c r="AG76" i="16"/>
  <c r="AJ76" i="16"/>
  <c r="AB76" i="22" s="1"/>
  <c r="AI76" i="16"/>
  <c r="AA76" i="22" s="1"/>
  <c r="AF76" i="16"/>
  <c r="Y76" i="22" s="1"/>
  <c r="J69" i="8"/>
  <c r="B75" i="22"/>
  <c r="I76" i="9"/>
  <c r="AT77" i="16"/>
  <c r="AK77" i="22" s="1"/>
  <c r="AX77" i="16"/>
  <c r="AW77" i="16"/>
  <c r="AY77" i="16"/>
  <c r="AO77" i="22" s="1"/>
  <c r="BI75" i="22"/>
  <c r="BT76" i="16"/>
  <c r="BH76" i="22" s="1"/>
  <c r="BW76" i="16"/>
  <c r="BJ76" i="22" s="1"/>
  <c r="BX76" i="16"/>
  <c r="BK76" i="22" s="1"/>
  <c r="BS76" i="16"/>
  <c r="BG76" i="22" s="1"/>
  <c r="BU76" i="16"/>
  <c r="BR76" i="16"/>
  <c r="BF76" i="22" s="1"/>
  <c r="BV76" i="16"/>
  <c r="BV77" i="16"/>
  <c r="BT77" i="16"/>
  <c r="BH77" i="22" s="1"/>
  <c r="BW77" i="16"/>
  <c r="BJ77" i="22" s="1"/>
  <c r="BR77" i="16"/>
  <c r="BF77" i="22" s="1"/>
  <c r="BX77" i="16"/>
  <c r="BK77" i="22" s="1"/>
  <c r="BU77" i="16"/>
  <c r="BS77" i="16"/>
  <c r="BG77" i="22" s="1"/>
  <c r="S76" i="9"/>
  <c r="O76" i="16"/>
  <c r="J76" i="22" s="1"/>
  <c r="N76" i="16"/>
  <c r="I76" i="22" s="1"/>
  <c r="Q76" i="16"/>
  <c r="P76" i="16"/>
  <c r="K76" i="22" s="1"/>
  <c r="R76" i="16"/>
  <c r="T76" i="16"/>
  <c r="N76" i="22" s="1"/>
  <c r="S76" i="16"/>
  <c r="M76" i="22" s="1"/>
  <c r="P74" i="22"/>
  <c r="CP74" i="16"/>
  <c r="BW76" i="22"/>
  <c r="E76" i="9"/>
  <c r="BO77" i="16"/>
  <c r="BC77" i="22" s="1"/>
  <c r="BN77" i="16"/>
  <c r="BM77" i="16"/>
  <c r="BL77" i="16"/>
  <c r="BA77" i="22" s="1"/>
  <c r="BK77" i="16"/>
  <c r="AZ77" i="22" s="1"/>
  <c r="BJ77" i="16"/>
  <c r="AY77" i="22" s="1"/>
  <c r="BP77" i="16"/>
  <c r="BD77" i="22" s="1"/>
  <c r="E75" i="22"/>
  <c r="AG76" i="22"/>
  <c r="Y69" i="8"/>
  <c r="O69" i="8"/>
  <c r="CN77" i="16"/>
  <c r="BY77" i="22" s="1"/>
  <c r="CM77" i="16"/>
  <c r="BX77" i="22" s="1"/>
  <c r="CI77" i="16"/>
  <c r="BU77" i="22" s="1"/>
  <c r="CL77" i="16"/>
  <c r="CJ77" i="16"/>
  <c r="BV77" i="22" s="1"/>
  <c r="CH77" i="16"/>
  <c r="BT77" i="22" s="1"/>
  <c r="CK77" i="16"/>
  <c r="CE77" i="16"/>
  <c r="BQ77" i="22" s="1"/>
  <c r="BZ77" i="16"/>
  <c r="BM77" i="22" s="1"/>
  <c r="CC77" i="16"/>
  <c r="CF77" i="16"/>
  <c r="BR77" i="22" s="1"/>
  <c r="CD77" i="16"/>
  <c r="CB77" i="16"/>
  <c r="BO77" i="22" s="1"/>
  <c r="CA77" i="16"/>
  <c r="BN77" i="22" s="1"/>
  <c r="AS70" i="8"/>
  <c r="T68" i="8"/>
  <c r="Q77" i="9"/>
  <c r="S74" i="22"/>
  <c r="BB76" i="22"/>
  <c r="BP76" i="22"/>
  <c r="BG77" i="16"/>
  <c r="AV77" i="22" s="1"/>
  <c r="BE77" i="16"/>
  <c r="BH77" i="16"/>
  <c r="AW77" i="22" s="1"/>
  <c r="BC77" i="16"/>
  <c r="AS77" i="22" s="1"/>
  <c r="BD77" i="16"/>
  <c r="AT77" i="22" s="1"/>
  <c r="BB77" i="16"/>
  <c r="AR77" i="22" s="1"/>
  <c r="BF77" i="16"/>
  <c r="AB75" i="16"/>
  <c r="U75" i="22" s="1"/>
  <c r="AA75" i="16"/>
  <c r="T75" i="22" s="1"/>
  <c r="X75" i="16"/>
  <c r="R75" i="22" s="1"/>
  <c r="W75" i="16"/>
  <c r="Q75" i="22" s="1"/>
  <c r="Y75" i="16"/>
  <c r="V75" i="16"/>
  <c r="P75" i="22" s="1"/>
  <c r="Z75" i="16"/>
  <c r="BH70" i="8"/>
  <c r="W77" i="9"/>
  <c r="BC70" i="8"/>
  <c r="U77" i="9"/>
  <c r="S77" i="9"/>
  <c r="AN70" i="8"/>
  <c r="AD70" i="8"/>
  <c r="L70" i="8"/>
  <c r="A50" i="1"/>
  <c r="E76" i="22" l="1"/>
  <c r="AU77" i="16"/>
  <c r="AL77" i="22" s="1"/>
  <c r="AO59" i="27"/>
  <c r="M77" i="9"/>
  <c r="AZ77" i="16"/>
  <c r="AP77" i="22" s="1"/>
  <c r="AS59" i="27"/>
  <c r="AR77" i="16"/>
  <c r="AI77" i="22" s="1"/>
  <c r="AM77" i="16"/>
  <c r="AE77" i="22" s="1"/>
  <c r="AQ77" i="16"/>
  <c r="AH77" i="22" s="1"/>
  <c r="AL59" i="27"/>
  <c r="AI59" i="27"/>
  <c r="AN77" i="16"/>
  <c r="AF77" i="22" s="1"/>
  <c r="AJ59" i="27"/>
  <c r="K77" i="9"/>
  <c r="AL77" i="16"/>
  <c r="AD77" i="22" s="1"/>
  <c r="AP77" i="16"/>
  <c r="AO77" i="16"/>
  <c r="AK59" i="27"/>
  <c r="AH59" i="27"/>
  <c r="CE57" i="27"/>
  <c r="AH60" i="27"/>
  <c r="AI60" i="27"/>
  <c r="AJ60" i="27"/>
  <c r="AL60" i="27"/>
  <c r="AK60" i="27"/>
  <c r="AM60" i="27"/>
  <c r="G76" i="9"/>
  <c r="U58" i="27"/>
  <c r="V58" i="27"/>
  <c r="X58" i="27"/>
  <c r="W58" i="27"/>
  <c r="Y58" i="27"/>
  <c r="T58" i="27"/>
  <c r="BT60" i="27"/>
  <c r="BU60" i="27"/>
  <c r="BS60" i="27"/>
  <c r="BR60" i="27"/>
  <c r="BQ60" i="27"/>
  <c r="BV60" i="27"/>
  <c r="C77" i="9"/>
  <c r="G59" i="27"/>
  <c r="J59" i="27"/>
  <c r="I59" i="27"/>
  <c r="K59" i="27"/>
  <c r="F59" i="27"/>
  <c r="H59" i="27"/>
  <c r="AP60" i="27"/>
  <c r="AQ60" i="27"/>
  <c r="AO60" i="27"/>
  <c r="AR60" i="27"/>
  <c r="AT60" i="27"/>
  <c r="AS60" i="27"/>
  <c r="BZ60" i="27"/>
  <c r="CB60" i="27"/>
  <c r="BY60" i="27"/>
  <c r="CC60" i="27"/>
  <c r="BX60" i="27"/>
  <c r="CA60" i="27"/>
  <c r="M59" i="27"/>
  <c r="R59" i="27"/>
  <c r="Q59" i="27"/>
  <c r="P59" i="27"/>
  <c r="O59" i="27"/>
  <c r="N59" i="27"/>
  <c r="AY60" i="27"/>
  <c r="AZ60" i="27"/>
  <c r="AW60" i="27"/>
  <c r="BA60" i="27"/>
  <c r="AX60" i="27"/>
  <c r="AV60" i="27"/>
  <c r="BF60" i="27"/>
  <c r="BH60" i="27"/>
  <c r="BE60" i="27"/>
  <c r="BG60" i="27"/>
  <c r="BD60" i="27"/>
  <c r="BC60" i="27"/>
  <c r="AB59" i="27"/>
  <c r="AC59" i="27"/>
  <c r="AF59" i="27"/>
  <c r="AE59" i="27"/>
  <c r="AA59" i="27"/>
  <c r="AD59" i="27"/>
  <c r="BK68" i="8"/>
  <c r="Z76" i="22"/>
  <c r="BB77" i="22"/>
  <c r="CA74" i="22"/>
  <c r="AU77" i="22"/>
  <c r="BW77" i="22"/>
  <c r="AN77" i="22"/>
  <c r="CB78" i="16"/>
  <c r="BO78" i="22" s="1"/>
  <c r="CE78" i="16"/>
  <c r="BQ78" i="22" s="1"/>
  <c r="BZ78" i="16"/>
  <c r="BM78" i="22" s="1"/>
  <c r="CC78" i="16"/>
  <c r="CF78" i="16"/>
  <c r="BR78" i="22" s="1"/>
  <c r="CA78" i="16"/>
  <c r="BN78" i="22" s="1"/>
  <c r="CD78" i="16"/>
  <c r="BN78" i="16"/>
  <c r="BP78" i="16"/>
  <c r="BD78" i="22" s="1"/>
  <c r="BO78" i="16"/>
  <c r="BC78" i="22" s="1"/>
  <c r="BM78" i="16"/>
  <c r="BL78" i="16"/>
  <c r="BA78" i="22" s="1"/>
  <c r="BK78" i="16"/>
  <c r="AZ78" i="22" s="1"/>
  <c r="BJ78" i="16"/>
  <c r="AY78" i="22" s="1"/>
  <c r="O77" i="16"/>
  <c r="J77" i="22" s="1"/>
  <c r="N77" i="16"/>
  <c r="I77" i="22" s="1"/>
  <c r="T77" i="16"/>
  <c r="N77" i="22" s="1"/>
  <c r="R77" i="16"/>
  <c r="Q77" i="16"/>
  <c r="P77" i="16"/>
  <c r="K77" i="22" s="1"/>
  <c r="S77" i="16"/>
  <c r="M77" i="22" s="1"/>
  <c r="Q78" i="9"/>
  <c r="CN78" i="16"/>
  <c r="BY78" i="22" s="1"/>
  <c r="CM78" i="16"/>
  <c r="BX78" i="22" s="1"/>
  <c r="CK78" i="16"/>
  <c r="CI78" i="16"/>
  <c r="BU78" i="22" s="1"/>
  <c r="CL78" i="16"/>
  <c r="CH78" i="16"/>
  <c r="BT78" i="22" s="1"/>
  <c r="CJ78" i="16"/>
  <c r="BV78" i="22" s="1"/>
  <c r="AE77" i="16"/>
  <c r="X77" i="22" s="1"/>
  <c r="AF77" i="16"/>
  <c r="Y77" i="22" s="1"/>
  <c r="AD77" i="16"/>
  <c r="W77" i="22" s="1"/>
  <c r="AG77" i="16"/>
  <c r="AJ77" i="16"/>
  <c r="AB77" i="22" s="1"/>
  <c r="AI77" i="16"/>
  <c r="AA77" i="22" s="1"/>
  <c r="AH77" i="16"/>
  <c r="BI77" i="22"/>
  <c r="AX70" i="8"/>
  <c r="Y70" i="8"/>
  <c r="S75" i="22"/>
  <c r="CA75" i="22" s="1"/>
  <c r="O70" i="8"/>
  <c r="AQ78" i="16"/>
  <c r="AH78" i="22" s="1"/>
  <c r="AR78" i="16"/>
  <c r="AI78" i="22" s="1"/>
  <c r="AO78" i="16"/>
  <c r="AN78" i="16"/>
  <c r="AF78" i="22" s="1"/>
  <c r="AM78" i="16"/>
  <c r="AE78" i="22" s="1"/>
  <c r="AP78" i="16"/>
  <c r="AL78" i="16"/>
  <c r="AD78" i="22" s="1"/>
  <c r="K78" i="9"/>
  <c r="BD78" i="16"/>
  <c r="AT78" i="22" s="1"/>
  <c r="BG78" i="16"/>
  <c r="AV78" i="22" s="1"/>
  <c r="BB78" i="16"/>
  <c r="AR78" i="22" s="1"/>
  <c r="BH78" i="16"/>
  <c r="AW78" i="22" s="1"/>
  <c r="BC78" i="16"/>
  <c r="AS78" i="22" s="1"/>
  <c r="BE78" i="16"/>
  <c r="BF78" i="16"/>
  <c r="E77" i="9"/>
  <c r="T69" i="8"/>
  <c r="I77" i="9"/>
  <c r="BI76" i="22"/>
  <c r="AZ78" i="16"/>
  <c r="AP78" i="22" s="1"/>
  <c r="AX78" i="16"/>
  <c r="AV78" i="16"/>
  <c r="AM78" i="22" s="1"/>
  <c r="AU78" i="16"/>
  <c r="AL78" i="22" s="1"/>
  <c r="AW78" i="16"/>
  <c r="AT78" i="16"/>
  <c r="AK78" i="22" s="1"/>
  <c r="AY78" i="16"/>
  <c r="AO78" i="22" s="1"/>
  <c r="M78" i="9"/>
  <c r="CP75" i="16"/>
  <c r="J70" i="8"/>
  <c r="Y76" i="16"/>
  <c r="X76" i="16"/>
  <c r="R76" i="22" s="1"/>
  <c r="AA76" i="16"/>
  <c r="T76" i="22" s="1"/>
  <c r="AB76" i="16"/>
  <c r="U76" i="22" s="1"/>
  <c r="W76" i="16"/>
  <c r="Q76" i="22" s="1"/>
  <c r="V76" i="16"/>
  <c r="P76" i="22" s="1"/>
  <c r="Z76" i="16"/>
  <c r="BP77" i="22"/>
  <c r="L76" i="22"/>
  <c r="G77" i="16"/>
  <c r="C77" i="22" s="1"/>
  <c r="K77" i="16"/>
  <c r="F77" i="22" s="1"/>
  <c r="J77" i="16"/>
  <c r="F77" i="16"/>
  <c r="I77" i="16"/>
  <c r="L77" i="16"/>
  <c r="G77" i="22" s="1"/>
  <c r="H77" i="16"/>
  <c r="D77" i="22" s="1"/>
  <c r="W78" i="9"/>
  <c r="U78" i="9"/>
  <c r="A51" i="1"/>
  <c r="AG77" i="22" l="1"/>
  <c r="CE58" i="27"/>
  <c r="C78" i="9"/>
  <c r="H60" i="27"/>
  <c r="F60" i="27"/>
  <c r="J60" i="27"/>
  <c r="G60" i="27"/>
  <c r="I60" i="27"/>
  <c r="K60" i="27"/>
  <c r="G77" i="9"/>
  <c r="Y59" i="27"/>
  <c r="V59" i="27"/>
  <c r="T59" i="27"/>
  <c r="W59" i="27"/>
  <c r="U59" i="27"/>
  <c r="X59" i="27"/>
  <c r="BL60" i="27"/>
  <c r="BJ60" i="27"/>
  <c r="BM60" i="27"/>
  <c r="BN60" i="27"/>
  <c r="BO60" i="27"/>
  <c r="BK60" i="27"/>
  <c r="BK69" i="8"/>
  <c r="AB60" i="27"/>
  <c r="AD60" i="27"/>
  <c r="AF60" i="27"/>
  <c r="AA60" i="27"/>
  <c r="AC60" i="27"/>
  <c r="AE60" i="27"/>
  <c r="O60" i="27"/>
  <c r="R60" i="27"/>
  <c r="P60" i="27"/>
  <c r="Q60" i="27"/>
  <c r="M60" i="27"/>
  <c r="N60" i="27"/>
  <c r="L77" i="22"/>
  <c r="S76" i="22"/>
  <c r="CA76" i="22" s="1"/>
  <c r="E77" i="22"/>
  <c r="CP76" i="16"/>
  <c r="B77" i="22"/>
  <c r="BP78" i="22"/>
  <c r="BV78" i="16"/>
  <c r="BT78" i="16"/>
  <c r="BH78" i="22" s="1"/>
  <c r="BU78" i="16"/>
  <c r="BX78" i="16"/>
  <c r="BK78" i="22" s="1"/>
  <c r="BW78" i="16"/>
  <c r="BJ78" i="22" s="1"/>
  <c r="BR78" i="16"/>
  <c r="BF78" i="22" s="1"/>
  <c r="BS78" i="16"/>
  <c r="BG78" i="22" s="1"/>
  <c r="O78" i="16"/>
  <c r="J78" i="22" s="1"/>
  <c r="N78" i="16"/>
  <c r="I78" i="22" s="1"/>
  <c r="Q78" i="16"/>
  <c r="S78" i="16"/>
  <c r="M78" i="22" s="1"/>
  <c r="R78" i="16"/>
  <c r="P78" i="16"/>
  <c r="K78" i="22" s="1"/>
  <c r="T78" i="16"/>
  <c r="N78" i="22" s="1"/>
  <c r="E78" i="9"/>
  <c r="AG78" i="22"/>
  <c r="AJ78" i="16"/>
  <c r="AB78" i="22" s="1"/>
  <c r="AE78" i="16"/>
  <c r="X78" i="22" s="1"/>
  <c r="AD78" i="16"/>
  <c r="W78" i="22" s="1"/>
  <c r="AG78" i="16"/>
  <c r="AF78" i="16"/>
  <c r="Y78" i="22" s="1"/>
  <c r="AH78" i="16"/>
  <c r="AI78" i="16"/>
  <c r="AA78" i="22" s="1"/>
  <c r="L78" i="16"/>
  <c r="G78" i="22" s="1"/>
  <c r="H78" i="16"/>
  <c r="D78" i="22" s="1"/>
  <c r="I78" i="16"/>
  <c r="G78" i="16"/>
  <c r="C78" i="22" s="1"/>
  <c r="K78" i="16"/>
  <c r="F78" i="22" s="1"/>
  <c r="F78" i="16"/>
  <c r="J78" i="16"/>
  <c r="S78" i="9"/>
  <c r="T70" i="8"/>
  <c r="AU78" i="22"/>
  <c r="BB78" i="22"/>
  <c r="AN78" i="22"/>
  <c r="AA77" i="16"/>
  <c r="T77" i="22" s="1"/>
  <c r="X77" i="16"/>
  <c r="R77" i="22" s="1"/>
  <c r="Z77" i="16"/>
  <c r="V77" i="16"/>
  <c r="P77" i="22" s="1"/>
  <c r="AB77" i="16"/>
  <c r="U77" i="22" s="1"/>
  <c r="W77" i="16"/>
  <c r="Q77" i="22" s="1"/>
  <c r="Y77" i="16"/>
  <c r="I78" i="9"/>
  <c r="Z77" i="22"/>
  <c r="BW78" i="22"/>
  <c r="A52" i="1"/>
  <c r="CE59" i="27" l="1"/>
  <c r="BK70" i="8"/>
  <c r="Y60" i="27"/>
  <c r="V60" i="27"/>
  <c r="W60" i="27"/>
  <c r="T60" i="27"/>
  <c r="X60" i="27"/>
  <c r="U60" i="27"/>
  <c r="S77" i="22"/>
  <c r="CA77" i="22" s="1"/>
  <c r="E78" i="22"/>
  <c r="Z78" i="22"/>
  <c r="BI78" i="22"/>
  <c r="L78" i="22"/>
  <c r="G78" i="9"/>
  <c r="CP77" i="16"/>
  <c r="AA78" i="16"/>
  <c r="T78" i="22" s="1"/>
  <c r="Z78" i="16"/>
  <c r="Y78" i="16"/>
  <c r="W78" i="16"/>
  <c r="Q78" i="22" s="1"/>
  <c r="V78" i="16"/>
  <c r="P78" i="22" s="1"/>
  <c r="AB78" i="16"/>
  <c r="U78" i="22" s="1"/>
  <c r="X78" i="16"/>
  <c r="R78" i="22" s="1"/>
  <c r="B78" i="22"/>
  <c r="A53" i="1"/>
  <c r="CE60" i="27" l="1"/>
  <c r="S78" i="22"/>
  <c r="CA78" i="22" s="1"/>
  <c r="CP78" i="16"/>
  <c r="A54" i="1"/>
  <c r="A55" i="1" l="1"/>
  <c r="A56" i="1" l="1"/>
  <c r="A57" i="1" l="1"/>
  <c r="A58" i="1" l="1"/>
  <c r="A59" i="1" l="1"/>
  <c r="A60" i="1" l="1"/>
  <c r="A61" i="1" l="1"/>
  <c r="A62" i="1" l="1"/>
  <c r="A63" i="1" l="1"/>
  <c r="A64" i="1" l="1"/>
  <c r="A65" i="1" l="1"/>
  <c r="A66" i="1" l="1"/>
  <c r="A67" i="1" l="1"/>
  <c r="A68" i="1" l="1"/>
  <c r="A69" i="1" l="1"/>
  <c r="A70" i="1" l="1"/>
  <c r="A71" i="1" l="1"/>
  <c r="A72" i="1" l="1"/>
  <c r="A73" i="1" l="1"/>
  <c r="A74" i="1" l="1"/>
  <c r="A75" i="1" s="1"/>
  <c r="A76" i="1" s="1"/>
  <c r="A77" i="1" s="1"/>
  <c r="A78" i="1" s="1"/>
  <c r="A79" i="1" s="1"/>
  <c r="A80" i="1" s="1"/>
  <c r="A81" i="1" s="1"/>
  <c r="A82" i="1" s="1"/>
  <c r="A83" i="1" s="1"/>
  <c r="A84" i="1" s="1"/>
  <c r="A85" i="1" s="1"/>
  <c r="A86" i="1" s="1"/>
  <c r="A87" i="1" s="1"/>
  <c r="A88" i="1" s="1"/>
  <c r="A89" i="1" s="1"/>
  <c r="A90" i="1" s="1"/>
  <c r="B25" i="1" l="1"/>
  <c r="D17" i="29" s="1"/>
  <c r="B20" i="1" l="1"/>
  <c r="B24" i="1"/>
  <c r="D16" i="29" s="1"/>
  <c r="B22" i="1"/>
  <c r="D14" i="29" s="1"/>
  <c r="B21" i="1"/>
  <c r="B23" i="1"/>
  <c r="D15" i="29" s="1"/>
  <c r="C20" i="1" l="1"/>
  <c r="D12" i="29"/>
  <c r="D21" i="1"/>
  <c r="D33" i="18" s="1"/>
  <c r="D13" i="29"/>
  <c r="F13" i="29" l="1"/>
  <c r="D29" i="23"/>
  <c r="C32" i="18"/>
  <c r="L32" i="18" s="1"/>
  <c r="M32" i="18" s="1"/>
  <c r="C28" i="23"/>
  <c r="G22" i="1"/>
  <c r="D22" i="1"/>
  <c r="G23" i="1" s="1"/>
  <c r="C40" i="8"/>
  <c r="C21" i="1"/>
  <c r="H22" i="1"/>
  <c r="I22" i="1" s="1"/>
  <c r="D41" i="8"/>
  <c r="D42" i="8"/>
  <c r="AB32" i="18"/>
  <c r="AC32" i="18" s="1"/>
  <c r="AF32" i="18"/>
  <c r="AG32" i="18" s="1"/>
  <c r="H32" i="18"/>
  <c r="I32" i="18" s="1"/>
  <c r="T32" i="18"/>
  <c r="U32" i="18" s="1"/>
  <c r="H23" i="1" l="1"/>
  <c r="I23" i="1" s="1"/>
  <c r="C33" i="18"/>
  <c r="C29" i="23"/>
  <c r="E28" i="23"/>
  <c r="AH28" i="23"/>
  <c r="AI28" i="23" s="1"/>
  <c r="AC28" i="23"/>
  <c r="AD28" i="23" s="1"/>
  <c r="I28" i="23"/>
  <c r="J28" i="23" s="1"/>
  <c r="S28" i="23"/>
  <c r="T28" i="23" s="1"/>
  <c r="N28" i="23"/>
  <c r="O28" i="23" s="1"/>
  <c r="X28" i="23"/>
  <c r="Y28" i="23" s="1"/>
  <c r="P32" i="18"/>
  <c r="Q32" i="18" s="1"/>
  <c r="E32" i="18"/>
  <c r="F14" i="29"/>
  <c r="D30" i="23"/>
  <c r="X32" i="18"/>
  <c r="Y32" i="18" s="1"/>
  <c r="D23" i="1"/>
  <c r="G24" i="1" s="1"/>
  <c r="D34" i="18"/>
  <c r="E33" i="18"/>
  <c r="C41" i="8"/>
  <c r="AW41" i="8" s="1"/>
  <c r="L33" i="18"/>
  <c r="C22" i="1"/>
  <c r="P33" i="18"/>
  <c r="AB33" i="18"/>
  <c r="AC33" i="18" s="1"/>
  <c r="T33" i="18"/>
  <c r="U33" i="18" s="1"/>
  <c r="C30" i="27"/>
  <c r="BG40" i="8"/>
  <c r="BI40" i="8" s="1"/>
  <c r="AC40" i="8"/>
  <c r="AE40" i="8" s="1"/>
  <c r="I40" i="8"/>
  <c r="K40" i="8" s="1"/>
  <c r="E40" i="8"/>
  <c r="BB40" i="8"/>
  <c r="BD40" i="8" s="1"/>
  <c r="AH40" i="8"/>
  <c r="AJ40" i="8" s="1"/>
  <c r="N40" i="8"/>
  <c r="P40" i="8" s="1"/>
  <c r="AW40" i="8"/>
  <c r="AY40" i="8" s="1"/>
  <c r="AM40" i="8"/>
  <c r="AO40" i="8" s="1"/>
  <c r="S40" i="8"/>
  <c r="U40" i="8" s="1"/>
  <c r="C48" i="16"/>
  <c r="AR40" i="8"/>
  <c r="AT40" i="8" s="1"/>
  <c r="X40" i="8"/>
  <c r="Z40" i="8" s="1"/>
  <c r="Q33" i="18"/>
  <c r="M33" i="18"/>
  <c r="C31" i="27"/>
  <c r="E41" i="8"/>
  <c r="BB41" i="8"/>
  <c r="BG41" i="8"/>
  <c r="AC41" i="8"/>
  <c r="AH41" i="8"/>
  <c r="AJ41" i="8" s="1"/>
  <c r="I41" i="8"/>
  <c r="N41" i="8"/>
  <c r="H24" i="1" l="1"/>
  <c r="I24" i="1" s="1"/>
  <c r="D24" i="1"/>
  <c r="D35" i="18"/>
  <c r="D43" i="8"/>
  <c r="C34" i="18"/>
  <c r="X34" i="18" s="1"/>
  <c r="C30" i="23"/>
  <c r="P28" i="23"/>
  <c r="E47" i="24"/>
  <c r="AJ28" i="23"/>
  <c r="M47" i="24"/>
  <c r="F16" i="29"/>
  <c r="D32" i="23"/>
  <c r="F15" i="29"/>
  <c r="D31" i="23"/>
  <c r="I47" i="24"/>
  <c r="U28" i="23"/>
  <c r="C47" i="24"/>
  <c r="K28" i="23"/>
  <c r="E29" i="23"/>
  <c r="X29" i="23"/>
  <c r="Y29" i="23" s="1"/>
  <c r="S29" i="23"/>
  <c r="T29" i="23" s="1"/>
  <c r="N29" i="23"/>
  <c r="O29" i="23" s="1"/>
  <c r="AC29" i="23"/>
  <c r="AD29" i="23" s="1"/>
  <c r="I29" i="23"/>
  <c r="J29" i="23" s="1"/>
  <c r="AH29" i="23"/>
  <c r="AI29" i="23" s="1"/>
  <c r="Z28" i="23"/>
  <c r="K47" i="24"/>
  <c r="AE28" i="23"/>
  <c r="G47" i="24"/>
  <c r="X33" i="18"/>
  <c r="Y33" i="18" s="1"/>
  <c r="H33" i="18"/>
  <c r="I33" i="18" s="1"/>
  <c r="AF33" i="18"/>
  <c r="AG33" i="18" s="1"/>
  <c r="X41" i="8"/>
  <c r="Z41" i="8" s="1"/>
  <c r="AR41" i="8"/>
  <c r="C49" i="16"/>
  <c r="CL90" i="16" s="1"/>
  <c r="S41" i="8"/>
  <c r="U41" i="8" s="1"/>
  <c r="AM41" i="8"/>
  <c r="AO41" i="8" s="1"/>
  <c r="E34" i="18"/>
  <c r="C23" i="1"/>
  <c r="AT41" i="8"/>
  <c r="BI41" i="8"/>
  <c r="C42" i="8"/>
  <c r="E42" i="8" s="1"/>
  <c r="BD41" i="8"/>
  <c r="CA71" i="27"/>
  <c r="BA71" i="27"/>
  <c r="BY71" i="27"/>
  <c r="AZ71" i="27"/>
  <c r="BV71" i="27"/>
  <c r="AH71" i="27"/>
  <c r="AS71" i="27"/>
  <c r="AY71" i="27"/>
  <c r="BN71" i="27"/>
  <c r="V71" i="27"/>
  <c r="U71" i="27"/>
  <c r="BJ71" i="27"/>
  <c r="BL71" i="27"/>
  <c r="BO71" i="27"/>
  <c r="AB71" i="27"/>
  <c r="W71" i="27"/>
  <c r="BH71" i="27"/>
  <c r="AR71" i="27"/>
  <c r="BR71" i="27"/>
  <c r="BT71" i="27"/>
  <c r="BS71" i="27"/>
  <c r="CC71" i="27"/>
  <c r="CB71" i="27"/>
  <c r="AL71" i="27"/>
  <c r="AO71" i="27"/>
  <c r="K71" i="27"/>
  <c r="BG71" i="27"/>
  <c r="AC71" i="27"/>
  <c r="I71" i="27"/>
  <c r="J71" i="27"/>
  <c r="AA71" i="27"/>
  <c r="Q71" i="27"/>
  <c r="T71" i="27"/>
  <c r="X71" i="27"/>
  <c r="F71" i="27"/>
  <c r="AM71" i="27"/>
  <c r="AJ71" i="27"/>
  <c r="AW71" i="27"/>
  <c r="BU71" i="27"/>
  <c r="AI71" i="27"/>
  <c r="AP71" i="27"/>
  <c r="AX71" i="27"/>
  <c r="BC71" i="27"/>
  <c r="R71" i="27"/>
  <c r="H71" i="27"/>
  <c r="N71" i="27"/>
  <c r="BD71" i="27"/>
  <c r="BZ71" i="27"/>
  <c r="AT71" i="27"/>
  <c r="AE71" i="27"/>
  <c r="O71" i="27"/>
  <c r="AD71" i="27"/>
  <c r="BQ71" i="27"/>
  <c r="AV71" i="27"/>
  <c r="G71" i="27"/>
  <c r="M71" i="27"/>
  <c r="Y71" i="27"/>
  <c r="BX71" i="27"/>
  <c r="AK71" i="27"/>
  <c r="P71" i="27"/>
  <c r="BE71" i="27"/>
  <c r="AF71" i="27"/>
  <c r="D30" i="27"/>
  <c r="AQ71" i="27"/>
  <c r="BF71" i="27"/>
  <c r="BK71" i="27"/>
  <c r="BM71" i="27"/>
  <c r="AY41" i="8"/>
  <c r="CK89" i="16"/>
  <c r="CE89" i="16"/>
  <c r="CA89" i="16"/>
  <c r="BU89" i="16"/>
  <c r="BJ89" i="16"/>
  <c r="AT89" i="16"/>
  <c r="BR89" i="16"/>
  <c r="AR89" i="16"/>
  <c r="AB89" i="16"/>
  <c r="AQ89" i="16"/>
  <c r="AP89" i="16"/>
  <c r="BS89" i="16"/>
  <c r="AM89" i="16"/>
  <c r="P89" i="16"/>
  <c r="J89" i="16"/>
  <c r="R89" i="16"/>
  <c r="BH89" i="16"/>
  <c r="G89" i="16"/>
  <c r="D48" i="16"/>
  <c r="CI89" i="16"/>
  <c r="BZ89" i="16"/>
  <c r="BX89" i="16"/>
  <c r="BM89" i="16"/>
  <c r="BF89" i="16"/>
  <c r="BL89" i="16"/>
  <c r="BO89" i="16"/>
  <c r="AN89" i="16"/>
  <c r="X89" i="16"/>
  <c r="AL89" i="16"/>
  <c r="AD89" i="16"/>
  <c r="BP89" i="16"/>
  <c r="AG89" i="16"/>
  <c r="I89" i="16"/>
  <c r="CN89" i="16"/>
  <c r="BW89" i="16"/>
  <c r="AV89" i="16"/>
  <c r="AO89" i="16"/>
  <c r="F89" i="16"/>
  <c r="CH89" i="16"/>
  <c r="CF89" i="16"/>
  <c r="BN89" i="16"/>
  <c r="AW89" i="16"/>
  <c r="AF89" i="16"/>
  <c r="O89" i="16"/>
  <c r="AU89" i="16"/>
  <c r="S89" i="16"/>
  <c r="L89" i="16"/>
  <c r="H89" i="16"/>
  <c r="CC89" i="16"/>
  <c r="BT89" i="16"/>
  <c r="BB89" i="16"/>
  <c r="BE89" i="16"/>
  <c r="BK89" i="16"/>
  <c r="W89" i="16"/>
  <c r="Z89" i="16"/>
  <c r="AZ89" i="16"/>
  <c r="AH89" i="16"/>
  <c r="N89" i="16"/>
  <c r="CJ89" i="16"/>
  <c r="CD89" i="16"/>
  <c r="AX89" i="16"/>
  <c r="AY89" i="16"/>
  <c r="BC89" i="16"/>
  <c r="CB89" i="16"/>
  <c r="T89" i="16"/>
  <c r="AI89" i="16"/>
  <c r="V89" i="16"/>
  <c r="K89" i="16"/>
  <c r="CL89" i="16"/>
  <c r="CM89" i="16"/>
  <c r="BV89" i="16"/>
  <c r="BD89" i="16"/>
  <c r="AJ89" i="16"/>
  <c r="AE89" i="16"/>
  <c r="BG89" i="16"/>
  <c r="Y89" i="16"/>
  <c r="AA89" i="16"/>
  <c r="Q89" i="16"/>
  <c r="P41" i="8"/>
  <c r="K41" i="8"/>
  <c r="AE41" i="8"/>
  <c r="D36" i="18"/>
  <c r="D44" i="8"/>
  <c r="C32" i="27"/>
  <c r="D31" i="27"/>
  <c r="F72" i="27"/>
  <c r="AJ72" i="27"/>
  <c r="AL72" i="27"/>
  <c r="AZ72" i="27"/>
  <c r="BQ72" i="27"/>
  <c r="BX72" i="27"/>
  <c r="AR72" i="27"/>
  <c r="AI72" i="27"/>
  <c r="CB72" i="27"/>
  <c r="AH72" i="27"/>
  <c r="BU72" i="27"/>
  <c r="BT72" i="27"/>
  <c r="CC72" i="27"/>
  <c r="AO72" i="27"/>
  <c r="AY72" i="27"/>
  <c r="BS72" i="27"/>
  <c r="CA72" i="27"/>
  <c r="BZ72" i="27"/>
  <c r="BY72" i="27"/>
  <c r="AK72" i="27"/>
  <c r="AS72" i="27"/>
  <c r="AX72" i="27"/>
  <c r="AV72" i="27"/>
  <c r="BV72" i="27"/>
  <c r="AP72" i="27"/>
  <c r="AW72" i="27"/>
  <c r="BR72" i="27"/>
  <c r="BA72" i="27"/>
  <c r="AM72" i="27"/>
  <c r="AT72" i="27"/>
  <c r="AQ72" i="27"/>
  <c r="M72" i="27"/>
  <c r="BE72" i="27"/>
  <c r="I72" i="27"/>
  <c r="BK72" i="27"/>
  <c r="V72" i="27"/>
  <c r="X72" i="27"/>
  <c r="AD72" i="27"/>
  <c r="BM72" i="27"/>
  <c r="N72" i="27"/>
  <c r="O72" i="27"/>
  <c r="T72" i="27"/>
  <c r="BG72" i="27"/>
  <c r="BH72" i="27"/>
  <c r="K72" i="27"/>
  <c r="AE72" i="27"/>
  <c r="W72" i="27"/>
  <c r="BF72" i="27"/>
  <c r="BO72" i="27"/>
  <c r="P72" i="27"/>
  <c r="BL72" i="27"/>
  <c r="BJ72" i="27"/>
  <c r="AA72" i="27"/>
  <c r="BC72" i="27"/>
  <c r="BN72" i="27"/>
  <c r="H72" i="27"/>
  <c r="AB72" i="27"/>
  <c r="J72" i="27"/>
  <c r="U72" i="27"/>
  <c r="AC72" i="27"/>
  <c r="G72" i="27"/>
  <c r="AF72" i="27"/>
  <c r="Q72" i="27"/>
  <c r="R72" i="27"/>
  <c r="BD72" i="27"/>
  <c r="Y72" i="27"/>
  <c r="CM90" i="16"/>
  <c r="CI90" i="16"/>
  <c r="CH90" i="16"/>
  <c r="CJ90" i="16"/>
  <c r="CD90" i="16"/>
  <c r="CN90" i="16"/>
  <c r="CC90" i="16"/>
  <c r="CE90" i="16"/>
  <c r="CK90" i="16"/>
  <c r="BX90" i="16"/>
  <c r="BS90" i="16"/>
  <c r="BJ90" i="16"/>
  <c r="CA90" i="16"/>
  <c r="BT90" i="16"/>
  <c r="BK90" i="16"/>
  <c r="BG90" i="16"/>
  <c r="BC90" i="16"/>
  <c r="AU90" i="16"/>
  <c r="CF90" i="16"/>
  <c r="BR90" i="16"/>
  <c r="BH90" i="16"/>
  <c r="BB90" i="16"/>
  <c r="AV90" i="16"/>
  <c r="BP90" i="16"/>
  <c r="BD90" i="16"/>
  <c r="AW90" i="16"/>
  <c r="AG90" i="16"/>
  <c r="Y90" i="16"/>
  <c r="BF90" i="16"/>
  <c r="AP90" i="16"/>
  <c r="AI90" i="16"/>
  <c r="AD90" i="16"/>
  <c r="T90" i="16"/>
  <c r="L90" i="16"/>
  <c r="BE90" i="16"/>
  <c r="AA90" i="16"/>
  <c r="O90" i="16"/>
  <c r="AX90" i="16"/>
  <c r="AL90" i="16"/>
  <c r="AJ90" i="16"/>
  <c r="AE90" i="16"/>
  <c r="Q90" i="16"/>
  <c r="G90" i="16"/>
  <c r="K90" i="16"/>
  <c r="AB90" i="16"/>
  <c r="P90" i="16"/>
  <c r="H90" i="16"/>
  <c r="AN90" i="16"/>
  <c r="V90" i="16"/>
  <c r="S90" i="16"/>
  <c r="AZ90" i="16"/>
  <c r="AR90" i="16"/>
  <c r="AF90" i="16"/>
  <c r="AM90" i="16"/>
  <c r="N90" i="16"/>
  <c r="I90" i="16"/>
  <c r="J90" i="16"/>
  <c r="Z90" i="16"/>
  <c r="F90" i="16"/>
  <c r="AW42" i="8"/>
  <c r="AY42" i="8" s="1"/>
  <c r="C50" i="16"/>
  <c r="BG42" i="8"/>
  <c r="BI42" i="8" s="1"/>
  <c r="BB42" i="8"/>
  <c r="BD42" i="8" s="1"/>
  <c r="AM42" i="8"/>
  <c r="AR42" i="8"/>
  <c r="AT42" i="8" s="1"/>
  <c r="AC42" i="8"/>
  <c r="AE42" i="8" s="1"/>
  <c r="AH42" i="8"/>
  <c r="AJ42" i="8" s="1"/>
  <c r="S42" i="8"/>
  <c r="X42" i="8"/>
  <c r="I42" i="8"/>
  <c r="K42" i="8" s="1"/>
  <c r="N42" i="8"/>
  <c r="P42" i="8" s="1"/>
  <c r="G25" i="1"/>
  <c r="C24" i="1"/>
  <c r="C43" i="8"/>
  <c r="H25" i="1"/>
  <c r="I25" i="1" s="1"/>
  <c r="D25" i="1"/>
  <c r="Y34" i="18" l="1"/>
  <c r="L34" i="18"/>
  <c r="M34" i="18" s="1"/>
  <c r="H34" i="18"/>
  <c r="I34" i="18" s="1"/>
  <c r="T34" i="18"/>
  <c r="U34" i="18" s="1"/>
  <c r="C48" i="24"/>
  <c r="K29" i="23"/>
  <c r="K48" i="24"/>
  <c r="Z29" i="23"/>
  <c r="C36" i="18"/>
  <c r="AB36" i="18" s="1"/>
  <c r="C32" i="23"/>
  <c r="AF34" i="18"/>
  <c r="AG34" i="18" s="1"/>
  <c r="G48" i="24"/>
  <c r="AE29" i="23"/>
  <c r="E48" i="24"/>
  <c r="P29" i="23"/>
  <c r="E30" i="23"/>
  <c r="AC30" i="23"/>
  <c r="AD30" i="23" s="1"/>
  <c r="S30" i="23"/>
  <c r="T30" i="23" s="1"/>
  <c r="I30" i="23"/>
  <c r="J30" i="23" s="1"/>
  <c r="AH30" i="23"/>
  <c r="AI30" i="23" s="1"/>
  <c r="N30" i="23"/>
  <c r="O30" i="23" s="1"/>
  <c r="X30" i="23"/>
  <c r="Y30" i="23" s="1"/>
  <c r="F17" i="29"/>
  <c r="D33" i="23"/>
  <c r="C35" i="18"/>
  <c r="C31" i="23"/>
  <c r="AJ29" i="23"/>
  <c r="M48" i="24"/>
  <c r="U29" i="23"/>
  <c r="I48" i="24"/>
  <c r="AB34" i="18"/>
  <c r="AC34" i="18" s="1"/>
  <c r="P34" i="18"/>
  <c r="Q34" i="18" s="1"/>
  <c r="Z42" i="8"/>
  <c r="U42" i="8"/>
  <c r="AO42" i="8"/>
  <c r="CB90" i="16"/>
  <c r="R90" i="16"/>
  <c r="BL90" i="16"/>
  <c r="BW90" i="16"/>
  <c r="D49" i="16"/>
  <c r="X90" i="16"/>
  <c r="AQ90" i="16"/>
  <c r="AH90" i="16"/>
  <c r="W90" i="16"/>
  <c r="AT90" i="16"/>
  <c r="AO90" i="16"/>
  <c r="BV90" i="16"/>
  <c r="BM90" i="16"/>
  <c r="AY90" i="16"/>
  <c r="BO90" i="16"/>
  <c r="BN90" i="16"/>
  <c r="BU90" i="16"/>
  <c r="BZ90" i="16"/>
  <c r="D37" i="18"/>
  <c r="D45" i="8"/>
  <c r="E36" i="18"/>
  <c r="H36" i="18"/>
  <c r="C33" i="27"/>
  <c r="E43" i="8"/>
  <c r="D32" i="27"/>
  <c r="F73" i="27"/>
  <c r="BR73" i="27"/>
  <c r="AJ73" i="27"/>
  <c r="AP73" i="27"/>
  <c r="AR73" i="27"/>
  <c r="BT73" i="27"/>
  <c r="AQ73" i="27"/>
  <c r="CA73" i="27"/>
  <c r="BS73" i="27"/>
  <c r="AM73" i="27"/>
  <c r="BU73" i="27"/>
  <c r="BV73" i="27"/>
  <c r="AH73" i="27"/>
  <c r="BD73" i="27"/>
  <c r="BH73" i="27"/>
  <c r="AT73" i="27"/>
  <c r="AO73" i="27"/>
  <c r="BC73" i="27"/>
  <c r="AV73" i="27"/>
  <c r="BF73" i="27"/>
  <c r="BE73" i="27"/>
  <c r="AS73" i="27"/>
  <c r="BZ73" i="27"/>
  <c r="AK73" i="27"/>
  <c r="BX73" i="27"/>
  <c r="CB73" i="27"/>
  <c r="AW73" i="27"/>
  <c r="AL73" i="27"/>
  <c r="BA73" i="27"/>
  <c r="AZ73" i="27"/>
  <c r="AI73" i="27"/>
  <c r="AX73" i="27"/>
  <c r="BQ73" i="27"/>
  <c r="CC73" i="27"/>
  <c r="AY73" i="27"/>
  <c r="BY73" i="27"/>
  <c r="BG73" i="27"/>
  <c r="BO73" i="27"/>
  <c r="M73" i="27"/>
  <c r="W73" i="27"/>
  <c r="P73" i="27"/>
  <c r="Y73" i="27"/>
  <c r="AE73" i="27"/>
  <c r="BJ73" i="27"/>
  <c r="J73" i="27"/>
  <c r="K73" i="27"/>
  <c r="T73" i="27"/>
  <c r="O73" i="27"/>
  <c r="X73" i="27"/>
  <c r="H73" i="27"/>
  <c r="R73" i="27"/>
  <c r="AD73" i="27"/>
  <c r="G73" i="27"/>
  <c r="BN73" i="27"/>
  <c r="V73" i="27"/>
  <c r="N73" i="27"/>
  <c r="I73" i="27"/>
  <c r="BL73" i="27"/>
  <c r="AA73" i="27"/>
  <c r="AF73" i="27"/>
  <c r="AB73" i="27"/>
  <c r="BK73" i="27"/>
  <c r="AC73" i="27"/>
  <c r="BM73" i="27"/>
  <c r="Q73" i="27"/>
  <c r="U73" i="27"/>
  <c r="CN91" i="16"/>
  <c r="CJ91" i="16"/>
  <c r="CM91" i="16"/>
  <c r="CI91" i="16"/>
  <c r="CK91" i="16"/>
  <c r="CE91" i="16"/>
  <c r="CA91" i="16"/>
  <c r="CB91" i="16"/>
  <c r="CH91" i="16"/>
  <c r="CC91" i="16"/>
  <c r="BV91" i="16"/>
  <c r="BR91" i="16"/>
  <c r="BZ91" i="16"/>
  <c r="BW91" i="16"/>
  <c r="BO91" i="16"/>
  <c r="BK91" i="16"/>
  <c r="CL91" i="16"/>
  <c r="CD91" i="16"/>
  <c r="BX91" i="16"/>
  <c r="BS91" i="16"/>
  <c r="BP91" i="16"/>
  <c r="BL91" i="16"/>
  <c r="BH91" i="16"/>
  <c r="BD91" i="16"/>
  <c r="AZ91" i="16"/>
  <c r="AV91" i="16"/>
  <c r="BU91" i="16"/>
  <c r="BN91" i="16"/>
  <c r="BF91" i="16"/>
  <c r="AY91" i="16"/>
  <c r="AT91" i="16"/>
  <c r="CF91" i="16"/>
  <c r="BG91" i="16"/>
  <c r="BB91" i="16"/>
  <c r="AU91" i="16"/>
  <c r="AP91" i="16"/>
  <c r="AL91" i="16"/>
  <c r="AH91" i="16"/>
  <c r="AD91" i="16"/>
  <c r="Z91" i="16"/>
  <c r="V91" i="16"/>
  <c r="BT91" i="16"/>
  <c r="BM91" i="16"/>
  <c r="AX91" i="16"/>
  <c r="AN91" i="16"/>
  <c r="AG91" i="16"/>
  <c r="AA91" i="16"/>
  <c r="AW91" i="16"/>
  <c r="AM91" i="16"/>
  <c r="P91" i="16"/>
  <c r="BC91" i="16"/>
  <c r="AO91" i="16"/>
  <c r="AI91" i="16"/>
  <c r="AB91" i="16"/>
  <c r="W91" i="16"/>
  <c r="R91" i="16"/>
  <c r="N91" i="16"/>
  <c r="I91" i="16"/>
  <c r="F91" i="16"/>
  <c r="Q91" i="16"/>
  <c r="J91" i="16"/>
  <c r="D50" i="16"/>
  <c r="BJ91" i="16"/>
  <c r="AR91" i="16"/>
  <c r="AF91" i="16"/>
  <c r="Y91" i="16"/>
  <c r="T91" i="16"/>
  <c r="BE91" i="16"/>
  <c r="H91" i="16"/>
  <c r="K91" i="16"/>
  <c r="L91" i="16"/>
  <c r="AQ91" i="16"/>
  <c r="AE91" i="16"/>
  <c r="O91" i="16"/>
  <c r="AJ91" i="16"/>
  <c r="X91" i="16"/>
  <c r="S91" i="16"/>
  <c r="G91" i="16"/>
  <c r="AW43" i="8"/>
  <c r="AY43" i="8" s="1"/>
  <c r="C51" i="16"/>
  <c r="BG43" i="8"/>
  <c r="BI43" i="8" s="1"/>
  <c r="BB43" i="8"/>
  <c r="BD43" i="8" s="1"/>
  <c r="AM43" i="8"/>
  <c r="AO43" i="8" s="1"/>
  <c r="AR43" i="8"/>
  <c r="AT43" i="8" s="1"/>
  <c r="AC43" i="8"/>
  <c r="AE43" i="8" s="1"/>
  <c r="AH43" i="8"/>
  <c r="AJ43" i="8" s="1"/>
  <c r="S43" i="8"/>
  <c r="U43" i="8" s="1"/>
  <c r="X43" i="8"/>
  <c r="Z43" i="8" s="1"/>
  <c r="I43" i="8"/>
  <c r="K43" i="8" s="1"/>
  <c r="N43" i="8"/>
  <c r="P43" i="8" s="1"/>
  <c r="G26" i="1"/>
  <c r="C25" i="1"/>
  <c r="C44" i="8"/>
  <c r="H26" i="1"/>
  <c r="I26" i="1" s="1"/>
  <c r="C37" i="18" l="1"/>
  <c r="C33" i="23"/>
  <c r="X35" i="18"/>
  <c r="Y35" i="18" s="1"/>
  <c r="E35" i="18"/>
  <c r="P35" i="18"/>
  <c r="Q35" i="18" s="1"/>
  <c r="AB35" i="18"/>
  <c r="AC35" i="18" s="1"/>
  <c r="L35" i="18"/>
  <c r="M35" i="18" s="1"/>
  <c r="AE30" i="23"/>
  <c r="G49" i="24"/>
  <c r="X36" i="18"/>
  <c r="T36" i="18"/>
  <c r="H35" i="18"/>
  <c r="I35" i="18" s="1"/>
  <c r="AJ30" i="23"/>
  <c r="M49" i="24"/>
  <c r="P36" i="18"/>
  <c r="Q36" i="18" s="1"/>
  <c r="AF36" i="18"/>
  <c r="AF35" i="18"/>
  <c r="AG35" i="18" s="1"/>
  <c r="K30" i="23"/>
  <c r="C49" i="24"/>
  <c r="P30" i="23"/>
  <c r="E49" i="24"/>
  <c r="L36" i="18"/>
  <c r="T35" i="18"/>
  <c r="U35" i="18" s="1"/>
  <c r="E31" i="23"/>
  <c r="I31" i="23"/>
  <c r="J31" i="23" s="1"/>
  <c r="N31" i="23"/>
  <c r="O31" i="23" s="1"/>
  <c r="S31" i="23"/>
  <c r="T31" i="23" s="1"/>
  <c r="X31" i="23"/>
  <c r="Y31" i="23" s="1"/>
  <c r="AC31" i="23"/>
  <c r="AD31" i="23" s="1"/>
  <c r="AH31" i="23"/>
  <c r="AI31" i="23" s="1"/>
  <c r="Z30" i="23"/>
  <c r="K49" i="24"/>
  <c r="U30" i="23"/>
  <c r="I49" i="24"/>
  <c r="E32" i="23"/>
  <c r="AC32" i="23"/>
  <c r="AD32" i="23" s="1"/>
  <c r="AH32" i="23"/>
  <c r="AI32" i="23" s="1"/>
  <c r="X32" i="23"/>
  <c r="Y32" i="23" s="1"/>
  <c r="S32" i="23"/>
  <c r="T32" i="23" s="1"/>
  <c r="N32" i="23"/>
  <c r="O32" i="23" s="1"/>
  <c r="I32" i="23"/>
  <c r="J32" i="23" s="1"/>
  <c r="F26" i="1"/>
  <c r="B26" i="1" s="1"/>
  <c r="E37" i="18"/>
  <c r="P37" i="18"/>
  <c r="H37" i="18"/>
  <c r="I37" i="18" s="1"/>
  <c r="X37" i="18"/>
  <c r="Y37" i="18" s="1"/>
  <c r="AF37" i="18"/>
  <c r="T37" i="18"/>
  <c r="L37" i="18"/>
  <c r="AB37" i="18"/>
  <c r="AC37" i="18" s="1"/>
  <c r="C34" i="27"/>
  <c r="E44" i="8"/>
  <c r="D33" i="27"/>
  <c r="F74" i="27"/>
  <c r="K74" i="27"/>
  <c r="R74" i="27"/>
  <c r="BT74" i="27"/>
  <c r="CA74" i="27"/>
  <c r="O74" i="27"/>
  <c r="BR74" i="27"/>
  <c r="I74" i="27"/>
  <c r="AX74" i="27"/>
  <c r="AO74" i="27"/>
  <c r="P74" i="27"/>
  <c r="CB74" i="27"/>
  <c r="BH74" i="27"/>
  <c r="AZ74" i="27"/>
  <c r="BC74" i="27"/>
  <c r="G74" i="27"/>
  <c r="AT74" i="27"/>
  <c r="BV74" i="27"/>
  <c r="AS74" i="27"/>
  <c r="H74" i="27"/>
  <c r="BS74" i="27"/>
  <c r="M74" i="27"/>
  <c r="CC74" i="27"/>
  <c r="BG74" i="27"/>
  <c r="BF74" i="27"/>
  <c r="Q74" i="27"/>
  <c r="BZ74" i="27"/>
  <c r="AV74" i="27"/>
  <c r="BY74" i="27"/>
  <c r="BD74" i="27"/>
  <c r="J74" i="27"/>
  <c r="BA74" i="27"/>
  <c r="BU74" i="27"/>
  <c r="AW74" i="27"/>
  <c r="BE74" i="27"/>
  <c r="AP74" i="27"/>
  <c r="N74" i="27"/>
  <c r="BX74" i="27"/>
  <c r="AQ74" i="27"/>
  <c r="AY74" i="27"/>
  <c r="AR74" i="27"/>
  <c r="BQ74" i="27"/>
  <c r="AL74" i="27"/>
  <c r="AC74" i="27"/>
  <c r="V74" i="27"/>
  <c r="AM74" i="27"/>
  <c r="Y74" i="27"/>
  <c r="BL74" i="27"/>
  <c r="AI74" i="27"/>
  <c r="AF74" i="27"/>
  <c r="T74" i="27"/>
  <c r="AE74" i="27"/>
  <c r="AH74" i="27"/>
  <c r="AK74" i="27"/>
  <c r="AD74" i="27"/>
  <c r="U74" i="27"/>
  <c r="BJ74" i="27"/>
  <c r="BK74" i="27"/>
  <c r="AA74" i="27"/>
  <c r="AB74" i="27"/>
  <c r="W74" i="27"/>
  <c r="BN74" i="27"/>
  <c r="BM74" i="27"/>
  <c r="BO74" i="27"/>
  <c r="X74" i="27"/>
  <c r="AJ74" i="27"/>
  <c r="CK92" i="16"/>
  <c r="CN92" i="16"/>
  <c r="CJ92" i="16"/>
  <c r="CL92" i="16"/>
  <c r="CF92" i="16"/>
  <c r="CB92" i="16"/>
  <c r="CI92" i="16"/>
  <c r="CE92" i="16"/>
  <c r="BZ92" i="16"/>
  <c r="CM92" i="16"/>
  <c r="CA92" i="16"/>
  <c r="BW92" i="16"/>
  <c r="BS92" i="16"/>
  <c r="CD92" i="16"/>
  <c r="BU92" i="16"/>
  <c r="BP92" i="16"/>
  <c r="BL92" i="16"/>
  <c r="BV92" i="16"/>
  <c r="BM92" i="16"/>
  <c r="BE92" i="16"/>
  <c r="AW92" i="16"/>
  <c r="BO92" i="16"/>
  <c r="BD92" i="16"/>
  <c r="AX92" i="16"/>
  <c r="BR92" i="16"/>
  <c r="BJ92" i="16"/>
  <c r="BF92" i="16"/>
  <c r="AY92" i="16"/>
  <c r="AT92" i="16"/>
  <c r="AQ92" i="16"/>
  <c r="AM92" i="16"/>
  <c r="AI92" i="16"/>
  <c r="AE92" i="16"/>
  <c r="AA92" i="16"/>
  <c r="W92" i="16"/>
  <c r="CH92" i="16"/>
  <c r="BC92" i="16"/>
  <c r="AR92" i="16"/>
  <c r="AL92" i="16"/>
  <c r="AF92" i="16"/>
  <c r="N92" i="16"/>
  <c r="L92" i="16"/>
  <c r="AP92" i="16"/>
  <c r="AJ92" i="16"/>
  <c r="X92" i="16"/>
  <c r="Q92" i="16"/>
  <c r="BT92" i="16"/>
  <c r="BK92" i="16"/>
  <c r="BG92" i="16"/>
  <c r="AU92" i="16"/>
  <c r="AN92" i="16"/>
  <c r="AG92" i="16"/>
  <c r="Z92" i="16"/>
  <c r="S92" i="16"/>
  <c r="O92" i="16"/>
  <c r="G92" i="16"/>
  <c r="K92" i="16"/>
  <c r="Y92" i="16"/>
  <c r="R92" i="16"/>
  <c r="H92" i="16"/>
  <c r="F92" i="16"/>
  <c r="CC92" i="16"/>
  <c r="BB92" i="16"/>
  <c r="AZ92" i="16"/>
  <c r="AD92" i="16"/>
  <c r="AB92" i="16"/>
  <c r="T92" i="16"/>
  <c r="J92" i="16"/>
  <c r="AH92" i="16"/>
  <c r="V92" i="16"/>
  <c r="P92" i="16"/>
  <c r="BX92" i="16"/>
  <c r="BN92" i="16"/>
  <c r="BH92" i="16"/>
  <c r="AV92" i="16"/>
  <c r="I92" i="16"/>
  <c r="AO92" i="16"/>
  <c r="D51" i="16"/>
  <c r="AW44" i="8"/>
  <c r="AY44" i="8" s="1"/>
  <c r="C52" i="16"/>
  <c r="BG44" i="8"/>
  <c r="BI44" i="8" s="1"/>
  <c r="BB44" i="8"/>
  <c r="BD44" i="8" s="1"/>
  <c r="AM44" i="8"/>
  <c r="AO44" i="8" s="1"/>
  <c r="AR44" i="8"/>
  <c r="AT44" i="8" s="1"/>
  <c r="AC44" i="8"/>
  <c r="AE44" i="8" s="1"/>
  <c r="AH44" i="8"/>
  <c r="AJ44" i="8" s="1"/>
  <c r="S44" i="8"/>
  <c r="U44" i="8" s="1"/>
  <c r="X44" i="8"/>
  <c r="Z44" i="8" s="1"/>
  <c r="I44" i="8"/>
  <c r="K44" i="8" s="1"/>
  <c r="N44" i="8"/>
  <c r="P44" i="8" s="1"/>
  <c r="C45" i="8"/>
  <c r="AG37" i="18" l="1"/>
  <c r="M36" i="18"/>
  <c r="Y36" i="18"/>
  <c r="I36" i="18"/>
  <c r="U37" i="18"/>
  <c r="Q37" i="18"/>
  <c r="AJ31" i="23"/>
  <c r="M50" i="24"/>
  <c r="Z32" i="23"/>
  <c r="K51" i="24"/>
  <c r="P31" i="23"/>
  <c r="E50" i="24"/>
  <c r="M37" i="18"/>
  <c r="K32" i="23"/>
  <c r="C51" i="24"/>
  <c r="AJ32" i="23"/>
  <c r="M51" i="24"/>
  <c r="AE31" i="23"/>
  <c r="G50" i="24"/>
  <c r="K31" i="23"/>
  <c r="C50" i="24"/>
  <c r="E33" i="23"/>
  <c r="S33" i="23"/>
  <c r="T33" i="23" s="1"/>
  <c r="AH33" i="23"/>
  <c r="AI33" i="23" s="1"/>
  <c r="X33" i="23"/>
  <c r="Y33" i="23" s="1"/>
  <c r="AC33" i="23"/>
  <c r="AD33" i="23" s="1"/>
  <c r="N33" i="23"/>
  <c r="O33" i="23" s="1"/>
  <c r="I33" i="23"/>
  <c r="J33" i="23" s="1"/>
  <c r="P32" i="23"/>
  <c r="E51" i="24"/>
  <c r="AE32" i="23"/>
  <c r="G51" i="24"/>
  <c r="Z31" i="23"/>
  <c r="K50" i="24"/>
  <c r="AG36" i="18"/>
  <c r="U32" i="23"/>
  <c r="I51" i="24"/>
  <c r="U31" i="23"/>
  <c r="I50" i="24"/>
  <c r="U36" i="18"/>
  <c r="AC36" i="18"/>
  <c r="C26" i="1"/>
  <c r="C34" i="23" s="1"/>
  <c r="D18" i="29"/>
  <c r="D26" i="1"/>
  <c r="D38" i="18" s="1"/>
  <c r="C35" i="27"/>
  <c r="E45" i="8"/>
  <c r="D34" i="27"/>
  <c r="F75" i="27"/>
  <c r="AE75" i="27"/>
  <c r="AF75" i="27"/>
  <c r="AZ75" i="27"/>
  <c r="BQ75" i="27"/>
  <c r="AD75" i="27"/>
  <c r="BC75" i="27"/>
  <c r="AJ75" i="27"/>
  <c r="CC75" i="27"/>
  <c r="AV75" i="27"/>
  <c r="BT75" i="27"/>
  <c r="AX75" i="27"/>
  <c r="AO75" i="27"/>
  <c r="BG75" i="27"/>
  <c r="CB75" i="27"/>
  <c r="AY75" i="27"/>
  <c r="AL75" i="27"/>
  <c r="BV75" i="27"/>
  <c r="AQ75" i="27"/>
  <c r="BR75" i="27"/>
  <c r="BF75" i="27"/>
  <c r="AI75" i="27"/>
  <c r="BY75" i="27"/>
  <c r="BX75" i="27"/>
  <c r="AW75" i="27"/>
  <c r="AR75" i="27"/>
  <c r="AK75" i="27"/>
  <c r="BS75" i="27"/>
  <c r="BD75" i="27"/>
  <c r="AH75" i="27"/>
  <c r="AM75" i="27"/>
  <c r="BU75" i="27"/>
  <c r="BE75" i="27"/>
  <c r="AT75" i="27"/>
  <c r="BZ75" i="27"/>
  <c r="AC75" i="27"/>
  <c r="AB75" i="27"/>
  <c r="AS75" i="27"/>
  <c r="BH75" i="27"/>
  <c r="CA75" i="27"/>
  <c r="AA75" i="27"/>
  <c r="BA75" i="27"/>
  <c r="AP75" i="27"/>
  <c r="Y75" i="27"/>
  <c r="K75" i="27"/>
  <c r="I75" i="27"/>
  <c r="X75" i="27"/>
  <c r="T75" i="27"/>
  <c r="G75" i="27"/>
  <c r="R75" i="27"/>
  <c r="BL75" i="27"/>
  <c r="N75" i="27"/>
  <c r="W75" i="27"/>
  <c r="J75" i="27"/>
  <c r="BJ75" i="27"/>
  <c r="H75" i="27"/>
  <c r="M75" i="27"/>
  <c r="U75" i="27"/>
  <c r="BK75" i="27"/>
  <c r="V75" i="27"/>
  <c r="Q75" i="27"/>
  <c r="BM75" i="27"/>
  <c r="O75" i="27"/>
  <c r="BN75" i="27"/>
  <c r="P75" i="27"/>
  <c r="BO75" i="27"/>
  <c r="CL93" i="16"/>
  <c r="CH93" i="16"/>
  <c r="CK93" i="16"/>
  <c r="CM93" i="16"/>
  <c r="CC93" i="16"/>
  <c r="CN93" i="16"/>
  <c r="CD93" i="16"/>
  <c r="CE93" i="16"/>
  <c r="BZ93" i="16"/>
  <c r="BX93" i="16"/>
  <c r="BT93" i="16"/>
  <c r="BP93" i="16"/>
  <c r="CJ93" i="16"/>
  <c r="BS93" i="16"/>
  <c r="BM93" i="16"/>
  <c r="CA93" i="16"/>
  <c r="BU93" i="16"/>
  <c r="BN93" i="16"/>
  <c r="BJ93" i="16"/>
  <c r="BF93" i="16"/>
  <c r="BB93" i="16"/>
  <c r="AX93" i="16"/>
  <c r="AT93" i="16"/>
  <c r="CI93" i="16"/>
  <c r="CF93" i="16"/>
  <c r="BR93" i="16"/>
  <c r="BH93" i="16"/>
  <c r="BC93" i="16"/>
  <c r="AV93" i="16"/>
  <c r="BV93" i="16"/>
  <c r="BK93" i="16"/>
  <c r="BD93" i="16"/>
  <c r="AW93" i="16"/>
  <c r="AR93" i="16"/>
  <c r="AN93" i="16"/>
  <c r="AJ93" i="16"/>
  <c r="AF93" i="16"/>
  <c r="AB93" i="16"/>
  <c r="X93" i="16"/>
  <c r="CB93" i="16"/>
  <c r="BO93" i="16"/>
  <c r="BG93" i="16"/>
  <c r="AU93" i="16"/>
  <c r="AP93" i="16"/>
  <c r="AI93" i="16"/>
  <c r="AD93" i="16"/>
  <c r="O93" i="16"/>
  <c r="BE93" i="16"/>
  <c r="R93" i="16"/>
  <c r="AY93" i="16"/>
  <c r="AQ93" i="16"/>
  <c r="AL93" i="16"/>
  <c r="AE93" i="16"/>
  <c r="Y93" i="16"/>
  <c r="T93" i="16"/>
  <c r="P93" i="16"/>
  <c r="I93" i="16"/>
  <c r="W93" i="16"/>
  <c r="S93" i="16"/>
  <c r="J93" i="16"/>
  <c r="BW93" i="16"/>
  <c r="BL93" i="16"/>
  <c r="AO93" i="16"/>
  <c r="AH93" i="16"/>
  <c r="AA93" i="16"/>
  <c r="V93" i="16"/>
  <c r="N93" i="16"/>
  <c r="AG93" i="16"/>
  <c r="L93" i="16"/>
  <c r="AM93" i="16"/>
  <c r="G93" i="16"/>
  <c r="AZ93" i="16"/>
  <c r="F93" i="16"/>
  <c r="K93" i="16"/>
  <c r="Z93" i="16"/>
  <c r="Q93" i="16"/>
  <c r="H93" i="16"/>
  <c r="D52" i="16"/>
  <c r="AW45" i="8"/>
  <c r="AY45" i="8" s="1"/>
  <c r="C53" i="16"/>
  <c r="BG45" i="8"/>
  <c r="BI45" i="8" s="1"/>
  <c r="BB45" i="8"/>
  <c r="BD45" i="8" s="1"/>
  <c r="AM45" i="8"/>
  <c r="AO45" i="8" s="1"/>
  <c r="AR45" i="8"/>
  <c r="AT45" i="8" s="1"/>
  <c r="AC45" i="8"/>
  <c r="AE45" i="8" s="1"/>
  <c r="AH45" i="8"/>
  <c r="AJ45" i="8" s="1"/>
  <c r="S45" i="8"/>
  <c r="U45" i="8" s="1"/>
  <c r="X45" i="8"/>
  <c r="Z45" i="8" s="1"/>
  <c r="I45" i="8"/>
  <c r="K45" i="8" s="1"/>
  <c r="N45" i="8"/>
  <c r="P45" i="8" s="1"/>
  <c r="E34" i="23" l="1"/>
  <c r="S34" i="23"/>
  <c r="T34" i="23" s="1"/>
  <c r="AC34" i="23"/>
  <c r="AD34" i="23" s="1"/>
  <c r="N34" i="23"/>
  <c r="O34" i="23" s="1"/>
  <c r="X34" i="23"/>
  <c r="Y34" i="23" s="1"/>
  <c r="I34" i="23"/>
  <c r="J34" i="23" s="1"/>
  <c r="AH34" i="23"/>
  <c r="AI34" i="23" s="1"/>
  <c r="G52" i="24"/>
  <c r="AE33" i="23"/>
  <c r="Z33" i="23"/>
  <c r="K52" i="24"/>
  <c r="F18" i="29"/>
  <c r="D34" i="23"/>
  <c r="K33" i="23"/>
  <c r="C52" i="24"/>
  <c r="AJ33" i="23"/>
  <c r="M52" i="24"/>
  <c r="E52" i="24"/>
  <c r="P33" i="23"/>
  <c r="U33" i="23"/>
  <c r="I52" i="24"/>
  <c r="H27" i="1"/>
  <c r="I27" i="1" s="1"/>
  <c r="G27" i="1"/>
  <c r="D46" i="8"/>
  <c r="C38" i="18"/>
  <c r="C46" i="8"/>
  <c r="D35" i="27"/>
  <c r="F76" i="27"/>
  <c r="AM76" i="27"/>
  <c r="AL76" i="27"/>
  <c r="J76" i="27"/>
  <c r="AI76" i="27"/>
  <c r="CA76" i="27"/>
  <c r="K76" i="27"/>
  <c r="BV76" i="27"/>
  <c r="BY76" i="27"/>
  <c r="AR76" i="27"/>
  <c r="CC76" i="27"/>
  <c r="BZ76" i="27"/>
  <c r="AT76" i="27"/>
  <c r="BX76" i="27"/>
  <c r="AQ76" i="27"/>
  <c r="AZ76" i="27"/>
  <c r="AV76" i="27"/>
  <c r="AP76" i="27"/>
  <c r="BA76" i="27"/>
  <c r="AH76" i="27"/>
  <c r="AY76" i="27"/>
  <c r="AJ76" i="27"/>
  <c r="H76" i="27"/>
  <c r="AO76" i="27"/>
  <c r="AK76" i="27"/>
  <c r="I76" i="27"/>
  <c r="BQ76" i="27"/>
  <c r="CB76" i="27"/>
  <c r="AS76" i="27"/>
  <c r="AW76" i="27"/>
  <c r="BR76" i="27"/>
  <c r="BT76" i="27"/>
  <c r="AX76" i="27"/>
  <c r="BU76" i="27"/>
  <c r="BS76" i="27"/>
  <c r="G76" i="27"/>
  <c r="AD76" i="27"/>
  <c r="O76" i="27"/>
  <c r="BK76" i="27"/>
  <c r="AF76" i="27"/>
  <c r="R76" i="27"/>
  <c r="AC76" i="27"/>
  <c r="X76" i="27"/>
  <c r="BJ76" i="27"/>
  <c r="T76" i="27"/>
  <c r="M76" i="27"/>
  <c r="BN76" i="27"/>
  <c r="V76" i="27"/>
  <c r="BO76" i="27"/>
  <c r="BH76" i="27"/>
  <c r="AB76" i="27"/>
  <c r="Y76" i="27"/>
  <c r="BF76" i="27"/>
  <c r="N76" i="27"/>
  <c r="U76" i="27"/>
  <c r="AE76" i="27"/>
  <c r="BL76" i="27"/>
  <c r="BC76" i="27"/>
  <c r="Q76" i="27"/>
  <c r="BG76" i="27"/>
  <c r="BM76" i="27"/>
  <c r="W76" i="27"/>
  <c r="AA76" i="27"/>
  <c r="P76" i="27"/>
  <c r="BD76" i="27"/>
  <c r="BE76" i="27"/>
  <c r="CM94" i="16"/>
  <c r="CI94" i="16"/>
  <c r="CL94" i="16"/>
  <c r="CH94" i="16"/>
  <c r="CN94" i="16"/>
  <c r="CD94" i="16"/>
  <c r="BZ94" i="16"/>
  <c r="CB94" i="16"/>
  <c r="CJ94" i="16"/>
  <c r="CC94" i="16"/>
  <c r="BU94" i="16"/>
  <c r="BM94" i="16"/>
  <c r="CA94" i="16"/>
  <c r="BW94" i="16"/>
  <c r="BR94" i="16"/>
  <c r="BP94" i="16"/>
  <c r="BK94" i="16"/>
  <c r="CK94" i="16"/>
  <c r="CE94" i="16"/>
  <c r="BX94" i="16"/>
  <c r="BS94" i="16"/>
  <c r="BL94" i="16"/>
  <c r="BG94" i="16"/>
  <c r="BC94" i="16"/>
  <c r="AY94" i="16"/>
  <c r="AU94" i="16"/>
  <c r="BV94" i="16"/>
  <c r="BJ94" i="16"/>
  <c r="BF94" i="16"/>
  <c r="AZ94" i="16"/>
  <c r="AT94" i="16"/>
  <c r="CF94" i="16"/>
  <c r="BN94" i="16"/>
  <c r="BH94" i="16"/>
  <c r="BB94" i="16"/>
  <c r="AV94" i="16"/>
  <c r="AO94" i="16"/>
  <c r="AG94" i="16"/>
  <c r="Y94" i="16"/>
  <c r="BT94" i="16"/>
  <c r="AX94" i="16"/>
  <c r="AN94" i="16"/>
  <c r="AH94" i="16"/>
  <c r="V94" i="16"/>
  <c r="T94" i="16"/>
  <c r="H94" i="16"/>
  <c r="AW94" i="16"/>
  <c r="AM94" i="16"/>
  <c r="AF94" i="16"/>
  <c r="Z94" i="16"/>
  <c r="S94" i="16"/>
  <c r="BO94" i="16"/>
  <c r="BD94" i="16"/>
  <c r="AP94" i="16"/>
  <c r="AI94" i="16"/>
  <c r="AD94" i="16"/>
  <c r="AB94" i="16"/>
  <c r="W94" i="16"/>
  <c r="Q94" i="16"/>
  <c r="G94" i="16"/>
  <c r="K94" i="16"/>
  <c r="D53" i="16"/>
  <c r="AA94" i="16"/>
  <c r="P94" i="16"/>
  <c r="L94" i="16"/>
  <c r="AR94" i="16"/>
  <c r="O94" i="16"/>
  <c r="AL94" i="16"/>
  <c r="R94" i="16"/>
  <c r="I94" i="16"/>
  <c r="BE94" i="16"/>
  <c r="AJ94" i="16"/>
  <c r="X94" i="16"/>
  <c r="N94" i="16"/>
  <c r="J94" i="16"/>
  <c r="AQ94" i="16"/>
  <c r="AE94" i="16"/>
  <c r="F94" i="16"/>
  <c r="P34" i="23" l="1"/>
  <c r="E53" i="24"/>
  <c r="AJ34" i="23"/>
  <c r="M53" i="24"/>
  <c r="G53" i="24"/>
  <c r="AE34" i="23"/>
  <c r="K34" i="23"/>
  <c r="C53" i="24"/>
  <c r="I53" i="24"/>
  <c r="U34" i="23"/>
  <c r="K53" i="24"/>
  <c r="Z34" i="23"/>
  <c r="F27" i="1"/>
  <c r="B27" i="1" s="1"/>
  <c r="C27" i="1" s="1"/>
  <c r="E38" i="18"/>
  <c r="AF38" i="18"/>
  <c r="AG38" i="18" s="1"/>
  <c r="T38" i="18"/>
  <c r="U38" i="18" s="1"/>
  <c r="AB38" i="18"/>
  <c r="AC38" i="18" s="1"/>
  <c r="L38" i="18"/>
  <c r="M38" i="18" s="1"/>
  <c r="H38" i="18"/>
  <c r="I38" i="18" s="1"/>
  <c r="X38" i="18"/>
  <c r="Y38" i="18" s="1"/>
  <c r="P38" i="18"/>
  <c r="Q38" i="18" s="1"/>
  <c r="C36" i="27"/>
  <c r="BG46" i="8"/>
  <c r="BI46" i="8" s="1"/>
  <c r="AR46" i="8"/>
  <c r="AT46" i="8" s="1"/>
  <c r="AH46" i="8"/>
  <c r="AJ46" i="8" s="1"/>
  <c r="X46" i="8"/>
  <c r="Z46" i="8" s="1"/>
  <c r="N46" i="8"/>
  <c r="P46" i="8" s="1"/>
  <c r="E46" i="8"/>
  <c r="AW46" i="8"/>
  <c r="AY46" i="8" s="1"/>
  <c r="C54" i="16"/>
  <c r="BB46" i="8"/>
  <c r="BD46" i="8" s="1"/>
  <c r="AM46" i="8"/>
  <c r="AO46" i="8" s="1"/>
  <c r="AC46" i="8"/>
  <c r="AE46" i="8" s="1"/>
  <c r="S46" i="8"/>
  <c r="U46" i="8" s="1"/>
  <c r="I46" i="8"/>
  <c r="K46" i="8" s="1"/>
  <c r="D27" i="1"/>
  <c r="D19" i="29" l="1"/>
  <c r="F19" i="29"/>
  <c r="D35" i="23"/>
  <c r="C39" i="18"/>
  <c r="AB39" i="18" s="1"/>
  <c r="AC39" i="18" s="1"/>
  <c r="C35" i="23"/>
  <c r="C47" i="8"/>
  <c r="C37" i="27" s="1"/>
  <c r="CM95" i="16"/>
  <c r="CK95" i="16"/>
  <c r="CB95" i="16"/>
  <c r="BJ95" i="16"/>
  <c r="BG95" i="16"/>
  <c r="BK95" i="16"/>
  <c r="AV95" i="16"/>
  <c r="CH95" i="16"/>
  <c r="AP95" i="16"/>
  <c r="Z95" i="16"/>
  <c r="AM95" i="16"/>
  <c r="T95" i="16"/>
  <c r="AN95" i="16"/>
  <c r="N95" i="16"/>
  <c r="Q95" i="16"/>
  <c r="AE95" i="16"/>
  <c r="O95" i="16"/>
  <c r="W95" i="16"/>
  <c r="G95" i="16"/>
  <c r="CI95" i="16"/>
  <c r="CF95" i="16"/>
  <c r="BV95" i="16"/>
  <c r="CD95" i="16"/>
  <c r="BC95" i="16"/>
  <c r="BH95" i="16"/>
  <c r="BM95" i="16"/>
  <c r="BS95" i="16"/>
  <c r="AL95" i="16"/>
  <c r="V95" i="16"/>
  <c r="AF95" i="16"/>
  <c r="CC95" i="16"/>
  <c r="AG95" i="16"/>
  <c r="I95" i="16"/>
  <c r="J95" i="16"/>
  <c r="X95" i="16"/>
  <c r="H95" i="16"/>
  <c r="K95" i="16"/>
  <c r="BX95" i="16"/>
  <c r="CN95" i="16"/>
  <c r="CE95" i="16"/>
  <c r="BZ95" i="16"/>
  <c r="BR95" i="16"/>
  <c r="BU95" i="16"/>
  <c r="BW95" i="16"/>
  <c r="BD95" i="16"/>
  <c r="BF95" i="16"/>
  <c r="AY95" i="16"/>
  <c r="AH95" i="16"/>
  <c r="BE95" i="16"/>
  <c r="D54" i="16"/>
  <c r="BT95" i="16"/>
  <c r="AA95" i="16"/>
  <c r="F95" i="16"/>
  <c r="BB95" i="16"/>
  <c r="P95" i="16"/>
  <c r="AW95" i="16"/>
  <c r="BL95" i="16"/>
  <c r="L95" i="16"/>
  <c r="CJ95" i="16"/>
  <c r="CA95" i="16"/>
  <c r="CL95" i="16"/>
  <c r="BN95" i="16"/>
  <c r="BO95" i="16"/>
  <c r="BP95" i="16"/>
  <c r="AZ95" i="16"/>
  <c r="AX95" i="16"/>
  <c r="AT95" i="16"/>
  <c r="AD95" i="16"/>
  <c r="AR95" i="16"/>
  <c r="AJ95" i="16"/>
  <c r="AU95" i="16"/>
  <c r="R95" i="16"/>
  <c r="Y95" i="16"/>
  <c r="AQ95" i="16"/>
  <c r="AB95" i="16"/>
  <c r="AI95" i="16"/>
  <c r="AO95" i="16"/>
  <c r="S95" i="16"/>
  <c r="BV77" i="27"/>
  <c r="BX77" i="27"/>
  <c r="AP77" i="27"/>
  <c r="BQ77" i="27"/>
  <c r="AK77" i="27"/>
  <c r="Q77" i="27"/>
  <c r="AV77" i="27"/>
  <c r="M77" i="27"/>
  <c r="CB77" i="27"/>
  <c r="BE77" i="27"/>
  <c r="BG77" i="27"/>
  <c r="AA77" i="27"/>
  <c r="I77" i="27"/>
  <c r="BM77" i="27"/>
  <c r="BF77" i="27"/>
  <c r="U77" i="27"/>
  <c r="D36" i="27"/>
  <c r="BS77" i="27"/>
  <c r="AJ77" i="27"/>
  <c r="N77" i="27"/>
  <c r="AT77" i="27"/>
  <c r="AR77" i="27"/>
  <c r="AY77" i="27"/>
  <c r="CA77" i="27"/>
  <c r="BU77" i="27"/>
  <c r="AM77" i="27"/>
  <c r="V77" i="27"/>
  <c r="T77" i="27"/>
  <c r="AF77" i="27"/>
  <c r="BJ77" i="27"/>
  <c r="H77" i="27"/>
  <c r="Y77" i="27"/>
  <c r="AE77" i="27"/>
  <c r="F77" i="27"/>
  <c r="P77" i="27"/>
  <c r="AO77" i="27"/>
  <c r="BR77" i="27"/>
  <c r="AH77" i="27"/>
  <c r="BY77" i="27"/>
  <c r="AL77" i="27"/>
  <c r="BT77" i="27"/>
  <c r="AI77" i="27"/>
  <c r="O77" i="27"/>
  <c r="AD77" i="27"/>
  <c r="J77" i="27"/>
  <c r="K77" i="27"/>
  <c r="BD77" i="27"/>
  <c r="BK77" i="27"/>
  <c r="BO77" i="27"/>
  <c r="BH77" i="27"/>
  <c r="CC77" i="27"/>
  <c r="BA77" i="27"/>
  <c r="BZ77" i="27"/>
  <c r="AQ77" i="27"/>
  <c r="AS77" i="27"/>
  <c r="AZ77" i="27"/>
  <c r="AW77" i="27"/>
  <c r="R77" i="27"/>
  <c r="AX77" i="27"/>
  <c r="AC77" i="27"/>
  <c r="AB77" i="27"/>
  <c r="W77" i="27"/>
  <c r="BL77" i="27"/>
  <c r="X77" i="27"/>
  <c r="G77" i="27"/>
  <c r="BC77" i="27"/>
  <c r="BN77" i="27"/>
  <c r="X39" i="18"/>
  <c r="Y39" i="18" s="1"/>
  <c r="D39" i="18"/>
  <c r="D47" i="8"/>
  <c r="N47" i="8"/>
  <c r="P47" i="8" s="1"/>
  <c r="G28" i="1"/>
  <c r="H28" i="1"/>
  <c r="I28" i="1" s="1"/>
  <c r="E39" i="18" l="1"/>
  <c r="P39" i="18"/>
  <c r="Q39" i="18" s="1"/>
  <c r="H39" i="18"/>
  <c r="I39" i="18" s="1"/>
  <c r="T39" i="18"/>
  <c r="U39" i="18" s="1"/>
  <c r="L39" i="18"/>
  <c r="M39" i="18" s="1"/>
  <c r="E35" i="23"/>
  <c r="AH35" i="23"/>
  <c r="AI35" i="23" s="1"/>
  <c r="X35" i="23"/>
  <c r="Y35" i="23" s="1"/>
  <c r="I35" i="23"/>
  <c r="J35" i="23" s="1"/>
  <c r="S35" i="23"/>
  <c r="T35" i="23" s="1"/>
  <c r="N35" i="23"/>
  <c r="O35" i="23" s="1"/>
  <c r="AC35" i="23"/>
  <c r="AD35" i="23" s="1"/>
  <c r="AF39" i="18"/>
  <c r="AG39" i="18" s="1"/>
  <c r="AR47" i="8"/>
  <c r="AT47" i="8" s="1"/>
  <c r="AW47" i="8"/>
  <c r="AY47" i="8" s="1"/>
  <c r="X47" i="8"/>
  <c r="Z47" i="8" s="1"/>
  <c r="AM47" i="8"/>
  <c r="AO47" i="8" s="1"/>
  <c r="E47" i="8"/>
  <c r="S47" i="8"/>
  <c r="U47" i="8" s="1"/>
  <c r="BG47" i="8"/>
  <c r="BI47" i="8" s="1"/>
  <c r="AH47" i="8"/>
  <c r="AJ47" i="8" s="1"/>
  <c r="C55" i="16"/>
  <c r="CH96" i="16" s="1"/>
  <c r="I47" i="8"/>
  <c r="K47" i="8" s="1"/>
  <c r="AC47" i="8"/>
  <c r="AE47" i="8" s="1"/>
  <c r="BB47" i="8"/>
  <c r="BD47" i="8" s="1"/>
  <c r="D37" i="27"/>
  <c r="F78" i="27"/>
  <c r="AH78" i="27"/>
  <c r="AL78" i="27"/>
  <c r="AK78" i="27"/>
  <c r="AJ78" i="27"/>
  <c r="AI78" i="27"/>
  <c r="AM78" i="27"/>
  <c r="CA78" i="27"/>
  <c r="BV78" i="27"/>
  <c r="AC78" i="27"/>
  <c r="AO78" i="27"/>
  <c r="AA78" i="27"/>
  <c r="BA78" i="27"/>
  <c r="AS78" i="27"/>
  <c r="AV78" i="27"/>
  <c r="AE78" i="27"/>
  <c r="AD78" i="27"/>
  <c r="AT78" i="27"/>
  <c r="AR78" i="27"/>
  <c r="BF78" i="27"/>
  <c r="AW78" i="27"/>
  <c r="BY78" i="27"/>
  <c r="AP78" i="27"/>
  <c r="BT78" i="27"/>
  <c r="CC78" i="27"/>
  <c r="BG78" i="27"/>
  <c r="BQ78" i="27"/>
  <c r="BH78" i="27"/>
  <c r="BD78" i="27"/>
  <c r="BU78" i="27"/>
  <c r="CB78" i="27"/>
  <c r="BC78" i="27"/>
  <c r="AB78" i="27"/>
  <c r="BZ78" i="27"/>
  <c r="AX78" i="27"/>
  <c r="AF78" i="27"/>
  <c r="BS78" i="27"/>
  <c r="BR78" i="27"/>
  <c r="AQ78" i="27"/>
  <c r="BE78" i="27"/>
  <c r="AZ78" i="27"/>
  <c r="BX78" i="27"/>
  <c r="AY78" i="27"/>
  <c r="BN78" i="27"/>
  <c r="BO78" i="27"/>
  <c r="Q78" i="27"/>
  <c r="K78" i="27"/>
  <c r="Y78" i="27"/>
  <c r="M78" i="27"/>
  <c r="H78" i="27"/>
  <c r="BJ78" i="27"/>
  <c r="X78" i="27"/>
  <c r="P78" i="27"/>
  <c r="N78" i="27"/>
  <c r="T78" i="27"/>
  <c r="J78" i="27"/>
  <c r="W78" i="27"/>
  <c r="G78" i="27"/>
  <c r="V78" i="27"/>
  <c r="BK78" i="27"/>
  <c r="I78" i="27"/>
  <c r="BM78" i="27"/>
  <c r="BL78" i="27"/>
  <c r="U78" i="27"/>
  <c r="R78" i="27"/>
  <c r="O78" i="27"/>
  <c r="BW96" i="16"/>
  <c r="X96" i="16"/>
  <c r="D55" i="16"/>
  <c r="F28" i="1"/>
  <c r="B28" i="1" s="1"/>
  <c r="C54" i="24" l="1"/>
  <c r="K35" i="23"/>
  <c r="G54" i="24"/>
  <c r="AE35" i="23"/>
  <c r="K54" i="24"/>
  <c r="Z35" i="23"/>
  <c r="E54" i="24"/>
  <c r="P35" i="23"/>
  <c r="M54" i="24"/>
  <c r="AJ35" i="23"/>
  <c r="U35" i="23"/>
  <c r="I54" i="24"/>
  <c r="Q96" i="16"/>
  <c r="AE96" i="16"/>
  <c r="CJ96" i="16"/>
  <c r="K96" i="16"/>
  <c r="AV96" i="16"/>
  <c r="AY96" i="16"/>
  <c r="BD96" i="16"/>
  <c r="T96" i="16"/>
  <c r="G96" i="16"/>
  <c r="AD96" i="16"/>
  <c r="BG96" i="16"/>
  <c r="BZ96" i="16"/>
  <c r="CC96" i="16"/>
  <c r="BL96" i="16"/>
  <c r="Y96" i="16"/>
  <c r="AO96" i="16"/>
  <c r="AU96" i="16"/>
  <c r="AX96" i="16"/>
  <c r="BE96" i="16"/>
  <c r="CL96" i="16"/>
  <c r="CM96" i="16"/>
  <c r="AB96" i="16"/>
  <c r="BC96" i="16"/>
  <c r="AI96" i="16"/>
  <c r="BH96" i="16"/>
  <c r="CN96" i="16"/>
  <c r="I96" i="16"/>
  <c r="J96" i="16"/>
  <c r="BX96" i="16"/>
  <c r="AF96" i="16"/>
  <c r="F96" i="16"/>
  <c r="BP96" i="16"/>
  <c r="BB96" i="16"/>
  <c r="BN96" i="16"/>
  <c r="BK96" i="16"/>
  <c r="CB96" i="16"/>
  <c r="Z96" i="16"/>
  <c r="AN96" i="16"/>
  <c r="AG96" i="16"/>
  <c r="AH96" i="16"/>
  <c r="L96" i="16"/>
  <c r="O96" i="16"/>
  <c r="AL96" i="16"/>
  <c r="CI96" i="16"/>
  <c r="H96" i="16"/>
  <c r="AJ96" i="16"/>
  <c r="W96" i="16"/>
  <c r="AM96" i="16"/>
  <c r="BJ96" i="16"/>
  <c r="BR96" i="16"/>
  <c r="BU96" i="16"/>
  <c r="BM96" i="16"/>
  <c r="BO96" i="16"/>
  <c r="CE96" i="16"/>
  <c r="CF96" i="16"/>
  <c r="CK96" i="16"/>
  <c r="P96" i="16"/>
  <c r="BF96" i="16"/>
  <c r="AZ96" i="16"/>
  <c r="AT96" i="16"/>
  <c r="R96" i="16"/>
  <c r="S96" i="16"/>
  <c r="AR96" i="16"/>
  <c r="V96" i="16"/>
  <c r="N96" i="16"/>
  <c r="AP96" i="16"/>
  <c r="AA96" i="16"/>
  <c r="AQ96" i="16"/>
  <c r="BV96" i="16"/>
  <c r="AW96" i="16"/>
  <c r="CA96" i="16"/>
  <c r="BT96" i="16"/>
  <c r="BS96" i="16"/>
  <c r="CD96" i="16"/>
  <c r="C28" i="1"/>
  <c r="D20" i="29"/>
  <c r="D28" i="1"/>
  <c r="C40" i="18" l="1"/>
  <c r="AB40" i="18" s="1"/>
  <c r="AC40" i="18" s="1"/>
  <c r="C36" i="23"/>
  <c r="F20" i="29"/>
  <c r="D36" i="23"/>
  <c r="L40" i="18"/>
  <c r="M40" i="18" s="1"/>
  <c r="H40" i="18"/>
  <c r="I40" i="18" s="1"/>
  <c r="T40" i="18"/>
  <c r="U40" i="18" s="1"/>
  <c r="AF40" i="18"/>
  <c r="AG40" i="18" s="1"/>
  <c r="C48" i="8"/>
  <c r="C38" i="27" s="1"/>
  <c r="X40" i="18"/>
  <c r="Y40" i="18" s="1"/>
  <c r="E40" i="18"/>
  <c r="P40" i="18"/>
  <c r="Q40" i="18" s="1"/>
  <c r="D40" i="18"/>
  <c r="D48" i="8"/>
  <c r="G29" i="1"/>
  <c r="H29" i="1"/>
  <c r="I29" i="1" s="1"/>
  <c r="E36" i="23" l="1"/>
  <c r="AC36" i="23"/>
  <c r="AD36" i="23" s="1"/>
  <c r="X36" i="23"/>
  <c r="Y36" i="23" s="1"/>
  <c r="AH36" i="23"/>
  <c r="AI36" i="23" s="1"/>
  <c r="I36" i="23"/>
  <c r="J36" i="23" s="1"/>
  <c r="S36" i="23"/>
  <c r="T36" i="23" s="1"/>
  <c r="N36" i="23"/>
  <c r="O36" i="23" s="1"/>
  <c r="AM48" i="8"/>
  <c r="AO48" i="8" s="1"/>
  <c r="X48" i="8"/>
  <c r="Z48" i="8" s="1"/>
  <c r="C56" i="16"/>
  <c r="CH97" i="16" s="1"/>
  <c r="S48" i="8"/>
  <c r="U48" i="8" s="1"/>
  <c r="AW48" i="8"/>
  <c r="AY48" i="8" s="1"/>
  <c r="AR48" i="8"/>
  <c r="AT48" i="8" s="1"/>
  <c r="N48" i="8"/>
  <c r="P48" i="8" s="1"/>
  <c r="AH48" i="8"/>
  <c r="AJ48" i="8" s="1"/>
  <c r="BG48" i="8"/>
  <c r="BI48" i="8" s="1"/>
  <c r="E48" i="8"/>
  <c r="I48" i="8"/>
  <c r="K48" i="8" s="1"/>
  <c r="AC48" i="8"/>
  <c r="AE48" i="8" s="1"/>
  <c r="BB48" i="8"/>
  <c r="BD48" i="8" s="1"/>
  <c r="D38" i="27"/>
  <c r="F79" i="27"/>
  <c r="AI79" i="27"/>
  <c r="AL79" i="27"/>
  <c r="AH79" i="27"/>
  <c r="AM79" i="27"/>
  <c r="AK79" i="27"/>
  <c r="AJ79" i="27"/>
  <c r="BV79" i="27"/>
  <c r="AY79" i="27"/>
  <c r="BQ79" i="27"/>
  <c r="BX79" i="27"/>
  <c r="G79" i="27"/>
  <c r="AV79" i="27"/>
  <c r="BU79" i="27"/>
  <c r="AS79" i="27"/>
  <c r="I79" i="27"/>
  <c r="AX79" i="27"/>
  <c r="AZ79" i="27"/>
  <c r="CC79" i="27"/>
  <c r="AW79" i="27"/>
  <c r="AT79" i="27"/>
  <c r="BR79" i="27"/>
  <c r="CA79" i="27"/>
  <c r="BA79" i="27"/>
  <c r="AR79" i="27"/>
  <c r="BT79" i="27"/>
  <c r="BZ79" i="27"/>
  <c r="J79" i="27"/>
  <c r="AO79" i="27"/>
  <c r="H79" i="27"/>
  <c r="AQ79" i="27"/>
  <c r="BS79" i="27"/>
  <c r="CB79" i="27"/>
  <c r="AP79" i="27"/>
  <c r="K79" i="27"/>
  <c r="BY79" i="27"/>
  <c r="P79" i="27"/>
  <c r="AD79" i="27"/>
  <c r="BF79" i="27"/>
  <c r="Q79" i="27"/>
  <c r="BH79" i="27"/>
  <c r="X79" i="27"/>
  <c r="V79" i="27"/>
  <c r="W79" i="27"/>
  <c r="BJ79" i="27"/>
  <c r="R79" i="27"/>
  <c r="BM79" i="27"/>
  <c r="Y79" i="27"/>
  <c r="BL79" i="27"/>
  <c r="BN79" i="27"/>
  <c r="M79" i="27"/>
  <c r="BK79" i="27"/>
  <c r="T79" i="27"/>
  <c r="BO79" i="27"/>
  <c r="BD79" i="27"/>
  <c r="AE79" i="27"/>
  <c r="U79" i="27"/>
  <c r="O79" i="27"/>
  <c r="BE79" i="27"/>
  <c r="BC79" i="27"/>
  <c r="AC79" i="27"/>
  <c r="N79" i="27"/>
  <c r="AF79" i="27"/>
  <c r="AB79" i="27"/>
  <c r="AA79" i="27"/>
  <c r="BG79" i="27"/>
  <c r="CI97" i="16"/>
  <c r="BX97" i="16"/>
  <c r="BR97" i="16"/>
  <c r="BS97" i="16"/>
  <c r="AT97" i="16"/>
  <c r="AU97" i="16"/>
  <c r="AR97" i="16"/>
  <c r="X97" i="16"/>
  <c r="S97" i="16"/>
  <c r="N97" i="16"/>
  <c r="W97" i="16"/>
  <c r="O97" i="16"/>
  <c r="Q97" i="16"/>
  <c r="Y97" i="16"/>
  <c r="F29" i="1"/>
  <c r="B29" i="1" s="1"/>
  <c r="M55" i="24" l="1"/>
  <c r="AJ36" i="23"/>
  <c r="E55" i="24"/>
  <c r="P36" i="23"/>
  <c r="K55" i="24"/>
  <c r="Z36" i="23"/>
  <c r="I55" i="24"/>
  <c r="U36" i="23"/>
  <c r="G55" i="24"/>
  <c r="AE36" i="23"/>
  <c r="C55" i="24"/>
  <c r="K36" i="23"/>
  <c r="H97" i="16"/>
  <c r="AA97" i="16"/>
  <c r="Z97" i="16"/>
  <c r="AB97" i="16"/>
  <c r="BH97" i="16"/>
  <c r="CE97" i="16"/>
  <c r="CD97" i="16"/>
  <c r="G97" i="16"/>
  <c r="I97" i="16"/>
  <c r="AI97" i="16"/>
  <c r="AY97" i="16"/>
  <c r="BN97" i="16"/>
  <c r="D56" i="16"/>
  <c r="L97" i="16"/>
  <c r="AM97" i="16"/>
  <c r="P97" i="16"/>
  <c r="BO97" i="16"/>
  <c r="J97" i="16"/>
  <c r="BG97" i="16"/>
  <c r="AN97" i="16"/>
  <c r="CF97" i="16"/>
  <c r="BV97" i="16"/>
  <c r="BM97" i="16"/>
  <c r="BK97" i="16"/>
  <c r="BP97" i="16"/>
  <c r="CC97" i="16"/>
  <c r="AQ97" i="16"/>
  <c r="AL97" i="16"/>
  <c r="AD97" i="16"/>
  <c r="AO97" i="16"/>
  <c r="AV97" i="16"/>
  <c r="AX97" i="16"/>
  <c r="CA97" i="16"/>
  <c r="CK97" i="16"/>
  <c r="F97" i="16"/>
  <c r="AG97" i="16"/>
  <c r="BD97" i="16"/>
  <c r="AF97" i="16"/>
  <c r="BJ97" i="16"/>
  <c r="BB97" i="16"/>
  <c r="BE97" i="16"/>
  <c r="BL97" i="16"/>
  <c r="CJ97" i="16"/>
  <c r="CL97" i="16"/>
  <c r="AE97" i="16"/>
  <c r="K97" i="16"/>
  <c r="CN97" i="16"/>
  <c r="R97" i="16"/>
  <c r="V97" i="16"/>
  <c r="T97" i="16"/>
  <c r="AP97" i="16"/>
  <c r="AW97" i="16"/>
  <c r="AH97" i="16"/>
  <c r="BU97" i="16"/>
  <c r="AJ97" i="16"/>
  <c r="BC97" i="16"/>
  <c r="AZ97" i="16"/>
  <c r="BZ97" i="16"/>
  <c r="BF97" i="16"/>
  <c r="CM97" i="16"/>
  <c r="BW97" i="16"/>
  <c r="BT97" i="16"/>
  <c r="CB97" i="16"/>
  <c r="D29" i="1"/>
  <c r="D21" i="29"/>
  <c r="C29" i="1"/>
  <c r="F21" i="29" l="1"/>
  <c r="D37" i="23"/>
  <c r="C41" i="18"/>
  <c r="E41" i="18" s="1"/>
  <c r="C37" i="23"/>
  <c r="G30" i="1"/>
  <c r="D49" i="8"/>
  <c r="H30" i="1"/>
  <c r="I30" i="1" s="1"/>
  <c r="D41" i="18"/>
  <c r="L41" i="18"/>
  <c r="M41" i="18" s="1"/>
  <c r="C49" i="8"/>
  <c r="P41" i="18" l="1"/>
  <c r="Q41" i="18" s="1"/>
  <c r="AB41" i="18"/>
  <c r="AC41" i="18" s="1"/>
  <c r="X41" i="18"/>
  <c r="Y41" i="18" s="1"/>
  <c r="F30" i="1"/>
  <c r="B30" i="1" s="1"/>
  <c r="D22" i="29" s="1"/>
  <c r="AF41" i="18"/>
  <c r="AG41" i="18" s="1"/>
  <c r="T41" i="18"/>
  <c r="U41" i="18" s="1"/>
  <c r="H41" i="18"/>
  <c r="I41" i="18" s="1"/>
  <c r="E37" i="23"/>
  <c r="N37" i="23"/>
  <c r="O37" i="23" s="1"/>
  <c r="X37" i="23"/>
  <c r="Y37" i="23" s="1"/>
  <c r="S37" i="23"/>
  <c r="T37" i="23" s="1"/>
  <c r="AH37" i="23"/>
  <c r="AI37" i="23" s="1"/>
  <c r="AC37" i="23"/>
  <c r="AD37" i="23" s="1"/>
  <c r="I37" i="23"/>
  <c r="J37" i="23" s="1"/>
  <c r="C39" i="27"/>
  <c r="E49" i="8"/>
  <c r="AW49" i="8"/>
  <c r="AY49" i="8" s="1"/>
  <c r="C57" i="16"/>
  <c r="BB49" i="8"/>
  <c r="BD49" i="8" s="1"/>
  <c r="BG49" i="8"/>
  <c r="BI49" i="8" s="1"/>
  <c r="AM49" i="8"/>
  <c r="AO49" i="8" s="1"/>
  <c r="AR49" i="8"/>
  <c r="AT49" i="8" s="1"/>
  <c r="AC49" i="8"/>
  <c r="AE49" i="8" s="1"/>
  <c r="AH49" i="8"/>
  <c r="AJ49" i="8" s="1"/>
  <c r="S49" i="8"/>
  <c r="U49" i="8" s="1"/>
  <c r="X49" i="8"/>
  <c r="Z49" i="8" s="1"/>
  <c r="I49" i="8"/>
  <c r="K49" i="8" s="1"/>
  <c r="N49" i="8"/>
  <c r="P49" i="8" s="1"/>
  <c r="D30" i="1" l="1"/>
  <c r="D38" i="23" s="1"/>
  <c r="C30" i="1"/>
  <c r="C38" i="23" s="1"/>
  <c r="M56" i="24"/>
  <c r="AJ37" i="23"/>
  <c r="U37" i="23"/>
  <c r="I56" i="24"/>
  <c r="C56" i="24"/>
  <c r="K37" i="23"/>
  <c r="Z37" i="23"/>
  <c r="K56" i="24"/>
  <c r="G56" i="24"/>
  <c r="AE37" i="23"/>
  <c r="P37" i="23"/>
  <c r="E56" i="24"/>
  <c r="E38" i="23"/>
  <c r="I38" i="23"/>
  <c r="J38" i="23" s="1"/>
  <c r="S38" i="23"/>
  <c r="T38" i="23" s="1"/>
  <c r="AC38" i="23"/>
  <c r="AD38" i="23" s="1"/>
  <c r="X38" i="23"/>
  <c r="Y38" i="23" s="1"/>
  <c r="AH38" i="23"/>
  <c r="AI38" i="23" s="1"/>
  <c r="N38" i="23"/>
  <c r="O38" i="23" s="1"/>
  <c r="F22" i="29"/>
  <c r="C42" i="18"/>
  <c r="T42" i="18" s="1"/>
  <c r="U42" i="18" s="1"/>
  <c r="D42" i="18"/>
  <c r="D50" i="8"/>
  <c r="D39" i="27"/>
  <c r="F80" i="27"/>
  <c r="BT80" i="27"/>
  <c r="BR80" i="27"/>
  <c r="BU80" i="27"/>
  <c r="BS80" i="27"/>
  <c r="BQ80" i="27"/>
  <c r="BV80" i="27"/>
  <c r="AA80" i="27"/>
  <c r="BE80" i="27"/>
  <c r="CC80" i="27"/>
  <c r="AF80" i="27"/>
  <c r="CB80" i="27"/>
  <c r="BZ80" i="27"/>
  <c r="BH80" i="27"/>
  <c r="CA80" i="27"/>
  <c r="AH80" i="27"/>
  <c r="BX80" i="27"/>
  <c r="AZ80" i="27"/>
  <c r="AM80" i="27"/>
  <c r="AV80" i="27"/>
  <c r="AX80" i="27"/>
  <c r="BF80" i="27"/>
  <c r="AK80" i="27"/>
  <c r="AS80" i="27"/>
  <c r="AR80" i="27"/>
  <c r="AI80" i="27"/>
  <c r="AO80" i="27"/>
  <c r="AQ80" i="27"/>
  <c r="AT80" i="27"/>
  <c r="AW80" i="27"/>
  <c r="BC80" i="27"/>
  <c r="AP80" i="27"/>
  <c r="AL80" i="27"/>
  <c r="AY80" i="27"/>
  <c r="BY80" i="27"/>
  <c r="AB80" i="27"/>
  <c r="BA80" i="27"/>
  <c r="BG80" i="27"/>
  <c r="AC80" i="27"/>
  <c r="AE80" i="27"/>
  <c r="AJ80" i="27"/>
  <c r="AD80" i="27"/>
  <c r="BD80" i="27"/>
  <c r="BM80" i="27"/>
  <c r="N80" i="27"/>
  <c r="X80" i="27"/>
  <c r="R80" i="27"/>
  <c r="T80" i="27"/>
  <c r="Q80" i="27"/>
  <c r="K80" i="27"/>
  <c r="O80" i="27"/>
  <c r="Y80" i="27"/>
  <c r="U80" i="27"/>
  <c r="BJ80" i="27"/>
  <c r="P80" i="27"/>
  <c r="V80" i="27"/>
  <c r="W80" i="27"/>
  <c r="BO80" i="27"/>
  <c r="J80" i="27"/>
  <c r="BK80" i="27"/>
  <c r="BL80" i="27"/>
  <c r="H80" i="27"/>
  <c r="M80" i="27"/>
  <c r="G80" i="27"/>
  <c r="I80" i="27"/>
  <c r="BN80" i="27"/>
  <c r="CM98" i="16"/>
  <c r="CI98" i="16"/>
  <c r="CL98" i="16"/>
  <c r="CH98" i="16"/>
  <c r="CJ98" i="16"/>
  <c r="CD98" i="16"/>
  <c r="BZ98" i="16"/>
  <c r="CK98" i="16"/>
  <c r="CF98" i="16"/>
  <c r="CA98" i="16"/>
  <c r="CN98" i="16"/>
  <c r="CB98" i="16"/>
  <c r="BU98" i="16"/>
  <c r="BM98" i="16"/>
  <c r="CE98" i="16"/>
  <c r="BV98" i="16"/>
  <c r="BO98" i="16"/>
  <c r="BJ98" i="16"/>
  <c r="BF98" i="16"/>
  <c r="BB98" i="16"/>
  <c r="BW98" i="16"/>
  <c r="BR98" i="16"/>
  <c r="BP98" i="16"/>
  <c r="BK98" i="16"/>
  <c r="BG98" i="16"/>
  <c r="BC98" i="16"/>
  <c r="AY98" i="16"/>
  <c r="AU98" i="16"/>
  <c r="BN98" i="16"/>
  <c r="AX98" i="16"/>
  <c r="BS98" i="16"/>
  <c r="BD98" i="16"/>
  <c r="AZ98" i="16"/>
  <c r="AT98" i="16"/>
  <c r="AO98" i="16"/>
  <c r="AG98" i="16"/>
  <c r="Y98" i="16"/>
  <c r="AR98" i="16"/>
  <c r="AM98" i="16"/>
  <c r="AF98" i="16"/>
  <c r="Z98" i="16"/>
  <c r="T98" i="16"/>
  <c r="L98" i="16"/>
  <c r="AL98" i="16"/>
  <c r="AE98" i="16"/>
  <c r="S98" i="16"/>
  <c r="BT98" i="16"/>
  <c r="BE98" i="16"/>
  <c r="AV98" i="16"/>
  <c r="AN98" i="16"/>
  <c r="AH98" i="16"/>
  <c r="AA98" i="16"/>
  <c r="V98" i="16"/>
  <c r="Q98" i="16"/>
  <c r="G98" i="16"/>
  <c r="K98" i="16"/>
  <c r="D57" i="16"/>
  <c r="P98" i="16"/>
  <c r="H98" i="16"/>
  <c r="CC98" i="16"/>
  <c r="AQ98" i="16"/>
  <c r="AJ98" i="16"/>
  <c r="X98" i="16"/>
  <c r="O98" i="16"/>
  <c r="BH98" i="16"/>
  <c r="AB98" i="16"/>
  <c r="BX98" i="16"/>
  <c r="BL98" i="16"/>
  <c r="AI98" i="16"/>
  <c r="W98" i="16"/>
  <c r="I98" i="16"/>
  <c r="R98" i="16"/>
  <c r="AP98" i="16"/>
  <c r="AD98" i="16"/>
  <c r="J98" i="16"/>
  <c r="N98" i="16"/>
  <c r="AW98" i="16"/>
  <c r="F98" i="16"/>
  <c r="C50" i="8"/>
  <c r="G31" i="1"/>
  <c r="H31" i="1"/>
  <c r="I31" i="1" s="1"/>
  <c r="G57" i="24" l="1"/>
  <c r="AE38" i="23"/>
  <c r="E57" i="24"/>
  <c r="P38" i="23"/>
  <c r="U38" i="23"/>
  <c r="I57" i="24"/>
  <c r="M57" i="24"/>
  <c r="AJ38" i="23"/>
  <c r="C57" i="24"/>
  <c r="K38" i="23"/>
  <c r="K57" i="24"/>
  <c r="Z38" i="23"/>
  <c r="E42" i="18"/>
  <c r="AB42" i="18"/>
  <c r="AC42" i="18" s="1"/>
  <c r="P42" i="18"/>
  <c r="Q42" i="18" s="1"/>
  <c r="L42" i="18"/>
  <c r="M42" i="18" s="1"/>
  <c r="X42" i="18"/>
  <c r="Y42" i="18" s="1"/>
  <c r="AF42" i="18"/>
  <c r="AG42" i="18" s="1"/>
  <c r="H42" i="18"/>
  <c r="I42" i="18" s="1"/>
  <c r="C40" i="27"/>
  <c r="E50" i="8"/>
  <c r="AW50" i="8"/>
  <c r="AY50" i="8" s="1"/>
  <c r="C58" i="16"/>
  <c r="BG50" i="8"/>
  <c r="BI50" i="8" s="1"/>
  <c r="BB50" i="8"/>
  <c r="BD50" i="8" s="1"/>
  <c r="AM50" i="8"/>
  <c r="AO50" i="8" s="1"/>
  <c r="AR50" i="8"/>
  <c r="AT50" i="8" s="1"/>
  <c r="AC50" i="8"/>
  <c r="AE50" i="8" s="1"/>
  <c r="AH50" i="8"/>
  <c r="AJ50" i="8" s="1"/>
  <c r="S50" i="8"/>
  <c r="U50" i="8" s="1"/>
  <c r="X50" i="8"/>
  <c r="Z50" i="8" s="1"/>
  <c r="I50" i="8"/>
  <c r="K50" i="8" s="1"/>
  <c r="N50" i="8"/>
  <c r="P50" i="8" s="1"/>
  <c r="F31" i="1"/>
  <c r="B31" i="1" s="1"/>
  <c r="D23" i="29" s="1"/>
  <c r="D40" i="27" l="1"/>
  <c r="F81" i="27"/>
  <c r="AI81" i="27"/>
  <c r="AS81" i="27"/>
  <c r="AJ81" i="27"/>
  <c r="BS81" i="27"/>
  <c r="BX81" i="27"/>
  <c r="AX81" i="27"/>
  <c r="AK81" i="27"/>
  <c r="BV81" i="27"/>
  <c r="AH81" i="27"/>
  <c r="BT81" i="27"/>
  <c r="CA81" i="27"/>
  <c r="AB81" i="27"/>
  <c r="AZ81" i="27"/>
  <c r="CB81" i="27"/>
  <c r="AC81" i="27"/>
  <c r="AW81" i="27"/>
  <c r="BZ81" i="27"/>
  <c r="AY81" i="27"/>
  <c r="BY81" i="27"/>
  <c r="AD81" i="27"/>
  <c r="BA81" i="27"/>
  <c r="CC81" i="27"/>
  <c r="AE81" i="27"/>
  <c r="AV81" i="27"/>
  <c r="AO81" i="27"/>
  <c r="BQ81" i="27"/>
  <c r="AP81" i="27"/>
  <c r="AA81" i="27"/>
  <c r="AT81" i="27"/>
  <c r="AF81" i="27"/>
  <c r="AM81" i="27"/>
  <c r="AQ81" i="27"/>
  <c r="BR81" i="27"/>
  <c r="AL81" i="27"/>
  <c r="BU81" i="27"/>
  <c r="AR81" i="27"/>
  <c r="I81" i="27"/>
  <c r="BK81" i="27"/>
  <c r="BH81" i="27"/>
  <c r="H81" i="27"/>
  <c r="U81" i="27"/>
  <c r="BL81" i="27"/>
  <c r="J81" i="27"/>
  <c r="T81" i="27"/>
  <c r="R81" i="27"/>
  <c r="BJ81" i="27"/>
  <c r="BC81" i="27"/>
  <c r="Y81" i="27"/>
  <c r="G81" i="27"/>
  <c r="M81" i="27"/>
  <c r="BN81" i="27"/>
  <c r="BE81" i="27"/>
  <c r="P81" i="27"/>
  <c r="W81" i="27"/>
  <c r="O81" i="27"/>
  <c r="BF81" i="27"/>
  <c r="K81" i="27"/>
  <c r="X81" i="27"/>
  <c r="BM81" i="27"/>
  <c r="BD81" i="27"/>
  <c r="V81" i="27"/>
  <c r="Q81" i="27"/>
  <c r="BO81" i="27"/>
  <c r="N81" i="27"/>
  <c r="BG81" i="27"/>
  <c r="CN99" i="16"/>
  <c r="CJ99" i="16"/>
  <c r="CM99" i="16"/>
  <c r="CI99" i="16"/>
  <c r="CK99" i="16"/>
  <c r="CE99" i="16"/>
  <c r="CA99" i="16"/>
  <c r="CD99" i="16"/>
  <c r="CF99" i="16"/>
  <c r="BZ99" i="16"/>
  <c r="BV99" i="16"/>
  <c r="BR99" i="16"/>
  <c r="BN99" i="16"/>
  <c r="BJ99" i="16"/>
  <c r="CL99" i="16"/>
  <c r="BT99" i="16"/>
  <c r="BM99" i="16"/>
  <c r="BG99" i="16"/>
  <c r="BC99" i="16"/>
  <c r="CB99" i="16"/>
  <c r="BU99" i="16"/>
  <c r="BO99" i="16"/>
  <c r="BH99" i="16"/>
  <c r="BD99" i="16"/>
  <c r="AZ99" i="16"/>
  <c r="AV99" i="16"/>
  <c r="CH99" i="16"/>
  <c r="BS99" i="16"/>
  <c r="BB99" i="16"/>
  <c r="AW99" i="16"/>
  <c r="BW99" i="16"/>
  <c r="BK99" i="16"/>
  <c r="BE99" i="16"/>
  <c r="AX99" i="16"/>
  <c r="AP99" i="16"/>
  <c r="AL99" i="16"/>
  <c r="AH99" i="16"/>
  <c r="AD99" i="16"/>
  <c r="Z99" i="16"/>
  <c r="V99" i="16"/>
  <c r="CC99" i="16"/>
  <c r="BP99" i="16"/>
  <c r="AU99" i="16"/>
  <c r="AQ99" i="16"/>
  <c r="AJ99" i="16"/>
  <c r="AE99" i="16"/>
  <c r="AO99" i="16"/>
  <c r="AI99" i="16"/>
  <c r="W99" i="16"/>
  <c r="T99" i="16"/>
  <c r="AY99" i="16"/>
  <c r="AR99" i="16"/>
  <c r="AM99" i="16"/>
  <c r="AF99" i="16"/>
  <c r="Y99" i="16"/>
  <c r="R99" i="16"/>
  <c r="N99" i="16"/>
  <c r="I99" i="16"/>
  <c r="F99" i="16"/>
  <c r="X99" i="16"/>
  <c r="Q99" i="16"/>
  <c r="J99" i="16"/>
  <c r="D58" i="16"/>
  <c r="BX99" i="16"/>
  <c r="BL99" i="16"/>
  <c r="BF99" i="16"/>
  <c r="AT99" i="16"/>
  <c r="AB99" i="16"/>
  <c r="P99" i="16"/>
  <c r="AG99" i="16"/>
  <c r="S99" i="16"/>
  <c r="H99" i="16"/>
  <c r="AN99" i="16"/>
  <c r="O99" i="16"/>
  <c r="K99" i="16"/>
  <c r="L99" i="16"/>
  <c r="G99" i="16"/>
  <c r="AA99" i="16"/>
  <c r="D31" i="1"/>
  <c r="C31" i="1"/>
  <c r="F23" i="29" l="1"/>
  <c r="D39" i="23"/>
  <c r="C43" i="18"/>
  <c r="AF43" i="18" s="1"/>
  <c r="AG43" i="18" s="1"/>
  <c r="C39" i="23"/>
  <c r="D43" i="18"/>
  <c r="D51" i="8"/>
  <c r="X43" i="18"/>
  <c r="Y43" i="18" s="1"/>
  <c r="G32" i="1"/>
  <c r="C51" i="8"/>
  <c r="H32" i="1"/>
  <c r="I32" i="1" s="1"/>
  <c r="L43" i="18" l="1"/>
  <c r="M43" i="18" s="1"/>
  <c r="T43" i="18"/>
  <c r="U43" i="18" s="1"/>
  <c r="E39" i="23"/>
  <c r="N39" i="23"/>
  <c r="O39" i="23" s="1"/>
  <c r="AH39" i="23"/>
  <c r="AI39" i="23" s="1"/>
  <c r="S39" i="23"/>
  <c r="T39" i="23" s="1"/>
  <c r="AC39" i="23"/>
  <c r="AD39" i="23" s="1"/>
  <c r="I39" i="23"/>
  <c r="J39" i="23" s="1"/>
  <c r="X39" i="23"/>
  <c r="Y39" i="23" s="1"/>
  <c r="E43" i="18"/>
  <c r="H43" i="18"/>
  <c r="I43" i="18" s="1"/>
  <c r="AB43" i="18"/>
  <c r="AC43" i="18" s="1"/>
  <c r="P43" i="18"/>
  <c r="Q43" i="18" s="1"/>
  <c r="C41" i="27"/>
  <c r="E51" i="8"/>
  <c r="AW51" i="8"/>
  <c r="AY51" i="8" s="1"/>
  <c r="C59" i="16"/>
  <c r="BB51" i="8"/>
  <c r="BD51" i="8" s="1"/>
  <c r="BG51" i="8"/>
  <c r="BI51" i="8" s="1"/>
  <c r="AM51" i="8"/>
  <c r="AO51" i="8" s="1"/>
  <c r="AR51" i="8"/>
  <c r="AT51" i="8" s="1"/>
  <c r="AC51" i="8"/>
  <c r="AE51" i="8" s="1"/>
  <c r="AH51" i="8"/>
  <c r="AJ51" i="8" s="1"/>
  <c r="S51" i="8"/>
  <c r="U51" i="8" s="1"/>
  <c r="X51" i="8"/>
  <c r="Z51" i="8" s="1"/>
  <c r="I51" i="8"/>
  <c r="K51" i="8" s="1"/>
  <c r="N51" i="8"/>
  <c r="P51" i="8" s="1"/>
  <c r="F32" i="1"/>
  <c r="B32" i="1" s="1"/>
  <c r="D24" i="29" s="1"/>
  <c r="I58" i="24" l="1"/>
  <c r="U39" i="23"/>
  <c r="K58" i="24"/>
  <c r="Z39" i="23"/>
  <c r="M58" i="24"/>
  <c r="AJ39" i="23"/>
  <c r="K39" i="23"/>
  <c r="C58" i="24"/>
  <c r="P39" i="23"/>
  <c r="E58" i="24"/>
  <c r="G58" i="24"/>
  <c r="AE39" i="23"/>
  <c r="D41" i="27"/>
  <c r="F82" i="27"/>
  <c r="BR82" i="27"/>
  <c r="AI82" i="27"/>
  <c r="AV82" i="27"/>
  <c r="BV82" i="27"/>
  <c r="AC82" i="27"/>
  <c r="CC82" i="27"/>
  <c r="AF82" i="27"/>
  <c r="BZ82" i="27"/>
  <c r="AT82" i="27"/>
  <c r="AJ82" i="27"/>
  <c r="AX82" i="27"/>
  <c r="AH82" i="27"/>
  <c r="BU82" i="27"/>
  <c r="AW82" i="27"/>
  <c r="AQ82" i="27"/>
  <c r="AB82" i="27"/>
  <c r="BX82" i="27"/>
  <c r="BS82" i="27"/>
  <c r="AM82" i="27"/>
  <c r="AS82" i="27"/>
  <c r="AE82" i="27"/>
  <c r="AK82" i="27"/>
  <c r="AO82" i="27"/>
  <c r="BA82" i="27"/>
  <c r="AA82" i="27"/>
  <c r="BY82" i="27"/>
  <c r="BT82" i="27"/>
  <c r="AY82" i="27"/>
  <c r="CA82" i="27"/>
  <c r="AP82" i="27"/>
  <c r="AD82" i="27"/>
  <c r="BQ82" i="27"/>
  <c r="AL82" i="27"/>
  <c r="AR82" i="27"/>
  <c r="AZ82" i="27"/>
  <c r="CB82" i="27"/>
  <c r="BN82" i="27"/>
  <c r="G82" i="27"/>
  <c r="M82" i="27"/>
  <c r="BE82" i="27"/>
  <c r="N82" i="27"/>
  <c r="BC82" i="27"/>
  <c r="V82" i="27"/>
  <c r="R82" i="27"/>
  <c r="I82" i="27"/>
  <c r="BD82" i="27"/>
  <c r="U82" i="27"/>
  <c r="O82" i="27"/>
  <c r="X82" i="27"/>
  <c r="BK82" i="27"/>
  <c r="K82" i="27"/>
  <c r="BL82" i="27"/>
  <c r="Q82" i="27"/>
  <c r="Y82" i="27"/>
  <c r="BM82" i="27"/>
  <c r="T82" i="27"/>
  <c r="BO82" i="27"/>
  <c r="BJ82" i="27"/>
  <c r="W82" i="27"/>
  <c r="P82" i="27"/>
  <c r="J82" i="27"/>
  <c r="BH82" i="27"/>
  <c r="H82" i="27"/>
  <c r="BF82" i="27"/>
  <c r="BG82" i="27"/>
  <c r="CK100" i="16"/>
  <c r="CN100" i="16"/>
  <c r="CJ100" i="16"/>
  <c r="CL100" i="16"/>
  <c r="CF100" i="16"/>
  <c r="CB100" i="16"/>
  <c r="CH100" i="16"/>
  <c r="CC100" i="16"/>
  <c r="CI100" i="16"/>
  <c r="CD100" i="16"/>
  <c r="BW100" i="16"/>
  <c r="BS100" i="16"/>
  <c r="BO100" i="16"/>
  <c r="BK100" i="16"/>
  <c r="CA100" i="16"/>
  <c r="BX100" i="16"/>
  <c r="BR100" i="16"/>
  <c r="BL100" i="16"/>
  <c r="BH100" i="16"/>
  <c r="BD100" i="16"/>
  <c r="CM100" i="16"/>
  <c r="CE100" i="16"/>
  <c r="BT100" i="16"/>
  <c r="BM100" i="16"/>
  <c r="BE100" i="16"/>
  <c r="AW100" i="16"/>
  <c r="BZ100" i="16"/>
  <c r="BV100" i="16"/>
  <c r="BJ100" i="16"/>
  <c r="BC100" i="16"/>
  <c r="AZ100" i="16"/>
  <c r="AU100" i="16"/>
  <c r="BN100" i="16"/>
  <c r="BF100" i="16"/>
  <c r="AV100" i="16"/>
  <c r="AQ100" i="16"/>
  <c r="AM100" i="16"/>
  <c r="AI100" i="16"/>
  <c r="AE100" i="16"/>
  <c r="AA100" i="16"/>
  <c r="W100" i="16"/>
  <c r="BU100" i="16"/>
  <c r="BB100" i="16"/>
  <c r="AY100" i="16"/>
  <c r="AO100" i="16"/>
  <c r="AH100" i="16"/>
  <c r="AB100" i="16"/>
  <c r="R100" i="16"/>
  <c r="H100" i="16"/>
  <c r="AX100" i="16"/>
  <c r="BP100" i="16"/>
  <c r="BG100" i="16"/>
  <c r="AP100" i="16"/>
  <c r="AJ100" i="16"/>
  <c r="AD100" i="16"/>
  <c r="X100" i="16"/>
  <c r="S100" i="16"/>
  <c r="O100" i="16"/>
  <c r="G100" i="16"/>
  <c r="K100" i="16"/>
  <c r="V100" i="16"/>
  <c r="N100" i="16"/>
  <c r="L100" i="16"/>
  <c r="F100" i="16"/>
  <c r="AN100" i="16"/>
  <c r="AG100" i="16"/>
  <c r="Z100" i="16"/>
  <c r="Q100" i="16"/>
  <c r="AL100" i="16"/>
  <c r="J100" i="16"/>
  <c r="Y100" i="16"/>
  <c r="AT100" i="16"/>
  <c r="AR100" i="16"/>
  <c r="AF100" i="16"/>
  <c r="I100" i="16"/>
  <c r="T100" i="16"/>
  <c r="D59" i="16"/>
  <c r="P100" i="16"/>
  <c r="C32" i="1"/>
  <c r="D32" i="1"/>
  <c r="F24" i="29" l="1"/>
  <c r="D40" i="23"/>
  <c r="C44" i="18"/>
  <c r="E44" i="18" s="1"/>
  <c r="C40" i="23"/>
  <c r="D44" i="18"/>
  <c r="D52" i="8"/>
  <c r="C52" i="8"/>
  <c r="G33" i="1"/>
  <c r="H33" i="1"/>
  <c r="I33" i="1" s="1"/>
  <c r="H44" i="18" l="1"/>
  <c r="I44" i="18" s="1"/>
  <c r="L44" i="18"/>
  <c r="M44" i="18" s="1"/>
  <c r="AF44" i="18"/>
  <c r="AG44" i="18" s="1"/>
  <c r="X44" i="18"/>
  <c r="Y44" i="18" s="1"/>
  <c r="E40" i="23"/>
  <c r="N40" i="23"/>
  <c r="O40" i="23" s="1"/>
  <c r="I40" i="23"/>
  <c r="J40" i="23" s="1"/>
  <c r="X40" i="23"/>
  <c r="Y40" i="23" s="1"/>
  <c r="AC40" i="23"/>
  <c r="AD40" i="23" s="1"/>
  <c r="S40" i="23"/>
  <c r="T40" i="23" s="1"/>
  <c r="AH40" i="23"/>
  <c r="AI40" i="23" s="1"/>
  <c r="P44" i="18"/>
  <c r="Q44" i="18" s="1"/>
  <c r="AB44" i="18"/>
  <c r="AC44" i="18" s="1"/>
  <c r="T44" i="18"/>
  <c r="U44" i="18" s="1"/>
  <c r="C42" i="27"/>
  <c r="E52" i="8"/>
  <c r="AW52" i="8"/>
  <c r="AY52" i="8" s="1"/>
  <c r="C60" i="16"/>
  <c r="BG52" i="8"/>
  <c r="BI52" i="8" s="1"/>
  <c r="BB52" i="8"/>
  <c r="BD52" i="8" s="1"/>
  <c r="AM52" i="8"/>
  <c r="AO52" i="8" s="1"/>
  <c r="AR52" i="8"/>
  <c r="AT52" i="8" s="1"/>
  <c r="AC52" i="8"/>
  <c r="AE52" i="8" s="1"/>
  <c r="AH52" i="8"/>
  <c r="AJ52" i="8" s="1"/>
  <c r="S52" i="8"/>
  <c r="U52" i="8" s="1"/>
  <c r="X52" i="8"/>
  <c r="Z52" i="8" s="1"/>
  <c r="I52" i="8"/>
  <c r="K52" i="8" s="1"/>
  <c r="N52" i="8"/>
  <c r="P52" i="8" s="1"/>
  <c r="F33" i="1"/>
  <c r="B33" i="1" s="1"/>
  <c r="D25" i="29" s="1"/>
  <c r="Z40" i="23" l="1"/>
  <c r="K59" i="24"/>
  <c r="M59" i="24"/>
  <c r="AJ40" i="23"/>
  <c r="K40" i="23"/>
  <c r="C59" i="24"/>
  <c r="U40" i="23"/>
  <c r="I59" i="24"/>
  <c r="E59" i="24"/>
  <c r="P40" i="23"/>
  <c r="G59" i="24"/>
  <c r="AE40" i="23"/>
  <c r="D42" i="27"/>
  <c r="F83" i="27"/>
  <c r="AO83" i="27"/>
  <c r="BT83" i="27"/>
  <c r="AQ83" i="27"/>
  <c r="AC83" i="27"/>
  <c r="BV83" i="27"/>
  <c r="AZ83" i="27"/>
  <c r="AJ83" i="27"/>
  <c r="CC83" i="27"/>
  <c r="BS83" i="27"/>
  <c r="AB83" i="27"/>
  <c r="AL83" i="27"/>
  <c r="BY83" i="27"/>
  <c r="AE83" i="27"/>
  <c r="AI83" i="27"/>
  <c r="CB83" i="27"/>
  <c r="BQ83" i="27"/>
  <c r="AT83" i="27"/>
  <c r="AF83" i="27"/>
  <c r="AM83" i="27"/>
  <c r="BZ83" i="27"/>
  <c r="AX83" i="27"/>
  <c r="CA83" i="27"/>
  <c r="AY83" i="27"/>
  <c r="AR83" i="27"/>
  <c r="AD83" i="27"/>
  <c r="BR83" i="27"/>
  <c r="BA83" i="27"/>
  <c r="AK83" i="27"/>
  <c r="BX83" i="27"/>
  <c r="AW83" i="27"/>
  <c r="AP83" i="27"/>
  <c r="AV83" i="27"/>
  <c r="AS83" i="27"/>
  <c r="AA83" i="27"/>
  <c r="AH83" i="27"/>
  <c r="BU83" i="27"/>
  <c r="BC83" i="27"/>
  <c r="I83" i="27"/>
  <c r="O83" i="27"/>
  <c r="J83" i="27"/>
  <c r="W83" i="27"/>
  <c r="K83" i="27"/>
  <c r="BG83" i="27"/>
  <c r="BK83" i="27"/>
  <c r="BL83" i="27"/>
  <c r="BF83" i="27"/>
  <c r="BD83" i="27"/>
  <c r="BM83" i="27"/>
  <c r="M83" i="27"/>
  <c r="BN83" i="27"/>
  <c r="BE83" i="27"/>
  <c r="Y83" i="27"/>
  <c r="R83" i="27"/>
  <c r="T83" i="27"/>
  <c r="V83" i="27"/>
  <c r="G83" i="27"/>
  <c r="BO83" i="27"/>
  <c r="H83" i="27"/>
  <c r="N83" i="27"/>
  <c r="BH83" i="27"/>
  <c r="Q83" i="27"/>
  <c r="U83" i="27"/>
  <c r="BJ83" i="27"/>
  <c r="P83" i="27"/>
  <c r="X83" i="27"/>
  <c r="CL101" i="16"/>
  <c r="CH101" i="16"/>
  <c r="CK101" i="16"/>
  <c r="CM101" i="16"/>
  <c r="CC101" i="16"/>
  <c r="CJ101" i="16"/>
  <c r="CF101" i="16"/>
  <c r="CA101" i="16"/>
  <c r="CN101" i="16"/>
  <c r="CB101" i="16"/>
  <c r="BX101" i="16"/>
  <c r="BT101" i="16"/>
  <c r="BP101" i="16"/>
  <c r="BL101" i="16"/>
  <c r="CE101" i="16"/>
  <c r="BV101" i="16"/>
  <c r="BO101" i="16"/>
  <c r="BJ101" i="16"/>
  <c r="BE101" i="16"/>
  <c r="BW101" i="16"/>
  <c r="BR101" i="16"/>
  <c r="BK101" i="16"/>
  <c r="BF101" i="16"/>
  <c r="BB101" i="16"/>
  <c r="AX101" i="16"/>
  <c r="AT101" i="16"/>
  <c r="BN101" i="16"/>
  <c r="BD101" i="16"/>
  <c r="AY101" i="16"/>
  <c r="CI101" i="16"/>
  <c r="BZ101" i="16"/>
  <c r="BS101" i="16"/>
  <c r="BG101" i="16"/>
  <c r="AZ101" i="16"/>
  <c r="AU101" i="16"/>
  <c r="AR101" i="16"/>
  <c r="AN101" i="16"/>
  <c r="AJ101" i="16"/>
  <c r="AF101" i="16"/>
  <c r="AB101" i="16"/>
  <c r="X101" i="16"/>
  <c r="AM101" i="16"/>
  <c r="AG101" i="16"/>
  <c r="BH101" i="16"/>
  <c r="AL101" i="16"/>
  <c r="AE101" i="16"/>
  <c r="Y101" i="16"/>
  <c r="N101" i="16"/>
  <c r="CD101" i="16"/>
  <c r="BU101" i="16"/>
  <c r="AV101" i="16"/>
  <c r="AO101" i="16"/>
  <c r="AH101" i="16"/>
  <c r="AA101" i="16"/>
  <c r="V101" i="16"/>
  <c r="T101" i="16"/>
  <c r="P101" i="16"/>
  <c r="I101" i="16"/>
  <c r="Z101" i="16"/>
  <c r="S101" i="16"/>
  <c r="O101" i="16"/>
  <c r="J101" i="16"/>
  <c r="AQ101" i="16"/>
  <c r="R101" i="16"/>
  <c r="BM101" i="16"/>
  <c r="L101" i="16"/>
  <c r="AW101" i="16"/>
  <c r="AI101" i="16"/>
  <c r="W101" i="16"/>
  <c r="Q101" i="16"/>
  <c r="G101" i="16"/>
  <c r="AP101" i="16"/>
  <c r="AD101" i="16"/>
  <c r="F101" i="16"/>
  <c r="BC101" i="16"/>
  <c r="D60" i="16"/>
  <c r="H101" i="16"/>
  <c r="K101" i="16"/>
  <c r="D33" i="1"/>
  <c r="C33" i="1"/>
  <c r="F25" i="29" l="1"/>
  <c r="D41" i="23"/>
  <c r="C45" i="18"/>
  <c r="T45" i="18" s="1"/>
  <c r="U45" i="18" s="1"/>
  <c r="C41" i="23"/>
  <c r="D45" i="18"/>
  <c r="D53" i="8"/>
  <c r="C53" i="8"/>
  <c r="G34" i="1"/>
  <c r="H34" i="1"/>
  <c r="I34" i="1" s="1"/>
  <c r="P45" i="18" l="1"/>
  <c r="Q45" i="18" s="1"/>
  <c r="E45" i="18"/>
  <c r="L45" i="18"/>
  <c r="M45" i="18" s="1"/>
  <c r="AB45" i="18"/>
  <c r="AC45" i="18" s="1"/>
  <c r="AF45" i="18"/>
  <c r="AG45" i="18" s="1"/>
  <c r="X45" i="18"/>
  <c r="Y45" i="18" s="1"/>
  <c r="H45" i="18"/>
  <c r="I45" i="18" s="1"/>
  <c r="E41" i="23"/>
  <c r="N41" i="23"/>
  <c r="O41" i="23" s="1"/>
  <c r="S41" i="23"/>
  <c r="T41" i="23" s="1"/>
  <c r="I41" i="23"/>
  <c r="J41" i="23" s="1"/>
  <c r="X41" i="23"/>
  <c r="Y41" i="23" s="1"/>
  <c r="AC41" i="23"/>
  <c r="AD41" i="23" s="1"/>
  <c r="AH41" i="23"/>
  <c r="AI41" i="23" s="1"/>
  <c r="C43" i="27"/>
  <c r="E53" i="8"/>
  <c r="AW53" i="8"/>
  <c r="AY53" i="8" s="1"/>
  <c r="C61" i="16"/>
  <c r="BG53" i="8"/>
  <c r="BI53" i="8" s="1"/>
  <c r="BB53" i="8"/>
  <c r="BD53" i="8" s="1"/>
  <c r="AM53" i="8"/>
  <c r="AO53" i="8" s="1"/>
  <c r="AR53" i="8"/>
  <c r="AT53" i="8" s="1"/>
  <c r="AC53" i="8"/>
  <c r="AE53" i="8" s="1"/>
  <c r="AH53" i="8"/>
  <c r="AJ53" i="8" s="1"/>
  <c r="S53" i="8"/>
  <c r="U53" i="8" s="1"/>
  <c r="X53" i="8"/>
  <c r="Z53" i="8" s="1"/>
  <c r="I53" i="8"/>
  <c r="K53" i="8" s="1"/>
  <c r="N53" i="8"/>
  <c r="P53" i="8" s="1"/>
  <c r="F34" i="1"/>
  <c r="B34" i="1" s="1"/>
  <c r="C60" i="24" l="1"/>
  <c r="K41" i="23"/>
  <c r="M60" i="24"/>
  <c r="AJ41" i="23"/>
  <c r="U41" i="23"/>
  <c r="I60" i="24"/>
  <c r="AE41" i="23"/>
  <c r="G60" i="24"/>
  <c r="P41" i="23"/>
  <c r="E60" i="24"/>
  <c r="K60" i="24"/>
  <c r="Z41" i="23"/>
  <c r="C34" i="1"/>
  <c r="D26" i="29"/>
  <c r="D34" i="1"/>
  <c r="D43" i="27"/>
  <c r="F84" i="27"/>
  <c r="CB84" i="27"/>
  <c r="G84" i="27"/>
  <c r="AZ84" i="27"/>
  <c r="BS84" i="27"/>
  <c r="BH84" i="27"/>
  <c r="BA84" i="27"/>
  <c r="BM84" i="27"/>
  <c r="BR84" i="27"/>
  <c r="N84" i="27"/>
  <c r="AE84" i="27"/>
  <c r="BJ84" i="27"/>
  <c r="I84" i="27"/>
  <c r="AY84" i="27"/>
  <c r="CA84" i="27"/>
  <c r="BE84" i="27"/>
  <c r="AV84" i="27"/>
  <c r="BO84" i="27"/>
  <c r="BQ84" i="27"/>
  <c r="BC84" i="27"/>
  <c r="AX84" i="27"/>
  <c r="BL84" i="27"/>
  <c r="K84" i="27"/>
  <c r="O84" i="27"/>
  <c r="BX84" i="27"/>
  <c r="BG84" i="27"/>
  <c r="AD84" i="27"/>
  <c r="BV84" i="27"/>
  <c r="BD84" i="27"/>
  <c r="AA84" i="27"/>
  <c r="BK84" i="27"/>
  <c r="H84" i="27"/>
  <c r="AB84" i="27"/>
  <c r="BF84" i="27"/>
  <c r="AW84" i="27"/>
  <c r="BZ84" i="27"/>
  <c r="AF84" i="27"/>
  <c r="BN84" i="27"/>
  <c r="R84" i="27"/>
  <c r="CC84" i="27"/>
  <c r="AC84" i="27"/>
  <c r="BU84" i="27"/>
  <c r="P84" i="27"/>
  <c r="BY84" i="27"/>
  <c r="Q84" i="27"/>
  <c r="J84" i="27"/>
  <c r="M84" i="27"/>
  <c r="BT84" i="27"/>
  <c r="AK84" i="27"/>
  <c r="T84" i="27"/>
  <c r="AI84" i="27"/>
  <c r="U84" i="27"/>
  <c r="AJ84" i="27"/>
  <c r="Y84" i="27"/>
  <c r="AH84" i="27"/>
  <c r="AR84" i="27"/>
  <c r="AO84" i="27"/>
  <c r="AS84" i="27"/>
  <c r="AQ84" i="27"/>
  <c r="W84" i="27"/>
  <c r="AT84" i="27"/>
  <c r="V84" i="27"/>
  <c r="AL84" i="27"/>
  <c r="X84" i="27"/>
  <c r="AP84" i="27"/>
  <c r="AM84" i="27"/>
  <c r="CM102" i="16"/>
  <c r="CI102" i="16"/>
  <c r="CL102" i="16"/>
  <c r="CH102" i="16"/>
  <c r="CN102" i="16"/>
  <c r="CD102" i="16"/>
  <c r="BZ102" i="16"/>
  <c r="CE102" i="16"/>
  <c r="CF102" i="16"/>
  <c r="CA102" i="16"/>
  <c r="BU102" i="16"/>
  <c r="BM102" i="16"/>
  <c r="CK102" i="16"/>
  <c r="BT102" i="16"/>
  <c r="BN102" i="16"/>
  <c r="BF102" i="16"/>
  <c r="BB102" i="16"/>
  <c r="CB102" i="16"/>
  <c r="BV102" i="16"/>
  <c r="BO102" i="16"/>
  <c r="BJ102" i="16"/>
  <c r="BG102" i="16"/>
  <c r="BC102" i="16"/>
  <c r="AY102" i="16"/>
  <c r="AU102" i="16"/>
  <c r="BS102" i="16"/>
  <c r="BE102" i="16"/>
  <c r="AW102" i="16"/>
  <c r="BW102" i="16"/>
  <c r="BK102" i="16"/>
  <c r="BH102" i="16"/>
  <c r="AX102" i="16"/>
  <c r="AO102" i="16"/>
  <c r="AG102" i="16"/>
  <c r="Y102" i="16"/>
  <c r="BP102" i="16"/>
  <c r="BD102" i="16"/>
  <c r="AV102" i="16"/>
  <c r="AQ102" i="16"/>
  <c r="AL102" i="16"/>
  <c r="AJ102" i="16"/>
  <c r="AE102" i="16"/>
  <c r="P102" i="16"/>
  <c r="H102" i="16"/>
  <c r="CJ102" i="16"/>
  <c r="AP102" i="16"/>
  <c r="AI102" i="16"/>
  <c r="AB102" i="16"/>
  <c r="O102" i="16"/>
  <c r="AZ102" i="16"/>
  <c r="AR102" i="16"/>
  <c r="AM102" i="16"/>
  <c r="AF102" i="16"/>
  <c r="Z102" i="16"/>
  <c r="Q102" i="16"/>
  <c r="G102" i="16"/>
  <c r="K102" i="16"/>
  <c r="D61" i="16"/>
  <c r="X102" i="16"/>
  <c r="T102" i="16"/>
  <c r="L102" i="16"/>
  <c r="BX102" i="16"/>
  <c r="BL102" i="16"/>
  <c r="AT102" i="16"/>
  <c r="AD102" i="16"/>
  <c r="W102" i="16"/>
  <c r="S102" i="16"/>
  <c r="CC102" i="16"/>
  <c r="BR102" i="16"/>
  <c r="AH102" i="16"/>
  <c r="V102" i="16"/>
  <c r="N102" i="16"/>
  <c r="AN102" i="16"/>
  <c r="I102" i="16"/>
  <c r="J102" i="16"/>
  <c r="F102" i="16"/>
  <c r="AA102" i="16"/>
  <c r="R102" i="16"/>
  <c r="C54" i="8"/>
  <c r="F26" i="29" l="1"/>
  <c r="D42" i="23"/>
  <c r="C46" i="18"/>
  <c r="T46" i="18" s="1"/>
  <c r="U46" i="18" s="1"/>
  <c r="C42" i="23"/>
  <c r="G35" i="1"/>
  <c r="H35" i="1"/>
  <c r="I35" i="1" s="1"/>
  <c r="D46" i="18"/>
  <c r="D54" i="8"/>
  <c r="C44" i="27"/>
  <c r="E54" i="8"/>
  <c r="AW54" i="8"/>
  <c r="AY54" i="8" s="1"/>
  <c r="C62" i="16"/>
  <c r="BB54" i="8"/>
  <c r="BD54" i="8" s="1"/>
  <c r="BG54" i="8"/>
  <c r="BI54" i="8" s="1"/>
  <c r="AM54" i="8"/>
  <c r="AO54" i="8" s="1"/>
  <c r="AR54" i="8"/>
  <c r="AT54" i="8" s="1"/>
  <c r="AC54" i="8"/>
  <c r="AE54" i="8" s="1"/>
  <c r="AH54" i="8"/>
  <c r="AJ54" i="8" s="1"/>
  <c r="S54" i="8"/>
  <c r="U54" i="8" s="1"/>
  <c r="X54" i="8"/>
  <c r="Z54" i="8" s="1"/>
  <c r="I54" i="8"/>
  <c r="K54" i="8" s="1"/>
  <c r="N54" i="8"/>
  <c r="P54" i="8" s="1"/>
  <c r="F35" i="1" l="1"/>
  <c r="B35" i="1" s="1"/>
  <c r="H46" i="18"/>
  <c r="I46" i="18" s="1"/>
  <c r="E46" i="18"/>
  <c r="P46" i="18"/>
  <c r="Q46" i="18" s="1"/>
  <c r="E42" i="23"/>
  <c r="AH42" i="23"/>
  <c r="AI42" i="23" s="1"/>
  <c r="I42" i="23"/>
  <c r="J42" i="23" s="1"/>
  <c r="N42" i="23"/>
  <c r="O42" i="23" s="1"/>
  <c r="S42" i="23"/>
  <c r="T42" i="23" s="1"/>
  <c r="AC42" i="23"/>
  <c r="AD42" i="23" s="1"/>
  <c r="X42" i="23"/>
  <c r="Y42" i="23" s="1"/>
  <c r="AF46" i="18"/>
  <c r="AG46" i="18" s="1"/>
  <c r="X46" i="18"/>
  <c r="Y46" i="18" s="1"/>
  <c r="AB46" i="18"/>
  <c r="AC46" i="18" s="1"/>
  <c r="L46" i="18"/>
  <c r="M46" i="18" s="1"/>
  <c r="C35" i="1"/>
  <c r="D27" i="29"/>
  <c r="D44" i="27"/>
  <c r="F85" i="27"/>
  <c r="AL85" i="27"/>
  <c r="AJ85" i="27"/>
  <c r="CB85" i="27"/>
  <c r="AV85" i="27"/>
  <c r="AH85" i="27"/>
  <c r="AW85" i="27"/>
  <c r="AK85" i="27"/>
  <c r="BQ85" i="27"/>
  <c r="AP85" i="27"/>
  <c r="BY85" i="27"/>
  <c r="AZ85" i="27"/>
  <c r="BZ85" i="27"/>
  <c r="CA85" i="27"/>
  <c r="AS85" i="27"/>
  <c r="BA85" i="27"/>
  <c r="BV85" i="27"/>
  <c r="BU85" i="27"/>
  <c r="BX85" i="27"/>
  <c r="AR85" i="27"/>
  <c r="BT85" i="27"/>
  <c r="CC85" i="27"/>
  <c r="AT85" i="27"/>
  <c r="AX85" i="27"/>
  <c r="AY85" i="27"/>
  <c r="AQ85" i="27"/>
  <c r="AI85" i="27"/>
  <c r="BS85" i="27"/>
  <c r="AO85" i="27"/>
  <c r="AM85" i="27"/>
  <c r="BR85" i="27"/>
  <c r="AC85" i="27"/>
  <c r="M85" i="27"/>
  <c r="AE85" i="27"/>
  <c r="BE85" i="27"/>
  <c r="Y85" i="27"/>
  <c r="BM85" i="27"/>
  <c r="BH85" i="27"/>
  <c r="BK85" i="27"/>
  <c r="AD85" i="27"/>
  <c r="BJ85" i="27"/>
  <c r="AF85" i="27"/>
  <c r="O85" i="27"/>
  <c r="H85" i="27"/>
  <c r="N85" i="27"/>
  <c r="X85" i="27"/>
  <c r="I85" i="27"/>
  <c r="AA85" i="27"/>
  <c r="BC85" i="27"/>
  <c r="BL85" i="27"/>
  <c r="P85" i="27"/>
  <c r="G85" i="27"/>
  <c r="Q85" i="27"/>
  <c r="T85" i="27"/>
  <c r="K85" i="27"/>
  <c r="BN85" i="27"/>
  <c r="R85" i="27"/>
  <c r="BO85" i="27"/>
  <c r="BG85" i="27"/>
  <c r="V85" i="27"/>
  <c r="BF85" i="27"/>
  <c r="U85" i="27"/>
  <c r="J85" i="27"/>
  <c r="BD85" i="27"/>
  <c r="W85" i="27"/>
  <c r="AB85" i="27"/>
  <c r="CN103" i="16"/>
  <c r="CJ103" i="16"/>
  <c r="CM103" i="16"/>
  <c r="CI103" i="16"/>
  <c r="CE103" i="16"/>
  <c r="CA103" i="16"/>
  <c r="CH103" i="16"/>
  <c r="CC103" i="16"/>
  <c r="CK103" i="16"/>
  <c r="CD103" i="16"/>
  <c r="BV103" i="16"/>
  <c r="BR103" i="16"/>
  <c r="BN103" i="16"/>
  <c r="BJ103" i="16"/>
  <c r="CB103" i="16"/>
  <c r="BX103" i="16"/>
  <c r="BS103" i="16"/>
  <c r="BL103" i="16"/>
  <c r="BG103" i="16"/>
  <c r="BC103" i="16"/>
  <c r="CL103" i="16"/>
  <c r="CF103" i="16"/>
  <c r="BT103" i="16"/>
  <c r="BM103" i="16"/>
  <c r="BH103" i="16"/>
  <c r="BD103" i="16"/>
  <c r="AZ103" i="16"/>
  <c r="AV103" i="16"/>
  <c r="BZ103" i="16"/>
  <c r="BW103" i="16"/>
  <c r="BK103" i="16"/>
  <c r="BF103" i="16"/>
  <c r="AU103" i="16"/>
  <c r="BO103" i="16"/>
  <c r="AW103" i="16"/>
  <c r="AP103" i="16"/>
  <c r="AL103" i="16"/>
  <c r="AH103" i="16"/>
  <c r="AD103" i="16"/>
  <c r="Z103" i="16"/>
  <c r="V103" i="16"/>
  <c r="BU103" i="16"/>
  <c r="AY103" i="16"/>
  <c r="AO103" i="16"/>
  <c r="AI103" i="16"/>
  <c r="W103" i="16"/>
  <c r="J103" i="16"/>
  <c r="AX103" i="16"/>
  <c r="P103" i="16"/>
  <c r="BP103" i="16"/>
  <c r="BB103" i="16"/>
  <c r="AQ103" i="16"/>
  <c r="AJ103" i="16"/>
  <c r="AE103" i="16"/>
  <c r="X103" i="16"/>
  <c r="R103" i="16"/>
  <c r="N103" i="16"/>
  <c r="I103" i="16"/>
  <c r="F103" i="16"/>
  <c r="AB103" i="16"/>
  <c r="Q103" i="16"/>
  <c r="D62" i="16"/>
  <c r="AN103" i="16"/>
  <c r="AG103" i="16"/>
  <c r="AA103" i="16"/>
  <c r="T103" i="16"/>
  <c r="AT103" i="16"/>
  <c r="AM103" i="16"/>
  <c r="H103" i="16"/>
  <c r="S103" i="16"/>
  <c r="K103" i="16"/>
  <c r="O103" i="16"/>
  <c r="BE103" i="16"/>
  <c r="L103" i="16"/>
  <c r="AR103" i="16"/>
  <c r="AF103" i="16"/>
  <c r="G103" i="16"/>
  <c r="Y103" i="16"/>
  <c r="D35" i="1"/>
  <c r="C55" i="8"/>
  <c r="F27" i="29" l="1"/>
  <c r="D43" i="23"/>
  <c r="C47" i="18"/>
  <c r="AF47" i="18" s="1"/>
  <c r="AG47" i="18" s="1"/>
  <c r="C43" i="23"/>
  <c r="E61" i="24"/>
  <c r="P42" i="23"/>
  <c r="K61" i="24"/>
  <c r="Z42" i="23"/>
  <c r="K42" i="23"/>
  <c r="C61" i="24"/>
  <c r="G61" i="24"/>
  <c r="AE42" i="23"/>
  <c r="M61" i="24"/>
  <c r="AJ42" i="23"/>
  <c r="I61" i="24"/>
  <c r="U42" i="23"/>
  <c r="D47" i="18"/>
  <c r="D55" i="8"/>
  <c r="H36" i="1"/>
  <c r="I36" i="1" s="1"/>
  <c r="C45" i="27"/>
  <c r="E55" i="8"/>
  <c r="AW55" i="8"/>
  <c r="AY55" i="8" s="1"/>
  <c r="C63" i="16"/>
  <c r="BG55" i="8"/>
  <c r="BI55" i="8" s="1"/>
  <c r="BB55" i="8"/>
  <c r="BD55" i="8" s="1"/>
  <c r="AM55" i="8"/>
  <c r="AO55" i="8" s="1"/>
  <c r="AR55" i="8"/>
  <c r="AT55" i="8" s="1"/>
  <c r="AC55" i="8"/>
  <c r="AE55" i="8" s="1"/>
  <c r="AH55" i="8"/>
  <c r="AJ55" i="8" s="1"/>
  <c r="S55" i="8"/>
  <c r="U55" i="8" s="1"/>
  <c r="X55" i="8"/>
  <c r="Z55" i="8" s="1"/>
  <c r="I55" i="8"/>
  <c r="K55" i="8" s="1"/>
  <c r="N55" i="8"/>
  <c r="P55" i="8" s="1"/>
  <c r="G36" i="1"/>
  <c r="H47" i="18" l="1"/>
  <c r="I47" i="18" s="1"/>
  <c r="E43" i="23"/>
  <c r="AC43" i="23"/>
  <c r="AD43" i="23" s="1"/>
  <c r="X43" i="23"/>
  <c r="Y43" i="23" s="1"/>
  <c r="AH43" i="23"/>
  <c r="AI43" i="23" s="1"/>
  <c r="N43" i="23"/>
  <c r="O43" i="23" s="1"/>
  <c r="I43" i="23"/>
  <c r="J43" i="23" s="1"/>
  <c r="S43" i="23"/>
  <c r="T43" i="23" s="1"/>
  <c r="L47" i="18"/>
  <c r="M47" i="18" s="1"/>
  <c r="E47" i="18"/>
  <c r="X47" i="18"/>
  <c r="Y47" i="18" s="1"/>
  <c r="AB47" i="18"/>
  <c r="AC47" i="18" s="1"/>
  <c r="P47" i="18"/>
  <c r="Q47" i="18" s="1"/>
  <c r="T47" i="18"/>
  <c r="U47" i="18" s="1"/>
  <c r="F36" i="1"/>
  <c r="B36" i="1" s="1"/>
  <c r="D36" i="1" s="1"/>
  <c r="D44" i="23" s="1"/>
  <c r="D45" i="27"/>
  <c r="F86" i="27"/>
  <c r="AO86" i="27"/>
  <c r="AR86" i="27"/>
  <c r="AP86" i="27"/>
  <c r="AS86" i="27"/>
  <c r="AQ86" i="27"/>
  <c r="AT86" i="27"/>
  <c r="BQ86" i="27"/>
  <c r="BX86" i="27"/>
  <c r="BO86" i="27"/>
  <c r="BR86" i="27"/>
  <c r="AD86" i="27"/>
  <c r="K86" i="27"/>
  <c r="BA86" i="27"/>
  <c r="AM86" i="27"/>
  <c r="AZ86" i="27"/>
  <c r="BL86" i="27"/>
  <c r="G86" i="27"/>
  <c r="BY86" i="27"/>
  <c r="CC86" i="27"/>
  <c r="AJ86" i="27"/>
  <c r="AB86" i="27"/>
  <c r="BT86" i="27"/>
  <c r="AW86" i="27"/>
  <c r="BN86" i="27"/>
  <c r="AE86" i="27"/>
  <c r="AX86" i="27"/>
  <c r="AH86" i="27"/>
  <c r="AF86" i="27"/>
  <c r="J86" i="27"/>
  <c r="BZ86" i="27"/>
  <c r="AI86" i="27"/>
  <c r="BK86" i="27"/>
  <c r="AC86" i="27"/>
  <c r="AL86" i="27"/>
  <c r="BV86" i="27"/>
  <c r="AK86" i="27"/>
  <c r="H86" i="27"/>
  <c r="I86" i="27"/>
  <c r="BU86" i="27"/>
  <c r="CB86" i="27"/>
  <c r="AV86" i="27"/>
  <c r="BJ86" i="27"/>
  <c r="BS86" i="27"/>
  <c r="AY86" i="27"/>
  <c r="BM86" i="27"/>
  <c r="AA86" i="27"/>
  <c r="CA86" i="27"/>
  <c r="P86" i="27"/>
  <c r="W86" i="27"/>
  <c r="X86" i="27"/>
  <c r="BF86" i="27"/>
  <c r="T86" i="27"/>
  <c r="V86" i="27"/>
  <c r="BE86" i="27"/>
  <c r="Q86" i="27"/>
  <c r="BG86" i="27"/>
  <c r="N86" i="27"/>
  <c r="U86" i="27"/>
  <c r="O86" i="27"/>
  <c r="R86" i="27"/>
  <c r="BD86" i="27"/>
  <c r="M86" i="27"/>
  <c r="Y86" i="27"/>
  <c r="BC86" i="27"/>
  <c r="BH86" i="27"/>
  <c r="CK104" i="16"/>
  <c r="CN104" i="16"/>
  <c r="CJ104" i="16"/>
  <c r="CH104" i="16"/>
  <c r="CF104" i="16"/>
  <c r="CB104" i="16"/>
  <c r="CL104" i="16"/>
  <c r="CA104" i="16"/>
  <c r="CM104" i="16"/>
  <c r="CC104" i="16"/>
  <c r="BW104" i="16"/>
  <c r="BS104" i="16"/>
  <c r="BO104" i="16"/>
  <c r="BK104" i="16"/>
  <c r="CE104" i="16"/>
  <c r="BV104" i="16"/>
  <c r="BP104" i="16"/>
  <c r="BJ104" i="16"/>
  <c r="BH104" i="16"/>
  <c r="BD104" i="16"/>
  <c r="BX104" i="16"/>
  <c r="BR104" i="16"/>
  <c r="BL104" i="16"/>
  <c r="BE104" i="16"/>
  <c r="AW104" i="16"/>
  <c r="BN104" i="16"/>
  <c r="BG104" i="16"/>
  <c r="AY104" i="16"/>
  <c r="AT104" i="16"/>
  <c r="BZ104" i="16"/>
  <c r="BT104" i="16"/>
  <c r="BB104" i="16"/>
  <c r="AZ104" i="16"/>
  <c r="AU104" i="16"/>
  <c r="AQ104" i="16"/>
  <c r="AM104" i="16"/>
  <c r="AI104" i="16"/>
  <c r="AE104" i="16"/>
  <c r="AA104" i="16"/>
  <c r="W104" i="16"/>
  <c r="CI104" i="16"/>
  <c r="BF104" i="16"/>
  <c r="AN104" i="16"/>
  <c r="AG104" i="16"/>
  <c r="Z104" i="16"/>
  <c r="N104" i="16"/>
  <c r="L104" i="16"/>
  <c r="AR104" i="16"/>
  <c r="Y104" i="16"/>
  <c r="Q104" i="16"/>
  <c r="BU104" i="16"/>
  <c r="AV104" i="16"/>
  <c r="AO104" i="16"/>
  <c r="AH104" i="16"/>
  <c r="AB104" i="16"/>
  <c r="V104" i="16"/>
  <c r="S104" i="16"/>
  <c r="O104" i="16"/>
  <c r="G104" i="16"/>
  <c r="K104" i="16"/>
  <c r="R104" i="16"/>
  <c r="H104" i="16"/>
  <c r="F104" i="16"/>
  <c r="CD104" i="16"/>
  <c r="BC104" i="16"/>
  <c r="AL104" i="16"/>
  <c r="AF104" i="16"/>
  <c r="P104" i="16"/>
  <c r="J104" i="16"/>
  <c r="AJ104" i="16"/>
  <c r="X104" i="16"/>
  <c r="D63" i="16"/>
  <c r="T104" i="16"/>
  <c r="I104" i="16"/>
  <c r="AX104" i="16"/>
  <c r="AP104" i="16"/>
  <c r="AD104" i="16"/>
  <c r="BM104" i="16"/>
  <c r="M62" i="24" l="1"/>
  <c r="AJ43" i="23"/>
  <c r="I62" i="24"/>
  <c r="U43" i="23"/>
  <c r="K62" i="24"/>
  <c r="Z43" i="23"/>
  <c r="K43" i="23"/>
  <c r="C62" i="24"/>
  <c r="G62" i="24"/>
  <c r="AE43" i="23"/>
  <c r="P43" i="23"/>
  <c r="E62" i="24"/>
  <c r="H37" i="1"/>
  <c r="I37" i="1" s="1"/>
  <c r="F28" i="29"/>
  <c r="C36" i="1"/>
  <c r="C44" i="23" s="1"/>
  <c r="D28" i="29"/>
  <c r="D48" i="18"/>
  <c r="D56" i="8"/>
  <c r="G37" i="1"/>
  <c r="F37" i="1" s="1"/>
  <c r="B37" i="1" s="1"/>
  <c r="E44" i="23" l="1"/>
  <c r="AC44" i="23"/>
  <c r="AD44" i="23" s="1"/>
  <c r="X44" i="23"/>
  <c r="Y44" i="23" s="1"/>
  <c r="S44" i="23"/>
  <c r="T44" i="23" s="1"/>
  <c r="I44" i="23"/>
  <c r="J44" i="23" s="1"/>
  <c r="N44" i="23"/>
  <c r="O44" i="23" s="1"/>
  <c r="AH44" i="23"/>
  <c r="AI44" i="23" s="1"/>
  <c r="C48" i="18"/>
  <c r="C56" i="8"/>
  <c r="C37" i="1"/>
  <c r="D29" i="29"/>
  <c r="D37" i="1"/>
  <c r="H38" i="1" l="1"/>
  <c r="I38" i="1" s="1"/>
  <c r="D45" i="23"/>
  <c r="U44" i="23"/>
  <c r="I63" i="24"/>
  <c r="M63" i="24"/>
  <c r="AJ44" i="23"/>
  <c r="K63" i="24"/>
  <c r="Z44" i="23"/>
  <c r="C49" i="18"/>
  <c r="P49" i="18" s="1"/>
  <c r="C45" i="23"/>
  <c r="E63" i="24"/>
  <c r="P44" i="23"/>
  <c r="G63" i="24"/>
  <c r="AE44" i="23"/>
  <c r="K44" i="23"/>
  <c r="C63" i="24"/>
  <c r="C57" i="8"/>
  <c r="E49" i="18"/>
  <c r="AW56" i="8"/>
  <c r="AY56" i="8" s="1"/>
  <c r="AM56" i="8"/>
  <c r="AO56" i="8" s="1"/>
  <c r="S56" i="8"/>
  <c r="U56" i="8" s="1"/>
  <c r="C64" i="16"/>
  <c r="AR56" i="8"/>
  <c r="AT56" i="8" s="1"/>
  <c r="X56" i="8"/>
  <c r="Z56" i="8" s="1"/>
  <c r="C46" i="27"/>
  <c r="BG56" i="8"/>
  <c r="BI56" i="8" s="1"/>
  <c r="AC56" i="8"/>
  <c r="AE56" i="8" s="1"/>
  <c r="I56" i="8"/>
  <c r="K56" i="8" s="1"/>
  <c r="E56" i="8"/>
  <c r="BB56" i="8"/>
  <c r="BD56" i="8" s="1"/>
  <c r="AH56" i="8"/>
  <c r="AJ56" i="8" s="1"/>
  <c r="N56" i="8"/>
  <c r="P56" i="8" s="1"/>
  <c r="G38" i="1"/>
  <c r="F38" i="1" s="1"/>
  <c r="B38" i="1" s="1"/>
  <c r="F29" i="29"/>
  <c r="E48" i="18"/>
  <c r="L48" i="18"/>
  <c r="M48" i="18" s="1"/>
  <c r="X48" i="18"/>
  <c r="Y48" i="18" s="1"/>
  <c r="P48" i="18"/>
  <c r="Q48" i="18" s="1"/>
  <c r="T48" i="18"/>
  <c r="U48" i="18" s="1"/>
  <c r="H48" i="18"/>
  <c r="I48" i="18" s="1"/>
  <c r="AF48" i="18"/>
  <c r="AG48" i="18" s="1"/>
  <c r="AB48" i="18"/>
  <c r="AC48" i="18" s="1"/>
  <c r="D49" i="18"/>
  <c r="D57" i="8"/>
  <c r="C47" i="27"/>
  <c r="E57" i="8"/>
  <c r="AW57" i="8"/>
  <c r="C65" i="16"/>
  <c r="BB57" i="8"/>
  <c r="BD57" i="8" s="1"/>
  <c r="BG57" i="8"/>
  <c r="AM57" i="8"/>
  <c r="AR57" i="8"/>
  <c r="AC57" i="8"/>
  <c r="AH57" i="8"/>
  <c r="AJ57" i="8" s="1"/>
  <c r="S57" i="8"/>
  <c r="X57" i="8"/>
  <c r="I57" i="8"/>
  <c r="N57" i="8"/>
  <c r="AB49" i="18" l="1"/>
  <c r="AF49" i="18"/>
  <c r="T49" i="18"/>
  <c r="L49" i="18"/>
  <c r="M49" i="18" s="1"/>
  <c r="X49" i="18"/>
  <c r="H49" i="18"/>
  <c r="I49" i="18" s="1"/>
  <c r="E45" i="23"/>
  <c r="S45" i="23"/>
  <c r="T45" i="23" s="1"/>
  <c r="AH45" i="23"/>
  <c r="AI45" i="23" s="1"/>
  <c r="AC45" i="23"/>
  <c r="AD45" i="23" s="1"/>
  <c r="N45" i="23"/>
  <c r="O45" i="23" s="1"/>
  <c r="X45" i="23"/>
  <c r="Y45" i="23" s="1"/>
  <c r="I45" i="23"/>
  <c r="J45" i="23" s="1"/>
  <c r="BI57" i="8"/>
  <c r="U57" i="8"/>
  <c r="P57" i="8"/>
  <c r="AE57" i="8"/>
  <c r="C38" i="1"/>
  <c r="D30" i="29"/>
  <c r="K57" i="8"/>
  <c r="Y49" i="18"/>
  <c r="Z57" i="8"/>
  <c r="AT57" i="8"/>
  <c r="AG49" i="18"/>
  <c r="CL105" i="16"/>
  <c r="CC105" i="16"/>
  <c r="CF105" i="16"/>
  <c r="BP105" i="16"/>
  <c r="BN105" i="16"/>
  <c r="BO105" i="16"/>
  <c r="AX105" i="16"/>
  <c r="BH105" i="16"/>
  <c r="BC105" i="16"/>
  <c r="AJ105" i="16"/>
  <c r="CD105" i="16"/>
  <c r="AE105" i="16"/>
  <c r="BD105" i="16"/>
  <c r="Z105" i="16"/>
  <c r="Y105" i="16"/>
  <c r="AU105" i="16"/>
  <c r="N105" i="16"/>
  <c r="BG105" i="16"/>
  <c r="D64" i="16"/>
  <c r="AA105" i="16"/>
  <c r="CK105" i="16"/>
  <c r="BX105" i="16"/>
  <c r="CB105" i="16"/>
  <c r="CJ105" i="16"/>
  <c r="AR105" i="16"/>
  <c r="AB105" i="16"/>
  <c r="AD105" i="16"/>
  <c r="P105" i="16"/>
  <c r="AI105" i="16"/>
  <c r="V105" i="16"/>
  <c r="F105" i="16"/>
  <c r="BZ105" i="16"/>
  <c r="BU105" i="16"/>
  <c r="BB105" i="16"/>
  <c r="BK105" i="16"/>
  <c r="X105" i="16"/>
  <c r="AL105" i="16"/>
  <c r="AG105" i="16"/>
  <c r="BM105" i="16"/>
  <c r="L105" i="16"/>
  <c r="BR105" i="16"/>
  <c r="CH105" i="16"/>
  <c r="CN105" i="16"/>
  <c r="CA105" i="16"/>
  <c r="BL105" i="16"/>
  <c r="BE105" i="16"/>
  <c r="BJ105" i="16"/>
  <c r="AT105" i="16"/>
  <c r="AW105" i="16"/>
  <c r="AY105" i="16"/>
  <c r="AF105" i="16"/>
  <c r="AV105" i="16"/>
  <c r="O105" i="16"/>
  <c r="AZ105" i="16"/>
  <c r="T105" i="16"/>
  <c r="S105" i="16"/>
  <c r="AP105" i="16"/>
  <c r="AH105" i="16"/>
  <c r="AO105" i="16"/>
  <c r="Q105" i="16"/>
  <c r="K105" i="16"/>
  <c r="CE105" i="16"/>
  <c r="CM105" i="16"/>
  <c r="BF105" i="16"/>
  <c r="BW105" i="16"/>
  <c r="AQ105" i="16"/>
  <c r="AM105" i="16"/>
  <c r="J105" i="16"/>
  <c r="G105" i="16"/>
  <c r="CI105" i="16"/>
  <c r="BT105" i="16"/>
  <c r="BV105" i="16"/>
  <c r="BS105" i="16"/>
  <c r="AN105" i="16"/>
  <c r="R105" i="16"/>
  <c r="I105" i="16"/>
  <c r="W105" i="16"/>
  <c r="H105" i="16"/>
  <c r="AC49" i="18"/>
  <c r="AO57" i="8"/>
  <c r="AY57" i="8"/>
  <c r="AO87" i="27"/>
  <c r="AP87" i="27"/>
  <c r="AI87" i="27"/>
  <c r="I87" i="27"/>
  <c r="BY87" i="27"/>
  <c r="BM87" i="27"/>
  <c r="BZ87" i="27"/>
  <c r="BD87" i="27"/>
  <c r="BH87" i="27"/>
  <c r="BU87" i="27"/>
  <c r="J87" i="27"/>
  <c r="AC87" i="27"/>
  <c r="H87" i="27"/>
  <c r="T87" i="27"/>
  <c r="X87" i="27"/>
  <c r="Q87" i="27"/>
  <c r="AH87" i="27"/>
  <c r="BE87" i="27"/>
  <c r="BA87" i="27"/>
  <c r="CC87" i="27"/>
  <c r="AW87" i="27"/>
  <c r="BL87" i="27"/>
  <c r="R87" i="27"/>
  <c r="AR87" i="27"/>
  <c r="AF87" i="27"/>
  <c r="BT87" i="27"/>
  <c r="AV87" i="27"/>
  <c r="AX87" i="27"/>
  <c r="BR87" i="27"/>
  <c r="K87" i="27"/>
  <c r="Y87" i="27"/>
  <c r="U87" i="27"/>
  <c r="D46" i="27"/>
  <c r="AM87" i="27"/>
  <c r="AQ87" i="27"/>
  <c r="AJ87" i="27"/>
  <c r="BO87" i="27"/>
  <c r="BK87" i="27"/>
  <c r="BS87" i="27"/>
  <c r="BC87" i="27"/>
  <c r="CA87" i="27"/>
  <c r="BJ87" i="27"/>
  <c r="AY87" i="27"/>
  <c r="AE87" i="27"/>
  <c r="AZ87" i="27"/>
  <c r="CB87" i="27"/>
  <c r="P87" i="27"/>
  <c r="N87" i="27"/>
  <c r="O87" i="27"/>
  <c r="F87" i="27"/>
  <c r="AS87" i="27"/>
  <c r="AK87" i="27"/>
  <c r="BX87" i="27"/>
  <c r="BV87" i="27"/>
  <c r="BQ87" i="27"/>
  <c r="BF87" i="27"/>
  <c r="AD87" i="27"/>
  <c r="M87" i="27"/>
  <c r="W87" i="27"/>
  <c r="AL87" i="27"/>
  <c r="AT87" i="27"/>
  <c r="G87" i="27"/>
  <c r="BG87" i="27"/>
  <c r="BN87" i="27"/>
  <c r="AB87" i="27"/>
  <c r="AA87" i="27"/>
  <c r="V87" i="27"/>
  <c r="U49" i="18"/>
  <c r="Q49" i="18"/>
  <c r="D38" i="1"/>
  <c r="D46" i="23" s="1"/>
  <c r="D47" i="27"/>
  <c r="F88" i="27"/>
  <c r="BA88" i="27"/>
  <c r="AV88" i="27"/>
  <c r="AK88" i="27"/>
  <c r="AM88" i="27"/>
  <c r="AL88" i="27"/>
  <c r="AJ88" i="27"/>
  <c r="AX88" i="27"/>
  <c r="AY88" i="27"/>
  <c r="AI88" i="27"/>
  <c r="AZ88" i="27"/>
  <c r="AW88" i="27"/>
  <c r="AH88" i="27"/>
  <c r="AC88" i="27"/>
  <c r="AR88" i="27"/>
  <c r="BV88" i="27"/>
  <c r="CB88" i="27"/>
  <c r="H88" i="27"/>
  <c r="AQ88" i="27"/>
  <c r="BS88" i="27"/>
  <c r="K88" i="27"/>
  <c r="AS88" i="27"/>
  <c r="BQ88" i="27"/>
  <c r="AD88" i="27"/>
  <c r="AO88" i="27"/>
  <c r="BZ88" i="27"/>
  <c r="BL88" i="27"/>
  <c r="G88" i="27"/>
  <c r="BN88" i="27"/>
  <c r="AE88" i="27"/>
  <c r="BR88" i="27"/>
  <c r="BX88" i="27"/>
  <c r="BU88" i="27"/>
  <c r="BY88" i="27"/>
  <c r="AB88" i="27"/>
  <c r="AP88" i="27"/>
  <c r="BO88" i="27"/>
  <c r="BT88" i="27"/>
  <c r="J88" i="27"/>
  <c r="I88" i="27"/>
  <c r="BK88" i="27"/>
  <c r="BJ88" i="27"/>
  <c r="CA88" i="27"/>
  <c r="BM88" i="27"/>
  <c r="CC88" i="27"/>
  <c r="AT88" i="27"/>
  <c r="AF88" i="27"/>
  <c r="AA88" i="27"/>
  <c r="T88" i="27"/>
  <c r="U88" i="27"/>
  <c r="M88" i="27"/>
  <c r="BG88" i="27"/>
  <c r="X88" i="27"/>
  <c r="P88" i="27"/>
  <c r="R88" i="27"/>
  <c r="O88" i="27"/>
  <c r="BC88" i="27"/>
  <c r="BE88" i="27"/>
  <c r="BD88" i="27"/>
  <c r="W88" i="27"/>
  <c r="N88" i="27"/>
  <c r="Q88" i="27"/>
  <c r="V88" i="27"/>
  <c r="BH88" i="27"/>
  <c r="Y88" i="27"/>
  <c r="BF88" i="27"/>
  <c r="CM106" i="16"/>
  <c r="CI106" i="16"/>
  <c r="CL106" i="16"/>
  <c r="CH106" i="16"/>
  <c r="CJ106" i="16"/>
  <c r="CD106" i="16"/>
  <c r="BZ106" i="16"/>
  <c r="CC106" i="16"/>
  <c r="CK106" i="16"/>
  <c r="CE106" i="16"/>
  <c r="BU106" i="16"/>
  <c r="BM106" i="16"/>
  <c r="CB106" i="16"/>
  <c r="BX106" i="16"/>
  <c r="BS106" i="16"/>
  <c r="BL106" i="16"/>
  <c r="BF106" i="16"/>
  <c r="BB106" i="16"/>
  <c r="CN106" i="16"/>
  <c r="CF106" i="16"/>
  <c r="BT106" i="16"/>
  <c r="BN106" i="16"/>
  <c r="BG106" i="16"/>
  <c r="BC106" i="16"/>
  <c r="AY106" i="16"/>
  <c r="AU106" i="16"/>
  <c r="AQ106" i="16"/>
  <c r="AM106" i="16"/>
  <c r="CA106" i="16"/>
  <c r="BW106" i="16"/>
  <c r="BK106" i="16"/>
  <c r="AV106" i="16"/>
  <c r="BO106" i="16"/>
  <c r="BD106" i="16"/>
  <c r="AW106" i="16"/>
  <c r="AP106" i="16"/>
  <c r="AG106" i="16"/>
  <c r="Y106" i="16"/>
  <c r="BV106" i="16"/>
  <c r="BJ106" i="16"/>
  <c r="BH106" i="16"/>
  <c r="AZ106" i="16"/>
  <c r="AR106" i="16"/>
  <c r="AI106" i="16"/>
  <c r="AD106" i="16"/>
  <c r="W106" i="16"/>
  <c r="T106" i="16"/>
  <c r="H106" i="16"/>
  <c r="BE106" i="16"/>
  <c r="AO106" i="16"/>
  <c r="AH106" i="16"/>
  <c r="AA106" i="16"/>
  <c r="BP106" i="16"/>
  <c r="AL106" i="16"/>
  <c r="AJ106" i="16"/>
  <c r="AE106" i="16"/>
  <c r="X106" i="16"/>
  <c r="Q106" i="16"/>
  <c r="G106" i="16"/>
  <c r="K106" i="16"/>
  <c r="D65" i="16"/>
  <c r="AB106" i="16"/>
  <c r="P106" i="16"/>
  <c r="L106" i="16"/>
  <c r="BR106" i="16"/>
  <c r="AX106" i="16"/>
  <c r="V106" i="16"/>
  <c r="S106" i="16"/>
  <c r="O106" i="16"/>
  <c r="AN106" i="16"/>
  <c r="R106" i="16"/>
  <c r="N106" i="16"/>
  <c r="AT106" i="16"/>
  <c r="Z106" i="16"/>
  <c r="F106" i="16"/>
  <c r="AF106" i="16"/>
  <c r="I106" i="16"/>
  <c r="J106" i="16"/>
  <c r="C50" i="18" l="1"/>
  <c r="X50" i="18" s="1"/>
  <c r="Y50" i="18" s="1"/>
  <c r="C46" i="23"/>
  <c r="G64" i="24"/>
  <c r="AE45" i="23"/>
  <c r="K45" i="23"/>
  <c r="C64" i="24"/>
  <c r="M64" i="24"/>
  <c r="AJ45" i="23"/>
  <c r="K64" i="24"/>
  <c r="Z45" i="23"/>
  <c r="U45" i="23"/>
  <c r="I64" i="24"/>
  <c r="P45" i="23"/>
  <c r="E64" i="24"/>
  <c r="H50" i="18"/>
  <c r="I50" i="18" s="1"/>
  <c r="T50" i="18"/>
  <c r="U50" i="18" s="1"/>
  <c r="C58" i="8"/>
  <c r="AW58" i="8" s="1"/>
  <c r="AY58" i="8" s="1"/>
  <c r="AF50" i="18"/>
  <c r="AG50" i="18" s="1"/>
  <c r="G39" i="1"/>
  <c r="F30" i="29"/>
  <c r="H39" i="1"/>
  <c r="I39" i="1" s="1"/>
  <c r="D50" i="18"/>
  <c r="D58" i="8"/>
  <c r="C48" i="27"/>
  <c r="E58" i="8"/>
  <c r="BG58" i="8"/>
  <c r="BI58" i="8" s="1"/>
  <c r="BB58" i="8"/>
  <c r="BD58" i="8" s="1"/>
  <c r="AM58" i="8"/>
  <c r="AO58" i="8" s="1"/>
  <c r="AC58" i="8"/>
  <c r="AE58" i="8" s="1"/>
  <c r="AH58" i="8"/>
  <c r="AJ58" i="8" s="1"/>
  <c r="S58" i="8"/>
  <c r="U58" i="8" s="1"/>
  <c r="X58" i="8"/>
  <c r="Z58" i="8" s="1"/>
  <c r="I58" i="8"/>
  <c r="K58" i="8" s="1"/>
  <c r="N58" i="8"/>
  <c r="P58" i="8" s="1"/>
  <c r="AR58" i="8" l="1"/>
  <c r="AT58" i="8" s="1"/>
  <c r="C66" i="16"/>
  <c r="P50" i="18"/>
  <c r="Q50" i="18" s="1"/>
  <c r="AB50" i="18"/>
  <c r="AC50" i="18" s="1"/>
  <c r="F39" i="1"/>
  <c r="B39" i="1" s="1"/>
  <c r="C39" i="1" s="1"/>
  <c r="E46" i="23"/>
  <c r="X46" i="23"/>
  <c r="Y46" i="23" s="1"/>
  <c r="I46" i="23"/>
  <c r="J46" i="23" s="1"/>
  <c r="S46" i="23"/>
  <c r="T46" i="23" s="1"/>
  <c r="N46" i="23"/>
  <c r="O46" i="23" s="1"/>
  <c r="AC46" i="23"/>
  <c r="AD46" i="23" s="1"/>
  <c r="AH46" i="23"/>
  <c r="AI46" i="23" s="1"/>
  <c r="L50" i="18"/>
  <c r="M50" i="18" s="1"/>
  <c r="E50" i="18"/>
  <c r="D48" i="27"/>
  <c r="F89" i="27"/>
  <c r="H89" i="27"/>
  <c r="G89" i="27"/>
  <c r="AS89" i="27"/>
  <c r="AQ89" i="27"/>
  <c r="AO89" i="27"/>
  <c r="AM89" i="27"/>
  <c r="AP89" i="27"/>
  <c r="AX89" i="27"/>
  <c r="CA89" i="27"/>
  <c r="AY89" i="27"/>
  <c r="AW89" i="27"/>
  <c r="CB89" i="27"/>
  <c r="BX89" i="27"/>
  <c r="K89" i="27"/>
  <c r="AT89" i="27"/>
  <c r="BY89" i="27"/>
  <c r="AH89" i="27"/>
  <c r="AR89" i="27"/>
  <c r="I89" i="27"/>
  <c r="AL89" i="27"/>
  <c r="AV89" i="27"/>
  <c r="AK89" i="27"/>
  <c r="BA89" i="27"/>
  <c r="CC89" i="27"/>
  <c r="AJ89" i="27"/>
  <c r="AI89" i="27"/>
  <c r="BZ89" i="27"/>
  <c r="AZ89" i="27"/>
  <c r="J89" i="27"/>
  <c r="BS89" i="27"/>
  <c r="BO89" i="27"/>
  <c r="BJ89" i="27"/>
  <c r="BM89" i="27"/>
  <c r="AC89" i="27"/>
  <c r="AA89" i="27"/>
  <c r="BU89" i="27"/>
  <c r="AF89" i="27"/>
  <c r="BQ89" i="27"/>
  <c r="BL89" i="27"/>
  <c r="AD89" i="27"/>
  <c r="BV89" i="27"/>
  <c r="BN89" i="27"/>
  <c r="AE89" i="27"/>
  <c r="BK89" i="27"/>
  <c r="BT89" i="27"/>
  <c r="BR89" i="27"/>
  <c r="AB89" i="27"/>
  <c r="M89" i="27"/>
  <c r="BC89" i="27"/>
  <c r="U89" i="27"/>
  <c r="BG89" i="27"/>
  <c r="P89" i="27"/>
  <c r="O89" i="27"/>
  <c r="BE89" i="27"/>
  <c r="X89" i="27"/>
  <c r="Q89" i="27"/>
  <c r="BF89" i="27"/>
  <c r="T89" i="27"/>
  <c r="W89" i="27"/>
  <c r="Y89" i="27"/>
  <c r="R89" i="27"/>
  <c r="BD89" i="27"/>
  <c r="N89" i="27"/>
  <c r="BH89" i="27"/>
  <c r="V89" i="27"/>
  <c r="CN107" i="16"/>
  <c r="CJ107" i="16"/>
  <c r="CF107" i="16"/>
  <c r="CM107" i="16"/>
  <c r="CI107" i="16"/>
  <c r="CE107" i="16"/>
  <c r="CK107" i="16"/>
  <c r="CA107" i="16"/>
  <c r="CL107" i="16"/>
  <c r="CB107" i="16"/>
  <c r="CC107" i="16"/>
  <c r="BV107" i="16"/>
  <c r="BR107" i="16"/>
  <c r="BN107" i="16"/>
  <c r="BJ107" i="16"/>
  <c r="BW107" i="16"/>
  <c r="BP107" i="16"/>
  <c r="BK107" i="16"/>
  <c r="BG107" i="16"/>
  <c r="BC107" i="16"/>
  <c r="BX107" i="16"/>
  <c r="BS107" i="16"/>
  <c r="BL107" i="16"/>
  <c r="BH107" i="16"/>
  <c r="BD107" i="16"/>
  <c r="AZ107" i="16"/>
  <c r="AV107" i="16"/>
  <c r="AR107" i="16"/>
  <c r="AN107" i="16"/>
  <c r="BO107" i="16"/>
  <c r="BB107" i="16"/>
  <c r="AY107" i="16"/>
  <c r="AT107" i="16"/>
  <c r="CH107" i="16"/>
  <c r="BZ107" i="16"/>
  <c r="BT107" i="16"/>
  <c r="BE107" i="16"/>
  <c r="AU107" i="16"/>
  <c r="AO107" i="16"/>
  <c r="AH107" i="16"/>
  <c r="AD107" i="16"/>
  <c r="Z107" i="16"/>
  <c r="V107" i="16"/>
  <c r="AQ107" i="16"/>
  <c r="AG107" i="16"/>
  <c r="AA107" i="16"/>
  <c r="D66" i="16"/>
  <c r="P107" i="16"/>
  <c r="CD107" i="16"/>
  <c r="BU107" i="16"/>
  <c r="BF107" i="16"/>
  <c r="AW107" i="16"/>
  <c r="AL107" i="16"/>
  <c r="AI107" i="16"/>
  <c r="AB107" i="16"/>
  <c r="W107" i="16"/>
  <c r="R107" i="16"/>
  <c r="N107" i="16"/>
  <c r="I107" i="16"/>
  <c r="F107" i="16"/>
  <c r="Q107" i="16"/>
  <c r="J107" i="16"/>
  <c r="AP107" i="16"/>
  <c r="AF107" i="16"/>
  <c r="Y107" i="16"/>
  <c r="T107" i="16"/>
  <c r="H107" i="16"/>
  <c r="AX107" i="16"/>
  <c r="AJ107" i="16"/>
  <c r="X107" i="16"/>
  <c r="AE107" i="16"/>
  <c r="S107" i="16"/>
  <c r="G107" i="16"/>
  <c r="BM107" i="16"/>
  <c r="L107" i="16"/>
  <c r="AM107" i="16"/>
  <c r="O107" i="16"/>
  <c r="K107" i="16"/>
  <c r="D31" i="29" l="1"/>
  <c r="D39" i="1"/>
  <c r="D47" i="23" s="1"/>
  <c r="C51" i="18"/>
  <c r="C47" i="23"/>
  <c r="C59" i="8"/>
  <c r="M65" i="24"/>
  <c r="AJ46" i="23"/>
  <c r="K46" i="23"/>
  <c r="C65" i="24"/>
  <c r="G65" i="24"/>
  <c r="AE46" i="23"/>
  <c r="K65" i="24"/>
  <c r="Z46" i="23"/>
  <c r="P46" i="23"/>
  <c r="E65" i="24"/>
  <c r="F31" i="29"/>
  <c r="U46" i="23"/>
  <c r="I65" i="24"/>
  <c r="H51" i="18"/>
  <c r="I51" i="18" s="1"/>
  <c r="L51" i="18"/>
  <c r="M51" i="18" s="1"/>
  <c r="AF51" i="18"/>
  <c r="AG51" i="18" s="1"/>
  <c r="X51" i="18"/>
  <c r="Y51" i="18" s="1"/>
  <c r="D51" i="18"/>
  <c r="D59" i="8"/>
  <c r="C49" i="27"/>
  <c r="E59" i="8"/>
  <c r="AW59" i="8"/>
  <c r="AY59" i="8" s="1"/>
  <c r="C67" i="16"/>
  <c r="BB59" i="8"/>
  <c r="BD59" i="8" s="1"/>
  <c r="BG59" i="8"/>
  <c r="BI59" i="8" s="1"/>
  <c r="AM59" i="8"/>
  <c r="AO59" i="8" s="1"/>
  <c r="AR59" i="8"/>
  <c r="AT59" i="8" s="1"/>
  <c r="AC59" i="8"/>
  <c r="AE59" i="8" s="1"/>
  <c r="AH59" i="8"/>
  <c r="AJ59" i="8" s="1"/>
  <c r="S59" i="8"/>
  <c r="U59" i="8" s="1"/>
  <c r="X59" i="8"/>
  <c r="Z59" i="8" s="1"/>
  <c r="I59" i="8"/>
  <c r="K59" i="8" s="1"/>
  <c r="N59" i="8"/>
  <c r="P59" i="8" s="1"/>
  <c r="G40" i="1" l="1"/>
  <c r="H40" i="1"/>
  <c r="I40" i="1" s="1"/>
  <c r="E47" i="23"/>
  <c r="AC47" i="23"/>
  <c r="AD47" i="23" s="1"/>
  <c r="I47" i="23"/>
  <c r="J47" i="23" s="1"/>
  <c r="X47" i="23"/>
  <c r="Y47" i="23" s="1"/>
  <c r="AH47" i="23"/>
  <c r="AI47" i="23" s="1"/>
  <c r="N47" i="23"/>
  <c r="O47" i="23" s="1"/>
  <c r="S47" i="23"/>
  <c r="T47" i="23" s="1"/>
  <c r="E51" i="18"/>
  <c r="T51" i="18"/>
  <c r="U51" i="18" s="1"/>
  <c r="AB51" i="18"/>
  <c r="AC51" i="18" s="1"/>
  <c r="P51" i="18"/>
  <c r="Q51" i="18" s="1"/>
  <c r="D49" i="27"/>
  <c r="F90" i="27"/>
  <c r="CB90" i="27"/>
  <c r="BY90" i="27"/>
  <c r="BA90" i="27"/>
  <c r="AQ90" i="27"/>
  <c r="BZ90" i="27"/>
  <c r="AX90" i="27"/>
  <c r="CA90" i="27"/>
  <c r="AO90" i="27"/>
  <c r="AV90" i="27"/>
  <c r="AR90" i="27"/>
  <c r="AP90" i="27"/>
  <c r="AW90" i="27"/>
  <c r="AS90" i="27"/>
  <c r="CC90" i="27"/>
  <c r="BX90" i="27"/>
  <c r="AT90" i="27"/>
  <c r="AY90" i="27"/>
  <c r="AZ90" i="27"/>
  <c r="AA90" i="27"/>
  <c r="BJ90" i="27"/>
  <c r="I90" i="27"/>
  <c r="AB90" i="27"/>
  <c r="BT90" i="27"/>
  <c r="AI90" i="27"/>
  <c r="AC90" i="27"/>
  <c r="AH90" i="27"/>
  <c r="K90" i="27"/>
  <c r="AF90" i="27"/>
  <c r="BK90" i="27"/>
  <c r="AM90" i="27"/>
  <c r="AE90" i="27"/>
  <c r="J90" i="27"/>
  <c r="BU90" i="27"/>
  <c r="BO90" i="27"/>
  <c r="BN90" i="27"/>
  <c r="BS90" i="27"/>
  <c r="AD90" i="27"/>
  <c r="AJ90" i="27"/>
  <c r="BR90" i="27"/>
  <c r="H90" i="27"/>
  <c r="BM90" i="27"/>
  <c r="BV90" i="27"/>
  <c r="G90" i="27"/>
  <c r="AK90" i="27"/>
  <c r="AL90" i="27"/>
  <c r="BL90" i="27"/>
  <c r="BQ90" i="27"/>
  <c r="BF90" i="27"/>
  <c r="W90" i="27"/>
  <c r="M90" i="27"/>
  <c r="V90" i="27"/>
  <c r="BG90" i="27"/>
  <c r="P90" i="27"/>
  <c r="BE90" i="27"/>
  <c r="R90" i="27"/>
  <c r="T90" i="27"/>
  <c r="U90" i="27"/>
  <c r="Q90" i="27"/>
  <c r="Y90" i="27"/>
  <c r="BC90" i="27"/>
  <c r="BH90" i="27"/>
  <c r="N90" i="27"/>
  <c r="BD90" i="27"/>
  <c r="O90" i="27"/>
  <c r="X90" i="27"/>
  <c r="CK108" i="16"/>
  <c r="CC108" i="16"/>
  <c r="CN108" i="16"/>
  <c r="CJ108" i="16"/>
  <c r="CF108" i="16"/>
  <c r="CB108" i="16"/>
  <c r="CL108" i="16"/>
  <c r="BZ108" i="16"/>
  <c r="CD108" i="16"/>
  <c r="CH108" i="16"/>
  <c r="CE108" i="16"/>
  <c r="BW108" i="16"/>
  <c r="BS108" i="16"/>
  <c r="BO108" i="16"/>
  <c r="BK108" i="16"/>
  <c r="CM108" i="16"/>
  <c r="CA108" i="16"/>
  <c r="BU108" i="16"/>
  <c r="BN108" i="16"/>
  <c r="BH108" i="16"/>
  <c r="BD108" i="16"/>
  <c r="BV108" i="16"/>
  <c r="BP108" i="16"/>
  <c r="BJ108" i="16"/>
  <c r="BE108" i="16"/>
  <c r="AW108" i="16"/>
  <c r="AO108" i="16"/>
  <c r="BT108" i="16"/>
  <c r="BC108" i="16"/>
  <c r="AX108" i="16"/>
  <c r="BX108" i="16"/>
  <c r="BL108" i="16"/>
  <c r="BF108" i="16"/>
  <c r="AY108" i="16"/>
  <c r="AT108" i="16"/>
  <c r="AR108" i="16"/>
  <c r="AM108" i="16"/>
  <c r="AI108" i="16"/>
  <c r="AE108" i="16"/>
  <c r="AA108" i="16"/>
  <c r="W108" i="16"/>
  <c r="AV108" i="16"/>
  <c r="AQ108" i="16"/>
  <c r="AF108" i="16"/>
  <c r="N108" i="16"/>
  <c r="H108" i="16"/>
  <c r="F108" i="16"/>
  <c r="AU108" i="16"/>
  <c r="AD108" i="16"/>
  <c r="X108" i="16"/>
  <c r="Q108" i="16"/>
  <c r="CI108" i="16"/>
  <c r="AZ108" i="16"/>
  <c r="AL108" i="16"/>
  <c r="AG108" i="16"/>
  <c r="Z108" i="16"/>
  <c r="S108" i="16"/>
  <c r="O108" i="16"/>
  <c r="G108" i="16"/>
  <c r="K108" i="16"/>
  <c r="Y108" i="16"/>
  <c r="R108" i="16"/>
  <c r="L108" i="16"/>
  <c r="BM108" i="16"/>
  <c r="BG108" i="16"/>
  <c r="AP108" i="16"/>
  <c r="AJ108" i="16"/>
  <c r="BB108" i="16"/>
  <c r="AH108" i="16"/>
  <c r="V108" i="16"/>
  <c r="T108" i="16"/>
  <c r="J108" i="16"/>
  <c r="P108" i="16"/>
  <c r="BR108" i="16"/>
  <c r="AN108" i="16"/>
  <c r="D67" i="16"/>
  <c r="I108" i="16"/>
  <c r="AB108" i="16"/>
  <c r="F40" i="1" l="1"/>
  <c r="B40" i="1" s="1"/>
  <c r="K66" i="24"/>
  <c r="Z47" i="23"/>
  <c r="I66" i="24"/>
  <c r="U47" i="23"/>
  <c r="K47" i="23"/>
  <c r="C66" i="24"/>
  <c r="E66" i="24"/>
  <c r="P47" i="23"/>
  <c r="G66" i="24"/>
  <c r="AE47" i="23"/>
  <c r="M66" i="24"/>
  <c r="AJ47" i="23"/>
  <c r="D32" i="29" l="1"/>
  <c r="D40" i="1"/>
  <c r="C40" i="1"/>
  <c r="D48" i="23" l="1"/>
  <c r="F32" i="29"/>
  <c r="G41" i="1"/>
  <c r="F41" i="1" s="1"/>
  <c r="B41" i="1" s="1"/>
  <c r="C41" i="1" s="1"/>
  <c r="C61" i="8" s="1"/>
  <c r="D60" i="8"/>
  <c r="D52" i="18"/>
  <c r="H41" i="1"/>
  <c r="I41" i="1" s="1"/>
  <c r="C48" i="23"/>
  <c r="C60" i="8"/>
  <c r="C52" i="18"/>
  <c r="D33" i="29" l="1"/>
  <c r="D41" i="1"/>
  <c r="AW60" i="8"/>
  <c r="AY60" i="8" s="1"/>
  <c r="AM60" i="8"/>
  <c r="AO60" i="8" s="1"/>
  <c r="S60" i="8"/>
  <c r="U60" i="8" s="1"/>
  <c r="C68" i="16"/>
  <c r="X60" i="8"/>
  <c r="Z60" i="8" s="1"/>
  <c r="C50" i="27"/>
  <c r="AC60" i="8"/>
  <c r="AE60" i="8" s="1"/>
  <c r="BG60" i="8"/>
  <c r="BI60" i="8" s="1"/>
  <c r="N60" i="8"/>
  <c r="P60" i="8" s="1"/>
  <c r="AR60" i="8"/>
  <c r="AT60" i="8" s="1"/>
  <c r="BB60" i="8"/>
  <c r="BD60" i="8" s="1"/>
  <c r="I60" i="8"/>
  <c r="K60" i="8" s="1"/>
  <c r="E60" i="8"/>
  <c r="AH60" i="8"/>
  <c r="AJ60" i="8" s="1"/>
  <c r="X48" i="23"/>
  <c r="Y48" i="23" s="1"/>
  <c r="E48" i="23"/>
  <c r="AH48" i="23"/>
  <c r="AI48" i="23" s="1"/>
  <c r="S48" i="23"/>
  <c r="T48" i="23" s="1"/>
  <c r="I48" i="23"/>
  <c r="J48" i="23" s="1"/>
  <c r="AC48" i="23"/>
  <c r="AD48" i="23" s="1"/>
  <c r="N48" i="23"/>
  <c r="O48" i="23" s="1"/>
  <c r="E52" i="18"/>
  <c r="X52" i="18"/>
  <c r="Y52" i="18" s="1"/>
  <c r="P52" i="18"/>
  <c r="Q52" i="18" s="1"/>
  <c r="H52" i="18"/>
  <c r="I52" i="18" s="1"/>
  <c r="AB52" i="18"/>
  <c r="AC52" i="18" s="1"/>
  <c r="L52" i="18"/>
  <c r="M52" i="18" s="1"/>
  <c r="T52" i="18"/>
  <c r="U52" i="18" s="1"/>
  <c r="AF52" i="18"/>
  <c r="AG52" i="18" s="1"/>
  <c r="F33" i="29"/>
  <c r="D49" i="23"/>
  <c r="C53" i="18"/>
  <c r="P53" i="18" s="1"/>
  <c r="Q53" i="18" s="1"/>
  <c r="C49" i="23"/>
  <c r="D53" i="18"/>
  <c r="D61" i="8"/>
  <c r="C51" i="27"/>
  <c r="E61" i="8"/>
  <c r="AW61" i="8"/>
  <c r="AY61" i="8" s="1"/>
  <c r="C69" i="16"/>
  <c r="BG61" i="8"/>
  <c r="BI61" i="8" s="1"/>
  <c r="BB61" i="8"/>
  <c r="AM61" i="8"/>
  <c r="AO61" i="8" s="1"/>
  <c r="AR61" i="8"/>
  <c r="AC61" i="8"/>
  <c r="AH61" i="8"/>
  <c r="S61" i="8"/>
  <c r="X61" i="8"/>
  <c r="Z61" i="8" s="1"/>
  <c r="I61" i="8"/>
  <c r="K61" i="8" s="1"/>
  <c r="N61" i="8"/>
  <c r="P61" i="8" s="1"/>
  <c r="H42" i="1"/>
  <c r="I42" i="1" s="1"/>
  <c r="G42" i="1"/>
  <c r="AJ61" i="8" l="1"/>
  <c r="AT61" i="8"/>
  <c r="K48" i="23"/>
  <c r="C67" i="24"/>
  <c r="U48" i="23"/>
  <c r="I67" i="24"/>
  <c r="F91" i="27"/>
  <c r="AK91" i="27"/>
  <c r="AW91" i="27"/>
  <c r="AJ91" i="27"/>
  <c r="AL91" i="27"/>
  <c r="BA91" i="27"/>
  <c r="J91" i="27"/>
  <c r="CB91" i="27"/>
  <c r="BL91" i="27"/>
  <c r="R91" i="27"/>
  <c r="BT91" i="27"/>
  <c r="BQ91" i="27"/>
  <c r="BJ91" i="27"/>
  <c r="AD91" i="27"/>
  <c r="BE91" i="27"/>
  <c r="Y91" i="27"/>
  <c r="U91" i="27"/>
  <c r="AH91" i="27"/>
  <c r="AP91" i="27"/>
  <c r="BU91" i="27"/>
  <c r="BM91" i="27"/>
  <c r="P91" i="27"/>
  <c r="BH91" i="27"/>
  <c r="BC91" i="27"/>
  <c r="AS91" i="27"/>
  <c r="BZ91" i="27"/>
  <c r="AQ91" i="27"/>
  <c r="BO91" i="27"/>
  <c r="BV91" i="27"/>
  <c r="V91" i="27"/>
  <c r="AI91" i="27"/>
  <c r="AY91" i="27"/>
  <c r="K91" i="27"/>
  <c r="AT91" i="27"/>
  <c r="BY91" i="27"/>
  <c r="CA91" i="27"/>
  <c r="AZ91" i="27"/>
  <c r="AV91" i="27"/>
  <c r="AA91" i="27"/>
  <c r="BS91" i="27"/>
  <c r="AE91" i="27"/>
  <c r="AC91" i="27"/>
  <c r="BN91" i="27"/>
  <c r="AB91" i="27"/>
  <c r="BD91" i="27"/>
  <c r="X91" i="27"/>
  <c r="W91" i="27"/>
  <c r="AM91" i="27"/>
  <c r="I91" i="27"/>
  <c r="G91" i="27"/>
  <c r="BK91" i="27"/>
  <c r="BR91" i="27"/>
  <c r="T91" i="27"/>
  <c r="BX91" i="27"/>
  <c r="CC91" i="27"/>
  <c r="AX91" i="27"/>
  <c r="Q91" i="27"/>
  <c r="M91" i="27"/>
  <c r="BF91" i="27"/>
  <c r="AO91" i="27"/>
  <c r="AR91" i="27"/>
  <c r="O91" i="27"/>
  <c r="D50" i="27"/>
  <c r="H91" i="27"/>
  <c r="AF91" i="27"/>
  <c r="N91" i="27"/>
  <c r="BG91" i="27"/>
  <c r="K67" i="24"/>
  <c r="Z48" i="23"/>
  <c r="U61" i="8"/>
  <c r="BD61" i="8"/>
  <c r="E67" i="24"/>
  <c r="P48" i="23"/>
  <c r="M67" i="24"/>
  <c r="AJ48" i="23"/>
  <c r="AE61" i="8"/>
  <c r="AE48" i="23"/>
  <c r="G67" i="24"/>
  <c r="CD109" i="16"/>
  <c r="CM109" i="16"/>
  <c r="CJ109" i="16"/>
  <c r="BL109" i="16"/>
  <c r="CN109" i="16"/>
  <c r="BF109" i="16"/>
  <c r="AP109" i="16"/>
  <c r="BD109" i="16"/>
  <c r="AW109" i="16"/>
  <c r="AB109" i="16"/>
  <c r="BC109" i="16"/>
  <c r="AD109" i="16"/>
  <c r="AA109" i="16"/>
  <c r="AE109" i="16"/>
  <c r="I109" i="16"/>
  <c r="AY109" i="16"/>
  <c r="AU109" i="16"/>
  <c r="F109" i="16"/>
  <c r="K109" i="16"/>
  <c r="CK109" i="16"/>
  <c r="BM109" i="16"/>
  <c r="AX109" i="16"/>
  <c r="BO109" i="16"/>
  <c r="BV109" i="16"/>
  <c r="BH109" i="16"/>
  <c r="J109" i="16"/>
  <c r="AN109" i="16"/>
  <c r="CH109" i="16"/>
  <c r="BP109" i="16"/>
  <c r="AT109" i="16"/>
  <c r="BG109" i="16"/>
  <c r="AI109" i="16"/>
  <c r="P109" i="16"/>
  <c r="H109" i="16"/>
  <c r="BZ109" i="16"/>
  <c r="CA109" i="16"/>
  <c r="BX109" i="16"/>
  <c r="BS109" i="16"/>
  <c r="CB109" i="16"/>
  <c r="BB109" i="16"/>
  <c r="AL109" i="16"/>
  <c r="AV109" i="16"/>
  <c r="AQ109" i="16"/>
  <c r="X109" i="16"/>
  <c r="AZ109" i="16"/>
  <c r="W109" i="16"/>
  <c r="R109" i="16"/>
  <c r="Y109" i="16"/>
  <c r="O109" i="16"/>
  <c r="AH109" i="16"/>
  <c r="L109" i="16"/>
  <c r="Z109" i="16"/>
  <c r="AG109" i="16"/>
  <c r="CL109" i="16"/>
  <c r="BT109" i="16"/>
  <c r="BU109" i="16"/>
  <c r="BW109" i="16"/>
  <c r="AJ109" i="16"/>
  <c r="AR109" i="16"/>
  <c r="T109" i="16"/>
  <c r="V109" i="16"/>
  <c r="CE109" i="16"/>
  <c r="CC109" i="16"/>
  <c r="BE109" i="16"/>
  <c r="BK109" i="16"/>
  <c r="AF109" i="16"/>
  <c r="AO109" i="16"/>
  <c r="BR109" i="16"/>
  <c r="G109" i="16"/>
  <c r="CI109" i="16"/>
  <c r="S109" i="16"/>
  <c r="Q109" i="16"/>
  <c r="CF109" i="16"/>
  <c r="BN109" i="16"/>
  <c r="BJ109" i="16"/>
  <c r="AM109" i="16"/>
  <c r="N109" i="16"/>
  <c r="D68" i="16"/>
  <c r="L53" i="18"/>
  <c r="M53" i="18" s="1"/>
  <c r="H53" i="18"/>
  <c r="I53" i="18" s="1"/>
  <c r="E49" i="23"/>
  <c r="AC49" i="23"/>
  <c r="AD49" i="23" s="1"/>
  <c r="X49" i="23"/>
  <c r="Y49" i="23" s="1"/>
  <c r="I49" i="23"/>
  <c r="J49" i="23" s="1"/>
  <c r="N49" i="23"/>
  <c r="O49" i="23" s="1"/>
  <c r="S49" i="23"/>
  <c r="T49" i="23" s="1"/>
  <c r="AH49" i="23"/>
  <c r="AI49" i="23" s="1"/>
  <c r="AF53" i="18"/>
  <c r="AG53" i="18" s="1"/>
  <c r="AB53" i="18"/>
  <c r="AC53" i="18" s="1"/>
  <c r="E53" i="18"/>
  <c r="X53" i="18"/>
  <c r="Y53" i="18" s="1"/>
  <c r="T53" i="18"/>
  <c r="U53" i="18" s="1"/>
  <c r="F42" i="1"/>
  <c r="B42" i="1" s="1"/>
  <c r="D51" i="27"/>
  <c r="F92" i="27"/>
  <c r="AZ92" i="27"/>
  <c r="BA92" i="27"/>
  <c r="AT92" i="27"/>
  <c r="AW92" i="27"/>
  <c r="CA92" i="27"/>
  <c r="AO92" i="27"/>
  <c r="AX92" i="27"/>
  <c r="BX92" i="27"/>
  <c r="BY92" i="27"/>
  <c r="AR92" i="27"/>
  <c r="AS92" i="27"/>
  <c r="AQ92" i="27"/>
  <c r="AP92" i="27"/>
  <c r="AV92" i="27"/>
  <c r="CB92" i="27"/>
  <c r="CC92" i="27"/>
  <c r="AY92" i="27"/>
  <c r="BZ92" i="27"/>
  <c r="P92" i="27"/>
  <c r="BK92" i="27"/>
  <c r="I92" i="27"/>
  <c r="AL92" i="27"/>
  <c r="BQ92" i="27"/>
  <c r="N92" i="27"/>
  <c r="K92" i="27"/>
  <c r="AD92" i="27"/>
  <c r="BV92" i="27"/>
  <c r="BL92" i="27"/>
  <c r="R92" i="27"/>
  <c r="BN92" i="27"/>
  <c r="AJ92" i="27"/>
  <c r="G92" i="27"/>
  <c r="AM92" i="27"/>
  <c r="AC92" i="27"/>
  <c r="H92" i="27"/>
  <c r="AF92" i="27"/>
  <c r="BT92" i="27"/>
  <c r="BO92" i="27"/>
  <c r="M92" i="27"/>
  <c r="BR92" i="27"/>
  <c r="BM92" i="27"/>
  <c r="BS92" i="27"/>
  <c r="O92" i="27"/>
  <c r="AK92" i="27"/>
  <c r="AI92" i="27"/>
  <c r="AH92" i="27"/>
  <c r="J92" i="27"/>
  <c r="AE92" i="27"/>
  <c r="AA92" i="27"/>
  <c r="BU92" i="27"/>
  <c r="BJ92" i="27"/>
  <c r="Q92" i="27"/>
  <c r="AB92" i="27"/>
  <c r="X92" i="27"/>
  <c r="W92" i="27"/>
  <c r="T92" i="27"/>
  <c r="BC92" i="27"/>
  <c r="BG92" i="27"/>
  <c r="BD92" i="27"/>
  <c r="Y92" i="27"/>
  <c r="BE92" i="27"/>
  <c r="V92" i="27"/>
  <c r="BF92" i="27"/>
  <c r="U92" i="27"/>
  <c r="BH92" i="27"/>
  <c r="CM110" i="16"/>
  <c r="CI110" i="16"/>
  <c r="CE110" i="16"/>
  <c r="CA110" i="16"/>
  <c r="CL110" i="16"/>
  <c r="CH110" i="16"/>
  <c r="CD110" i="16"/>
  <c r="BZ110" i="16"/>
  <c r="CN110" i="16"/>
  <c r="CB110" i="16"/>
  <c r="CK110" i="16"/>
  <c r="CC110" i="16"/>
  <c r="BU110" i="16"/>
  <c r="BM110" i="16"/>
  <c r="BW110" i="16"/>
  <c r="BR110" i="16"/>
  <c r="BP110" i="16"/>
  <c r="BK110" i="16"/>
  <c r="BF110" i="16"/>
  <c r="BB110" i="16"/>
  <c r="BX110" i="16"/>
  <c r="BS110" i="16"/>
  <c r="BL110" i="16"/>
  <c r="BG110" i="16"/>
  <c r="BC110" i="16"/>
  <c r="AY110" i="16"/>
  <c r="AU110" i="16"/>
  <c r="AQ110" i="16"/>
  <c r="AM110" i="16"/>
  <c r="CF110" i="16"/>
  <c r="BO110" i="16"/>
  <c r="BE110" i="16"/>
  <c r="AZ110" i="16"/>
  <c r="AT110" i="16"/>
  <c r="BT110" i="16"/>
  <c r="BH110" i="16"/>
  <c r="AV110" i="16"/>
  <c r="AO110" i="16"/>
  <c r="AG110" i="16"/>
  <c r="Y110" i="16"/>
  <c r="AR110" i="16"/>
  <c r="AH110" i="16"/>
  <c r="AA110" i="16"/>
  <c r="V110" i="16"/>
  <c r="T110" i="16"/>
  <c r="H110" i="16"/>
  <c r="AF110" i="16"/>
  <c r="S110" i="16"/>
  <c r="BV110" i="16"/>
  <c r="BJ110" i="16"/>
  <c r="AW110" i="16"/>
  <c r="AL110" i="16"/>
  <c r="AI110" i="16"/>
  <c r="AD110" i="16"/>
  <c r="AB110" i="16"/>
  <c r="W110" i="16"/>
  <c r="Q110" i="16"/>
  <c r="G110" i="16"/>
  <c r="K110" i="16"/>
  <c r="D69" i="16"/>
  <c r="P110" i="16"/>
  <c r="L110" i="16"/>
  <c r="AP110" i="16"/>
  <c r="Z110" i="16"/>
  <c r="O110" i="16"/>
  <c r="CJ110" i="16"/>
  <c r="AN110" i="16"/>
  <c r="BN110" i="16"/>
  <c r="AJ110" i="16"/>
  <c r="X110" i="16"/>
  <c r="R110" i="16"/>
  <c r="J110" i="16"/>
  <c r="AE110" i="16"/>
  <c r="AX110" i="16"/>
  <c r="BD110" i="16"/>
  <c r="F110" i="16"/>
  <c r="N110" i="16"/>
  <c r="I110" i="16"/>
  <c r="K49" i="23" l="1"/>
  <c r="C68" i="24"/>
  <c r="M68" i="24"/>
  <c r="AJ49" i="23"/>
  <c r="K68" i="24"/>
  <c r="Z49" i="23"/>
  <c r="I68" i="24"/>
  <c r="U49" i="23"/>
  <c r="G68" i="24"/>
  <c r="AE49" i="23"/>
  <c r="P49" i="23"/>
  <c r="E68" i="24"/>
  <c r="C42" i="1"/>
  <c r="D34" i="29"/>
  <c r="D42" i="1"/>
  <c r="D50" i="23" s="1"/>
  <c r="C54" i="18" l="1"/>
  <c r="X54" i="18" s="1"/>
  <c r="Y54" i="18" s="1"/>
  <c r="C50" i="23"/>
  <c r="AF54" i="18"/>
  <c r="AG54" i="18" s="1"/>
  <c r="T54" i="18"/>
  <c r="U54" i="18" s="1"/>
  <c r="P54" i="18"/>
  <c r="Q54" i="18" s="1"/>
  <c r="H43" i="1"/>
  <c r="I43" i="1" s="1"/>
  <c r="F34" i="29"/>
  <c r="H54" i="18"/>
  <c r="I54" i="18" s="1"/>
  <c r="C62" i="8"/>
  <c r="X62" i="8" s="1"/>
  <c r="Z62" i="8" s="1"/>
  <c r="D62" i="8"/>
  <c r="G43" i="1"/>
  <c r="D54" i="18"/>
  <c r="E54" i="18" l="1"/>
  <c r="E50" i="23"/>
  <c r="S50" i="23"/>
  <c r="T50" i="23" s="1"/>
  <c r="I50" i="23"/>
  <c r="J50" i="23" s="1"/>
  <c r="N50" i="23"/>
  <c r="O50" i="23" s="1"/>
  <c r="AC50" i="23"/>
  <c r="AD50" i="23" s="1"/>
  <c r="X50" i="23"/>
  <c r="Y50" i="23" s="1"/>
  <c r="AH50" i="23"/>
  <c r="AI50" i="23" s="1"/>
  <c r="F43" i="1"/>
  <c r="B43" i="1" s="1"/>
  <c r="C43" i="1" s="1"/>
  <c r="L54" i="18"/>
  <c r="M54" i="18" s="1"/>
  <c r="AB54" i="18"/>
  <c r="AC54" i="18" s="1"/>
  <c r="AW62" i="8"/>
  <c r="AY62" i="8" s="1"/>
  <c r="BB62" i="8"/>
  <c r="BD62" i="8" s="1"/>
  <c r="C70" i="16"/>
  <c r="AE111" i="16" s="1"/>
  <c r="AH62" i="8"/>
  <c r="AJ62" i="8" s="1"/>
  <c r="AM62" i="8"/>
  <c r="AO62" i="8" s="1"/>
  <c r="AR62" i="8"/>
  <c r="AT62" i="8" s="1"/>
  <c r="F111" i="16"/>
  <c r="N62" i="8"/>
  <c r="P62" i="8" s="1"/>
  <c r="S62" i="8"/>
  <c r="U62" i="8" s="1"/>
  <c r="E62" i="8"/>
  <c r="BG62" i="8"/>
  <c r="BI62" i="8" s="1"/>
  <c r="AC62" i="8"/>
  <c r="AE62" i="8" s="1"/>
  <c r="I62" i="8"/>
  <c r="K62" i="8" s="1"/>
  <c r="C52" i="27"/>
  <c r="D43" i="1"/>
  <c r="D35" i="29"/>
  <c r="C63" i="8"/>
  <c r="AJ111" i="16" l="1"/>
  <c r="BG111" i="16"/>
  <c r="AR111" i="16"/>
  <c r="BU111" i="16"/>
  <c r="C55" i="18"/>
  <c r="C51" i="23"/>
  <c r="P50" i="23"/>
  <c r="E69" i="24"/>
  <c r="M69" i="24"/>
  <c r="AJ50" i="23"/>
  <c r="C69" i="24"/>
  <c r="K50" i="23"/>
  <c r="K69" i="24"/>
  <c r="Z50" i="23"/>
  <c r="U50" i="23"/>
  <c r="I69" i="24"/>
  <c r="D55" i="18"/>
  <c r="D51" i="23"/>
  <c r="G69" i="24"/>
  <c r="AE50" i="23"/>
  <c r="AU111" i="16"/>
  <c r="BM111" i="16"/>
  <c r="AD111" i="16"/>
  <c r="AN111" i="16"/>
  <c r="Q111" i="16"/>
  <c r="AI111" i="16"/>
  <c r="BR111" i="16"/>
  <c r="G111" i="16"/>
  <c r="G44" i="1"/>
  <c r="CL111" i="16"/>
  <c r="Y111" i="16"/>
  <c r="BH111" i="16"/>
  <c r="AA111" i="16"/>
  <c r="BN111" i="16"/>
  <c r="AQ111" i="16"/>
  <c r="AO111" i="16"/>
  <c r="BT111" i="16"/>
  <c r="CC111" i="16"/>
  <c r="K111" i="16"/>
  <c r="BL111" i="16"/>
  <c r="AW111" i="16"/>
  <c r="CJ111" i="16"/>
  <c r="AX111" i="16"/>
  <c r="CB111" i="16"/>
  <c r="AP111" i="16"/>
  <c r="CE111" i="16"/>
  <c r="AM111" i="16"/>
  <c r="H111" i="16"/>
  <c r="CH111" i="16"/>
  <c r="AZ111" i="16"/>
  <c r="V111" i="16"/>
  <c r="N111" i="16"/>
  <c r="AB111" i="16"/>
  <c r="BJ111" i="16"/>
  <c r="CK111" i="16"/>
  <c r="AF111" i="16"/>
  <c r="D70" i="16"/>
  <c r="CF111" i="16"/>
  <c r="BO111" i="16"/>
  <c r="BX111" i="16"/>
  <c r="P111" i="16"/>
  <c r="BP111" i="16"/>
  <c r="AL111" i="16"/>
  <c r="CA111" i="16"/>
  <c r="BK111" i="16"/>
  <c r="AG111" i="16"/>
  <c r="BS111" i="16"/>
  <c r="CN111" i="16"/>
  <c r="BF111" i="16"/>
  <c r="J111" i="16"/>
  <c r="BB111" i="16"/>
  <c r="CI111" i="16"/>
  <c r="T111" i="16"/>
  <c r="BV111" i="16"/>
  <c r="AV111" i="16"/>
  <c r="BE111" i="16"/>
  <c r="I111" i="16"/>
  <c r="S111" i="16"/>
  <c r="CM111" i="16"/>
  <c r="BC111" i="16"/>
  <c r="AY111" i="16"/>
  <c r="X111" i="16"/>
  <c r="W111" i="16"/>
  <c r="CD111" i="16"/>
  <c r="BD111" i="16"/>
  <c r="Z111" i="16"/>
  <c r="R111" i="16"/>
  <c r="L111" i="16"/>
  <c r="D63" i="8"/>
  <c r="AH111" i="16"/>
  <c r="BZ111" i="16"/>
  <c r="BW111" i="16"/>
  <c r="AT111" i="16"/>
  <c r="O111" i="16"/>
  <c r="AJ93" i="27"/>
  <c r="AP93" i="27"/>
  <c r="BZ93" i="27"/>
  <c r="AH93" i="27"/>
  <c r="AR93" i="27"/>
  <c r="BA93" i="27"/>
  <c r="AZ93" i="27"/>
  <c r="BN93" i="27"/>
  <c r="BT93" i="27"/>
  <c r="N93" i="27"/>
  <c r="AE93" i="27"/>
  <c r="BF93" i="27"/>
  <c r="AF93" i="27"/>
  <c r="BM93" i="27"/>
  <c r="BL93" i="27"/>
  <c r="W93" i="27"/>
  <c r="D52" i="27"/>
  <c r="AW93" i="27"/>
  <c r="K93" i="27"/>
  <c r="AO93" i="27"/>
  <c r="CB93" i="27"/>
  <c r="BQ93" i="27"/>
  <c r="AA93" i="27"/>
  <c r="BJ93" i="27"/>
  <c r="BV93" i="27"/>
  <c r="X93" i="27"/>
  <c r="F93" i="27"/>
  <c r="CA93" i="27"/>
  <c r="AY93" i="27"/>
  <c r="AK93" i="27"/>
  <c r="BU93" i="27"/>
  <c r="BE93" i="27"/>
  <c r="BR93" i="27"/>
  <c r="P93" i="27"/>
  <c r="V93" i="27"/>
  <c r="AV93" i="27"/>
  <c r="AL93" i="27"/>
  <c r="AQ93" i="27"/>
  <c r="BX93" i="27"/>
  <c r="J93" i="27"/>
  <c r="BY93" i="27"/>
  <c r="AS93" i="27"/>
  <c r="CC93" i="27"/>
  <c r="BC93" i="27"/>
  <c r="R93" i="27"/>
  <c r="Q93" i="27"/>
  <c r="AB93" i="27"/>
  <c r="BG93" i="27"/>
  <c r="BD93" i="27"/>
  <c r="AD93" i="27"/>
  <c r="T93" i="27"/>
  <c r="U93" i="27"/>
  <c r="I93" i="27"/>
  <c r="AI93" i="27"/>
  <c r="G93" i="27"/>
  <c r="O93" i="27"/>
  <c r="BK93" i="27"/>
  <c r="BO93" i="27"/>
  <c r="M93" i="27"/>
  <c r="H93" i="27"/>
  <c r="AX93" i="27"/>
  <c r="AT93" i="27"/>
  <c r="AM93" i="27"/>
  <c r="AC93" i="27"/>
  <c r="BH93" i="27"/>
  <c r="BS93" i="27"/>
  <c r="Y93" i="27"/>
  <c r="H44" i="1"/>
  <c r="I44" i="1" s="1"/>
  <c r="F35" i="29"/>
  <c r="C53" i="27"/>
  <c r="E63" i="8"/>
  <c r="AW63" i="8"/>
  <c r="AY63" i="8" s="1"/>
  <c r="C71" i="16"/>
  <c r="BG63" i="8"/>
  <c r="BI63" i="8" s="1"/>
  <c r="BB63" i="8"/>
  <c r="BD63" i="8" s="1"/>
  <c r="AM63" i="8"/>
  <c r="AO63" i="8" s="1"/>
  <c r="AR63" i="8"/>
  <c r="AT63" i="8" s="1"/>
  <c r="AC63" i="8"/>
  <c r="AE63" i="8" s="1"/>
  <c r="AH63" i="8"/>
  <c r="AJ63" i="8" s="1"/>
  <c r="S63" i="8"/>
  <c r="U63" i="8" s="1"/>
  <c r="X63" i="8"/>
  <c r="Z63" i="8" s="1"/>
  <c r="I63" i="8"/>
  <c r="K63" i="8" s="1"/>
  <c r="N63" i="8"/>
  <c r="P63" i="8" s="1"/>
  <c r="E51" i="23" l="1"/>
  <c r="X51" i="23"/>
  <c r="Y51" i="23" s="1"/>
  <c r="S51" i="23"/>
  <c r="T51" i="23" s="1"/>
  <c r="AH51" i="23"/>
  <c r="AI51" i="23" s="1"/>
  <c r="N51" i="23"/>
  <c r="O51" i="23" s="1"/>
  <c r="I51" i="23"/>
  <c r="J51" i="23" s="1"/>
  <c r="AC51" i="23"/>
  <c r="AD51" i="23" s="1"/>
  <c r="AB55" i="18"/>
  <c r="AC55" i="18" s="1"/>
  <c r="L55" i="18"/>
  <c r="M55" i="18" s="1"/>
  <c r="T55" i="18"/>
  <c r="U55" i="18" s="1"/>
  <c r="X55" i="18"/>
  <c r="Y55" i="18" s="1"/>
  <c r="E55" i="18"/>
  <c r="P55" i="18"/>
  <c r="Q55" i="18" s="1"/>
  <c r="AF55" i="18"/>
  <c r="AG55" i="18" s="1"/>
  <c r="H55" i="18"/>
  <c r="I55" i="18" s="1"/>
  <c r="F44" i="1"/>
  <c r="B44" i="1" s="1"/>
  <c r="D44" i="1" s="1"/>
  <c r="G45" i="1" s="1"/>
  <c r="D53" i="27"/>
  <c r="F94" i="27"/>
  <c r="BV94" i="27"/>
  <c r="AV94" i="27"/>
  <c r="CB94" i="27"/>
  <c r="BS94" i="27"/>
  <c r="AX94" i="27"/>
  <c r="CA94" i="27"/>
  <c r="BZ94" i="27"/>
  <c r="BX94" i="27"/>
  <c r="AW94" i="27"/>
  <c r="BY94" i="27"/>
  <c r="BT94" i="27"/>
  <c r="AY94" i="27"/>
  <c r="BQ94" i="27"/>
  <c r="AZ94" i="27"/>
  <c r="BR94" i="27"/>
  <c r="BA94" i="27"/>
  <c r="CC94" i="27"/>
  <c r="BU94" i="27"/>
  <c r="BE94" i="27"/>
  <c r="AO94" i="27"/>
  <c r="AS94" i="27"/>
  <c r="BD94" i="27"/>
  <c r="BK94" i="27"/>
  <c r="AA94" i="27"/>
  <c r="AK94" i="27"/>
  <c r="BJ94" i="27"/>
  <c r="M94" i="27"/>
  <c r="BL94" i="27"/>
  <c r="AB94" i="27"/>
  <c r="AJ94" i="27"/>
  <c r="J94" i="27"/>
  <c r="R94" i="27"/>
  <c r="BG94" i="27"/>
  <c r="BN94" i="27"/>
  <c r="AR94" i="27"/>
  <c r="N94" i="27"/>
  <c r="AL94" i="27"/>
  <c r="BC94" i="27"/>
  <c r="AI94" i="27"/>
  <c r="H94" i="27"/>
  <c r="AF94" i="27"/>
  <c r="G94" i="27"/>
  <c r="AT94" i="27"/>
  <c r="AQ94" i="27"/>
  <c r="BF94" i="27"/>
  <c r="BM94" i="27"/>
  <c r="AC94" i="27"/>
  <c r="BH94" i="27"/>
  <c r="K94" i="27"/>
  <c r="BO94" i="27"/>
  <c r="AD94" i="27"/>
  <c r="I94" i="27"/>
  <c r="AP94" i="27"/>
  <c r="Q94" i="27"/>
  <c r="AM94" i="27"/>
  <c r="P94" i="27"/>
  <c r="AE94" i="27"/>
  <c r="O94" i="27"/>
  <c r="AH94" i="27"/>
  <c r="Y94" i="27"/>
  <c r="T94" i="27"/>
  <c r="V94" i="27"/>
  <c r="W94" i="27"/>
  <c r="X94" i="27"/>
  <c r="U94" i="27"/>
  <c r="CK112" i="16"/>
  <c r="CC112" i="16"/>
  <c r="CN112" i="16"/>
  <c r="CJ112" i="16"/>
  <c r="CF112" i="16"/>
  <c r="CB112" i="16"/>
  <c r="CH112" i="16"/>
  <c r="CD112" i="16"/>
  <c r="CI112" i="16"/>
  <c r="BV112" i="16"/>
  <c r="BR112" i="16"/>
  <c r="CL112" i="16"/>
  <c r="BZ112" i="16"/>
  <c r="BW112" i="16"/>
  <c r="BS112" i="16"/>
  <c r="BO112" i="16"/>
  <c r="BK112" i="16"/>
  <c r="BU112" i="16"/>
  <c r="BM112" i="16"/>
  <c r="BH112" i="16"/>
  <c r="BD112" i="16"/>
  <c r="CM112" i="16"/>
  <c r="CA112" i="16"/>
  <c r="BX112" i="16"/>
  <c r="BN112" i="16"/>
  <c r="BE112" i="16"/>
  <c r="AW112" i="16"/>
  <c r="AO112" i="16"/>
  <c r="BL112" i="16"/>
  <c r="BG112" i="16"/>
  <c r="AV112" i="16"/>
  <c r="CE112" i="16"/>
  <c r="BP112" i="16"/>
  <c r="BB112" i="16"/>
  <c r="AX112" i="16"/>
  <c r="AQ112" i="16"/>
  <c r="AL112" i="16"/>
  <c r="AI112" i="16"/>
  <c r="AE112" i="16"/>
  <c r="AA112" i="16"/>
  <c r="W112" i="16"/>
  <c r="BJ112" i="16"/>
  <c r="AZ112" i="16"/>
  <c r="AR112" i="16"/>
  <c r="AJ112" i="16"/>
  <c r="AD112" i="16"/>
  <c r="X112" i="16"/>
  <c r="N112" i="16"/>
  <c r="L112" i="16"/>
  <c r="AB112" i="16"/>
  <c r="BC112" i="16"/>
  <c r="AT112" i="16"/>
  <c r="AM112" i="16"/>
  <c r="AF112" i="16"/>
  <c r="Y112" i="16"/>
  <c r="S112" i="16"/>
  <c r="O112" i="16"/>
  <c r="G112" i="16"/>
  <c r="K112" i="16"/>
  <c r="R112" i="16"/>
  <c r="H112" i="16"/>
  <c r="F112" i="16"/>
  <c r="BT112" i="16"/>
  <c r="AY112" i="16"/>
  <c r="AP112" i="16"/>
  <c r="AH112" i="16"/>
  <c r="V112" i="16"/>
  <c r="Q112" i="16"/>
  <c r="J112" i="16"/>
  <c r="T112" i="16"/>
  <c r="BF112" i="16"/>
  <c r="Z112" i="16"/>
  <c r="P112" i="16"/>
  <c r="I112" i="16"/>
  <c r="D71" i="16"/>
  <c r="AU112" i="16"/>
  <c r="AN112" i="16"/>
  <c r="AG112" i="16"/>
  <c r="G70" i="24" l="1"/>
  <c r="AE51" i="23"/>
  <c r="I70" i="24"/>
  <c r="U51" i="23"/>
  <c r="K51" i="23"/>
  <c r="C70" i="24"/>
  <c r="K70" i="24"/>
  <c r="Z51" i="23"/>
  <c r="F36" i="29"/>
  <c r="D52" i="23"/>
  <c r="M70" i="24"/>
  <c r="AJ51" i="23"/>
  <c r="E70" i="24"/>
  <c r="P51" i="23"/>
  <c r="D64" i="8"/>
  <c r="D56" i="18"/>
  <c r="D36" i="29"/>
  <c r="H45" i="1"/>
  <c r="I45" i="1" s="1"/>
  <c r="C44" i="1"/>
  <c r="C56" i="18" l="1"/>
  <c r="C52" i="23"/>
  <c r="C64" i="8"/>
  <c r="AR64" i="8" s="1"/>
  <c r="AT64" i="8" s="1"/>
  <c r="F45" i="1"/>
  <c r="B45" i="1" s="1"/>
  <c r="C45" i="1" s="1"/>
  <c r="AB56" i="18"/>
  <c r="AC56" i="18" s="1"/>
  <c r="X56" i="18"/>
  <c r="Y56" i="18" s="1"/>
  <c r="L56" i="18"/>
  <c r="M56" i="18" s="1"/>
  <c r="AF56" i="18"/>
  <c r="AG56" i="18" s="1"/>
  <c r="E56" i="18"/>
  <c r="P56" i="18"/>
  <c r="Q56" i="18" s="1"/>
  <c r="T56" i="18"/>
  <c r="U56" i="18" s="1"/>
  <c r="H56" i="18"/>
  <c r="I56" i="18" s="1"/>
  <c r="S64" i="8" l="1"/>
  <c r="U64" i="8" s="1"/>
  <c r="I64" i="8"/>
  <c r="K64" i="8" s="1"/>
  <c r="C54" i="27"/>
  <c r="C57" i="18"/>
  <c r="AB57" i="18" s="1"/>
  <c r="AC57" i="18" s="1"/>
  <c r="C53" i="23"/>
  <c r="C65" i="8"/>
  <c r="C55" i="27" s="1"/>
  <c r="E52" i="23"/>
  <c r="I52" i="23"/>
  <c r="J52" i="23" s="1"/>
  <c r="AC52" i="23"/>
  <c r="AD52" i="23" s="1"/>
  <c r="S52" i="23"/>
  <c r="T52" i="23" s="1"/>
  <c r="AH52" i="23"/>
  <c r="AI52" i="23" s="1"/>
  <c r="X52" i="23"/>
  <c r="Y52" i="23" s="1"/>
  <c r="N52" i="23"/>
  <c r="O52" i="23" s="1"/>
  <c r="AM64" i="8"/>
  <c r="AO64" i="8" s="1"/>
  <c r="BG64" i="8"/>
  <c r="BI64" i="8" s="1"/>
  <c r="AW64" i="8"/>
  <c r="AY64" i="8" s="1"/>
  <c r="AH64" i="8"/>
  <c r="AJ64" i="8" s="1"/>
  <c r="E64" i="8"/>
  <c r="C72" i="16"/>
  <c r="CE113" i="16" s="1"/>
  <c r="BB64" i="8"/>
  <c r="BD64" i="8" s="1"/>
  <c r="X64" i="8"/>
  <c r="Z64" i="8" s="1"/>
  <c r="N64" i="8"/>
  <c r="P64" i="8" s="1"/>
  <c r="AC64" i="8"/>
  <c r="AE64" i="8" s="1"/>
  <c r="D37" i="29"/>
  <c r="D45" i="1"/>
  <c r="D53" i="23" s="1"/>
  <c r="BS113" i="16"/>
  <c r="BT113" i="16"/>
  <c r="BK113" i="16"/>
  <c r="AL113" i="16"/>
  <c r="AZ113" i="16"/>
  <c r="AV113" i="16"/>
  <c r="BR113" i="16"/>
  <c r="AA113" i="16"/>
  <c r="N113" i="16"/>
  <c r="I113" i="16"/>
  <c r="BD113" i="16"/>
  <c r="R113" i="16"/>
  <c r="CL113" i="16"/>
  <c r="CK113" i="16"/>
  <c r="CM113" i="16"/>
  <c r="BP113" i="16"/>
  <c r="BE113" i="16"/>
  <c r="AX113" i="16"/>
  <c r="AU113" i="16"/>
  <c r="AO113" i="16"/>
  <c r="X113" i="16"/>
  <c r="V113" i="16"/>
  <c r="BJ113" i="16"/>
  <c r="AD113" i="16"/>
  <c r="Z113" i="16"/>
  <c r="L113" i="16"/>
  <c r="AE113" i="16"/>
  <c r="CH113" i="16"/>
  <c r="CC113" i="16"/>
  <c r="CA113" i="16"/>
  <c r="BL113" i="16"/>
  <c r="BM113" i="16"/>
  <c r="AT113" i="16"/>
  <c r="CJ113" i="16"/>
  <c r="AJ113" i="16"/>
  <c r="T113" i="16"/>
  <c r="AQ113" i="16"/>
  <c r="AW113" i="16"/>
  <c r="W113" i="16"/>
  <c r="S113" i="16"/>
  <c r="AY113" i="16"/>
  <c r="G113" i="16"/>
  <c r="CD113" i="16"/>
  <c r="CI113" i="16"/>
  <c r="BW113" i="16"/>
  <c r="BV113" i="16"/>
  <c r="BF113" i="16"/>
  <c r="AP113" i="16"/>
  <c r="BC113" i="16"/>
  <c r="AF113" i="16"/>
  <c r="P113" i="16"/>
  <c r="AG113" i="16"/>
  <c r="AM113" i="16"/>
  <c r="Q113" i="16"/>
  <c r="BN113" i="16"/>
  <c r="AN113" i="16"/>
  <c r="D72" i="16"/>
  <c r="BU95" i="27"/>
  <c r="AZ95" i="27"/>
  <c r="BC95" i="27"/>
  <c r="G95" i="27"/>
  <c r="BD95" i="27"/>
  <c r="AH95" i="27"/>
  <c r="AM95" i="27"/>
  <c r="AC95" i="27"/>
  <c r="AD95" i="27"/>
  <c r="BZ95" i="27"/>
  <c r="CB95" i="27"/>
  <c r="AQ95" i="27"/>
  <c r="M95" i="27"/>
  <c r="R95" i="27"/>
  <c r="BK95" i="27"/>
  <c r="X95" i="27"/>
  <c r="Y95" i="27"/>
  <c r="AW95" i="27"/>
  <c r="BA95" i="27"/>
  <c r="AS95" i="27"/>
  <c r="AA95" i="27"/>
  <c r="BX95" i="27"/>
  <c r="AB95" i="27"/>
  <c r="BE95" i="27"/>
  <c r="CA95" i="27"/>
  <c r="AO95" i="27"/>
  <c r="AI95" i="27"/>
  <c r="BH95" i="27"/>
  <c r="BS95" i="27"/>
  <c r="P95" i="27"/>
  <c r="BM95" i="27"/>
  <c r="BO95" i="27"/>
  <c r="T95" i="27"/>
  <c r="D54" i="27"/>
  <c r="AE95" i="27"/>
  <c r="AT95" i="27"/>
  <c r="I95" i="27"/>
  <c r="AP95" i="27"/>
  <c r="AV95" i="27"/>
  <c r="BR95" i="27"/>
  <c r="BY95" i="27"/>
  <c r="J95" i="27"/>
  <c r="AX95" i="27"/>
  <c r="H95" i="27"/>
  <c r="AR95" i="27"/>
  <c r="AJ95" i="27"/>
  <c r="BN95" i="27"/>
  <c r="BJ95" i="27"/>
  <c r="Q95" i="27"/>
  <c r="W95" i="27"/>
  <c r="F95" i="27"/>
  <c r="AK95" i="27"/>
  <c r="K95" i="27"/>
  <c r="BF95" i="27"/>
  <c r="AL95" i="27"/>
  <c r="BG95" i="27"/>
  <c r="AF95" i="27"/>
  <c r="BT95" i="27"/>
  <c r="BV95" i="27"/>
  <c r="AY95" i="27"/>
  <c r="BQ95" i="27"/>
  <c r="CC95" i="27"/>
  <c r="O95" i="27"/>
  <c r="BL95" i="27"/>
  <c r="N95" i="27"/>
  <c r="U95" i="27"/>
  <c r="V95" i="27"/>
  <c r="C73" i="16"/>
  <c r="AR65" i="8"/>
  <c r="AT65" i="8" s="1"/>
  <c r="X65" i="8"/>
  <c r="Z65" i="8" s="1"/>
  <c r="N65" i="8"/>
  <c r="X57" i="18" l="1"/>
  <c r="Y57" i="18" s="1"/>
  <c r="H57" i="18"/>
  <c r="I57" i="18" s="1"/>
  <c r="P57" i="18"/>
  <c r="Q57" i="18" s="1"/>
  <c r="P65" i="8"/>
  <c r="BZ113" i="16"/>
  <c r="S65" i="8"/>
  <c r="U65" i="8" s="1"/>
  <c r="AM65" i="8"/>
  <c r="AO65" i="8" s="1"/>
  <c r="AW65" i="8"/>
  <c r="AY65" i="8" s="1"/>
  <c r="BG65" i="8"/>
  <c r="BI65" i="8" s="1"/>
  <c r="AH65" i="8"/>
  <c r="E65" i="8"/>
  <c r="I65" i="8"/>
  <c r="K65" i="8" s="1"/>
  <c r="AC65" i="8"/>
  <c r="AE65" i="8" s="1"/>
  <c r="BB65" i="8"/>
  <c r="M71" i="24"/>
  <c r="AJ52" i="23"/>
  <c r="U52" i="23"/>
  <c r="I71" i="24"/>
  <c r="P52" i="23"/>
  <c r="E71" i="24"/>
  <c r="G71" i="24"/>
  <c r="AE52" i="23"/>
  <c r="E53" i="23"/>
  <c r="AH53" i="23"/>
  <c r="AI53" i="23" s="1"/>
  <c r="N53" i="23"/>
  <c r="O53" i="23" s="1"/>
  <c r="AC53" i="23"/>
  <c r="AD53" i="23" s="1"/>
  <c r="X53" i="23"/>
  <c r="Y53" i="23" s="1"/>
  <c r="S53" i="23"/>
  <c r="T53" i="23" s="1"/>
  <c r="I53" i="23"/>
  <c r="J53" i="23" s="1"/>
  <c r="K71" i="24"/>
  <c r="Z52" i="23"/>
  <c r="K52" i="23"/>
  <c r="C71" i="24"/>
  <c r="E57" i="18"/>
  <c r="L57" i="18"/>
  <c r="M57" i="18" s="1"/>
  <c r="T57" i="18"/>
  <c r="U57" i="18" s="1"/>
  <c r="AF57" i="18"/>
  <c r="AG57" i="18" s="1"/>
  <c r="AJ65" i="8"/>
  <c r="BD65" i="8"/>
  <c r="H113" i="16"/>
  <c r="CF113" i="16"/>
  <c r="AH113" i="16"/>
  <c r="BH113" i="16"/>
  <c r="BX113" i="16"/>
  <c r="K113" i="16"/>
  <c r="J113" i="16"/>
  <c r="AR113" i="16"/>
  <c r="BO113" i="16"/>
  <c r="CB113" i="16"/>
  <c r="F113" i="16"/>
  <c r="O113" i="16"/>
  <c r="BG113" i="16"/>
  <c r="BU113" i="16"/>
  <c r="CN113" i="16"/>
  <c r="Y113" i="16"/>
  <c r="AI113" i="16"/>
  <c r="AB113" i="16"/>
  <c r="BB113" i="16"/>
  <c r="F37" i="29"/>
  <c r="D65" i="8"/>
  <c r="H46" i="1"/>
  <c r="I46" i="1" s="1"/>
  <c r="G46" i="1"/>
  <c r="D57" i="18"/>
  <c r="D55" i="27"/>
  <c r="F96" i="27"/>
  <c r="BQ96" i="27"/>
  <c r="CC96" i="27"/>
  <c r="AY96" i="27"/>
  <c r="BG96" i="27"/>
  <c r="AW96" i="27"/>
  <c r="BF96" i="27"/>
  <c r="BE96" i="27"/>
  <c r="BS96" i="27"/>
  <c r="CA96" i="27"/>
  <c r="AT96" i="27"/>
  <c r="CB96" i="27"/>
  <c r="AO96" i="27"/>
  <c r="BR96" i="27"/>
  <c r="AP96" i="27"/>
  <c r="BX96" i="27"/>
  <c r="AQ96" i="27"/>
  <c r="BT96" i="27"/>
  <c r="BA96" i="27"/>
  <c r="AS96" i="27"/>
  <c r="AR96" i="27"/>
  <c r="BC96" i="27"/>
  <c r="AZ96" i="27"/>
  <c r="BY96" i="27"/>
  <c r="AV96" i="27"/>
  <c r="BV96" i="27"/>
  <c r="BH96" i="27"/>
  <c r="BU96" i="27"/>
  <c r="AX96" i="27"/>
  <c r="BD96" i="27"/>
  <c r="BZ96" i="27"/>
  <c r="O96" i="27"/>
  <c r="M96" i="27"/>
  <c r="P96" i="27"/>
  <c r="Q96" i="27"/>
  <c r="G96" i="27"/>
  <c r="AC96" i="27"/>
  <c r="AM96" i="27"/>
  <c r="BK96" i="27"/>
  <c r="AE96" i="27"/>
  <c r="I96" i="27"/>
  <c r="AH96" i="27"/>
  <c r="BM96" i="27"/>
  <c r="AL96" i="27"/>
  <c r="AF96" i="27"/>
  <c r="AJ96" i="27"/>
  <c r="BN96" i="27"/>
  <c r="AB96" i="27"/>
  <c r="AK96" i="27"/>
  <c r="BO96" i="27"/>
  <c r="AA96" i="27"/>
  <c r="J96" i="27"/>
  <c r="AD96" i="27"/>
  <c r="R96" i="27"/>
  <c r="BL96" i="27"/>
  <c r="H96" i="27"/>
  <c r="N96" i="27"/>
  <c r="K96" i="27"/>
  <c r="AI96" i="27"/>
  <c r="BJ96" i="27"/>
  <c r="U96" i="27"/>
  <c r="T96" i="27"/>
  <c r="W96" i="27"/>
  <c r="Y96" i="27"/>
  <c r="V96" i="27"/>
  <c r="X96" i="27"/>
  <c r="CM114" i="16"/>
  <c r="CI114" i="16"/>
  <c r="CE114" i="16"/>
  <c r="CA114" i="16"/>
  <c r="CL114" i="16"/>
  <c r="CH114" i="16"/>
  <c r="CD114" i="16"/>
  <c r="BZ114" i="16"/>
  <c r="CJ114" i="16"/>
  <c r="CF114" i="16"/>
  <c r="CC114" i="16"/>
  <c r="BX114" i="16"/>
  <c r="BT114" i="16"/>
  <c r="BU114" i="16"/>
  <c r="BM114" i="16"/>
  <c r="CN114" i="16"/>
  <c r="CB114" i="16"/>
  <c r="BW114" i="16"/>
  <c r="BO114" i="16"/>
  <c r="BJ114" i="16"/>
  <c r="BF114" i="16"/>
  <c r="BB114" i="16"/>
  <c r="BR114" i="16"/>
  <c r="BP114" i="16"/>
  <c r="BK114" i="16"/>
  <c r="BG114" i="16"/>
  <c r="BC114" i="16"/>
  <c r="AY114" i="16"/>
  <c r="AU114" i="16"/>
  <c r="AQ114" i="16"/>
  <c r="AM114" i="16"/>
  <c r="AX114" i="16"/>
  <c r="AR114" i="16"/>
  <c r="AL114" i="16"/>
  <c r="BS114" i="16"/>
  <c r="BL114" i="16"/>
  <c r="BD114" i="16"/>
  <c r="AZ114" i="16"/>
  <c r="AT114" i="16"/>
  <c r="AN114" i="16"/>
  <c r="AG114" i="16"/>
  <c r="Y114" i="16"/>
  <c r="Q114" i="16"/>
  <c r="AW114" i="16"/>
  <c r="AF114" i="16"/>
  <c r="Z114" i="16"/>
  <c r="N114" i="16"/>
  <c r="H114" i="16"/>
  <c r="AV114" i="16"/>
  <c r="AJ114" i="16"/>
  <c r="X114" i="16"/>
  <c r="BV114" i="16"/>
  <c r="BE114" i="16"/>
  <c r="AO114" i="16"/>
  <c r="AH114" i="16"/>
  <c r="AA114" i="16"/>
  <c r="V114" i="16"/>
  <c r="T114" i="16"/>
  <c r="O114" i="16"/>
  <c r="G114" i="16"/>
  <c r="K114" i="16"/>
  <c r="D73" i="16"/>
  <c r="S114" i="16"/>
  <c r="L114" i="16"/>
  <c r="CK114" i="16"/>
  <c r="BN114" i="16"/>
  <c r="AE114" i="16"/>
  <c r="R114" i="16"/>
  <c r="AP114" i="16"/>
  <c r="AI114" i="16"/>
  <c r="W114" i="16"/>
  <c r="BH114" i="16"/>
  <c r="AD114" i="16"/>
  <c r="I114" i="16"/>
  <c r="J114" i="16"/>
  <c r="AB114" i="16"/>
  <c r="P114" i="16"/>
  <c r="F114" i="16"/>
  <c r="AE53" i="23" l="1"/>
  <c r="G72" i="24"/>
  <c r="K53" i="23"/>
  <c r="C72" i="24"/>
  <c r="P53" i="23"/>
  <c r="E72" i="24"/>
  <c r="U53" i="23"/>
  <c r="I72" i="24"/>
  <c r="M72" i="24"/>
  <c r="AJ53" i="23"/>
  <c r="Z53" i="23"/>
  <c r="K72" i="24"/>
  <c r="F46" i="1"/>
  <c r="B46" i="1" s="1"/>
  <c r="D46" i="1" l="1"/>
  <c r="D54" i="23" s="1"/>
  <c r="C46" i="1"/>
  <c r="C54" i="23" s="1"/>
  <c r="D38" i="29"/>
  <c r="E54" i="23" l="1"/>
  <c r="X54" i="23"/>
  <c r="Y54" i="23" s="1"/>
  <c r="AC54" i="23"/>
  <c r="AD54" i="23" s="1"/>
  <c r="I54" i="23"/>
  <c r="J54" i="23" s="1"/>
  <c r="S54" i="23"/>
  <c r="T54" i="23" s="1"/>
  <c r="AH54" i="23"/>
  <c r="AI54" i="23" s="1"/>
  <c r="N54" i="23"/>
  <c r="O54" i="23" s="1"/>
  <c r="C58" i="18"/>
  <c r="C66" i="8"/>
  <c r="D58" i="18"/>
  <c r="D66" i="8"/>
  <c r="G47" i="1"/>
  <c r="F38" i="29"/>
  <c r="H47" i="1"/>
  <c r="I47" i="1" s="1"/>
  <c r="C73" i="24" l="1"/>
  <c r="K54" i="23"/>
  <c r="P54" i="23"/>
  <c r="E73" i="24"/>
  <c r="G73" i="24"/>
  <c r="AE54" i="23"/>
  <c r="AJ54" i="23"/>
  <c r="M73" i="24"/>
  <c r="K73" i="24"/>
  <c r="Z54" i="23"/>
  <c r="I73" i="24"/>
  <c r="U54" i="23"/>
  <c r="AW66" i="8"/>
  <c r="AY66" i="8" s="1"/>
  <c r="AH66" i="8"/>
  <c r="AJ66" i="8" s="1"/>
  <c r="N66" i="8"/>
  <c r="P66" i="8" s="1"/>
  <c r="E66" i="8"/>
  <c r="BB66" i="8"/>
  <c r="BD66" i="8" s="1"/>
  <c r="AC66" i="8"/>
  <c r="AE66" i="8" s="1"/>
  <c r="AR66" i="8"/>
  <c r="AT66" i="8" s="1"/>
  <c r="BG66" i="8"/>
  <c r="BI66" i="8" s="1"/>
  <c r="C74" i="16"/>
  <c r="C56" i="27"/>
  <c r="I66" i="8"/>
  <c r="K66" i="8" s="1"/>
  <c r="X66" i="8"/>
  <c r="Z66" i="8" s="1"/>
  <c r="AM66" i="8"/>
  <c r="AO66" i="8" s="1"/>
  <c r="S66" i="8"/>
  <c r="U66" i="8" s="1"/>
  <c r="F47" i="1"/>
  <c r="B47" i="1" s="1"/>
  <c r="AB58" i="18"/>
  <c r="AC58" i="18" s="1"/>
  <c r="T58" i="18"/>
  <c r="U58" i="18" s="1"/>
  <c r="AF58" i="18"/>
  <c r="AG58" i="18" s="1"/>
  <c r="X58" i="18"/>
  <c r="Y58" i="18" s="1"/>
  <c r="E58" i="18"/>
  <c r="L58" i="18"/>
  <c r="M58" i="18" s="1"/>
  <c r="P58" i="18"/>
  <c r="Q58" i="18" s="1"/>
  <c r="H58" i="18"/>
  <c r="I58" i="18" s="1"/>
  <c r="D39" i="29" l="1"/>
  <c r="C47" i="1"/>
  <c r="C55" i="23" s="1"/>
  <c r="D47" i="1"/>
  <c r="D55" i="23" s="1"/>
  <c r="BV97" i="27"/>
  <c r="BD97" i="27"/>
  <c r="CB97" i="27"/>
  <c r="AX97" i="27"/>
  <c r="AO97" i="27"/>
  <c r="Y97" i="27"/>
  <c r="AJ97" i="27"/>
  <c r="BN97" i="27"/>
  <c r="X97" i="27"/>
  <c r="BG97" i="27"/>
  <c r="BU97" i="27"/>
  <c r="CC97" i="27"/>
  <c r="BM97" i="27"/>
  <c r="T97" i="27"/>
  <c r="H97" i="27"/>
  <c r="AP97" i="27"/>
  <c r="BR97" i="27"/>
  <c r="AB97" i="27"/>
  <c r="BX97" i="27"/>
  <c r="AW97" i="27"/>
  <c r="R97" i="27"/>
  <c r="U97" i="27"/>
  <c r="AC97" i="27"/>
  <c r="AL97" i="27"/>
  <c r="M97" i="27"/>
  <c r="F97" i="27"/>
  <c r="BH97" i="27"/>
  <c r="BZ97" i="27"/>
  <c r="I97" i="27"/>
  <c r="BQ97" i="27"/>
  <c r="O97" i="27"/>
  <c r="AM97" i="27"/>
  <c r="AD97" i="27"/>
  <c r="J97" i="27"/>
  <c r="BO97" i="27"/>
  <c r="AI97" i="27"/>
  <c r="W97" i="27"/>
  <c r="AQ97" i="27"/>
  <c r="AR97" i="27"/>
  <c r="AA97" i="27"/>
  <c r="D56" i="27"/>
  <c r="V97" i="27"/>
  <c r="G97" i="27"/>
  <c r="AZ97" i="27"/>
  <c r="BC97" i="27"/>
  <c r="BL97" i="27"/>
  <c r="AE97" i="27"/>
  <c r="AT97" i="27"/>
  <c r="BS97" i="27"/>
  <c r="BK97" i="27"/>
  <c r="AS97" i="27"/>
  <c r="BA97" i="27"/>
  <c r="CA97" i="27"/>
  <c r="Q97" i="27"/>
  <c r="AV97" i="27"/>
  <c r="AY97" i="27"/>
  <c r="BE97" i="27"/>
  <c r="N97" i="27"/>
  <c r="BT97" i="27"/>
  <c r="AF97" i="27"/>
  <c r="AK97" i="27"/>
  <c r="P97" i="27"/>
  <c r="AH97" i="27"/>
  <c r="K97" i="27"/>
  <c r="BJ97" i="27"/>
  <c r="BF97" i="27"/>
  <c r="BY97" i="27"/>
  <c r="CN115" i="16"/>
  <c r="BV115" i="16"/>
  <c r="AL115" i="16"/>
  <c r="J115" i="16"/>
  <c r="CH115" i="16"/>
  <c r="BG115" i="16"/>
  <c r="BW115" i="16"/>
  <c r="AD115" i="16"/>
  <c r="X115" i="16"/>
  <c r="D74" i="16"/>
  <c r="O115" i="16"/>
  <c r="BU115" i="16"/>
  <c r="CC115" i="16"/>
  <c r="BL115" i="16"/>
  <c r="Z115" i="16"/>
  <c r="P115" i="16"/>
  <c r="AY115" i="16"/>
  <c r="G115" i="16"/>
  <c r="CJ115" i="16"/>
  <c r="CE115" i="16"/>
  <c r="CL115" i="16"/>
  <c r="BX115" i="16"/>
  <c r="BS115" i="16"/>
  <c r="AV115" i="16"/>
  <c r="AW115" i="16"/>
  <c r="AQ115" i="16"/>
  <c r="V115" i="16"/>
  <c r="AJ115" i="16"/>
  <c r="AT115" i="16"/>
  <c r="F115" i="16"/>
  <c r="AI115" i="16"/>
  <c r="H115" i="16"/>
  <c r="AG115" i="16"/>
  <c r="CF115" i="16"/>
  <c r="CA115" i="16"/>
  <c r="BM115" i="16"/>
  <c r="BO115" i="16"/>
  <c r="AN115" i="16"/>
  <c r="AP115" i="16"/>
  <c r="N115" i="16"/>
  <c r="AE115" i="16"/>
  <c r="AF115" i="16"/>
  <c r="AB115" i="16"/>
  <c r="T115" i="16"/>
  <c r="AA115" i="16"/>
  <c r="CB115" i="16"/>
  <c r="BR115" i="16"/>
  <c r="BD115" i="16"/>
  <c r="BP115" i="16"/>
  <c r="CD115" i="16"/>
  <c r="S115" i="16"/>
  <c r="W115" i="16"/>
  <c r="CI115" i="16"/>
  <c r="BN115" i="16"/>
  <c r="AZ115" i="16"/>
  <c r="AX115" i="16"/>
  <c r="BK115" i="16"/>
  <c r="I115" i="16"/>
  <c r="AU115" i="16"/>
  <c r="AM115" i="16"/>
  <c r="AO115" i="16"/>
  <c r="BB115" i="16"/>
  <c r="BJ115" i="16"/>
  <c r="K115" i="16"/>
  <c r="Q115" i="16"/>
  <c r="R115" i="16"/>
  <c r="AR115" i="16"/>
  <c r="BZ115" i="16"/>
  <c r="L115" i="16"/>
  <c r="Y115" i="16"/>
  <c r="AH115" i="16"/>
  <c r="BH115" i="16"/>
  <c r="CK115" i="16"/>
  <c r="BT115" i="16"/>
  <c r="BF115" i="16"/>
  <c r="BE115" i="16"/>
  <c r="BC115" i="16"/>
  <c r="CM115" i="16"/>
  <c r="E55" i="23" l="1"/>
  <c r="I55" i="23"/>
  <c r="J55" i="23" s="1"/>
  <c r="N55" i="23"/>
  <c r="O55" i="23" s="1"/>
  <c r="AC55" i="23"/>
  <c r="AD55" i="23" s="1"/>
  <c r="S55" i="23"/>
  <c r="T55" i="23" s="1"/>
  <c r="X55" i="23"/>
  <c r="Y55" i="23" s="1"/>
  <c r="AH55" i="23"/>
  <c r="AI55" i="23" s="1"/>
  <c r="F39" i="29"/>
  <c r="G48" i="1"/>
  <c r="D67" i="8"/>
  <c r="H48" i="1"/>
  <c r="I48" i="1" s="1"/>
  <c r="D59" i="18"/>
  <c r="C59" i="18"/>
  <c r="C67" i="8"/>
  <c r="G74" i="24" l="1"/>
  <c r="AE55" i="23"/>
  <c r="M74" i="24"/>
  <c r="AJ55" i="23"/>
  <c r="P55" i="23"/>
  <c r="E74" i="24"/>
  <c r="K74" i="24"/>
  <c r="Z55" i="23"/>
  <c r="K55" i="23"/>
  <c r="C74" i="24"/>
  <c r="U55" i="23"/>
  <c r="I74" i="24"/>
  <c r="AW67" i="8"/>
  <c r="AY67" i="8" s="1"/>
  <c r="AR67" i="8"/>
  <c r="AT67" i="8" s="1"/>
  <c r="AC67" i="8"/>
  <c r="AE67" i="8" s="1"/>
  <c r="AH67" i="8"/>
  <c r="AJ67" i="8" s="1"/>
  <c r="C75" i="16"/>
  <c r="BG67" i="8"/>
  <c r="BI67" i="8" s="1"/>
  <c r="AM67" i="8"/>
  <c r="AO67" i="8" s="1"/>
  <c r="X67" i="8"/>
  <c r="Z67" i="8" s="1"/>
  <c r="I67" i="8"/>
  <c r="K67" i="8" s="1"/>
  <c r="N67" i="8"/>
  <c r="P67" i="8" s="1"/>
  <c r="S67" i="8"/>
  <c r="U67" i="8" s="1"/>
  <c r="C57" i="27"/>
  <c r="E67" i="8"/>
  <c r="BB67" i="8"/>
  <c r="BD67" i="8" s="1"/>
  <c r="T59" i="18"/>
  <c r="U59" i="18" s="1"/>
  <c r="X59" i="18"/>
  <c r="Y59" i="18" s="1"/>
  <c r="E59" i="18"/>
  <c r="H59" i="18"/>
  <c r="I59" i="18" s="1"/>
  <c r="P59" i="18"/>
  <c r="Q59" i="18" s="1"/>
  <c r="AF59" i="18"/>
  <c r="AG59" i="18" s="1"/>
  <c r="AB59" i="18"/>
  <c r="AC59" i="18" s="1"/>
  <c r="L59" i="18"/>
  <c r="M59" i="18" s="1"/>
  <c r="F48" i="1"/>
  <c r="B48" i="1" s="1"/>
  <c r="D57" i="27" l="1"/>
  <c r="N98" i="27"/>
  <c r="BD98" i="27"/>
  <c r="AA98" i="27"/>
  <c r="V98" i="27"/>
  <c r="CB98" i="27"/>
  <c r="X98" i="27"/>
  <c r="BE98" i="27"/>
  <c r="AO98" i="27"/>
  <c r="BO98" i="27"/>
  <c r="R98" i="27"/>
  <c r="BS98" i="27"/>
  <c r="J98" i="27"/>
  <c r="I98" i="27"/>
  <c r="BZ98" i="27"/>
  <c r="AZ98" i="27"/>
  <c r="Q98" i="27"/>
  <c r="AM98" i="27"/>
  <c r="AS98" i="27"/>
  <c r="BT98" i="27"/>
  <c r="BY98" i="27"/>
  <c r="BV98" i="27"/>
  <c r="BU98" i="27"/>
  <c r="Y98" i="27"/>
  <c r="BC98" i="27"/>
  <c r="BQ98" i="27"/>
  <c r="AC98" i="27"/>
  <c r="W98" i="27"/>
  <c r="BR98" i="27"/>
  <c r="AF98" i="27"/>
  <c r="BL98" i="27"/>
  <c r="AW98" i="27"/>
  <c r="BX98" i="27"/>
  <c r="BJ98" i="27"/>
  <c r="AH98" i="27"/>
  <c r="AT98" i="27"/>
  <c r="H98" i="27"/>
  <c r="M98" i="27"/>
  <c r="CC98" i="27"/>
  <c r="AE98" i="27"/>
  <c r="BA98" i="27"/>
  <c r="AR98" i="27"/>
  <c r="O98" i="27"/>
  <c r="AD98" i="27"/>
  <c r="F98" i="27"/>
  <c r="AY98" i="27"/>
  <c r="U98" i="27"/>
  <c r="T98" i="27"/>
  <c r="AI98" i="27"/>
  <c r="BG98" i="27"/>
  <c r="AX98" i="27"/>
  <c r="P98" i="27"/>
  <c r="AB98" i="27"/>
  <c r="AJ98" i="27"/>
  <c r="BF98" i="27"/>
  <c r="AL98" i="27"/>
  <c r="BM98" i="27"/>
  <c r="BH98" i="27"/>
  <c r="AP98" i="27"/>
  <c r="AK98" i="27"/>
  <c r="G98" i="27"/>
  <c r="K98" i="27"/>
  <c r="AV98" i="27"/>
  <c r="BN98" i="27"/>
  <c r="AQ98" i="27"/>
  <c r="CA98" i="27"/>
  <c r="BK98" i="27"/>
  <c r="D48" i="1"/>
  <c r="D56" i="23" s="1"/>
  <c r="D40" i="29"/>
  <c r="C48" i="1"/>
  <c r="C56" i="23" s="1"/>
  <c r="CB116" i="16"/>
  <c r="BT116" i="16"/>
  <c r="AE116" i="16"/>
  <c r="Z116" i="16"/>
  <c r="CN116" i="16"/>
  <c r="AV116" i="16"/>
  <c r="F116" i="16"/>
  <c r="BD116" i="16"/>
  <c r="AQ116" i="16"/>
  <c r="CK116" i="16"/>
  <c r="BK116" i="16"/>
  <c r="BU116" i="16"/>
  <c r="V116" i="16"/>
  <c r="K116" i="16"/>
  <c r="X116" i="16"/>
  <c r="BS116" i="16"/>
  <c r="AH116" i="16"/>
  <c r="CL116" i="16"/>
  <c r="W116" i="16"/>
  <c r="Y116" i="16"/>
  <c r="CA116" i="16"/>
  <c r="AO116" i="16"/>
  <c r="O116" i="16"/>
  <c r="AX116" i="16"/>
  <c r="BV116" i="16"/>
  <c r="CM116" i="16"/>
  <c r="AM116" i="16"/>
  <c r="BP116" i="16"/>
  <c r="AJ116" i="16"/>
  <c r="CF116" i="16"/>
  <c r="CH116" i="16"/>
  <c r="AI116" i="16"/>
  <c r="AG116" i="16"/>
  <c r="N116" i="16"/>
  <c r="R116" i="16"/>
  <c r="BM116" i="16"/>
  <c r="T116" i="16"/>
  <c r="BO116" i="16"/>
  <c r="AB116" i="16"/>
  <c r="BW116" i="16"/>
  <c r="AZ116" i="16"/>
  <c r="AR116" i="16"/>
  <c r="L116" i="16"/>
  <c r="BH116" i="16"/>
  <c r="H116" i="16"/>
  <c r="CJ116" i="16"/>
  <c r="AP116" i="16"/>
  <c r="BX116" i="16"/>
  <c r="BZ116" i="16"/>
  <c r="AW116" i="16"/>
  <c r="S116" i="16"/>
  <c r="BG116" i="16"/>
  <c r="BN116" i="16"/>
  <c r="D75" i="16"/>
  <c r="AU116" i="16"/>
  <c r="Q116" i="16"/>
  <c r="BE116" i="16"/>
  <c r="BJ116" i="16"/>
  <c r="CC116" i="16"/>
  <c r="BL116" i="16"/>
  <c r="BF116" i="16"/>
  <c r="P116" i="16"/>
  <c r="AY116" i="16"/>
  <c r="CE116" i="16"/>
  <c r="AL116" i="16"/>
  <c r="BR116" i="16"/>
  <c r="BB116" i="16"/>
  <c r="BC116" i="16"/>
  <c r="CI116" i="16"/>
  <c r="G116" i="16"/>
  <c r="AT116" i="16"/>
  <c r="AA116" i="16"/>
  <c r="I116" i="16"/>
  <c r="AD116" i="16"/>
  <c r="J116" i="16"/>
  <c r="CD116" i="16"/>
  <c r="AF116" i="16"/>
  <c r="AN116" i="16"/>
  <c r="E56" i="23" l="1"/>
  <c r="N56" i="23"/>
  <c r="O56" i="23" s="1"/>
  <c r="AH56" i="23"/>
  <c r="AI56" i="23" s="1"/>
  <c r="X56" i="23"/>
  <c r="Y56" i="23" s="1"/>
  <c r="AC56" i="23"/>
  <c r="AD56" i="23" s="1"/>
  <c r="I56" i="23"/>
  <c r="J56" i="23" s="1"/>
  <c r="S56" i="23"/>
  <c r="T56" i="23" s="1"/>
  <c r="H49" i="1"/>
  <c r="I49" i="1" s="1"/>
  <c r="G49" i="1"/>
  <c r="D68" i="8"/>
  <c r="D60" i="18"/>
  <c r="F40" i="29"/>
  <c r="C68" i="8"/>
  <c r="C60" i="18"/>
  <c r="K75" i="24" l="1"/>
  <c r="Z56" i="23"/>
  <c r="U56" i="23"/>
  <c r="I75" i="24"/>
  <c r="AJ56" i="23"/>
  <c r="M75" i="24"/>
  <c r="K56" i="23"/>
  <c r="C75" i="24"/>
  <c r="E75" i="24"/>
  <c r="P56" i="23"/>
  <c r="G75" i="24"/>
  <c r="AE56" i="23"/>
  <c r="P60" i="18"/>
  <c r="Q60" i="18" s="1"/>
  <c r="AF60" i="18"/>
  <c r="AG60" i="18" s="1"/>
  <c r="X60" i="18"/>
  <c r="Y60" i="18" s="1"/>
  <c r="L60" i="18"/>
  <c r="M60" i="18" s="1"/>
  <c r="AB60" i="18"/>
  <c r="AC60" i="18" s="1"/>
  <c r="E60" i="18"/>
  <c r="H60" i="18"/>
  <c r="I60" i="18" s="1"/>
  <c r="T60" i="18"/>
  <c r="U60" i="18" s="1"/>
  <c r="BB68" i="8"/>
  <c r="BD68" i="8" s="1"/>
  <c r="X68" i="8"/>
  <c r="Z68" i="8" s="1"/>
  <c r="I68" i="8"/>
  <c r="K68" i="8" s="1"/>
  <c r="S68" i="8"/>
  <c r="U68" i="8" s="1"/>
  <c r="AM68" i="8"/>
  <c r="AO68" i="8" s="1"/>
  <c r="E68" i="8"/>
  <c r="AH68" i="8"/>
  <c r="AJ68" i="8" s="1"/>
  <c r="C76" i="16"/>
  <c r="C58" i="27"/>
  <c r="BG68" i="8"/>
  <c r="BI68" i="8" s="1"/>
  <c r="N68" i="8"/>
  <c r="P68" i="8" s="1"/>
  <c r="AR68" i="8"/>
  <c r="AT68" i="8" s="1"/>
  <c r="AC68" i="8"/>
  <c r="AE68" i="8" s="1"/>
  <c r="AW68" i="8"/>
  <c r="AY68" i="8" s="1"/>
  <c r="F49" i="1"/>
  <c r="B49" i="1" s="1"/>
  <c r="AY99" i="27" l="1"/>
  <c r="AZ99" i="27"/>
  <c r="K99" i="27"/>
  <c r="P99" i="27"/>
  <c r="AK99" i="27"/>
  <c r="AP99" i="27"/>
  <c r="V99" i="27"/>
  <c r="BY99" i="27"/>
  <c r="BU99" i="27"/>
  <c r="AE99" i="27"/>
  <c r="T99" i="27"/>
  <c r="BZ99" i="27"/>
  <c r="AQ99" i="27"/>
  <c r="BK99" i="27"/>
  <c r="BL99" i="27"/>
  <c r="BX99" i="27"/>
  <c r="AC99" i="27"/>
  <c r="BG99" i="27"/>
  <c r="J99" i="27"/>
  <c r="AM99" i="27"/>
  <c r="AD99" i="27"/>
  <c r="BE99" i="27"/>
  <c r="BF99" i="27"/>
  <c r="G99" i="27"/>
  <c r="AT99" i="27"/>
  <c r="AR99" i="27"/>
  <c r="M99" i="27"/>
  <c r="U99" i="27"/>
  <c r="AV99" i="27"/>
  <c r="AX99" i="27"/>
  <c r="O99" i="27"/>
  <c r="X99" i="27"/>
  <c r="AW99" i="27"/>
  <c r="Q99" i="27"/>
  <c r="BC99" i="27"/>
  <c r="AI99" i="27"/>
  <c r="AB99" i="27"/>
  <c r="Y99" i="27"/>
  <c r="CA99" i="27"/>
  <c r="BN99" i="27"/>
  <c r="H99" i="27"/>
  <c r="AO99" i="27"/>
  <c r="AH99" i="27"/>
  <c r="AA99" i="27"/>
  <c r="BV99" i="27"/>
  <c r="CB99" i="27"/>
  <c r="AL99" i="27"/>
  <c r="BJ99" i="27"/>
  <c r="D58" i="27"/>
  <c r="AJ99" i="27"/>
  <c r="F99" i="27"/>
  <c r="BH99" i="27"/>
  <c r="BQ99" i="27"/>
  <c r="AF99" i="27"/>
  <c r="W99" i="27"/>
  <c r="AS99" i="27"/>
  <c r="BO99" i="27"/>
  <c r="BD99" i="27"/>
  <c r="BS99" i="27"/>
  <c r="BA99" i="27"/>
  <c r="R99" i="27"/>
  <c r="CC99" i="27"/>
  <c r="BR99" i="27"/>
  <c r="BT99" i="27"/>
  <c r="N99" i="27"/>
  <c r="I99" i="27"/>
  <c r="BM99" i="27"/>
  <c r="CJ117" i="16"/>
  <c r="BJ117" i="16"/>
  <c r="AZ117" i="16"/>
  <c r="AH117" i="16"/>
  <c r="AD117" i="16"/>
  <c r="BP117" i="16"/>
  <c r="T117" i="16"/>
  <c r="H117" i="16"/>
  <c r="BX117" i="16"/>
  <c r="AL117" i="16"/>
  <c r="BV117" i="16"/>
  <c r="AE117" i="16"/>
  <c r="CL117" i="16"/>
  <c r="BT117" i="16"/>
  <c r="BD117" i="16"/>
  <c r="AW117" i="16"/>
  <c r="Y117" i="16"/>
  <c r="CH117" i="16"/>
  <c r="BG117" i="16"/>
  <c r="F117" i="16"/>
  <c r="CE117" i="16"/>
  <c r="BF117" i="16"/>
  <c r="AF117" i="16"/>
  <c r="I117" i="16"/>
  <c r="D76" i="16"/>
  <c r="BK117" i="16"/>
  <c r="AO117" i="16"/>
  <c r="BZ117" i="16"/>
  <c r="CB117" i="16"/>
  <c r="AM117" i="16"/>
  <c r="J117" i="16"/>
  <c r="AI117" i="16"/>
  <c r="CK117" i="16"/>
  <c r="BR117" i="16"/>
  <c r="BM117" i="16"/>
  <c r="AV117" i="16"/>
  <c r="W117" i="16"/>
  <c r="CI117" i="16"/>
  <c r="AG117" i="16"/>
  <c r="CF117" i="16"/>
  <c r="AP117" i="16"/>
  <c r="P117" i="16"/>
  <c r="BH117" i="16"/>
  <c r="CC117" i="16"/>
  <c r="AY117" i="16"/>
  <c r="BN117" i="16"/>
  <c r="CM117" i="16"/>
  <c r="BE117" i="16"/>
  <c r="AU117" i="16"/>
  <c r="AA117" i="16"/>
  <c r="AQ117" i="16"/>
  <c r="CA117" i="16"/>
  <c r="BU117" i="16"/>
  <c r="AN117" i="16"/>
  <c r="V117" i="16"/>
  <c r="K117" i="16"/>
  <c r="BO117" i="16"/>
  <c r="O117" i="16"/>
  <c r="CD117" i="16"/>
  <c r="BL117" i="16"/>
  <c r="AR117" i="16"/>
  <c r="Z117" i="16"/>
  <c r="BC117" i="16"/>
  <c r="CN117" i="16"/>
  <c r="AJ117" i="16"/>
  <c r="L117" i="16"/>
  <c r="BW117" i="16"/>
  <c r="BB117" i="16"/>
  <c r="AB117" i="16"/>
  <c r="S117" i="16"/>
  <c r="Q117" i="16"/>
  <c r="BS117" i="16"/>
  <c r="AX117" i="16"/>
  <c r="X117" i="16"/>
  <c r="N117" i="16"/>
  <c r="G117" i="16"/>
  <c r="AT117" i="16"/>
  <c r="R117" i="16"/>
  <c r="D49" i="1"/>
  <c r="D57" i="23" s="1"/>
  <c r="D41" i="29"/>
  <c r="C49" i="1"/>
  <c r="C57" i="23" s="1"/>
  <c r="E57" i="23" l="1"/>
  <c r="AC57" i="23"/>
  <c r="AD57" i="23" s="1"/>
  <c r="AH57" i="23"/>
  <c r="AI57" i="23" s="1"/>
  <c r="N57" i="23"/>
  <c r="O57" i="23" s="1"/>
  <c r="X57" i="23"/>
  <c r="Y57" i="23" s="1"/>
  <c r="S57" i="23"/>
  <c r="T57" i="23" s="1"/>
  <c r="I57" i="23"/>
  <c r="J57" i="23" s="1"/>
  <c r="C61" i="18"/>
  <c r="C69" i="8"/>
  <c r="G50" i="1"/>
  <c r="F50" i="1" s="1"/>
  <c r="B50" i="1" s="1"/>
  <c r="D50" i="1" s="1"/>
  <c r="D58" i="23" s="1"/>
  <c r="D69" i="8"/>
  <c r="F41" i="29"/>
  <c r="H50" i="1"/>
  <c r="I50" i="1" s="1"/>
  <c r="D61" i="18"/>
  <c r="E76" i="24" l="1"/>
  <c r="P57" i="23"/>
  <c r="K57" i="23"/>
  <c r="C76" i="24"/>
  <c r="M76" i="24"/>
  <c r="AJ57" i="23"/>
  <c r="I76" i="24"/>
  <c r="U57" i="23"/>
  <c r="G76" i="24"/>
  <c r="AE57" i="23"/>
  <c r="K76" i="24"/>
  <c r="Z57" i="23"/>
  <c r="AF61" i="18"/>
  <c r="AG61" i="18" s="1"/>
  <c r="P61" i="18"/>
  <c r="Q61" i="18" s="1"/>
  <c r="T61" i="18"/>
  <c r="U61" i="18" s="1"/>
  <c r="L61" i="18"/>
  <c r="M61" i="18" s="1"/>
  <c r="X61" i="18"/>
  <c r="Y61" i="18" s="1"/>
  <c r="E61" i="18"/>
  <c r="AB61" i="18"/>
  <c r="AC61" i="18" s="1"/>
  <c r="H61" i="18"/>
  <c r="I61" i="18" s="1"/>
  <c r="D70" i="8"/>
  <c r="F42" i="29"/>
  <c r="H51" i="1"/>
  <c r="I51" i="1" s="1"/>
  <c r="D62" i="18"/>
  <c r="G51" i="1"/>
  <c r="D42" i="29"/>
  <c r="C50" i="1"/>
  <c r="C58" i="23" s="1"/>
  <c r="C59" i="27"/>
  <c r="C77" i="16"/>
  <c r="BG69" i="8"/>
  <c r="BI69" i="8" s="1"/>
  <c r="AW69" i="8"/>
  <c r="AY69" i="8" s="1"/>
  <c r="BB69" i="8"/>
  <c r="BD69" i="8" s="1"/>
  <c r="AR69" i="8"/>
  <c r="AT69" i="8" s="1"/>
  <c r="AH69" i="8"/>
  <c r="AJ69" i="8" s="1"/>
  <c r="AM69" i="8"/>
  <c r="AO69" i="8" s="1"/>
  <c r="AC69" i="8"/>
  <c r="AE69" i="8" s="1"/>
  <c r="X69" i="8"/>
  <c r="Z69" i="8" s="1"/>
  <c r="N69" i="8"/>
  <c r="P69" i="8" s="1"/>
  <c r="S69" i="8"/>
  <c r="U69" i="8" s="1"/>
  <c r="I69" i="8"/>
  <c r="K69" i="8" s="1"/>
  <c r="E69" i="8"/>
  <c r="F51" i="1" l="1"/>
  <c r="B51" i="1" s="1"/>
  <c r="E58" i="23"/>
  <c r="N58" i="23"/>
  <c r="O58" i="23" s="1"/>
  <c r="S58" i="23"/>
  <c r="T58" i="23" s="1"/>
  <c r="I58" i="23"/>
  <c r="J58" i="23" s="1"/>
  <c r="AH58" i="23"/>
  <c r="AI58" i="23" s="1"/>
  <c r="AC58" i="23"/>
  <c r="AD58" i="23" s="1"/>
  <c r="X58" i="23"/>
  <c r="Y58" i="23" s="1"/>
  <c r="AZ100" i="27"/>
  <c r="BL100" i="27"/>
  <c r="BY100" i="27"/>
  <c r="AB100" i="27"/>
  <c r="BM100" i="27"/>
  <c r="T100" i="27"/>
  <c r="BJ100" i="27"/>
  <c r="AM100" i="27"/>
  <c r="N100" i="27"/>
  <c r="V100" i="27"/>
  <c r="BS100" i="27"/>
  <c r="BK100" i="27"/>
  <c r="AX100" i="27"/>
  <c r="G100" i="27"/>
  <c r="BF100" i="27"/>
  <c r="AW100" i="27"/>
  <c r="R100" i="27"/>
  <c r="CA100" i="27"/>
  <c r="AL100" i="27"/>
  <c r="Q100" i="27"/>
  <c r="I100" i="27"/>
  <c r="AP100" i="27"/>
  <c r="F100" i="27"/>
  <c r="BD100" i="27"/>
  <c r="BQ100" i="27"/>
  <c r="P100" i="27"/>
  <c r="X100" i="27"/>
  <c r="BR100" i="27"/>
  <c r="BZ100" i="27"/>
  <c r="K100" i="27"/>
  <c r="W100" i="27"/>
  <c r="BC100" i="27"/>
  <c r="AQ100" i="27"/>
  <c r="D59" i="27"/>
  <c r="AO100" i="27"/>
  <c r="AH100" i="27"/>
  <c r="AE100" i="27"/>
  <c r="Y100" i="27"/>
  <c r="AA100" i="27"/>
  <c r="CC100" i="27"/>
  <c r="AR100" i="27"/>
  <c r="BT100" i="27"/>
  <c r="J100" i="27"/>
  <c r="BH100" i="27"/>
  <c r="BN100" i="27"/>
  <c r="AY100" i="27"/>
  <c r="H100" i="27"/>
  <c r="U100" i="27"/>
  <c r="BV100" i="27"/>
  <c r="AT100" i="27"/>
  <c r="BG100" i="27"/>
  <c r="AI100" i="27"/>
  <c r="CB100" i="27"/>
  <c r="AC100" i="27"/>
  <c r="BE100" i="27"/>
  <c r="AD100" i="27"/>
  <c r="BX100" i="27"/>
  <c r="AK100" i="27"/>
  <c r="BU100" i="27"/>
  <c r="AF100" i="27"/>
  <c r="BO100" i="27"/>
  <c r="BA100" i="27"/>
  <c r="AV100" i="27"/>
  <c r="M100" i="27"/>
  <c r="AJ100" i="27"/>
  <c r="AS100" i="27"/>
  <c r="O100" i="27"/>
  <c r="C51" i="1"/>
  <c r="D43" i="29"/>
  <c r="C62" i="18"/>
  <c r="C70" i="8"/>
  <c r="CI118" i="16"/>
  <c r="BF118" i="16"/>
  <c r="AW118" i="16"/>
  <c r="AE118" i="16"/>
  <c r="AZ118" i="16"/>
  <c r="CM118" i="16"/>
  <c r="AM118" i="16"/>
  <c r="G118" i="16"/>
  <c r="CD118" i="16"/>
  <c r="BJ118" i="16"/>
  <c r="BH118" i="16"/>
  <c r="P118" i="16"/>
  <c r="AV118" i="16"/>
  <c r="BX118" i="16"/>
  <c r="AQ118" i="16"/>
  <c r="Y118" i="16"/>
  <c r="N118" i="16"/>
  <c r="J118" i="16"/>
  <c r="BE118" i="16"/>
  <c r="H118" i="16"/>
  <c r="CH118" i="16"/>
  <c r="BO118" i="16"/>
  <c r="BP118" i="16"/>
  <c r="W118" i="16"/>
  <c r="T118" i="16"/>
  <c r="CK118" i="16"/>
  <c r="BW118" i="16"/>
  <c r="AB118" i="16"/>
  <c r="CB118" i="16"/>
  <c r="AU118" i="16"/>
  <c r="AG118" i="16"/>
  <c r="S118" i="16"/>
  <c r="F118" i="16"/>
  <c r="BS118" i="16"/>
  <c r="BL118" i="16"/>
  <c r="AO118" i="16"/>
  <c r="R118" i="16"/>
  <c r="CL118" i="16"/>
  <c r="AR118" i="16"/>
  <c r="AH118" i="16"/>
  <c r="CN118" i="16"/>
  <c r="AY118" i="16"/>
  <c r="AL118" i="16"/>
  <c r="Z118" i="16"/>
  <c r="I118" i="16"/>
  <c r="BN118" i="16"/>
  <c r="Q118" i="16"/>
  <c r="O118" i="16"/>
  <c r="BM118" i="16"/>
  <c r="BR118" i="16"/>
  <c r="BD118" i="16"/>
  <c r="D77" i="16"/>
  <c r="CA118" i="16"/>
  <c r="CC118" i="16"/>
  <c r="CF118" i="16"/>
  <c r="L118" i="16"/>
  <c r="AD118" i="16"/>
  <c r="BT118" i="16"/>
  <c r="AJ118" i="16"/>
  <c r="BU118" i="16"/>
  <c r="CJ118" i="16"/>
  <c r="BK118" i="16"/>
  <c r="K118" i="16"/>
  <c r="V118" i="16"/>
  <c r="BC118" i="16"/>
  <c r="AI118" i="16"/>
  <c r="CE118" i="16"/>
  <c r="BB118" i="16"/>
  <c r="AP118" i="16"/>
  <c r="X118" i="16"/>
  <c r="AN118" i="16"/>
  <c r="BZ118" i="16"/>
  <c r="BG118" i="16"/>
  <c r="AX118" i="16"/>
  <c r="AT118" i="16"/>
  <c r="AA118" i="16"/>
  <c r="BV118" i="16"/>
  <c r="AF118" i="16"/>
  <c r="D51" i="1"/>
  <c r="C77" i="24" l="1"/>
  <c r="K58" i="23"/>
  <c r="Z58" i="23"/>
  <c r="K77" i="24"/>
  <c r="U58" i="23"/>
  <c r="I77" i="24"/>
  <c r="G77" i="24"/>
  <c r="AE58" i="23"/>
  <c r="P58" i="23"/>
  <c r="E77" i="24"/>
  <c r="AJ58" i="23"/>
  <c r="M77" i="24"/>
  <c r="E70" i="8"/>
  <c r="N70" i="8"/>
  <c r="P70" i="8" s="1"/>
  <c r="C78" i="16"/>
  <c r="AC70" i="8"/>
  <c r="AE70" i="8" s="1"/>
  <c r="C60" i="27"/>
  <c r="X70" i="8"/>
  <c r="Z70" i="8" s="1"/>
  <c r="AR70" i="8"/>
  <c r="AT70" i="8" s="1"/>
  <c r="BG70" i="8"/>
  <c r="BI70" i="8" s="1"/>
  <c r="AM70" i="8"/>
  <c r="AO70" i="8" s="1"/>
  <c r="AW70" i="8"/>
  <c r="AY70" i="8" s="1"/>
  <c r="S70" i="8"/>
  <c r="U70" i="8" s="1"/>
  <c r="BB70" i="8"/>
  <c r="BD70" i="8" s="1"/>
  <c r="AH70" i="8"/>
  <c r="AJ70" i="8" s="1"/>
  <c r="I70" i="8"/>
  <c r="K70" i="8" s="1"/>
  <c r="H52" i="1"/>
  <c r="I52" i="1" s="1"/>
  <c r="G52" i="1"/>
  <c r="F43" i="29"/>
  <c r="AF62" i="18"/>
  <c r="AG62" i="18" s="1"/>
  <c r="L62" i="18"/>
  <c r="M62" i="18" s="1"/>
  <c r="H62" i="18"/>
  <c r="I62" i="18" s="1"/>
  <c r="AB62" i="18"/>
  <c r="AC62" i="18" s="1"/>
  <c r="P62" i="18"/>
  <c r="Q62" i="18" s="1"/>
  <c r="X62" i="18"/>
  <c r="Y62" i="18" s="1"/>
  <c r="E62" i="18"/>
  <c r="T62" i="18"/>
  <c r="U62" i="18" s="1"/>
  <c r="F52" i="1" l="1"/>
  <c r="B52" i="1" s="1"/>
  <c r="D52" i="1" s="1"/>
  <c r="D60" i="27"/>
  <c r="AQ101" i="27"/>
  <c r="BL101" i="27"/>
  <c r="CC101" i="27"/>
  <c r="AO101" i="27"/>
  <c r="AX101" i="27"/>
  <c r="BJ101" i="27"/>
  <c r="W101" i="27"/>
  <c r="AH101" i="27"/>
  <c r="BF101" i="27"/>
  <c r="Q101" i="27"/>
  <c r="X101" i="27"/>
  <c r="BO101" i="27"/>
  <c r="AT101" i="27"/>
  <c r="AC101" i="27"/>
  <c r="AM101" i="27"/>
  <c r="O101" i="27"/>
  <c r="BT101" i="27"/>
  <c r="CB101" i="27"/>
  <c r="AF101" i="27"/>
  <c r="BA101" i="27"/>
  <c r="CA101" i="27"/>
  <c r="AZ101" i="27"/>
  <c r="P101" i="27"/>
  <c r="V101" i="27"/>
  <c r="BS101" i="27"/>
  <c r="AP101" i="27"/>
  <c r="J101" i="27"/>
  <c r="BR101" i="27"/>
  <c r="K101" i="27"/>
  <c r="AK101" i="27"/>
  <c r="BQ101" i="27"/>
  <c r="G101" i="27"/>
  <c r="Y101" i="27"/>
  <c r="AY101" i="27"/>
  <c r="BV101" i="27"/>
  <c r="U101" i="27"/>
  <c r="AJ101" i="27"/>
  <c r="AI101" i="27"/>
  <c r="R101" i="27"/>
  <c r="AE101" i="27"/>
  <c r="AR101" i="27"/>
  <c r="AW101" i="27"/>
  <c r="BK101" i="27"/>
  <c r="AA101" i="27"/>
  <c r="AS101" i="27"/>
  <c r="N101" i="27"/>
  <c r="AV101" i="27"/>
  <c r="BM101" i="27"/>
  <c r="T101" i="27"/>
  <c r="BY101" i="27"/>
  <c r="BZ101" i="27"/>
  <c r="BN101" i="27"/>
  <c r="BX101" i="27"/>
  <c r="BU101" i="27"/>
  <c r="AL101" i="27"/>
  <c r="AD101" i="27"/>
  <c r="I101" i="27"/>
  <c r="BG101" i="27"/>
  <c r="BH101" i="27"/>
  <c r="H101" i="27"/>
  <c r="AB101" i="27"/>
  <c r="BD101" i="27"/>
  <c r="F101" i="27"/>
  <c r="BE101" i="27"/>
  <c r="M101" i="27"/>
  <c r="BC101" i="27"/>
  <c r="D44" i="29"/>
  <c r="D78" i="16"/>
  <c r="BU119" i="16"/>
  <c r="BK119" i="16"/>
  <c r="CB119" i="16"/>
  <c r="BJ119" i="16"/>
  <c r="AO119" i="16"/>
  <c r="T119" i="16"/>
  <c r="S119" i="16"/>
  <c r="CL119" i="16"/>
  <c r="BC119" i="16"/>
  <c r="AT119" i="16"/>
  <c r="H119" i="16"/>
  <c r="BR119" i="16"/>
  <c r="AQ119" i="16"/>
  <c r="CF119" i="16"/>
  <c r="O119" i="16"/>
  <c r="BB119" i="16"/>
  <c r="R119" i="16"/>
  <c r="AR119" i="16"/>
  <c r="CM119" i="16"/>
  <c r="G119" i="16"/>
  <c r="AV119" i="16"/>
  <c r="I119" i="16"/>
  <c r="CA119" i="16"/>
  <c r="BG119" i="16"/>
  <c r="AD119" i="16"/>
  <c r="AX119" i="16"/>
  <c r="Y119" i="16"/>
  <c r="CK119" i="16"/>
  <c r="AZ119" i="16"/>
  <c r="P119" i="16"/>
  <c r="BO119" i="16"/>
  <c r="BM119" i="16"/>
  <c r="AJ119" i="16"/>
  <c r="BN119" i="16"/>
  <c r="CE119" i="16"/>
  <c r="AM119" i="16"/>
  <c r="AE119" i="16"/>
  <c r="AB119" i="16"/>
  <c r="BP119" i="16"/>
  <c r="CI119" i="16"/>
  <c r="AP119" i="16"/>
  <c r="AY119" i="16"/>
  <c r="BS119" i="16"/>
  <c r="BD119" i="16"/>
  <c r="N119" i="16"/>
  <c r="X119" i="16"/>
  <c r="BE119" i="16"/>
  <c r="BX119" i="16"/>
  <c r="AW119" i="16"/>
  <c r="AL119" i="16"/>
  <c r="CJ119" i="16"/>
  <c r="BF119" i="16"/>
  <c r="AG119" i="16"/>
  <c r="AU119" i="16"/>
  <c r="BL119" i="16"/>
  <c r="BW119" i="16"/>
  <c r="K119" i="16"/>
  <c r="F119" i="16"/>
  <c r="BT119" i="16"/>
  <c r="BZ119" i="16"/>
  <c r="AI119" i="16"/>
  <c r="L119" i="16"/>
  <c r="CD119" i="16"/>
  <c r="AN119" i="16"/>
  <c r="W119" i="16"/>
  <c r="J119" i="16"/>
  <c r="CN119" i="16"/>
  <c r="CH119" i="16"/>
  <c r="Z119" i="16"/>
  <c r="Q119" i="16"/>
  <c r="CC119" i="16"/>
  <c r="V119" i="16"/>
  <c r="AF119" i="16"/>
  <c r="AA119" i="16"/>
  <c r="AH119" i="16"/>
  <c r="BH119" i="16"/>
  <c r="BV119" i="16"/>
  <c r="G53" i="1"/>
  <c r="F44" i="29"/>
  <c r="H53" i="1"/>
  <c r="I53" i="1" s="1"/>
  <c r="C52" i="1" l="1"/>
  <c r="F53" i="1"/>
  <c r="B53" i="1" s="1"/>
  <c r="D53" i="1" s="1"/>
  <c r="C53" i="1" l="1"/>
  <c r="D45" i="29"/>
  <c r="G54" i="1"/>
  <c r="F45" i="29"/>
  <c r="H54" i="1"/>
  <c r="I54" i="1" s="1"/>
  <c r="F54" i="1" l="1"/>
  <c r="B54" i="1" s="1"/>
  <c r="D54" i="1" l="1"/>
  <c r="D46" i="29"/>
  <c r="C54" i="1"/>
  <c r="F46" i="29" l="1"/>
  <c r="G55" i="1"/>
  <c r="H55" i="1"/>
  <c r="I55" i="1" s="1"/>
  <c r="F55" i="1" l="1"/>
  <c r="B55" i="1" s="1"/>
  <c r="D55" i="1" l="1"/>
  <c r="D47" i="29"/>
  <c r="C55" i="1"/>
  <c r="G56" i="1" l="1"/>
  <c r="F47" i="29"/>
  <c r="H56" i="1"/>
  <c r="I56" i="1" s="1"/>
  <c r="F56" i="1" l="1"/>
  <c r="B56" i="1" s="1"/>
  <c r="D56" i="1" l="1"/>
  <c r="D48" i="29"/>
  <c r="C56" i="1"/>
  <c r="H57" i="1" l="1"/>
  <c r="I57" i="1" s="1"/>
  <c r="F48" i="29"/>
  <c r="G57" i="1"/>
  <c r="F57" i="1" l="1"/>
  <c r="B57" i="1" s="1"/>
  <c r="D57" i="1" s="1"/>
  <c r="C57" i="1" l="1"/>
  <c r="D49" i="29"/>
  <c r="G58" i="1"/>
  <c r="F49" i="29"/>
  <c r="H58" i="1"/>
  <c r="I58" i="1" s="1"/>
  <c r="F58" i="1" l="1"/>
  <c r="B58" i="1" s="1"/>
  <c r="D58" i="1" s="1"/>
  <c r="D50" i="29" l="1"/>
  <c r="C58" i="1"/>
  <c r="F50" i="29"/>
  <c r="H59" i="1"/>
  <c r="I59" i="1" s="1"/>
  <c r="G59" i="1"/>
  <c r="F59" i="1" l="1"/>
  <c r="B59" i="1" s="1"/>
  <c r="D59" i="1" s="1"/>
  <c r="G60" i="1" s="1"/>
  <c r="C59" i="1" l="1"/>
  <c r="D51" i="29"/>
  <c r="F51" i="29"/>
  <c r="H60" i="1"/>
  <c r="I60" i="1" s="1"/>
  <c r="F60" i="1" l="1"/>
  <c r="B60" i="1" s="1"/>
  <c r="D52" i="29" s="1"/>
  <c r="C60" i="1" l="1"/>
  <c r="D60" i="1"/>
  <c r="H61" i="1" s="1"/>
  <c r="I61" i="1" s="1"/>
  <c r="F52" i="29"/>
  <c r="G61" i="1"/>
  <c r="F61" i="1" l="1"/>
  <c r="B61" i="1" s="1"/>
  <c r="D53" i="29" s="1"/>
  <c r="C61" i="1" l="1"/>
  <c r="D61" i="1"/>
  <c r="H62" i="1" l="1"/>
  <c r="I62" i="1" s="1"/>
  <c r="F53" i="29"/>
  <c r="G62" i="1"/>
  <c r="F62" i="1" l="1"/>
  <c r="B62" i="1" s="1"/>
  <c r="C62" i="1" s="1"/>
  <c r="D62" i="1" l="1"/>
  <c r="G63" i="1" s="1"/>
  <c r="D54" i="29"/>
  <c r="F54" i="29" l="1"/>
  <c r="H63" i="1"/>
  <c r="I63" i="1" s="1"/>
  <c r="F63" i="1" l="1"/>
  <c r="B63" i="1" s="1"/>
  <c r="C63" i="1" l="1"/>
  <c r="D55" i="29"/>
  <c r="D63" i="1"/>
  <c r="F55" i="29" l="1"/>
  <c r="G64" i="1"/>
  <c r="H64" i="1"/>
  <c r="I64" i="1" s="1"/>
  <c r="F64" i="1" l="1"/>
  <c r="B64" i="1" s="1"/>
  <c r="D64" i="1" s="1"/>
  <c r="F56" i="29" s="1"/>
  <c r="H65" i="1" l="1"/>
  <c r="I65" i="1" s="1"/>
  <c r="C64" i="1"/>
  <c r="G65" i="1"/>
  <c r="D56" i="29"/>
  <c r="F65" i="1" l="1"/>
  <c r="B65" i="1" s="1"/>
  <c r="D65" i="1" s="1"/>
  <c r="G66" i="1" s="1"/>
  <c r="C65" i="1" l="1"/>
  <c r="D57" i="29"/>
  <c r="F57" i="29"/>
  <c r="H66" i="1"/>
  <c r="I66" i="1" s="1"/>
  <c r="F66" i="1" l="1"/>
  <c r="B66" i="1" s="1"/>
  <c r="D58" i="29" s="1"/>
  <c r="C66" i="1"/>
  <c r="D66" i="1"/>
  <c r="H67" i="1" l="1"/>
  <c r="I67" i="1" s="1"/>
  <c r="G67" i="1"/>
  <c r="F58" i="29"/>
  <c r="F67" i="1" l="1"/>
  <c r="B67" i="1" s="1"/>
  <c r="C67" i="1" l="1"/>
  <c r="D67" i="1"/>
  <c r="D59" i="29"/>
  <c r="F59" i="29" l="1"/>
  <c r="G68" i="1"/>
  <c r="H68" i="1"/>
  <c r="I68" i="1" s="1"/>
  <c r="F68" i="1" l="1"/>
  <c r="B68" i="1" s="1"/>
  <c r="D68" i="1" l="1"/>
  <c r="D60" i="29"/>
  <c r="C68" i="1"/>
  <c r="H69" i="1" l="1"/>
  <c r="I69" i="1" s="1"/>
  <c r="F60" i="29"/>
  <c r="G69" i="1"/>
  <c r="F69" i="1" l="1"/>
  <c r="B69" i="1" s="1"/>
  <c r="C69" i="1" l="1"/>
  <c r="D69" i="1"/>
  <c r="D61" i="29"/>
  <c r="G70" i="1" l="1"/>
  <c r="F61" i="29"/>
  <c r="H70" i="1"/>
  <c r="I70" i="1" s="1"/>
  <c r="F70" i="1" l="1"/>
  <c r="B70" i="1" s="1"/>
  <c r="C70" i="1" s="1"/>
  <c r="D70" i="1"/>
  <c r="F62" i="29" s="1"/>
  <c r="D62" i="29"/>
  <c r="H71" i="1" l="1"/>
  <c r="I71" i="1" s="1"/>
  <c r="G71" i="1"/>
  <c r="F71" i="1" l="1"/>
  <c r="B71" i="1" s="1"/>
  <c r="D63" i="29" s="1"/>
  <c r="C71" i="1" l="1"/>
  <c r="D71" i="1"/>
  <c r="G72" i="1" s="1"/>
  <c r="H72" i="1"/>
  <c r="I72" i="1" s="1"/>
  <c r="F63" i="29"/>
  <c r="F72" i="1" l="1"/>
  <c r="B72" i="1" s="1"/>
  <c r="D64" i="29" l="1"/>
  <c r="C72" i="1"/>
  <c r="D72" i="1"/>
  <c r="F64" i="29" l="1"/>
  <c r="H73" i="1"/>
  <c r="I73" i="1" s="1"/>
  <c r="G73" i="1"/>
  <c r="F73" i="1" s="1"/>
  <c r="B73" i="1" s="1"/>
  <c r="D65" i="29" s="1"/>
  <c r="C73" i="1" l="1"/>
  <c r="D73" i="1"/>
  <c r="G74" i="1" s="1"/>
  <c r="F65" i="29"/>
  <c r="H74" i="1" l="1"/>
  <c r="I74" i="1" s="1"/>
  <c r="F74" i="1" l="1"/>
  <c r="B74" i="1" s="1"/>
  <c r="C74" i="1" s="1"/>
  <c r="D74" i="1" l="1"/>
  <c r="F66" i="29" s="1"/>
  <c r="D66" i="29"/>
  <c r="H75" i="1" l="1"/>
  <c r="I75" i="1" s="1"/>
  <c r="G75" i="1"/>
  <c r="F75" i="1" l="1"/>
  <c r="B75" i="1" s="1"/>
  <c r="D75" i="1"/>
  <c r="D67" i="29"/>
  <c r="C75" i="1"/>
  <c r="CP42" i="16"/>
  <c r="G76" i="1" l="1"/>
  <c r="H76" i="1"/>
  <c r="I76" i="1" s="1"/>
  <c r="F67" i="29"/>
  <c r="F76" i="1" l="1"/>
  <c r="B76" i="1" s="1"/>
  <c r="D76" i="1" l="1"/>
  <c r="D68" i="29"/>
  <c r="C76" i="1"/>
  <c r="H77" i="1" l="1"/>
  <c r="I77" i="1" s="1"/>
  <c r="G77" i="1"/>
  <c r="F68" i="29"/>
  <c r="F77" i="1" l="1"/>
  <c r="B77" i="1" s="1"/>
  <c r="D69" i="29" s="1"/>
  <c r="D77" i="1" l="1"/>
  <c r="G78" i="1" s="1"/>
  <c r="C77" i="1"/>
  <c r="F69" i="29" l="1"/>
  <c r="H78" i="1"/>
  <c r="I78" i="1" s="1"/>
  <c r="F78" i="1" l="1"/>
  <c r="B78" i="1" s="1"/>
  <c r="D78" i="1" s="1"/>
  <c r="C78" i="1" l="1"/>
  <c r="D70" i="29"/>
  <c r="G79" i="1"/>
  <c r="H79" i="1"/>
  <c r="I79" i="1" s="1"/>
  <c r="F70" i="29"/>
  <c r="F79" i="1" l="1"/>
  <c r="B79" i="1" s="1"/>
  <c r="D79" i="1" l="1"/>
  <c r="D71" i="29"/>
  <c r="C79" i="1"/>
  <c r="G80" i="1" l="1"/>
  <c r="H80" i="1"/>
  <c r="I80" i="1" s="1"/>
  <c r="F71" i="29"/>
  <c r="F80" i="1" l="1"/>
  <c r="B80" i="1" s="1"/>
  <c r="D80" i="1" l="1"/>
  <c r="D72" i="29"/>
  <c r="C80" i="1"/>
  <c r="H81" i="1" l="1"/>
  <c r="I81" i="1" s="1"/>
  <c r="F72" i="29"/>
  <c r="G81" i="1"/>
  <c r="F81" i="1" l="1"/>
  <c r="B81" i="1" s="1"/>
  <c r="D73" i="29" l="1"/>
  <c r="C81" i="1"/>
  <c r="D81" i="1"/>
  <c r="G82" i="1" l="1"/>
  <c r="H82" i="1"/>
  <c r="I82" i="1" s="1"/>
  <c r="F73" i="29"/>
  <c r="F82" i="1" l="1"/>
  <c r="B82" i="1" s="1"/>
  <c r="D74" i="29" l="1"/>
  <c r="C82" i="1"/>
  <c r="D82" i="1"/>
  <c r="F74" i="29" l="1"/>
  <c r="H83" i="1"/>
  <c r="I83" i="1" s="1"/>
  <c r="G83" i="1"/>
  <c r="F83" i="1" l="1"/>
  <c r="B83" i="1" s="1"/>
  <c r="D83" i="1" s="1"/>
  <c r="G84" i="1" s="1"/>
  <c r="D75" i="29" l="1"/>
  <c r="C83" i="1"/>
  <c r="H84" i="1"/>
  <c r="I84" i="1" s="1"/>
  <c r="F75" i="29"/>
  <c r="F84" i="1" l="1"/>
  <c r="B84" i="1" s="1"/>
  <c r="D84" i="1" s="1"/>
  <c r="G85" i="1" s="1"/>
  <c r="F76" i="29" l="1"/>
  <c r="C84" i="1"/>
  <c r="H85" i="1"/>
  <c r="I85" i="1" s="1"/>
  <c r="D76" i="29"/>
  <c r="F85" i="1" l="1"/>
  <c r="B85" i="1" s="1"/>
  <c r="C85" i="1" s="1"/>
  <c r="D85" i="1" l="1"/>
  <c r="D77" i="29"/>
  <c r="H86" i="1" l="1"/>
  <c r="I86" i="1" s="1"/>
  <c r="F77" i="29"/>
  <c r="G86" i="1"/>
  <c r="F86" i="1" l="1"/>
  <c r="B86" i="1" s="1"/>
  <c r="C86" i="1" l="1"/>
  <c r="D78" i="29"/>
  <c r="D86" i="1"/>
  <c r="F78" i="29" l="1"/>
  <c r="H87" i="1"/>
  <c r="I87" i="1" s="1"/>
  <c r="G87" i="1"/>
  <c r="F87" i="1" s="1"/>
  <c r="B87" i="1" s="1"/>
  <c r="D87" i="1" l="1"/>
  <c r="C87" i="1"/>
  <c r="D79" i="29"/>
  <c r="G88" i="1" l="1"/>
  <c r="F79" i="29"/>
  <c r="H88" i="1"/>
  <c r="I88" i="1" s="1"/>
  <c r="F88" i="1" l="1"/>
  <c r="B88" i="1" s="1"/>
  <c r="D80" i="29" l="1"/>
  <c r="C88" i="1"/>
  <c r="D88" i="1"/>
  <c r="G89" i="1" l="1"/>
  <c r="H89" i="1"/>
  <c r="I89" i="1" s="1"/>
  <c r="F80" i="29"/>
  <c r="F89" i="1" l="1"/>
  <c r="B89" i="1" s="1"/>
  <c r="C89" i="1" l="1"/>
  <c r="D81" i="29"/>
  <c r="D89" i="1"/>
  <c r="G90" i="1" l="1"/>
  <c r="F81" i="29"/>
  <c r="H90" i="1"/>
  <c r="I90" i="1" s="1"/>
  <c r="F90" i="1" l="1"/>
  <c r="B90" i="1" s="1"/>
  <c r="D90" i="1" l="1"/>
  <c r="F82" i="29" s="1"/>
  <c r="D82" i="29"/>
  <c r="C90" i="1"/>
</calcChain>
</file>

<file path=xl/comments1.xml><?xml version="1.0" encoding="utf-8"?>
<comments xmlns="http://schemas.openxmlformats.org/spreadsheetml/2006/main">
  <authors>
    <author>Administrator</author>
  </authors>
  <commentList>
    <comment ref="H36" authorId="0" shapeId="0">
      <text>
        <r>
          <rPr>
            <sz val="9"/>
            <color indexed="81"/>
            <rFont val="Tahoma"/>
            <charset val="1"/>
          </rPr>
          <t xml:space="preserve">This cell contains a recommended formula for this parameter based on other user inputs. The formula may be overwritten by the user and a desired value entered.
</t>
        </r>
      </text>
    </comment>
  </commentList>
</comments>
</file>

<file path=xl/sharedStrings.xml><?xml version="1.0" encoding="utf-8"?>
<sst xmlns="http://schemas.openxmlformats.org/spreadsheetml/2006/main" count="947" uniqueCount="338">
  <si>
    <t xml:space="preserve">Year </t>
  </si>
  <si>
    <t>$ Health Cost</t>
  </si>
  <si>
    <t xml:space="preserve">%  Health </t>
  </si>
  <si>
    <t>Baseline</t>
  </si>
  <si>
    <t>Assumptions</t>
  </si>
  <si>
    <t xml:space="preserve">Baseline Assumption  </t>
  </si>
  <si>
    <t>Inflation</t>
  </si>
  <si>
    <t xml:space="preserve">Real GDP </t>
  </si>
  <si>
    <t>Annual</t>
  </si>
  <si>
    <t>(per capita)</t>
  </si>
  <si>
    <t>Baseline Assumptions</t>
  </si>
  <si>
    <t>Suggested range</t>
  </si>
  <si>
    <t>User Input for Years 2025+</t>
  </si>
  <si>
    <t>User</t>
  </si>
  <si>
    <t>Input</t>
  </si>
  <si>
    <t>Share of GDP (%)</t>
  </si>
  <si>
    <t xml:space="preserve">       PROJECTION MATRIX</t>
  </si>
  <si>
    <t>(arbitrary)</t>
  </si>
  <si>
    <t>(input cells)</t>
  </si>
  <si>
    <t>CIHI estimated</t>
  </si>
  <si>
    <t>(-2.3-3.6)</t>
  </si>
  <si>
    <t>(1.3~6.4)</t>
  </si>
  <si>
    <t>(-0.6-3.1)</t>
  </si>
  <si>
    <t>Year</t>
  </si>
  <si>
    <t xml:space="preserve">Baseline </t>
  </si>
  <si>
    <t>Growth</t>
  </si>
  <si>
    <t xml:space="preserve">Excess </t>
  </si>
  <si>
    <t>(calculated)</t>
  </si>
  <si>
    <t>STEP 4 (optional) - INPUT DESIRED CAPACITY CONSTRAINT ASSUMPTIONS</t>
  </si>
  <si>
    <t>Health share in GDP</t>
  </si>
  <si>
    <t>STEP 3 - INPUT LONG RUN (2025 AND FOLLOWING) ANNUAL GROWTH ASSUMPTIONS</t>
  </si>
  <si>
    <t>Note:  (1) Per capita health care cost will grow steadily at the above rate unless a share restriction is imposed in step 4.</t>
  </si>
  <si>
    <t xml:space="preserve">          (2) Health care cost growth rates for 2020-2024 are estimated by linear interpolation.</t>
  </si>
  <si>
    <t>Expected health care share of GDP in 2020</t>
  </si>
  <si>
    <t>Resistance share (RS) of health care expenditure in provincial budgets</t>
  </si>
  <si>
    <t>Number of years for EG to reach zero after hitting RS</t>
  </si>
  <si>
    <t xml:space="preserve">For baseline results, leave numbers unchanged; for alternative projections, change values in the blue shaded cells. </t>
  </si>
  <si>
    <t>STEP 1 - INPUT SHORT TERM (2014-2019) GROWTH IN PER CAPITA TOTAL HEALTH CARE COST</t>
  </si>
  <si>
    <t>Growth in per capita  health care cost</t>
  </si>
  <si>
    <t>adjusted excess</t>
  </si>
  <si>
    <t>Share resistance factor</t>
  </si>
  <si>
    <t># of years for EG to reach 0 after hitting RS</t>
  </si>
  <si>
    <t>Dummy for EG=0</t>
  </si>
  <si>
    <t>Short-term % growth model  Projection</t>
  </si>
  <si>
    <t># of year projection</t>
  </si>
  <si>
    <t>00</t>
  </si>
  <si>
    <t>01</t>
  </si>
  <si>
    <t>02</t>
  </si>
  <si>
    <t>03</t>
  </si>
  <si>
    <t>04</t>
  </si>
  <si>
    <t>05</t>
  </si>
  <si>
    <t>06</t>
  </si>
  <si>
    <t>07</t>
  </si>
  <si>
    <t>08</t>
  </si>
  <si>
    <t>09</t>
  </si>
  <si>
    <t xml:space="preserve">N.L.       </t>
  </si>
  <si>
    <t xml:space="preserve">N.B.      </t>
  </si>
  <si>
    <t xml:space="preserve">Que.     </t>
  </si>
  <si>
    <t>Ont.</t>
  </si>
  <si>
    <t>Man.</t>
  </si>
  <si>
    <t>Sask.</t>
  </si>
  <si>
    <t xml:space="preserve">2014 f </t>
  </si>
  <si>
    <t xml:space="preserve">2015 f </t>
  </si>
  <si>
    <t>Canada</t>
  </si>
  <si>
    <t xml:space="preserve">N.S.        </t>
  </si>
  <si>
    <t xml:space="preserve">Alta.       </t>
  </si>
  <si>
    <t xml:space="preserve">B.C.       </t>
  </si>
  <si>
    <t>N.L.</t>
  </si>
  <si>
    <t>P.E.I.</t>
  </si>
  <si>
    <t>N.S.</t>
  </si>
  <si>
    <t>N.B.</t>
  </si>
  <si>
    <t>Que.</t>
  </si>
  <si>
    <t>Alta.</t>
  </si>
  <si>
    <t>B.C.</t>
  </si>
  <si>
    <t xml:space="preserve">Terr. </t>
  </si>
  <si>
    <t>Per capita health expenditure reatio (NS/CA)</t>
  </si>
  <si>
    <t>Per capita health expenditure reatio (QC/CA)</t>
  </si>
  <si>
    <t>Per capita health expenditure reatio (ON/CA)</t>
  </si>
  <si>
    <t>Avg. over 15 years</t>
  </si>
  <si>
    <t xml:space="preserve">S_N.L.       </t>
  </si>
  <si>
    <r>
      <rPr>
        <b/>
        <sz val="11"/>
        <color rgb="FFFFFFFF"/>
        <rFont val="Calibri"/>
        <family val="2"/>
      </rPr>
      <t>Ŝ</t>
    </r>
    <r>
      <rPr>
        <b/>
        <sz val="11"/>
        <color rgb="FFFFFFFF"/>
        <rFont val="Arial"/>
        <family val="2"/>
      </rPr>
      <t>_N.L</t>
    </r>
  </si>
  <si>
    <r>
      <rPr>
        <b/>
        <sz val="11"/>
        <color rgb="FFFFFFFF"/>
        <rFont val="Calibri"/>
        <family val="2"/>
      </rPr>
      <t>Ŝ</t>
    </r>
    <r>
      <rPr>
        <b/>
        <sz val="11"/>
        <color rgb="FFFFFFFF"/>
        <rFont val="Arial"/>
        <family val="2"/>
      </rPr>
      <t>_PEI</t>
    </r>
  </si>
  <si>
    <r>
      <rPr>
        <b/>
        <sz val="11"/>
        <color rgb="FFFFFFFF"/>
        <rFont val="Calibri"/>
        <family val="2"/>
      </rPr>
      <t>Ŝ</t>
    </r>
    <r>
      <rPr>
        <b/>
        <sz val="11"/>
        <color rgb="FFFFFFFF"/>
        <rFont val="Arial"/>
        <family val="2"/>
      </rPr>
      <t>_N.S</t>
    </r>
  </si>
  <si>
    <r>
      <rPr>
        <b/>
        <sz val="11"/>
        <color rgb="FFFFFFFF"/>
        <rFont val="Calibri"/>
        <family val="2"/>
      </rPr>
      <t>Ŝ</t>
    </r>
    <r>
      <rPr>
        <b/>
        <sz val="11"/>
        <color rgb="FFFFFFFF"/>
        <rFont val="Arial"/>
        <family val="2"/>
      </rPr>
      <t>_N.B</t>
    </r>
  </si>
  <si>
    <r>
      <rPr>
        <b/>
        <sz val="11"/>
        <color rgb="FFFFFFFF"/>
        <rFont val="Calibri"/>
        <family val="2"/>
      </rPr>
      <t>Ŝ</t>
    </r>
    <r>
      <rPr>
        <b/>
        <sz val="11"/>
        <color rgb="FFFFFFFF"/>
        <rFont val="Arial"/>
        <family val="2"/>
      </rPr>
      <t>_QC</t>
    </r>
  </si>
  <si>
    <r>
      <rPr>
        <b/>
        <sz val="11"/>
        <color rgb="FFFFFFFF"/>
        <rFont val="Calibri"/>
        <family val="2"/>
      </rPr>
      <t>Ŝ</t>
    </r>
    <r>
      <rPr>
        <b/>
        <sz val="11"/>
        <color rgb="FFFFFFFF"/>
        <rFont val="Arial"/>
        <family val="2"/>
      </rPr>
      <t>_ON</t>
    </r>
  </si>
  <si>
    <r>
      <rPr>
        <b/>
        <sz val="11"/>
        <color rgb="FFFFFFFF"/>
        <rFont val="Calibri"/>
        <family val="2"/>
      </rPr>
      <t>Ŝ</t>
    </r>
    <r>
      <rPr>
        <b/>
        <sz val="11"/>
        <color rgb="FFFFFFFF"/>
        <rFont val="Arial"/>
        <family val="2"/>
      </rPr>
      <t>_MA</t>
    </r>
  </si>
  <si>
    <r>
      <rPr>
        <b/>
        <sz val="11"/>
        <color rgb="FFFFFFFF"/>
        <rFont val="Calibri"/>
        <family val="2"/>
      </rPr>
      <t>Ŝ</t>
    </r>
    <r>
      <rPr>
        <b/>
        <sz val="11"/>
        <color rgb="FFFFFFFF"/>
        <rFont val="Arial"/>
        <family val="2"/>
      </rPr>
      <t>_SK</t>
    </r>
  </si>
  <si>
    <r>
      <rPr>
        <b/>
        <sz val="11"/>
        <color rgb="FFFFFFFF"/>
        <rFont val="Calibri"/>
        <family val="2"/>
      </rPr>
      <t>Ŝ</t>
    </r>
    <r>
      <rPr>
        <b/>
        <sz val="11"/>
        <color rgb="FFFFFFFF"/>
        <rFont val="Arial"/>
        <family val="2"/>
      </rPr>
      <t>_AB</t>
    </r>
  </si>
  <si>
    <r>
      <rPr>
        <b/>
        <sz val="11"/>
        <color rgb="FFFFFFFF"/>
        <rFont val="Calibri"/>
        <family val="2"/>
      </rPr>
      <t>Ŝ</t>
    </r>
    <r>
      <rPr>
        <b/>
        <sz val="11"/>
        <color rgb="FFFFFFFF"/>
        <rFont val="Arial"/>
        <family val="2"/>
      </rPr>
      <t>_BC</t>
    </r>
  </si>
  <si>
    <r>
      <rPr>
        <b/>
        <sz val="11"/>
        <color rgb="FFFFFFFF"/>
        <rFont val="Calibri"/>
        <family val="2"/>
      </rPr>
      <t>Ŝ</t>
    </r>
    <r>
      <rPr>
        <b/>
        <sz val="11"/>
        <color rgb="FFFFFFFF"/>
        <rFont val="Arial"/>
        <family val="2"/>
      </rPr>
      <t>_TERR</t>
    </r>
  </si>
  <si>
    <t>Table: Share  of provincial health expenditure</t>
  </si>
  <si>
    <t xml:space="preserve">S_P.E.I.       </t>
  </si>
  <si>
    <t xml:space="preserve">S_N.S.        </t>
  </si>
  <si>
    <t xml:space="preserve">S_N.B.      </t>
  </si>
  <si>
    <t xml:space="preserve">S_QC.     </t>
  </si>
  <si>
    <t>S_ON</t>
  </si>
  <si>
    <t>S_MA</t>
  </si>
  <si>
    <t>S_SK</t>
  </si>
  <si>
    <t xml:space="preserve">S_AB     </t>
  </si>
  <si>
    <t xml:space="preserve">S_BC    </t>
  </si>
  <si>
    <t xml:space="preserve">S_Terr. </t>
  </si>
  <si>
    <t>Population Ratio (NL/CA)</t>
  </si>
  <si>
    <t>Per capita health expenditure ratio (NL/CA)</t>
  </si>
  <si>
    <t>Per capita health expenditure ratio (PEI/CA)</t>
  </si>
  <si>
    <t>Population Ratio (PEI/CA)</t>
  </si>
  <si>
    <t>Population Ratio (NS/CA)</t>
  </si>
  <si>
    <t>Per capita health expenditure ratio (NB/CA)</t>
  </si>
  <si>
    <t>Population Ratio (NB/CA)</t>
  </si>
  <si>
    <t>Population Ratio (QC/CA)</t>
  </si>
  <si>
    <t>Population Ratio (ON/CA)</t>
  </si>
  <si>
    <t>Population Ratio (MA/CA)</t>
  </si>
  <si>
    <t>Population Ratio (SK/CA)</t>
  </si>
  <si>
    <t>Per capita health expenditure ratio (MA/CA)</t>
  </si>
  <si>
    <t>Per capita health expenditure ratio (SK/CA)</t>
  </si>
  <si>
    <t>Per capita health expenditure ratio (AB/CA)</t>
  </si>
  <si>
    <t>Population Ratio (AB/CA)</t>
  </si>
  <si>
    <t>Per capita health expenditure ratio (BC/CA)</t>
  </si>
  <si>
    <t>Population Ratio (BC/CA)</t>
  </si>
  <si>
    <t>Population Ratio (TERR./CA)</t>
  </si>
  <si>
    <t>Per capita health expenditure ratio (TERR/CA)</t>
  </si>
  <si>
    <t xml:space="preserve">Growth Rate of Per capita Health Expenditure Ratio (province/nation): </t>
  </si>
  <si>
    <t>Share of province population</t>
  </si>
  <si>
    <t>NFL</t>
  </si>
  <si>
    <t>PEI</t>
  </si>
  <si>
    <t>NS</t>
  </si>
  <si>
    <t>NB</t>
  </si>
  <si>
    <t>QC</t>
  </si>
  <si>
    <t>ON</t>
  </si>
  <si>
    <t>MB</t>
  </si>
  <si>
    <t>SK</t>
  </si>
  <si>
    <t>AB</t>
  </si>
  <si>
    <t>BC</t>
  </si>
  <si>
    <t>TERR.</t>
  </si>
  <si>
    <t>Per capita NL health cost</t>
  </si>
  <si>
    <t>NL share %</t>
  </si>
  <si>
    <t>Per capita PEI health cost</t>
  </si>
  <si>
    <t>PEI share %</t>
  </si>
  <si>
    <t>Per capita NS health cost</t>
  </si>
  <si>
    <t>NS share %</t>
  </si>
  <si>
    <t>Per capita NB health cost</t>
  </si>
  <si>
    <t>NB share %</t>
  </si>
  <si>
    <t>QC share %</t>
  </si>
  <si>
    <t>Per capita QC health cost</t>
  </si>
  <si>
    <t>Per capita ON health cost</t>
  </si>
  <si>
    <t>ON share %</t>
  </si>
  <si>
    <t>Per capita MA health cost</t>
  </si>
  <si>
    <t>MA share %</t>
  </si>
  <si>
    <t>Per capita SK health cost</t>
  </si>
  <si>
    <t>SK share %</t>
  </si>
  <si>
    <t>Per capita AB health cost</t>
  </si>
  <si>
    <t>AB share %</t>
  </si>
  <si>
    <t>Per capita BC health cost</t>
  </si>
  <si>
    <t>BC share %</t>
  </si>
  <si>
    <t>Per capita Terr. health cost</t>
  </si>
  <si>
    <t>Terr. share %</t>
  </si>
  <si>
    <t>Hospitals</t>
  </si>
  <si>
    <t>Other Institutions</t>
  </si>
  <si>
    <t>Physicians</t>
  </si>
  <si>
    <t>Other Professionals</t>
  </si>
  <si>
    <t>Drugs</t>
  </si>
  <si>
    <t>Capital</t>
  </si>
  <si>
    <t>Public Health</t>
  </si>
  <si>
    <t>Administration</t>
  </si>
  <si>
    <t>Other Health Spending</t>
  </si>
  <si>
    <t>Total</t>
  </si>
  <si>
    <t>population ( 3 TERR. Combined)</t>
  </si>
  <si>
    <t xml:space="preserve"># of years adjustment: </t>
  </si>
  <si>
    <t>Assumed shares after 10 years</t>
  </si>
  <si>
    <t>Initial Aspn</t>
  </si>
  <si>
    <t>Adjusted</t>
  </si>
  <si>
    <t>Basis</t>
  </si>
  <si>
    <t>Hospital</t>
  </si>
  <si>
    <t>Approx latest level</t>
  </si>
  <si>
    <t>Other Inst</t>
  </si>
  <si>
    <t>L-t average</t>
  </si>
  <si>
    <t>D&amp;V</t>
  </si>
  <si>
    <t>15-yr average</t>
  </si>
  <si>
    <t>Phase out trend over 10 years</t>
  </si>
  <si>
    <t>All other</t>
  </si>
  <si>
    <t>Approx last 15 yrs</t>
  </si>
  <si>
    <t>All others</t>
  </si>
  <si>
    <t xml:space="preserve">Hospital </t>
  </si>
  <si>
    <t xml:space="preserve">Other Inst </t>
  </si>
  <si>
    <t xml:space="preserve">P.E.I       </t>
  </si>
  <si>
    <t>Pr Drugs</t>
  </si>
  <si>
    <t>NonPr Drugs</t>
  </si>
  <si>
    <t xml:space="preserve">Share of Hospital </t>
  </si>
  <si>
    <t>$ hosptial cost</t>
  </si>
  <si>
    <t>Annual growth rate in Hosptial cost (%)</t>
  </si>
  <si>
    <t xml:space="preserve">Share of other institution </t>
  </si>
  <si>
    <t>$ Other institution</t>
  </si>
  <si>
    <t>Annual growth rate of other institution  cost  (%)</t>
  </si>
  <si>
    <t>$ dental and vision</t>
  </si>
  <si>
    <t>Annual growth rate of dental and vision cost  (%)</t>
  </si>
  <si>
    <t>Share of  prescribed drug</t>
  </si>
  <si>
    <t>$  Prescribed drug</t>
  </si>
  <si>
    <t>Share of Not prescribed drug</t>
  </si>
  <si>
    <t>$  Not Prescribed drug</t>
  </si>
  <si>
    <t xml:space="preserve">Share of Physican </t>
  </si>
  <si>
    <t>$ Physician</t>
  </si>
  <si>
    <t>Annual growth rate of physican cost  (%)</t>
  </si>
  <si>
    <t xml:space="preserve">Share of Other cost </t>
  </si>
  <si>
    <t>$ Other cost</t>
  </si>
  <si>
    <t>Annual growth rate of Other cost(%)</t>
  </si>
  <si>
    <t>sum of projected share</t>
  </si>
  <si>
    <t>hosp</t>
  </si>
  <si>
    <r>
      <rPr>
        <b/>
        <sz val="11"/>
        <color theme="1"/>
        <rFont val="Calibri"/>
        <family val="2"/>
      </rPr>
      <t>Ŝ</t>
    </r>
    <r>
      <rPr>
        <b/>
        <sz val="11"/>
        <color theme="1"/>
        <rFont val="Arial"/>
        <family val="2"/>
      </rPr>
      <t>_hosp</t>
    </r>
  </si>
  <si>
    <t>oth_inst</t>
  </si>
  <si>
    <r>
      <rPr>
        <b/>
        <sz val="11"/>
        <color rgb="FF00B050"/>
        <rFont val="Calibri"/>
        <family val="2"/>
      </rPr>
      <t>Ŝ</t>
    </r>
    <r>
      <rPr>
        <b/>
        <sz val="11"/>
        <color rgb="FF00B050"/>
        <rFont val="Arial"/>
        <family val="2"/>
      </rPr>
      <t>_oth_inst</t>
    </r>
  </si>
  <si>
    <r>
      <rPr>
        <b/>
        <sz val="11"/>
        <color rgb="FFFF0000"/>
        <rFont val="Calibri"/>
        <family val="2"/>
      </rPr>
      <t>Ŝ</t>
    </r>
    <r>
      <rPr>
        <b/>
        <sz val="11"/>
        <color rgb="FFFF0000"/>
        <rFont val="Arial"/>
        <family val="2"/>
      </rPr>
      <t>_D&amp;V</t>
    </r>
  </si>
  <si>
    <t>s_pdrug</t>
  </si>
  <si>
    <r>
      <rPr>
        <b/>
        <sz val="11"/>
        <color rgb="FF7030A0"/>
        <rFont val="Calibri"/>
        <family val="2"/>
      </rPr>
      <t>Ŝ</t>
    </r>
    <r>
      <rPr>
        <b/>
        <sz val="11"/>
        <color rgb="FF7030A0"/>
        <rFont val="Arial"/>
        <family val="2"/>
      </rPr>
      <t>_pdrug</t>
    </r>
  </si>
  <si>
    <t>s_npdrug</t>
  </si>
  <si>
    <r>
      <rPr>
        <b/>
        <sz val="11"/>
        <color rgb="FF0000FF"/>
        <rFont val="Calibri"/>
        <family val="2"/>
      </rPr>
      <t>Ŝ</t>
    </r>
    <r>
      <rPr>
        <b/>
        <sz val="11"/>
        <color rgb="FF0000FF"/>
        <rFont val="Arial"/>
        <family val="2"/>
      </rPr>
      <t>_npdrug</t>
    </r>
  </si>
  <si>
    <t>s_MD</t>
  </si>
  <si>
    <r>
      <rPr>
        <b/>
        <sz val="11"/>
        <color rgb="FF00B0F0"/>
        <rFont val="Calibri"/>
        <family val="2"/>
      </rPr>
      <t>Ŝ</t>
    </r>
    <r>
      <rPr>
        <b/>
        <sz val="11"/>
        <color rgb="FF00B0F0"/>
        <rFont val="Arial"/>
        <family val="2"/>
      </rPr>
      <t>_MD</t>
    </r>
  </si>
  <si>
    <t>s_other</t>
  </si>
  <si>
    <r>
      <rPr>
        <b/>
        <sz val="11"/>
        <color rgb="FFC00000"/>
        <rFont val="Calibri"/>
        <family val="2"/>
      </rPr>
      <t>Ŝ</t>
    </r>
    <r>
      <rPr>
        <b/>
        <sz val="11"/>
        <color rgb="FFC00000"/>
        <rFont val="Arial"/>
        <family val="2"/>
      </rPr>
      <t>_other</t>
    </r>
  </si>
  <si>
    <t>Province share by type of service (%)</t>
  </si>
  <si>
    <t>prescribed Drugs</t>
  </si>
  <si>
    <t>Non-prescribed Drugs</t>
  </si>
  <si>
    <t>Share of dental and vision</t>
  </si>
  <si>
    <t>sum</t>
  </si>
  <si>
    <t>Drug</t>
  </si>
  <si>
    <t>All Others</t>
  </si>
  <si>
    <t xml:space="preserve">NS      </t>
  </si>
  <si>
    <t xml:space="preserve">NB      </t>
  </si>
  <si>
    <t xml:space="preserve">QC     </t>
  </si>
  <si>
    <t xml:space="preserve">ON    </t>
  </si>
  <si>
    <t xml:space="preserve">MA   </t>
  </si>
  <si>
    <t xml:space="preserve">SK       </t>
  </si>
  <si>
    <t xml:space="preserve">AB     </t>
  </si>
  <si>
    <t xml:space="preserve">BC    </t>
  </si>
  <si>
    <t xml:space="preserve">Terr.    </t>
  </si>
  <si>
    <t>Sum</t>
  </si>
  <si>
    <t>v</t>
  </si>
  <si>
    <t xml:space="preserve"># of years for Growth Rate of per capita heath cost ratio Convergence to Zero: </t>
  </si>
  <si>
    <t>Initial Aspn.</t>
  </si>
  <si>
    <t>Annual growth rate in HCE (%)</t>
  </si>
  <si>
    <t>Annual growth rate of non-prsb.drug  (%)</t>
  </si>
  <si>
    <t>Annual growth rate of Prsb.drug cost  (%)</t>
  </si>
  <si>
    <t>Private Share</t>
  </si>
  <si>
    <t>User Input</t>
  </si>
  <si>
    <t>suggested range</t>
  </si>
  <si>
    <t>(8.9, 10.7)</t>
  </si>
  <si>
    <t>(23.2, 29.7)</t>
  </si>
  <si>
    <t>(84.4, 92.5)</t>
  </si>
  <si>
    <t>(52.4, 57.8)</t>
  </si>
  <si>
    <t>(0.9, 1.7)</t>
  </si>
  <si>
    <t>(16.1, 23.2)</t>
  </si>
  <si>
    <t>$ private hospital cost</t>
  </si>
  <si>
    <t>$ Private Other institution</t>
  </si>
  <si>
    <t>$ Private dental and vision</t>
  </si>
  <si>
    <t>$  Private Prescribed drug</t>
  </si>
  <si>
    <t>$ Private Physician</t>
  </si>
  <si>
    <t>$ Private Other cost</t>
  </si>
  <si>
    <t>Phosp</t>
  </si>
  <si>
    <t>Ŝ_Phosp</t>
  </si>
  <si>
    <t>Poth_inst</t>
  </si>
  <si>
    <t>Ŝ_Poth_inst</t>
  </si>
  <si>
    <t>s_PMD</t>
  </si>
  <si>
    <t>Ŝ_PMD</t>
  </si>
  <si>
    <t>PD&amp;oth</t>
  </si>
  <si>
    <t>Ŝ_PD&amp;oth</t>
  </si>
  <si>
    <t>s_Ppdrug</t>
  </si>
  <si>
    <t>Ŝ_Ppdrug</t>
  </si>
  <si>
    <t>s_Pother</t>
  </si>
  <si>
    <t>Ŝ_Pother</t>
  </si>
  <si>
    <t>Annual growth in p. hosp</t>
  </si>
  <si>
    <t>Annual growth in p. othInst.</t>
  </si>
  <si>
    <t>Annual growth in p. D&amp;V</t>
  </si>
  <si>
    <t>Annual growth in p. prsb.drug</t>
  </si>
  <si>
    <t>Annual growth in p. physican</t>
  </si>
  <si>
    <t>Annual growth in p.  Others</t>
  </si>
  <si>
    <t>Annual growth rate in NL (%)</t>
  </si>
  <si>
    <t>Annual growth rate in PEI(%)</t>
  </si>
  <si>
    <t>Annual growth rate in NS (%)</t>
  </si>
  <si>
    <t>Annual growth rate in NB (%)</t>
  </si>
  <si>
    <t>Annual growth rate in QC (%)</t>
  </si>
  <si>
    <t>Annual growth rate in ON(%)</t>
  </si>
  <si>
    <t>Annual growth rate in MA (%)</t>
  </si>
  <si>
    <t>Annual growth rate in Terr. (%)</t>
  </si>
  <si>
    <t>Annual growth rate in BC(%)</t>
  </si>
  <si>
    <t>Annual growth rate in AB(%)</t>
  </si>
  <si>
    <t>Annual growth by type of services in  NL (%)</t>
  </si>
  <si>
    <t>Annual growth by type of services in  PEI (%)</t>
  </si>
  <si>
    <t>Annual growth by type of services in  NS (%)</t>
  </si>
  <si>
    <t>Annual growth by type of services in  NB (%)</t>
  </si>
  <si>
    <t>Annual growth by type of services in  QC (%)</t>
  </si>
  <si>
    <t>Annual growth by type of services in  ON (%)</t>
  </si>
  <si>
    <t>Annual growth by type of services in  MA (%)</t>
  </si>
  <si>
    <t>Annual growth by type of services in  SK (%)</t>
  </si>
  <si>
    <t>Annual growth by type of services in  AB(%)</t>
  </si>
  <si>
    <t>Annual growth by type of services in  BC (%)</t>
  </si>
  <si>
    <t>Annual growth by type of services in  TERR. (%)</t>
  </si>
  <si>
    <t>NonPr Drug</t>
  </si>
  <si>
    <t>Resistance share</t>
  </si>
  <si>
    <t xml:space="preserve">STEP 2 - HEALTH CARE SHARE OF GDP IN BASE YEAR (2014): </t>
  </si>
  <si>
    <t>YEAR</t>
  </si>
  <si>
    <t xml:space="preserve">Sources: </t>
  </si>
  <si>
    <t>% HCE</t>
  </si>
  <si>
    <t>Linear interpolation</t>
  </si>
  <si>
    <t>long-term model</t>
  </si>
  <si>
    <t xml:space="preserve">    "  "</t>
  </si>
  <si>
    <t>Finance Canada projection and short-term growth model or use estimates</t>
  </si>
  <si>
    <t>Starting value from CIHI</t>
  </si>
  <si>
    <t>What the USER can do with this model</t>
  </si>
  <si>
    <t>1)  Use model "as is" to provide baseline estimate of future medical cost increases for 2020-2075.</t>
  </si>
  <si>
    <t>2)  Change % increases for years 2015 to 2019 to reflect special conditions or better information.</t>
  </si>
  <si>
    <t>4)  Examine the long-run cost impact of faster or slower technological advance.</t>
  </si>
  <si>
    <t>5)  Perform basic "what if" analysis.</t>
  </si>
  <si>
    <t>3)  Changes the number of years it will take to reach the ultimate trend rate.</t>
  </si>
  <si>
    <t>The McMaster model provides long-run (2050 and beyond) forecasts of health care spending at the aggregate level for Canada as a whole and for each of the provinces. The baseline version, built as an Excel spreadsheet, has forecasts for total health care spending at the all-Canadian level based on standard assumptions (or parameters) relating to,</t>
  </si>
  <si>
    <t xml:space="preserve">Income and price are the main drivers of health care spending. There are many other drivers such as population aging, disease prevalence, policy decisions, and technical progress but the McMaster model does not attempt to predict each of these separately. Economic theory is not able to say how each taken separately would affect long-run spending and it is impossible to disentangle their effects in time series analyses. Therefore, the McMaster model combines all these drivers into an Excess Growth factor (EG), which is a residual, reflecting the share that individuals choose to allocate to health care based on their preferences and what technical progress makes available to them. EG has been positive most of the time since 1960, in Canada as in all other OECD countries, implying that the share of health care spending in GDP has increased. </t>
  </si>
  <si>
    <t>The McMaster model combines the empirical observation of a positive EG with the logical necessity of steady state in the long run by making the assumption of government intervention to reduce the rate at which health care costs increase after a threshold of provincial government budget share has been reached. If the forecast value falls below the threshold, called the Resistance Share or RS, the value of EG for the following year will be determined by the empirical forecast (time series based on the initial year). However, if it is above (or equal to) the RS, two things happen:</t>
  </si>
  <si>
    <t>Given the long-term trend for Canada as a whole, the McMaster model can be used to generate forecasts by type of service, type of payer, and province. Again, it is logically impossible for any one category of expenditure to continue indefinitely to grow faster than the central trend; otherwise it would eventually eat up the entire Canadian health care budget.</t>
  </si>
  <si>
    <t>When the grade-down period is over, the rate of growth of health care spending is the same as the sum of the rates of growth of income and inflation; thus, in the steady state, the share of health care in GDP remains constant</t>
  </si>
  <si>
    <t>It provides details of model construction, sources and baseline values evaluated by an expert group of health actuaries, a review of research in the area, an assessment of accuracy and uncertainty, notes and references.  The model will be updated annually to reflect actual healthcare cost experience.</t>
  </si>
  <si>
    <t>a)       the rate of growth of total health care spending in the short run (five years); and</t>
  </si>
  <si>
    <t>b)      the most plausible combination of drivers of (and checks on) the growth of spending in the longer run.</t>
  </si>
  <si>
    <t>1.       spending is decreased in the following years by a fraction (modifiable by the user), and</t>
  </si>
  <si>
    <t>2.       the EG is phased out (brought down to 0) over a given period of time, called the grade-down period which is set at 10 years in the baseline scenario (but modifiable by the user).</t>
  </si>
  <si>
    <r>
      <t xml:space="preserve">The forecasts for rates during the first five years (2015 to 2019) must reflect </t>
    </r>
    <r>
      <rPr>
        <b/>
        <sz val="12"/>
        <rFont val="Times New Roman"/>
        <family val="1"/>
      </rPr>
      <t xml:space="preserve">national </t>
    </r>
    <r>
      <rPr>
        <sz val="12"/>
        <rFont val="Times New Roman"/>
        <family val="1"/>
      </rPr>
      <t>short-term rates and are not plan specific rates.  The national rates included in the baseline scenario can be changed by the user to reflect their perception, potentially based on more recent information than at the time of writing, on national trends (but not plan specific trends).  The national short-term forecasts condition the long-term forecasts due to the iterative nature of the projection. The focus of this model is on the forecast of long run costs, rather than particular short-run variations or local conditions. However, it is important that a long-run model have a neutral set of short- and mid-term forecasts as a baseline.  Actuaries will need to use their local information and actuarial skills to establish the appropriate short-term health care cost trend forecasts for the first five years as well as the convergence of these rates to the central long run trend to reflect the particulars of the specific groups, benefit packages, regional markets or providers for the plan being valued.</t>
    </r>
  </si>
  <si>
    <t>McMaster Model Materials</t>
  </si>
  <si>
    <t>McMaster Model: Long-Term Health Care Cost Trends in Canada V2016a</t>
  </si>
  <si>
    <t>Model Forecasts of Total Health Care Spending for Canada V2016a</t>
  </si>
  <si>
    <t>Calculation of Annual Growth Rates in Total</t>
  </si>
  <si>
    <t>Calculation of Annual Growth Rates for Each Province</t>
  </si>
  <si>
    <t>Calculation of Annual Growth Rates for Provincial Spending by Types of Service</t>
  </si>
  <si>
    <t xml:space="preserve">Calculation of Annual Growth Rates for Each Type of Service </t>
  </si>
  <si>
    <t xml:space="preserve">Note: Baseline is based on the average of latest 10 yrs. Suggested range is the min. and max. values of latest 30 years. </t>
  </si>
  <si>
    <t>Calculation of Annual Growth Rates for Each Type of Service by Payer</t>
  </si>
  <si>
    <t>Calculation of Annual Growth Rates for Provincial Spending by Types of Service by Payer</t>
  </si>
  <si>
    <r>
      <rPr>
        <b/>
        <i/>
        <u/>
        <sz val="12"/>
        <color theme="1"/>
        <rFont val="Times New Roman"/>
        <family val="1"/>
      </rPr>
      <t>User Guide, Technical Manual &amp; Documentation</t>
    </r>
    <r>
      <rPr>
        <sz val="12"/>
        <color theme="1"/>
        <rFont val="Times New Roman"/>
        <family val="1"/>
      </rPr>
      <t xml:space="preserve"> for this model available on the CIA and SOA websites.</t>
    </r>
  </si>
  <si>
    <t xml:space="preserve">Inflation </t>
  </si>
  <si>
    <t>Real GDP per capita</t>
  </si>
  <si>
    <t>Excess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</si>
</sst>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_-* #,##0.00_-;\-* #,##0.00_-;_-* &quot;-&quot;??_-;_-@_-"/>
    <numFmt numFmtId="165" formatCode="&quot;$&quot;#,##0"/>
    <numFmt numFmtId="166" formatCode="0.0%"/>
    <numFmt numFmtId="167" formatCode=".000"/>
    <numFmt numFmtId="168" formatCode=".0"/>
    <numFmt numFmtId="169" formatCode="_(&quot;$&quot;* #,##0_);_(&quot;$&quot;* \(#,##0\);_(&quot;$&quot;* &quot;-&quot;??_);_(@_)"/>
    <numFmt numFmtId="170" formatCode="#,##0.0"/>
    <numFmt numFmtId="171" formatCode="0.000"/>
    <numFmt numFmtId="172" formatCode="0.0"/>
    <numFmt numFmtId="173" formatCode="_(* #,##0.0_);_(* \(#,##0.0\);_(* &quot;-&quot;??_);_(@_)"/>
  </numFmts>
  <fonts count="106">
    <font>
      <sz val="11"/>
      <color theme="1"/>
      <name val="Calibri"/>
      <family val="2"/>
      <scheme val="minor"/>
    </font>
    <font>
      <sz val="10"/>
      <name val="Arial"/>
      <family val="2"/>
    </font>
    <font>
      <b/>
      <sz val="14"/>
      <name val="Arial"/>
      <family val="2"/>
    </font>
    <font>
      <sz val="8"/>
      <name val="Univers"/>
    </font>
    <font>
      <sz val="11"/>
      <color theme="1"/>
      <name val="Arial"/>
      <family val="2"/>
    </font>
    <font>
      <sz val="8"/>
      <name val="Univers"/>
      <family val="2"/>
    </font>
    <font>
      <b/>
      <sz val="16"/>
      <color indexed="9"/>
      <name val="Univers"/>
      <family val="2"/>
      <charset val="238"/>
    </font>
    <font>
      <u/>
      <sz val="11"/>
      <color theme="10"/>
      <name val="Arial"/>
      <family val="2"/>
    </font>
    <font>
      <u/>
      <sz val="11"/>
      <color theme="11"/>
      <name val="Arial"/>
      <family val="2"/>
    </font>
    <font>
      <b/>
      <u/>
      <sz val="14"/>
      <color theme="1"/>
      <name val="Times New Roman"/>
      <family val="1"/>
    </font>
    <font>
      <b/>
      <sz val="14"/>
      <color theme="1"/>
      <name val="Times New Roman"/>
      <family val="1"/>
    </font>
    <font>
      <sz val="14"/>
      <color theme="1"/>
      <name val="Times New Roman"/>
      <family val="1"/>
    </font>
    <font>
      <b/>
      <i/>
      <sz val="14"/>
      <name val="Times New Roman"/>
      <family val="1"/>
    </font>
    <font>
      <sz val="14"/>
      <name val="Times New Roman"/>
      <family val="1"/>
    </font>
    <font>
      <b/>
      <sz val="14"/>
      <color indexed="12"/>
      <name val="Times New Roman"/>
      <family val="1"/>
    </font>
    <font>
      <sz val="14"/>
      <color indexed="12"/>
      <name val="Times New Roman"/>
      <family val="1"/>
    </font>
    <font>
      <b/>
      <i/>
      <sz val="14"/>
      <color rgb="FF7030A0"/>
      <name val="Times New Roman"/>
      <family val="1"/>
    </font>
    <font>
      <b/>
      <sz val="14"/>
      <name val="Times New Roman"/>
      <family val="1"/>
    </font>
    <font>
      <b/>
      <sz val="14"/>
      <color indexed="16"/>
      <name val="Arial"/>
      <family val="2"/>
    </font>
    <font>
      <sz val="14"/>
      <color theme="1"/>
      <name val="Calibri"/>
      <family val="2"/>
      <scheme val="minor"/>
    </font>
    <font>
      <sz val="14"/>
      <name val="Arial"/>
      <family val="2"/>
    </font>
    <font>
      <b/>
      <sz val="14"/>
      <color indexed="12"/>
      <name val="Arial"/>
      <family val="2"/>
    </font>
    <font>
      <u/>
      <sz val="14"/>
      <name val="Times New Roman"/>
      <family val="1"/>
    </font>
    <font>
      <b/>
      <sz val="14"/>
      <color indexed="55"/>
      <name val="Times New Roman"/>
      <family val="1"/>
    </font>
    <font>
      <sz val="14"/>
      <color indexed="23"/>
      <name val="Arial"/>
      <family val="2"/>
    </font>
    <font>
      <sz val="14"/>
      <color theme="0" tint="-0.499984740745262"/>
      <name val="Calibri"/>
      <family val="2"/>
      <scheme val="minor"/>
    </font>
    <font>
      <i/>
      <sz val="14"/>
      <color indexed="12"/>
      <name val="Times New Roman"/>
      <family val="1"/>
    </font>
    <font>
      <i/>
      <sz val="14"/>
      <name val="Times New Roman"/>
      <family val="1"/>
    </font>
    <font>
      <sz val="14"/>
      <color indexed="55"/>
      <name val="Times New Roman"/>
      <family val="1"/>
    </font>
    <font>
      <i/>
      <sz val="14"/>
      <color indexed="23"/>
      <name val="Arial Narrow"/>
      <family val="2"/>
    </font>
    <font>
      <b/>
      <sz val="14"/>
      <color indexed="23"/>
      <name val="Times New Roman"/>
      <family val="1"/>
    </font>
    <font>
      <b/>
      <sz val="14"/>
      <color indexed="23"/>
      <name val="Arial"/>
      <family val="2"/>
    </font>
    <font>
      <i/>
      <sz val="14"/>
      <color indexed="23"/>
      <name val="Arial"/>
      <family val="2"/>
    </font>
    <font>
      <b/>
      <i/>
      <sz val="14"/>
      <color indexed="12"/>
      <name val="Arial"/>
      <family val="2"/>
    </font>
    <font>
      <sz val="14"/>
      <color indexed="16"/>
      <name val="Times New Roman"/>
      <family val="1"/>
    </font>
    <font>
      <sz val="14"/>
      <name val="Arial Narrow"/>
      <family val="2"/>
    </font>
    <font>
      <b/>
      <i/>
      <sz val="14"/>
      <color indexed="60"/>
      <name val="Arial"/>
      <family val="2"/>
    </font>
    <font>
      <sz val="14"/>
      <color indexed="23"/>
      <name val="Times New Roman"/>
      <family val="1"/>
    </font>
    <font>
      <sz val="12"/>
      <name val="Arial"/>
      <family val="2"/>
    </font>
    <font>
      <sz val="12"/>
      <color theme="0" tint="-0.499984740745262"/>
      <name val="Times New Roman"/>
      <family val="1"/>
    </font>
    <font>
      <b/>
      <i/>
      <sz val="14"/>
      <color theme="0" tint="-0.499984740745262"/>
      <name val="Arial Narrow"/>
      <family val="2"/>
    </font>
    <font>
      <i/>
      <sz val="12"/>
      <name val="Times New Roman"/>
      <family val="1"/>
    </font>
    <font>
      <i/>
      <sz val="12"/>
      <color theme="1"/>
      <name val="Times New Roman"/>
      <family val="1"/>
    </font>
    <font>
      <b/>
      <i/>
      <sz val="14"/>
      <color theme="1"/>
      <name val="Times New Roman"/>
      <family val="1"/>
    </font>
    <font>
      <b/>
      <i/>
      <sz val="12"/>
      <color theme="1"/>
      <name val="Times New Roman"/>
      <family val="1"/>
    </font>
    <font>
      <sz val="12"/>
      <color rgb="FF7030A0"/>
      <name val="Times New Roman"/>
      <family val="1"/>
    </font>
    <font>
      <b/>
      <i/>
      <sz val="11"/>
      <color theme="1"/>
      <name val="Calibri"/>
      <family val="2"/>
      <scheme val="minor"/>
    </font>
    <font>
      <b/>
      <sz val="11"/>
      <color theme="1"/>
      <name val="Calibri"/>
      <family val="2"/>
      <scheme val="minor"/>
    </font>
    <font>
      <b/>
      <sz val="11"/>
      <color rgb="FF000000"/>
      <name val="Arial"/>
      <family val="2"/>
    </font>
    <font>
      <b/>
      <u/>
      <sz val="11"/>
      <color theme="1"/>
      <name val="Calibri"/>
      <family val="2"/>
      <scheme val="minor"/>
    </font>
    <font>
      <sz val="10"/>
      <color theme="1"/>
      <name val="Calibri"/>
      <family val="2"/>
      <scheme val="minor"/>
    </font>
    <font>
      <b/>
      <sz val="11"/>
      <color rgb="FFFFFFFF"/>
      <name val="Arial"/>
      <family val="2"/>
    </font>
    <font>
      <sz val="11"/>
      <color rgb="FF000000"/>
      <name val="Arial"/>
      <family val="2"/>
    </font>
    <font>
      <sz val="11"/>
      <color rgb="FFFF0000"/>
      <name val="Calibri"/>
      <family val="2"/>
      <scheme val="minor"/>
    </font>
    <font>
      <b/>
      <sz val="11"/>
      <color rgb="FFFF0000"/>
      <name val="Calibri"/>
      <family val="2"/>
      <scheme val="minor"/>
    </font>
    <font>
      <b/>
      <sz val="11"/>
      <color rgb="FFFFFFFF"/>
      <name val="Calibri"/>
      <family val="2"/>
    </font>
    <font>
      <sz val="10"/>
      <color theme="1"/>
      <name val="Verdana"/>
      <family val="2"/>
    </font>
    <font>
      <b/>
      <sz val="10"/>
      <color theme="1"/>
      <name val="Verdana"/>
      <family val="2"/>
    </font>
    <font>
      <sz val="11"/>
      <color theme="1"/>
      <name val="Calibri"/>
      <family val="2"/>
      <scheme val="minor"/>
    </font>
    <font>
      <sz val="11"/>
      <color rgb="FF000000"/>
      <name val="Calibri"/>
      <family val="2"/>
      <scheme val="minor"/>
    </font>
    <font>
      <b/>
      <sz val="11"/>
      <color theme="1"/>
      <name val="Arial"/>
      <family val="2"/>
    </font>
    <font>
      <b/>
      <sz val="11"/>
      <color theme="1"/>
      <name val="Calibri"/>
      <family val="2"/>
    </font>
    <font>
      <b/>
      <sz val="11"/>
      <color rgb="FF00B050"/>
      <name val="Arial"/>
      <family val="2"/>
    </font>
    <font>
      <b/>
      <sz val="11"/>
      <color rgb="FF00B050"/>
      <name val="Calibri"/>
      <family val="2"/>
    </font>
    <font>
      <b/>
      <sz val="11"/>
      <color rgb="FFFF0000"/>
      <name val="Arial"/>
      <family val="2"/>
    </font>
    <font>
      <b/>
      <sz val="11"/>
      <color rgb="FFFF0000"/>
      <name val="Calibri"/>
      <family val="2"/>
    </font>
    <font>
      <b/>
      <sz val="11"/>
      <color rgb="FF7030A0"/>
      <name val="Arial"/>
      <family val="2"/>
    </font>
    <font>
      <b/>
      <sz val="11"/>
      <color rgb="FF7030A0"/>
      <name val="Calibri"/>
      <family val="2"/>
    </font>
    <font>
      <b/>
      <sz val="11"/>
      <color rgb="FF0000FF"/>
      <name val="Arial"/>
      <family val="2"/>
    </font>
    <font>
      <b/>
      <sz val="11"/>
      <color rgb="FF0000FF"/>
      <name val="Calibri"/>
      <family val="2"/>
    </font>
    <font>
      <b/>
      <sz val="11"/>
      <color rgb="FF00B0F0"/>
      <name val="Arial"/>
      <family val="2"/>
    </font>
    <font>
      <b/>
      <sz val="11"/>
      <color rgb="FF00B0F0"/>
      <name val="Calibri"/>
      <family val="2"/>
    </font>
    <font>
      <b/>
      <sz val="11"/>
      <color rgb="FFC00000"/>
      <name val="Arial"/>
      <family val="2"/>
    </font>
    <font>
      <b/>
      <sz val="11"/>
      <color rgb="FFC00000"/>
      <name val="Calibri"/>
      <family val="2"/>
    </font>
    <font>
      <b/>
      <sz val="11"/>
      <color rgb="FF0000FF"/>
      <name val="Calibri"/>
      <family val="2"/>
      <scheme val="minor"/>
    </font>
    <font>
      <b/>
      <sz val="11"/>
      <color theme="0" tint="-0.499984740745262"/>
      <name val="Calibri"/>
      <family val="2"/>
      <scheme val="minor"/>
    </font>
    <font>
      <b/>
      <sz val="12"/>
      <color theme="0" tint="-0.499984740745262"/>
      <name val="Times New Roman"/>
      <family val="1"/>
    </font>
    <font>
      <b/>
      <sz val="12"/>
      <color rgb="FF0000FF"/>
      <name val="Times New Roman"/>
      <family val="1"/>
    </font>
    <font>
      <b/>
      <i/>
      <sz val="12"/>
      <color theme="0" tint="-0.499984740745262"/>
      <name val="Times New Roman"/>
      <family val="1"/>
    </font>
    <font>
      <sz val="12"/>
      <color theme="1"/>
      <name val="Times New Roman"/>
      <family val="1"/>
    </font>
    <font>
      <sz val="11"/>
      <color rgb="FFFFFFFF"/>
      <name val="Calibri"/>
      <family val="2"/>
      <scheme val="minor"/>
    </font>
    <font>
      <b/>
      <sz val="11"/>
      <color rgb="FF00B050"/>
      <name val="Calibri"/>
      <family val="2"/>
      <scheme val="minor"/>
    </font>
    <font>
      <b/>
      <sz val="11"/>
      <color rgb="FF00B0F0"/>
      <name val="Calibri"/>
      <family val="2"/>
      <scheme val="minor"/>
    </font>
    <font>
      <b/>
      <sz val="11"/>
      <color rgb="FF7030A0"/>
      <name val="Calibri"/>
      <family val="2"/>
      <scheme val="minor"/>
    </font>
    <font>
      <b/>
      <sz val="11"/>
      <color rgb="FFC00000"/>
      <name val="Calibri"/>
      <family val="2"/>
      <scheme val="minor"/>
    </font>
    <font>
      <sz val="11"/>
      <color theme="1"/>
      <name val="Times New Roman"/>
      <family val="1"/>
    </font>
    <font>
      <u/>
      <sz val="12"/>
      <color theme="0" tint="-0.499984740745262"/>
      <name val="Times New Roman"/>
      <family val="1"/>
    </font>
    <font>
      <b/>
      <sz val="10"/>
      <color theme="1"/>
      <name val="Times New Roman"/>
      <family val="1"/>
    </font>
    <font>
      <b/>
      <i/>
      <u/>
      <sz val="12"/>
      <color theme="1"/>
      <name val="Times New Roman"/>
      <family val="1"/>
    </font>
    <font>
      <u/>
      <sz val="10"/>
      <color rgb="FF0000FF"/>
      <name val="Arial1"/>
      <family val="2"/>
    </font>
    <font>
      <b/>
      <i/>
      <u/>
      <sz val="12"/>
      <name val="Times New Roman"/>
      <family val="1"/>
    </font>
    <font>
      <sz val="12"/>
      <name val="Times New Roman"/>
      <family val="1"/>
    </font>
    <font>
      <b/>
      <sz val="11"/>
      <name val="Times New Roman"/>
      <family val="1"/>
    </font>
    <font>
      <sz val="10"/>
      <color theme="1"/>
      <name val="Times New Roman"/>
      <family val="1"/>
    </font>
    <font>
      <b/>
      <sz val="12"/>
      <name val="Times New Roman"/>
      <family val="1"/>
    </font>
    <font>
      <u/>
      <sz val="12"/>
      <color rgb="FF0000FF"/>
      <name val="Times New Roman"/>
      <family val="1"/>
    </font>
    <font>
      <b/>
      <sz val="16"/>
      <name val="Times New Roman"/>
      <family val="1"/>
    </font>
    <font>
      <b/>
      <sz val="12"/>
      <color theme="1"/>
      <name val="Times New Roman"/>
      <family val="1"/>
    </font>
    <font>
      <b/>
      <sz val="11"/>
      <color rgb="FF0070C0"/>
      <name val="Times New Roman"/>
      <family val="1"/>
    </font>
    <font>
      <b/>
      <u/>
      <sz val="11"/>
      <color theme="1"/>
      <name val="Times New Roman"/>
      <family val="1"/>
    </font>
    <font>
      <sz val="11"/>
      <color theme="1" tint="0.34998626667073579"/>
      <name val="Times New Roman"/>
      <family val="1"/>
    </font>
    <font>
      <b/>
      <sz val="11"/>
      <color theme="1"/>
      <name val="Times New Roman"/>
      <family val="1"/>
    </font>
    <font>
      <sz val="11"/>
      <color theme="0" tint="-0.499984740745262"/>
      <name val="Times New Roman"/>
      <family val="1"/>
    </font>
    <font>
      <b/>
      <sz val="11"/>
      <color theme="0" tint="-0.499984740745262"/>
      <name val="Times New Roman"/>
      <family val="1"/>
    </font>
    <font>
      <b/>
      <sz val="11"/>
      <color rgb="FFFFFFFF"/>
      <name val="Times New Roman"/>
      <family val="1"/>
    </font>
    <font>
      <sz val="9"/>
      <color indexed="81"/>
      <name val="Tahoma"/>
      <charset val="1"/>
    </font>
  </fonts>
  <fills count="18">
    <fill>
      <patternFill patternType="none"/>
    </fill>
    <fill>
      <patternFill patternType="gray125"/>
    </fill>
    <fill>
      <patternFill patternType="solid">
        <fgColor theme="6" tint="0.59999389629810485"/>
        <bgColor indexed="64"/>
      </patternFill>
    </fill>
    <fill>
      <patternFill patternType="solid">
        <fgColor indexed="8"/>
        <bgColor indexed="64"/>
      </patternFill>
    </fill>
    <fill>
      <patternFill patternType="solid">
        <fgColor rgb="FFFFC0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58595B"/>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right/>
      <top style="double">
        <color indexed="64"/>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indexed="64"/>
      </top>
      <bottom/>
      <diagonal/>
    </border>
    <border>
      <left style="thin">
        <color indexed="64"/>
      </left>
      <right style="thin">
        <color indexed="64"/>
      </right>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diagonal/>
    </border>
  </borders>
  <cellStyleXfs count="1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164" fontId="5" fillId="0" borderId="0" applyFont="0" applyFill="0" applyBorder="0" applyAlignment="0" applyProtection="0"/>
    <xf numFmtId="0" fontId="6" fillId="3" borderId="0">
      <alignment horizontal="right"/>
    </xf>
    <xf numFmtId="0" fontId="4" fillId="0" borderId="0"/>
    <xf numFmtId="164" fontId="5"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9" fontId="4" fillId="0" borderId="0"/>
    <xf numFmtId="0" fontId="89" fillId="0" borderId="0"/>
  </cellStyleXfs>
  <cellXfs count="477">
    <xf numFmtId="0" fontId="0" fillId="0" borderId="0" xfId="0"/>
    <xf numFmtId="165" fontId="0" fillId="0" borderId="0" xfId="0" applyNumberFormat="1" applyAlignment="1">
      <alignment wrapText="1"/>
    </xf>
    <xf numFmtId="0" fontId="0" fillId="0" borderId="0" xfId="0"/>
    <xf numFmtId="0" fontId="1" fillId="0" borderId="0" xfId="1" applyFont="1" applyAlignment="1">
      <alignment vertical="center"/>
    </xf>
    <xf numFmtId="0" fontId="9" fillId="0" borderId="1" xfId="0" applyFont="1" applyBorder="1" applyAlignment="1">
      <alignment wrapText="1"/>
    </xf>
    <xf numFmtId="165" fontId="9" fillId="0" borderId="1" xfId="0" applyNumberFormat="1" applyFont="1" applyBorder="1" applyAlignment="1">
      <alignment wrapText="1"/>
    </xf>
    <xf numFmtId="0" fontId="11" fillId="0" borderId="0" xfId="0" applyFont="1" applyAlignment="1">
      <alignment wrapText="1"/>
    </xf>
    <xf numFmtId="0" fontId="12" fillId="0" borderId="0" xfId="1" applyFont="1" applyAlignment="1">
      <alignment vertical="center"/>
    </xf>
    <xf numFmtId="0" fontId="11" fillId="0" borderId="1" xfId="0" applyFont="1" applyBorder="1"/>
    <xf numFmtId="165" fontId="11" fillId="0" borderId="1" xfId="0" applyNumberFormat="1" applyFont="1" applyBorder="1" applyAlignment="1">
      <alignment wrapText="1"/>
    </xf>
    <xf numFmtId="170" fontId="13" fillId="0" borderId="1" xfId="11" applyNumberFormat="1" applyFont="1" applyFill="1" applyBorder="1"/>
    <xf numFmtId="0" fontId="11" fillId="0" borderId="0" xfId="0" applyFont="1"/>
    <xf numFmtId="43" fontId="11" fillId="0" borderId="0" xfId="0" applyNumberFormat="1" applyFont="1" applyBorder="1"/>
    <xf numFmtId="165" fontId="12" fillId="0" borderId="0" xfId="1" applyNumberFormat="1" applyFont="1" applyFill="1" applyBorder="1" applyAlignment="1">
      <alignment horizontal="center"/>
    </xf>
    <xf numFmtId="0" fontId="10" fillId="0" borderId="0" xfId="0" applyFont="1" applyFill="1"/>
    <xf numFmtId="165" fontId="11" fillId="0" borderId="0" xfId="0" applyNumberFormat="1" applyFont="1" applyBorder="1" applyAlignment="1">
      <alignment horizontal="center" wrapText="1"/>
    </xf>
    <xf numFmtId="0" fontId="11" fillId="0" borderId="0" xfId="0" applyFont="1" applyFill="1"/>
    <xf numFmtId="0" fontId="10" fillId="2" borderId="0" xfId="0" applyFont="1" applyFill="1"/>
    <xf numFmtId="10" fontId="11" fillId="0" borderId="0" xfId="0" applyNumberFormat="1" applyFont="1"/>
    <xf numFmtId="171" fontId="11" fillId="0" borderId="0" xfId="0" applyNumberFormat="1" applyFont="1"/>
    <xf numFmtId="165" fontId="11" fillId="4" borderId="0" xfId="0" applyNumberFormat="1" applyFont="1" applyFill="1" applyBorder="1" applyAlignment="1">
      <alignment horizontal="center" wrapText="1"/>
    </xf>
    <xf numFmtId="166" fontId="14" fillId="4" borderId="0" xfId="2" applyNumberFormat="1" applyFont="1" applyFill="1" applyBorder="1" applyAlignment="1">
      <alignment horizontal="left" vertical="center"/>
    </xf>
    <xf numFmtId="168" fontId="16" fillId="0" borderId="0" xfId="1" applyNumberFormat="1" applyFont="1" applyFill="1" applyBorder="1" applyAlignment="1">
      <alignment horizontal="left" vertical="center"/>
    </xf>
    <xf numFmtId="0" fontId="11" fillId="5" borderId="0" xfId="0" applyFont="1" applyFill="1"/>
    <xf numFmtId="171" fontId="11" fillId="0" borderId="0" xfId="0" applyNumberFormat="1" applyFont="1" applyAlignment="1">
      <alignment wrapText="1"/>
    </xf>
    <xf numFmtId="171" fontId="15" fillId="0" borderId="0" xfId="1" applyNumberFormat="1" applyFont="1" applyFill="1" applyBorder="1" applyAlignment="1">
      <alignment horizontal="left" vertical="center"/>
    </xf>
    <xf numFmtId="171" fontId="16" fillId="0" borderId="0" xfId="1" applyNumberFormat="1" applyFont="1" applyFill="1" applyBorder="1" applyAlignment="1">
      <alignment horizontal="left" vertical="center"/>
    </xf>
    <xf numFmtId="171" fontId="0" fillId="0" borderId="0" xfId="0" applyNumberFormat="1"/>
    <xf numFmtId="169" fontId="13" fillId="0" borderId="0" xfId="2" applyNumberFormat="1" applyFont="1" applyFill="1" applyBorder="1" applyAlignment="1">
      <alignment horizontal="left" vertical="center"/>
    </xf>
    <xf numFmtId="0" fontId="12" fillId="0" borderId="0" xfId="1" applyFont="1" applyAlignment="1">
      <alignment horizontal="center" vertical="center"/>
    </xf>
    <xf numFmtId="16" fontId="0" fillId="0" borderId="0" xfId="0" applyNumberFormat="1"/>
    <xf numFmtId="166" fontId="21" fillId="7" borderId="1" xfId="2" applyNumberFormat="1" applyFont="1" applyFill="1" applyBorder="1" applyAlignment="1" applyProtection="1">
      <alignment horizontal="center" vertical="center"/>
      <protection locked="0"/>
    </xf>
    <xf numFmtId="167" fontId="21" fillId="7" borderId="1" xfId="1" applyNumberFormat="1" applyFont="1" applyFill="1" applyBorder="1" applyAlignment="1" applyProtection="1">
      <alignment horizontal="center"/>
      <protection locked="0"/>
    </xf>
    <xf numFmtId="1" fontId="21" fillId="7" borderId="1" xfId="1" applyNumberFormat="1" applyFont="1" applyFill="1" applyBorder="1" applyAlignment="1" applyProtection="1">
      <alignment horizontal="center"/>
      <protection locked="0"/>
    </xf>
    <xf numFmtId="0" fontId="44" fillId="0" borderId="0" xfId="0" applyFont="1" applyAlignment="1">
      <alignment horizontal="center" wrapText="1"/>
    </xf>
    <xf numFmtId="171" fontId="45" fillId="0" borderId="0" xfId="0" applyNumberFormat="1" applyFont="1" applyAlignment="1">
      <alignment horizontal="center" wrapText="1"/>
    </xf>
    <xf numFmtId="171" fontId="11" fillId="2" borderId="0" xfId="0" applyNumberFormat="1" applyFont="1" applyFill="1"/>
    <xf numFmtId="171" fontId="10" fillId="2" borderId="0" xfId="0" applyNumberFormat="1" applyFont="1" applyFill="1"/>
    <xf numFmtId="0" fontId="46" fillId="2" borderId="0" xfId="0" applyFont="1" applyFill="1" applyAlignment="1">
      <alignment wrapText="1"/>
    </xf>
    <xf numFmtId="167" fontId="14" fillId="4" borderId="0" xfId="1" applyNumberFormat="1" applyFont="1" applyFill="1" applyBorder="1" applyAlignment="1">
      <alignment horizontal="left" vertical="center"/>
    </xf>
    <xf numFmtId="10" fontId="11" fillId="2" borderId="0" xfId="0" applyNumberFormat="1" applyFont="1" applyFill="1"/>
    <xf numFmtId="10" fontId="11" fillId="4" borderId="0" xfId="0" applyNumberFormat="1" applyFont="1" applyFill="1"/>
    <xf numFmtId="166" fontId="9" fillId="0" borderId="1" xfId="0" applyNumberFormat="1" applyFont="1" applyBorder="1" applyAlignment="1">
      <alignment wrapText="1"/>
    </xf>
    <xf numFmtId="166" fontId="12" fillId="0" borderId="0" xfId="1" applyNumberFormat="1" applyFont="1" applyFill="1" applyBorder="1" applyAlignment="1">
      <alignment horizontal="center" vertical="top"/>
    </xf>
    <xf numFmtId="166" fontId="11" fillId="0" borderId="0" xfId="0" applyNumberFormat="1" applyFont="1" applyFill="1" applyBorder="1" applyAlignment="1">
      <alignment horizontal="center"/>
    </xf>
    <xf numFmtId="166" fontId="10" fillId="4" borderId="0" xfId="0" applyNumberFormat="1" applyFont="1" applyFill="1" applyBorder="1" applyAlignment="1">
      <alignment horizontal="center"/>
    </xf>
    <xf numFmtId="166" fontId="11" fillId="0" borderId="0" xfId="0" applyNumberFormat="1" applyFont="1"/>
    <xf numFmtId="166" fontId="0" fillId="0" borderId="0" xfId="0" applyNumberFormat="1"/>
    <xf numFmtId="165" fontId="0" fillId="0" borderId="0" xfId="0" applyNumberFormat="1"/>
    <xf numFmtId="172" fontId="0" fillId="0" borderId="1" xfId="0" applyNumberFormat="1" applyBorder="1"/>
    <xf numFmtId="0" fontId="0" fillId="0" borderId="1" xfId="0" applyBorder="1"/>
    <xf numFmtId="0" fontId="47" fillId="0" borderId="1" xfId="0" applyFont="1" applyBorder="1" applyAlignment="1">
      <alignment wrapText="1"/>
    </xf>
    <xf numFmtId="172" fontId="0" fillId="0" borderId="1" xfId="0" applyNumberFormat="1" applyBorder="1" applyAlignment="1">
      <alignment horizontal="right"/>
    </xf>
    <xf numFmtId="0" fontId="47" fillId="0" borderId="0" xfId="0" applyFont="1" applyAlignment="1">
      <alignment horizontal="center"/>
    </xf>
    <xf numFmtId="165" fontId="47" fillId="0" borderId="18" xfId="0" applyNumberFormat="1" applyFont="1" applyBorder="1" applyAlignment="1">
      <alignment wrapText="1"/>
    </xf>
    <xf numFmtId="165" fontId="0" fillId="0" borderId="1" xfId="0" applyNumberFormat="1" applyBorder="1"/>
    <xf numFmtId="0" fontId="47" fillId="0" borderId="0" xfId="0" applyFont="1" applyAlignment="1">
      <alignment horizontal="left"/>
    </xf>
    <xf numFmtId="1" fontId="0" fillId="0" borderId="0" xfId="0" applyNumberFormat="1"/>
    <xf numFmtId="172" fontId="0" fillId="0" borderId="0" xfId="0" applyNumberFormat="1"/>
    <xf numFmtId="2" fontId="0" fillId="0" borderId="0" xfId="0" applyNumberFormat="1" applyAlignment="1">
      <alignment wrapText="1"/>
    </xf>
    <xf numFmtId="2" fontId="4" fillId="0" borderId="1" xfId="12" applyNumberFormat="1" applyFont="1" applyFill="1" applyBorder="1" applyAlignment="1">
      <alignment horizontal="center" wrapText="1"/>
    </xf>
    <xf numFmtId="2" fontId="0" fillId="0" borderId="0" xfId="0" applyNumberFormat="1"/>
    <xf numFmtId="0" fontId="0" fillId="0" borderId="0" xfId="0" applyBorder="1"/>
    <xf numFmtId="172" fontId="0" fillId="0" borderId="0" xfId="0" applyNumberFormat="1" applyBorder="1"/>
    <xf numFmtId="0" fontId="47" fillId="0" borderId="0" xfId="0" applyFont="1" applyBorder="1" applyAlignment="1">
      <alignment horizontal="center"/>
    </xf>
    <xf numFmtId="0" fontId="10" fillId="0" borderId="1" xfId="0" applyFont="1" applyFill="1" applyBorder="1"/>
    <xf numFmtId="0" fontId="11" fillId="0" borderId="1" xfId="0" applyFont="1" applyFill="1" applyBorder="1"/>
    <xf numFmtId="0" fontId="10" fillId="2" borderId="1" xfId="0" applyFont="1" applyFill="1" applyBorder="1"/>
    <xf numFmtId="0" fontId="0" fillId="0" borderId="0" xfId="0" applyAlignment="1">
      <alignment horizontal="left"/>
    </xf>
    <xf numFmtId="0" fontId="0" fillId="0" borderId="1" xfId="0" applyBorder="1" applyAlignment="1">
      <alignment horizontal="left"/>
    </xf>
    <xf numFmtId="0" fontId="47" fillId="0" borderId="1" xfId="0" applyFont="1" applyBorder="1" applyAlignment="1">
      <alignment horizontal="left" wrapText="1"/>
    </xf>
    <xf numFmtId="0" fontId="49" fillId="0" borderId="1" xfId="0" applyFont="1" applyBorder="1" applyAlignment="1">
      <alignment wrapText="1"/>
    </xf>
    <xf numFmtId="165" fontId="49" fillId="0" borderId="1" xfId="0" applyNumberFormat="1" applyFont="1" applyBorder="1" applyAlignment="1">
      <alignment wrapText="1"/>
    </xf>
    <xf numFmtId="171" fontId="0" fillId="0" borderId="1" xfId="0" applyNumberFormat="1" applyBorder="1"/>
    <xf numFmtId="0" fontId="47" fillId="0" borderId="0" xfId="0" applyFont="1" applyBorder="1" applyAlignment="1"/>
    <xf numFmtId="172" fontId="50" fillId="0" borderId="0" xfId="0" applyNumberFormat="1" applyFont="1" applyBorder="1" applyAlignment="1">
      <alignment horizontal="left"/>
    </xf>
    <xf numFmtId="0" fontId="50" fillId="0" borderId="0" xfId="0" applyFont="1" applyBorder="1" applyAlignment="1">
      <alignment horizontal="left"/>
    </xf>
    <xf numFmtId="0" fontId="0" fillId="0" borderId="0" xfId="0" applyFont="1" applyAlignment="1">
      <alignment wrapText="1"/>
    </xf>
    <xf numFmtId="0" fontId="49" fillId="0" borderId="0" xfId="0" applyFont="1" applyBorder="1" applyAlignment="1">
      <alignment wrapText="1"/>
    </xf>
    <xf numFmtId="171" fontId="0" fillId="0" borderId="0" xfId="0" applyNumberFormat="1" applyBorder="1"/>
    <xf numFmtId="49" fontId="48" fillId="0" borderId="1" xfId="12" applyNumberFormat="1" applyFont="1" applyFill="1" applyBorder="1" applyAlignment="1">
      <alignment horizontal="left"/>
    </xf>
    <xf numFmtId="0" fontId="51" fillId="8" borderId="21" xfId="0" applyFont="1" applyFill="1" applyBorder="1" applyAlignment="1">
      <alignment horizontal="center" wrapText="1"/>
    </xf>
    <xf numFmtId="0" fontId="51" fillId="8" borderId="22" xfId="0" applyFont="1" applyFill="1" applyBorder="1" applyAlignment="1">
      <alignment horizontal="center" wrapText="1"/>
    </xf>
    <xf numFmtId="0" fontId="48" fillId="0" borderId="1" xfId="0" applyFont="1" applyFill="1" applyBorder="1" applyAlignment="1">
      <alignment horizontal="left"/>
    </xf>
    <xf numFmtId="0" fontId="51" fillId="8" borderId="22" xfId="0" applyFont="1" applyFill="1" applyBorder="1" applyAlignment="1">
      <alignment horizontal="center"/>
    </xf>
    <xf numFmtId="0" fontId="51" fillId="8" borderId="21" xfId="0" applyFont="1" applyFill="1" applyBorder="1" applyAlignment="1">
      <alignment horizontal="center"/>
    </xf>
    <xf numFmtId="0" fontId="51" fillId="8" borderId="1" xfId="0" applyFont="1" applyFill="1" applyBorder="1" applyAlignment="1">
      <alignment horizontal="center" wrapText="1"/>
    </xf>
    <xf numFmtId="0" fontId="54" fillId="0" borderId="0" xfId="0" applyFont="1"/>
    <xf numFmtId="172" fontId="51" fillId="8" borderId="21" xfId="0" applyNumberFormat="1" applyFont="1" applyFill="1" applyBorder="1" applyAlignment="1">
      <alignment horizontal="center"/>
    </xf>
    <xf numFmtId="1" fontId="0" fillId="0" borderId="0" xfId="0" applyNumberFormat="1" applyBorder="1"/>
    <xf numFmtId="49" fontId="48" fillId="0" borderId="25" xfId="12" applyNumberFormat="1" applyFont="1" applyFill="1" applyBorder="1" applyAlignment="1">
      <alignment horizontal="left"/>
    </xf>
    <xf numFmtId="1" fontId="53" fillId="0" borderId="0" xfId="0" applyNumberFormat="1" applyFont="1"/>
    <xf numFmtId="2" fontId="51" fillId="8" borderId="1" xfId="0" applyNumberFormat="1" applyFont="1" applyFill="1" applyBorder="1" applyAlignment="1">
      <alignment horizontal="center" wrapText="1"/>
    </xf>
    <xf numFmtId="2" fontId="0" fillId="0" borderId="1" xfId="0" applyNumberFormat="1" applyBorder="1"/>
    <xf numFmtId="2" fontId="0" fillId="0" borderId="1" xfId="0" applyNumberFormat="1" applyFill="1" applyBorder="1"/>
    <xf numFmtId="2" fontId="51" fillId="8" borderId="1" xfId="0" applyNumberFormat="1" applyFont="1" applyFill="1" applyBorder="1" applyAlignment="1">
      <alignment horizontal="center"/>
    </xf>
    <xf numFmtId="2" fontId="0" fillId="0" borderId="24" xfId="0" applyNumberFormat="1" applyFill="1" applyBorder="1"/>
    <xf numFmtId="2" fontId="0" fillId="0" borderId="19" xfId="0" applyNumberFormat="1" applyFill="1" applyBorder="1"/>
    <xf numFmtId="2" fontId="0" fillId="0" borderId="19" xfId="0" applyNumberFormat="1" applyBorder="1"/>
    <xf numFmtId="0" fontId="51" fillId="8" borderId="19" xfId="0" applyFont="1" applyFill="1" applyBorder="1" applyAlignment="1">
      <alignment horizontal="center"/>
    </xf>
    <xf numFmtId="0" fontId="51" fillId="0" borderId="0" xfId="0" applyFont="1" applyFill="1" applyBorder="1" applyAlignment="1">
      <alignment horizontal="center"/>
    </xf>
    <xf numFmtId="2" fontId="0" fillId="0" borderId="0" xfId="0" applyNumberFormat="1" applyBorder="1"/>
    <xf numFmtId="172" fontId="0" fillId="0" borderId="0" xfId="0" applyNumberFormat="1" applyFont="1" applyFill="1" applyBorder="1" applyAlignment="1">
      <alignment horizontal="center"/>
    </xf>
    <xf numFmtId="0" fontId="47" fillId="0" borderId="0" xfId="0" applyFont="1" applyFill="1" applyAlignment="1">
      <alignment horizontal="left"/>
    </xf>
    <xf numFmtId="0" fontId="0" fillId="0" borderId="0" xfId="0" applyFill="1"/>
    <xf numFmtId="0" fontId="0" fillId="0" borderId="0" xfId="0" applyFill="1" applyBorder="1"/>
    <xf numFmtId="0" fontId="47" fillId="0" borderId="0" xfId="0" applyFont="1"/>
    <xf numFmtId="172" fontId="0" fillId="0" borderId="0" xfId="0" applyNumberFormat="1" applyBorder="1" applyAlignment="1">
      <alignment horizontal="right"/>
    </xf>
    <xf numFmtId="2" fontId="0" fillId="0" borderId="1" xfId="0" applyNumberFormat="1" applyBorder="1" applyAlignment="1">
      <alignment horizontal="right"/>
    </xf>
    <xf numFmtId="4" fontId="56" fillId="10" borderId="26" xfId="0" applyNumberFormat="1" applyFont="1" applyFill="1" applyBorder="1" applyAlignment="1">
      <alignment vertical="top"/>
    </xf>
    <xf numFmtId="0" fontId="56" fillId="10" borderId="26" xfId="0" applyFont="1" applyFill="1" applyBorder="1" applyAlignment="1">
      <alignment vertical="top"/>
    </xf>
    <xf numFmtId="0" fontId="56" fillId="10" borderId="1" xfId="0" applyFont="1" applyFill="1" applyBorder="1" applyAlignment="1">
      <alignment vertical="top"/>
    </xf>
    <xf numFmtId="172" fontId="0" fillId="5" borderId="1" xfId="0" applyNumberFormat="1" applyFill="1" applyBorder="1"/>
    <xf numFmtId="0" fontId="56" fillId="10" borderId="0" xfId="0" applyFont="1" applyFill="1" applyBorder="1" applyAlignment="1">
      <alignment vertical="top"/>
    </xf>
    <xf numFmtId="0" fontId="56" fillId="0" borderId="0" xfId="0" applyFont="1" applyFill="1" applyBorder="1" applyAlignment="1">
      <alignment vertical="top"/>
    </xf>
    <xf numFmtId="172" fontId="0" fillId="0" borderId="0" xfId="0" applyNumberFormat="1" applyFill="1" applyBorder="1"/>
    <xf numFmtId="0" fontId="0" fillId="9" borderId="1" xfId="0" applyFill="1" applyBorder="1"/>
    <xf numFmtId="0" fontId="56" fillId="9" borderId="1" xfId="0" applyFont="1" applyFill="1" applyBorder="1" applyAlignment="1">
      <alignment vertical="top"/>
    </xf>
    <xf numFmtId="0" fontId="56" fillId="0" borderId="27" xfId="0" applyFont="1" applyFill="1" applyBorder="1" applyAlignment="1">
      <alignment vertical="top"/>
    </xf>
    <xf numFmtId="0" fontId="56" fillId="0" borderId="26" xfId="0" applyFont="1" applyFill="1" applyBorder="1" applyAlignment="1">
      <alignment vertical="top"/>
    </xf>
    <xf numFmtId="0" fontId="57" fillId="0" borderId="26" xfId="0" applyFont="1" applyFill="1" applyBorder="1" applyAlignment="1">
      <alignment vertical="top"/>
    </xf>
    <xf numFmtId="2" fontId="56" fillId="9" borderId="0" xfId="0" applyNumberFormat="1" applyFont="1" applyFill="1" applyBorder="1" applyAlignment="1">
      <alignment vertical="top"/>
    </xf>
    <xf numFmtId="0" fontId="53" fillId="0" borderId="20" xfId="0" applyFont="1" applyFill="1" applyBorder="1" applyAlignment="1">
      <alignment horizontal="center" wrapText="1"/>
    </xf>
    <xf numFmtId="1" fontId="47" fillId="0" borderId="18" xfId="0" applyNumberFormat="1" applyFont="1" applyBorder="1" applyAlignment="1">
      <alignment wrapText="1"/>
    </xf>
    <xf numFmtId="1" fontId="59" fillId="0" borderId="1" xfId="8" applyNumberFormat="1" applyFont="1" applyFill="1" applyBorder="1" applyAlignment="1">
      <alignment horizontal="right" indent="1"/>
    </xf>
    <xf numFmtId="165" fontId="58" fillId="0" borderId="1" xfId="0" applyNumberFormat="1" applyFont="1" applyBorder="1" applyAlignment="1">
      <alignment horizontal="right"/>
    </xf>
    <xf numFmtId="4" fontId="47" fillId="0" borderId="18" xfId="0" applyNumberFormat="1" applyFont="1" applyBorder="1" applyAlignment="1">
      <alignment wrapText="1"/>
    </xf>
    <xf numFmtId="4" fontId="0" fillId="0" borderId="1" xfId="0" applyNumberFormat="1" applyBorder="1"/>
    <xf numFmtId="165" fontId="59" fillId="0" borderId="1" xfId="8" applyNumberFormat="1" applyFont="1" applyFill="1" applyBorder="1" applyAlignment="1"/>
    <xf numFmtId="165" fontId="58" fillId="0" borderId="1" xfId="0" applyNumberFormat="1" applyFont="1" applyBorder="1" applyAlignment="1"/>
    <xf numFmtId="3" fontId="58" fillId="0" borderId="1" xfId="0" applyNumberFormat="1" applyFont="1" applyBorder="1" applyAlignment="1">
      <alignment horizontal="right"/>
    </xf>
    <xf numFmtId="3" fontId="59" fillId="0" borderId="1" xfId="8" applyNumberFormat="1" applyFont="1" applyFill="1" applyBorder="1" applyAlignment="1"/>
    <xf numFmtId="165" fontId="52" fillId="0" borderId="1" xfId="8" applyNumberFormat="1" applyFont="1" applyFill="1" applyBorder="1" applyAlignment="1"/>
    <xf numFmtId="165" fontId="0" fillId="0" borderId="1" xfId="0" applyNumberFormat="1" applyBorder="1" applyAlignment="1">
      <alignment horizontal="right"/>
    </xf>
    <xf numFmtId="165" fontId="0" fillId="0" borderId="1" xfId="0" applyNumberFormat="1" applyBorder="1" applyAlignment="1"/>
    <xf numFmtId="170" fontId="0" fillId="0" borderId="1" xfId="0" applyNumberFormat="1" applyBorder="1"/>
    <xf numFmtId="2" fontId="0" fillId="0" borderId="0" xfId="0" applyNumberFormat="1" applyFill="1" applyBorder="1"/>
    <xf numFmtId="165" fontId="0" fillId="0" borderId="1" xfId="0" applyNumberFormat="1" applyFont="1" applyBorder="1"/>
    <xf numFmtId="2" fontId="0" fillId="0" borderId="0" xfId="0" applyNumberFormat="1" applyFont="1" applyFill="1" applyBorder="1" applyAlignment="1">
      <alignment horizontal="center"/>
    </xf>
    <xf numFmtId="0" fontId="51" fillId="8" borderId="23" xfId="0" applyFont="1" applyFill="1" applyBorder="1" applyAlignment="1">
      <alignment horizontal="center"/>
    </xf>
    <xf numFmtId="0" fontId="51" fillId="0" borderId="0" xfId="0" applyFont="1" applyFill="1" applyBorder="1" applyAlignment="1">
      <alignment horizontal="center" wrapText="1"/>
    </xf>
    <xf numFmtId="0" fontId="51" fillId="8" borderId="29" xfId="0" applyFont="1" applyFill="1" applyBorder="1" applyAlignment="1">
      <alignment horizontal="center" wrapText="1"/>
    </xf>
    <xf numFmtId="0" fontId="51" fillId="8" borderId="30" xfId="0" applyFont="1" applyFill="1" applyBorder="1" applyAlignment="1">
      <alignment horizontal="center" wrapText="1"/>
    </xf>
    <xf numFmtId="0" fontId="51" fillId="0" borderId="1" xfId="0" applyFont="1" applyFill="1" applyBorder="1" applyAlignment="1">
      <alignment horizontal="center" wrapText="1"/>
    </xf>
    <xf numFmtId="170" fontId="52" fillId="0" borderId="1" xfId="0" applyNumberFormat="1" applyFont="1" applyFill="1" applyBorder="1" applyAlignment="1">
      <alignment horizontal="right" indent="1"/>
    </xf>
    <xf numFmtId="170" fontId="52" fillId="0" borderId="19" xfId="0" applyNumberFormat="1" applyFont="1" applyFill="1" applyBorder="1" applyAlignment="1">
      <alignment horizontal="right" indent="1"/>
    </xf>
    <xf numFmtId="173" fontId="52" fillId="0" borderId="1" xfId="0" quotePrefix="1" applyNumberFormat="1" applyFont="1" applyFill="1" applyBorder="1" applyAlignment="1">
      <alignment horizontal="right" indent="1"/>
    </xf>
    <xf numFmtId="43" fontId="0" fillId="0" borderId="1" xfId="0" applyNumberFormat="1" applyBorder="1"/>
    <xf numFmtId="4" fontId="0" fillId="0" borderId="0" xfId="0" applyNumberFormat="1"/>
    <xf numFmtId="2" fontId="60" fillId="0" borderId="1" xfId="12" applyNumberFormat="1" applyFont="1" applyFill="1" applyBorder="1" applyAlignment="1">
      <alignment horizontal="center" wrapText="1"/>
    </xf>
    <xf numFmtId="2" fontId="62" fillId="0" borderId="1" xfId="12" applyNumberFormat="1" applyFont="1" applyFill="1" applyBorder="1" applyAlignment="1">
      <alignment horizontal="center" wrapText="1"/>
    </xf>
    <xf numFmtId="0" fontId="47" fillId="0" borderId="1" xfId="0" applyFont="1" applyBorder="1" applyAlignment="1"/>
    <xf numFmtId="2" fontId="64" fillId="0" borderId="1" xfId="12" applyNumberFormat="1" applyFont="1" applyFill="1" applyBorder="1" applyAlignment="1">
      <alignment horizontal="center" wrapText="1"/>
    </xf>
    <xf numFmtId="2" fontId="66" fillId="0" borderId="19" xfId="12" applyNumberFormat="1" applyFont="1" applyFill="1" applyBorder="1" applyAlignment="1">
      <alignment horizontal="center" wrapText="1"/>
    </xf>
    <xf numFmtId="2" fontId="66" fillId="0" borderId="1" xfId="12" applyNumberFormat="1" applyFont="1" applyFill="1" applyBorder="1" applyAlignment="1">
      <alignment horizontal="center" wrapText="1"/>
    </xf>
    <xf numFmtId="2" fontId="68" fillId="0" borderId="19" xfId="12" applyNumberFormat="1" applyFont="1" applyFill="1" applyBorder="1" applyAlignment="1">
      <alignment horizontal="center" wrapText="1"/>
    </xf>
    <xf numFmtId="2" fontId="68" fillId="0" borderId="1" xfId="12" applyNumberFormat="1" applyFont="1" applyFill="1" applyBorder="1" applyAlignment="1">
      <alignment horizontal="center" wrapText="1"/>
    </xf>
    <xf numFmtId="2" fontId="70" fillId="0" borderId="19" xfId="12" applyNumberFormat="1" applyFont="1" applyFill="1" applyBorder="1" applyAlignment="1">
      <alignment horizontal="center" wrapText="1"/>
    </xf>
    <xf numFmtId="2" fontId="70" fillId="0" borderId="1" xfId="12" applyNumberFormat="1" applyFont="1" applyFill="1" applyBorder="1" applyAlignment="1">
      <alignment horizontal="center" wrapText="1"/>
    </xf>
    <xf numFmtId="2" fontId="72" fillId="0" borderId="19" xfId="12" applyNumberFormat="1" applyFont="1" applyFill="1" applyBorder="1" applyAlignment="1">
      <alignment horizontal="center" wrapText="1"/>
    </xf>
    <xf numFmtId="2" fontId="72" fillId="0" borderId="1" xfId="12" applyNumberFormat="1" applyFont="1" applyFill="1" applyBorder="1" applyAlignment="1">
      <alignment horizontal="center" wrapText="1"/>
    </xf>
    <xf numFmtId="172" fontId="0" fillId="0" borderId="1" xfId="0" applyNumberFormat="1" applyFill="1" applyBorder="1"/>
    <xf numFmtId="172" fontId="0" fillId="0" borderId="19" xfId="0" applyNumberFormat="1" applyBorder="1"/>
    <xf numFmtId="0" fontId="51" fillId="8" borderId="33" xfId="0" applyFont="1" applyFill="1" applyBorder="1" applyAlignment="1">
      <alignment horizontal="center" wrapText="1"/>
    </xf>
    <xf numFmtId="49" fontId="64" fillId="0" borderId="1" xfId="12" applyNumberFormat="1" applyFont="1" applyFill="1" applyBorder="1" applyAlignment="1">
      <alignment horizontal="left"/>
    </xf>
    <xf numFmtId="2" fontId="53" fillId="0" borderId="0" xfId="0" applyNumberFormat="1" applyFont="1"/>
    <xf numFmtId="0" fontId="53" fillId="0" borderId="0" xfId="0" applyFont="1"/>
    <xf numFmtId="171" fontId="53" fillId="0" borderId="0" xfId="0" applyNumberFormat="1" applyFont="1"/>
    <xf numFmtId="172" fontId="47" fillId="0" borderId="0" xfId="0" applyNumberFormat="1" applyFont="1"/>
    <xf numFmtId="0" fontId="47" fillId="0" borderId="0" xfId="0" applyFont="1" applyAlignment="1">
      <alignment horizontal="left" wrapText="1"/>
    </xf>
    <xf numFmtId="2" fontId="74" fillId="13" borderId="20" xfId="0" applyNumberFormat="1" applyFont="1" applyFill="1" applyBorder="1" applyAlignment="1">
      <alignment horizontal="center"/>
    </xf>
    <xf numFmtId="0" fontId="0" fillId="0" borderId="0" xfId="0" applyFill="1" applyBorder="1" applyAlignment="1">
      <alignment horizontal="left"/>
    </xf>
    <xf numFmtId="2" fontId="75" fillId="14" borderId="20" xfId="0" applyNumberFormat="1" applyFont="1" applyFill="1" applyBorder="1" applyAlignment="1">
      <alignment horizontal="center"/>
    </xf>
    <xf numFmtId="172" fontId="11" fillId="0" borderId="1" xfId="0" applyNumberFormat="1" applyFont="1" applyBorder="1"/>
    <xf numFmtId="172" fontId="11" fillId="5" borderId="1" xfId="0" applyNumberFormat="1" applyFont="1" applyFill="1" applyBorder="1"/>
    <xf numFmtId="0" fontId="49" fillId="15" borderId="1" xfId="0" applyFont="1" applyFill="1" applyBorder="1" applyAlignment="1">
      <alignment wrapText="1"/>
    </xf>
    <xf numFmtId="171" fontId="0" fillId="15" borderId="1" xfId="0" applyNumberFormat="1" applyFill="1" applyBorder="1"/>
    <xf numFmtId="172" fontId="0" fillId="15" borderId="1" xfId="0" applyNumberFormat="1" applyFill="1" applyBorder="1"/>
    <xf numFmtId="0" fontId="76" fillId="12" borderId="36" xfId="0" applyFont="1" applyFill="1" applyBorder="1" applyAlignment="1">
      <alignment wrapText="1"/>
    </xf>
    <xf numFmtId="172" fontId="77" fillId="13" borderId="31" xfId="0" applyNumberFormat="1" applyFont="1" applyFill="1" applyBorder="1" applyAlignment="1">
      <alignment horizontal="left"/>
    </xf>
    <xf numFmtId="172" fontId="78" fillId="16" borderId="0" xfId="0" applyNumberFormat="1" applyFont="1" applyFill="1" applyBorder="1" applyAlignment="1">
      <alignment horizontal="left"/>
    </xf>
    <xf numFmtId="172" fontId="76" fillId="0" borderId="0" xfId="0" applyNumberFormat="1" applyFont="1" applyFill="1" applyBorder="1" applyAlignment="1">
      <alignment horizontal="left"/>
    </xf>
    <xf numFmtId="172" fontId="77" fillId="13" borderId="0" xfId="0" applyNumberFormat="1" applyFont="1" applyFill="1" applyBorder="1" applyAlignment="1">
      <alignment horizontal="left"/>
    </xf>
    <xf numFmtId="0" fontId="79" fillId="0" borderId="20" xfId="0" applyFont="1" applyBorder="1" applyAlignment="1">
      <alignment horizontal="left"/>
    </xf>
    <xf numFmtId="0" fontId="80" fillId="8" borderId="37" xfId="12" applyNumberFormat="1" applyFont="1" applyFill="1" applyBorder="1" applyAlignment="1">
      <alignment horizontal="center"/>
    </xf>
    <xf numFmtId="2" fontId="47" fillId="0" borderId="1" xfId="12" applyNumberFormat="1" applyFont="1" applyFill="1" applyBorder="1" applyAlignment="1">
      <alignment horizontal="center" wrapText="1"/>
    </xf>
    <xf numFmtId="2" fontId="81" fillId="0" borderId="1" xfId="12" applyNumberFormat="1" applyFont="1" applyFill="1" applyBorder="1" applyAlignment="1">
      <alignment horizontal="center" wrapText="1"/>
    </xf>
    <xf numFmtId="2" fontId="82" fillId="0" borderId="19" xfId="12" applyNumberFormat="1" applyFont="1" applyFill="1" applyBorder="1" applyAlignment="1">
      <alignment horizontal="center" wrapText="1"/>
    </xf>
    <xf numFmtId="2" fontId="82" fillId="0" borderId="1" xfId="12" applyNumberFormat="1" applyFont="1" applyFill="1" applyBorder="1" applyAlignment="1">
      <alignment horizontal="center" wrapText="1"/>
    </xf>
    <xf numFmtId="0" fontId="54" fillId="0" borderId="1" xfId="0" applyFont="1" applyBorder="1" applyAlignment="1"/>
    <xf numFmtId="2" fontId="54" fillId="0" borderId="1" xfId="12" applyNumberFormat="1" applyFont="1" applyFill="1" applyBorder="1" applyAlignment="1">
      <alignment horizontal="center" wrapText="1"/>
    </xf>
    <xf numFmtId="2" fontId="83" fillId="0" borderId="19" xfId="12" applyNumberFormat="1" applyFont="1" applyFill="1" applyBorder="1" applyAlignment="1">
      <alignment horizontal="center" wrapText="1"/>
    </xf>
    <xf numFmtId="2" fontId="83" fillId="0" borderId="1" xfId="12" applyNumberFormat="1" applyFont="1" applyFill="1" applyBorder="1" applyAlignment="1">
      <alignment horizontal="center" wrapText="1"/>
    </xf>
    <xf numFmtId="2" fontId="84" fillId="0" borderId="19" xfId="12" applyNumberFormat="1" applyFont="1" applyFill="1" applyBorder="1" applyAlignment="1">
      <alignment horizontal="center" wrapText="1"/>
    </xf>
    <xf numFmtId="2" fontId="84" fillId="0" borderId="1" xfId="12" applyNumberFormat="1" applyFont="1" applyFill="1" applyBorder="1" applyAlignment="1">
      <alignment horizontal="center" wrapText="1"/>
    </xf>
    <xf numFmtId="170" fontId="52" fillId="0" borderId="1" xfId="8" applyNumberFormat="1" applyFont="1" applyFill="1" applyBorder="1" applyAlignment="1">
      <alignment horizontal="right" indent="1"/>
    </xf>
    <xf numFmtId="172" fontId="54" fillId="0" borderId="20" xfId="0" applyNumberFormat="1" applyFont="1" applyFill="1" applyBorder="1" applyAlignment="1">
      <alignment horizontal="center"/>
    </xf>
    <xf numFmtId="0" fontId="75" fillId="0" borderId="38" xfId="0" applyFont="1" applyFill="1" applyBorder="1" applyAlignment="1">
      <alignment horizontal="center" wrapText="1"/>
    </xf>
    <xf numFmtId="166" fontId="85" fillId="0" borderId="0" xfId="13" applyNumberFormat="1" applyFont="1" applyFill="1" applyBorder="1" applyAlignment="1" applyProtection="1">
      <alignment horizontal="center" vertical="center"/>
    </xf>
    <xf numFmtId="0" fontId="87" fillId="0" borderId="5" xfId="0" applyFont="1" applyBorder="1" applyAlignment="1">
      <alignment wrapText="1"/>
    </xf>
    <xf numFmtId="0" fontId="86" fillId="0" borderId="6" xfId="0" applyFont="1" applyBorder="1" applyAlignment="1">
      <alignment horizontal="center"/>
    </xf>
    <xf numFmtId="166" fontId="85" fillId="0" borderId="8" xfId="13" applyNumberFormat="1" applyFont="1" applyFill="1" applyBorder="1" applyAlignment="1" applyProtection="1">
      <alignment horizontal="center" vertical="center"/>
    </xf>
    <xf numFmtId="0" fontId="79" fillId="0" borderId="0" xfId="0" applyFont="1" applyAlignment="1">
      <alignment wrapText="1"/>
    </xf>
    <xf numFmtId="0" fontId="17" fillId="0" borderId="0" xfId="0" applyFont="1"/>
    <xf numFmtId="0" fontId="85" fillId="0" borderId="0" xfId="0" applyFont="1"/>
    <xf numFmtId="0" fontId="90" fillId="0" borderId="0" xfId="0" applyFont="1" applyAlignment="1">
      <alignment horizontal="left" wrapText="1"/>
    </xf>
    <xf numFmtId="0" fontId="91" fillId="0" borderId="0" xfId="0" applyFont="1" applyAlignment="1">
      <alignment horizontal="left" wrapText="1"/>
    </xf>
    <xf numFmtId="0" fontId="44" fillId="0" borderId="0" xfId="0" applyFont="1" applyAlignment="1">
      <alignment wrapText="1"/>
    </xf>
    <xf numFmtId="0" fontId="94" fillId="0" borderId="0" xfId="0" applyFont="1"/>
    <xf numFmtId="0" fontId="79" fillId="0" borderId="0" xfId="0" applyFont="1"/>
    <xf numFmtId="0" fontId="91" fillId="0" borderId="0" xfId="0" applyFont="1"/>
    <xf numFmtId="0" fontId="91" fillId="0" borderId="0" xfId="0" applyFont="1" applyAlignment="1">
      <alignment horizontal="justify" vertical="center"/>
    </xf>
    <xf numFmtId="0" fontId="91" fillId="0" borderId="0" xfId="0" applyFont="1" applyAlignment="1">
      <alignment horizontal="justify" vertical="center" wrapText="1"/>
    </xf>
    <xf numFmtId="0" fontId="91" fillId="0" borderId="0" xfId="0" applyFont="1" applyAlignment="1">
      <alignment vertical="center"/>
    </xf>
    <xf numFmtId="0" fontId="91" fillId="0" borderId="0" xfId="0" applyFont="1" applyAlignment="1">
      <alignment vertical="center" wrapText="1"/>
    </xf>
    <xf numFmtId="0" fontId="91" fillId="0" borderId="0" xfId="0" applyFont="1" applyAlignment="1">
      <alignment wrapText="1"/>
    </xf>
    <xf numFmtId="0" fontId="96" fillId="7" borderId="0" xfId="0" applyFont="1" applyFill="1"/>
    <xf numFmtId="0" fontId="95" fillId="0" borderId="0" xfId="0" applyFont="1" applyAlignment="1">
      <alignment horizontal="center" wrapText="1"/>
    </xf>
    <xf numFmtId="0" fontId="98" fillId="0" borderId="0" xfId="0" applyFont="1"/>
    <xf numFmtId="0" fontId="99" fillId="0" borderId="4" xfId="0" applyFont="1" applyBorder="1"/>
    <xf numFmtId="0" fontId="100" fillId="0" borderId="5" xfId="0" applyFont="1" applyBorder="1"/>
    <xf numFmtId="0" fontId="85" fillId="0" borderId="5" xfId="0" applyFont="1" applyBorder="1"/>
    <xf numFmtId="0" fontId="101" fillId="0" borderId="5" xfId="0" applyFont="1" applyBorder="1"/>
    <xf numFmtId="0" fontId="85" fillId="0" borderId="2" xfId="0" applyFont="1" applyBorder="1"/>
    <xf numFmtId="166" fontId="102" fillId="0" borderId="0" xfId="0" applyNumberFormat="1" applyFont="1" applyBorder="1"/>
    <xf numFmtId="0" fontId="85" fillId="0" borderId="0" xfId="0" applyFont="1" applyBorder="1"/>
    <xf numFmtId="171" fontId="85" fillId="0" borderId="0" xfId="0" applyNumberFormat="1" applyFont="1" applyBorder="1"/>
    <xf numFmtId="171" fontId="102" fillId="0" borderId="3" xfId="0" applyNumberFormat="1" applyFont="1" applyBorder="1"/>
    <xf numFmtId="0" fontId="85" fillId="0" borderId="41" xfId="0" applyFont="1" applyBorder="1"/>
    <xf numFmtId="166" fontId="102" fillId="0" borderId="31" xfId="0" applyNumberFormat="1" applyFont="1" applyBorder="1"/>
    <xf numFmtId="0" fontId="85" fillId="0" borderId="31" xfId="0" applyFont="1" applyBorder="1" applyAlignment="1"/>
    <xf numFmtId="166" fontId="101" fillId="0" borderId="31" xfId="0" applyNumberFormat="1" applyFont="1" applyBorder="1"/>
    <xf numFmtId="0" fontId="85" fillId="0" borderId="31" xfId="0" applyFont="1" applyBorder="1"/>
    <xf numFmtId="171" fontId="101" fillId="0" borderId="0" xfId="0" applyNumberFormat="1" applyFont="1" applyBorder="1"/>
    <xf numFmtId="0" fontId="85" fillId="0" borderId="0" xfId="0" applyFont="1" applyBorder="1" applyAlignment="1"/>
    <xf numFmtId="166" fontId="101" fillId="0" borderId="0" xfId="0" applyNumberFormat="1" applyFont="1" applyBorder="1"/>
    <xf numFmtId="0" fontId="85" fillId="0" borderId="39" xfId="0" applyFont="1" applyBorder="1"/>
    <xf numFmtId="166" fontId="102" fillId="0" borderId="20" xfId="0" applyNumberFormat="1" applyFont="1" applyBorder="1"/>
    <xf numFmtId="0" fontId="85" fillId="0" borderId="20" xfId="0" applyFont="1" applyBorder="1" applyAlignment="1"/>
    <xf numFmtId="166" fontId="101" fillId="0" borderId="20" xfId="0" applyNumberFormat="1" applyFont="1" applyBorder="1"/>
    <xf numFmtId="0" fontId="85" fillId="0" borderId="20" xfId="0" applyFont="1" applyBorder="1"/>
    <xf numFmtId="0" fontId="85" fillId="0" borderId="0" xfId="0" applyFont="1" applyBorder="1" applyAlignment="1">
      <alignment horizontal="center"/>
    </xf>
    <xf numFmtId="0" fontId="85" fillId="0" borderId="7" xfId="0" applyFont="1" applyBorder="1"/>
    <xf numFmtId="166" fontId="102" fillId="0" borderId="8" xfId="0" applyNumberFormat="1" applyFont="1" applyBorder="1"/>
    <xf numFmtId="0" fontId="85" fillId="0" borderId="8" xfId="0" applyFont="1" applyBorder="1"/>
    <xf numFmtId="166" fontId="101" fillId="0" borderId="8" xfId="0" applyNumberFormat="1" applyFont="1" applyBorder="1"/>
    <xf numFmtId="171" fontId="101" fillId="0" borderId="8" xfId="0" applyNumberFormat="1" applyFont="1" applyBorder="1"/>
    <xf numFmtId="171" fontId="102" fillId="0" borderId="9" xfId="0" applyNumberFormat="1" applyFont="1" applyBorder="1"/>
    <xf numFmtId="166" fontId="102" fillId="0" borderId="0" xfId="0" applyNumberFormat="1" applyFont="1"/>
    <xf numFmtId="166" fontId="85" fillId="0" borderId="0" xfId="0" applyNumberFormat="1" applyFont="1"/>
    <xf numFmtId="171" fontId="85" fillId="0" borderId="0" xfId="0" applyNumberFormat="1" applyFont="1"/>
    <xf numFmtId="171" fontId="102" fillId="0" borderId="0" xfId="0" applyNumberFormat="1" applyFont="1"/>
    <xf numFmtId="0" fontId="101" fillId="0" borderId="0" xfId="0" applyFont="1" applyAlignment="1">
      <alignment horizontal="left"/>
    </xf>
    <xf numFmtId="165" fontId="85" fillId="0" borderId="0" xfId="0" applyNumberFormat="1" applyFont="1"/>
    <xf numFmtId="0" fontId="101" fillId="0" borderId="0" xfId="0" applyFont="1" applyBorder="1" applyAlignment="1">
      <alignment horizontal="left"/>
    </xf>
    <xf numFmtId="0" fontId="101" fillId="0" borderId="0" xfId="0" applyFont="1" applyAlignment="1">
      <alignment horizontal="center"/>
    </xf>
    <xf numFmtId="0" fontId="85" fillId="0" borderId="0" xfId="0" applyFont="1" applyAlignment="1"/>
    <xf numFmtId="0" fontId="85" fillId="0" borderId="0" xfId="0" applyFont="1" applyAlignment="1">
      <alignment horizontal="left"/>
    </xf>
    <xf numFmtId="1" fontId="101" fillId="0" borderId="0" xfId="0" applyNumberFormat="1" applyFont="1"/>
    <xf numFmtId="0" fontId="101" fillId="0" borderId="0" xfId="0" applyFont="1"/>
    <xf numFmtId="15" fontId="85" fillId="0" borderId="0" xfId="0" applyNumberFormat="1" applyFont="1"/>
    <xf numFmtId="0" fontId="85" fillId="0" borderId="31" xfId="0" applyFont="1" applyBorder="1" applyAlignment="1">
      <alignment wrapText="1"/>
    </xf>
    <xf numFmtId="0" fontId="85" fillId="0" borderId="36" xfId="0" applyFont="1" applyBorder="1" applyAlignment="1"/>
    <xf numFmtId="170" fontId="85" fillId="0" borderId="0" xfId="0" applyNumberFormat="1" applyFont="1"/>
    <xf numFmtId="172" fontId="85" fillId="0" borderId="0" xfId="0" applyNumberFormat="1" applyFont="1"/>
    <xf numFmtId="0" fontId="101" fillId="0" borderId="31" xfId="0" applyFont="1" applyBorder="1" applyAlignment="1"/>
    <xf numFmtId="172" fontId="93" fillId="0" borderId="31" xfId="0" applyNumberFormat="1" applyFont="1" applyBorder="1" applyAlignment="1">
      <alignment horizontal="left"/>
    </xf>
    <xf numFmtId="172" fontId="93" fillId="0" borderId="0" xfId="0" applyNumberFormat="1" applyFont="1" applyBorder="1" applyAlignment="1">
      <alignment horizontal="left"/>
    </xf>
    <xf numFmtId="0" fontId="93" fillId="0" borderId="31" xfId="0" applyFont="1" applyBorder="1" applyAlignment="1">
      <alignment horizontal="left"/>
    </xf>
    <xf numFmtId="0" fontId="93" fillId="0" borderId="0" xfId="0" applyFont="1" applyBorder="1" applyAlignment="1">
      <alignment horizontal="left"/>
    </xf>
    <xf numFmtId="0" fontId="85" fillId="0" borderId="0" xfId="0" applyFont="1" applyAlignment="1">
      <alignment horizontal="center" wrapText="1"/>
    </xf>
    <xf numFmtId="0" fontId="101" fillId="0" borderId="0" xfId="0" applyFont="1" applyBorder="1" applyAlignment="1"/>
    <xf numFmtId="0" fontId="101" fillId="0" borderId="20" xfId="0" applyFont="1" applyBorder="1" applyAlignment="1"/>
    <xf numFmtId="0" fontId="93" fillId="0" borderId="20" xfId="0" applyFont="1" applyBorder="1" applyAlignment="1">
      <alignment horizontal="left"/>
    </xf>
    <xf numFmtId="172" fontId="93" fillId="0" borderId="20" xfId="0" applyNumberFormat="1" applyFont="1" applyBorder="1" applyAlignment="1">
      <alignment horizontal="left"/>
    </xf>
    <xf numFmtId="2" fontId="85" fillId="0" borderId="0" xfId="0" applyNumberFormat="1" applyFont="1"/>
    <xf numFmtId="0" fontId="101" fillId="0" borderId="0" xfId="0" applyFont="1" applyBorder="1" applyAlignment="1">
      <alignment horizontal="center"/>
    </xf>
    <xf numFmtId="0" fontId="101" fillId="0" borderId="1" xfId="0" applyFont="1" applyBorder="1" applyAlignment="1">
      <alignment horizontal="left" wrapText="1"/>
    </xf>
    <xf numFmtId="0" fontId="99" fillId="0" borderId="1" xfId="0" applyFont="1" applyBorder="1" applyAlignment="1">
      <alignment wrapText="1"/>
    </xf>
    <xf numFmtId="165" fontId="99" fillId="0" borderId="1" xfId="0" applyNumberFormat="1" applyFont="1" applyBorder="1" applyAlignment="1">
      <alignment wrapText="1"/>
    </xf>
    <xf numFmtId="0" fontId="99" fillId="15" borderId="1" xfId="0" applyFont="1" applyFill="1" applyBorder="1" applyAlignment="1">
      <alignment wrapText="1"/>
    </xf>
    <xf numFmtId="0" fontId="99" fillId="0" borderId="0" xfId="0" applyFont="1" applyBorder="1" applyAlignment="1">
      <alignment wrapText="1"/>
    </xf>
    <xf numFmtId="0" fontId="101" fillId="0" borderId="1" xfId="0" applyFont="1" applyBorder="1" applyAlignment="1">
      <alignment wrapText="1"/>
    </xf>
    <xf numFmtId="165" fontId="101" fillId="0" borderId="18" xfId="0" applyNumberFormat="1" applyFont="1" applyBorder="1" applyAlignment="1">
      <alignment wrapText="1"/>
    </xf>
    <xf numFmtId="0" fontId="101" fillId="15" borderId="18" xfId="0" applyFont="1" applyFill="1" applyBorder="1" applyAlignment="1">
      <alignment wrapText="1"/>
    </xf>
    <xf numFmtId="0" fontId="101" fillId="0" borderId="18" xfId="0" applyFont="1" applyBorder="1" applyAlignment="1">
      <alignment wrapText="1"/>
    </xf>
    <xf numFmtId="0" fontId="101" fillId="0" borderId="0" xfId="0" applyFont="1" applyBorder="1" applyAlignment="1">
      <alignment wrapText="1"/>
    </xf>
    <xf numFmtId="165" fontId="101" fillId="0" borderId="1" xfId="0" applyNumberFormat="1" applyFont="1" applyBorder="1" applyAlignment="1">
      <alignment wrapText="1"/>
    </xf>
    <xf numFmtId="0" fontId="101" fillId="15" borderId="1" xfId="0" applyFont="1" applyFill="1" applyBorder="1" applyAlignment="1">
      <alignment wrapText="1"/>
    </xf>
    <xf numFmtId="0" fontId="101" fillId="0" borderId="0" xfId="0" applyFont="1" applyAlignment="1">
      <alignment horizontal="center" wrapText="1"/>
    </xf>
    <xf numFmtId="0" fontId="85" fillId="0" borderId="1" xfId="0" applyFont="1" applyBorder="1" applyAlignment="1">
      <alignment horizontal="left"/>
    </xf>
    <xf numFmtId="165" fontId="85" fillId="0" borderId="1" xfId="0" applyNumberFormat="1" applyFont="1" applyBorder="1"/>
    <xf numFmtId="171" fontId="85" fillId="0" borderId="1" xfId="0" applyNumberFormat="1" applyFont="1" applyBorder="1"/>
    <xf numFmtId="171" fontId="85" fillId="15" borderId="1" xfId="0" applyNumberFormat="1" applyFont="1" applyFill="1" applyBorder="1"/>
    <xf numFmtId="2" fontId="85" fillId="0" borderId="1" xfId="0" applyNumberFormat="1" applyFont="1" applyBorder="1" applyAlignment="1">
      <alignment horizontal="right"/>
    </xf>
    <xf numFmtId="0" fontId="85" fillId="15" borderId="1" xfId="0" applyFont="1" applyFill="1" applyBorder="1"/>
    <xf numFmtId="2" fontId="85" fillId="0" borderId="1" xfId="0" applyNumberFormat="1" applyFont="1" applyBorder="1"/>
    <xf numFmtId="172" fontId="85" fillId="15" borderId="1" xfId="0" applyNumberFormat="1" applyFont="1" applyFill="1" applyBorder="1"/>
    <xf numFmtId="172" fontId="85" fillId="15" borderId="1" xfId="0" applyNumberFormat="1" applyFont="1" applyFill="1" applyBorder="1" applyAlignment="1"/>
    <xf numFmtId="172" fontId="85" fillId="0" borderId="0" xfId="0" applyNumberFormat="1" applyFont="1" applyBorder="1"/>
    <xf numFmtId="170" fontId="85" fillId="15" borderId="1" xfId="0" applyNumberFormat="1" applyFont="1" applyFill="1" applyBorder="1"/>
    <xf numFmtId="1" fontId="85" fillId="0" borderId="0" xfId="0" applyNumberFormat="1" applyFont="1"/>
    <xf numFmtId="165" fontId="85" fillId="0" borderId="0" xfId="0" applyNumberFormat="1" applyFont="1" applyBorder="1"/>
    <xf numFmtId="0" fontId="101" fillId="0" borderId="36" xfId="0" applyFont="1" applyBorder="1" applyAlignment="1">
      <alignment wrapText="1"/>
    </xf>
    <xf numFmtId="0" fontId="101" fillId="0" borderId="36" xfId="0" applyFont="1" applyBorder="1" applyAlignment="1"/>
    <xf numFmtId="0" fontId="101" fillId="0" borderId="36" xfId="0" applyFont="1" applyBorder="1"/>
    <xf numFmtId="0" fontId="103" fillId="0" borderId="36" xfId="0" applyFont="1" applyBorder="1" applyAlignment="1">
      <alignment wrapText="1"/>
    </xf>
    <xf numFmtId="1" fontId="101" fillId="0" borderId="18" xfId="0" applyNumberFormat="1" applyFont="1" applyBorder="1" applyAlignment="1">
      <alignment wrapText="1"/>
    </xf>
    <xf numFmtId="172" fontId="101" fillId="15" borderId="1" xfId="0" applyNumberFormat="1" applyFont="1" applyFill="1" applyBorder="1" applyAlignment="1">
      <alignment wrapText="1"/>
    </xf>
    <xf numFmtId="172" fontId="101" fillId="0" borderId="0" xfId="0" applyNumberFormat="1" applyFont="1" applyFill="1" applyBorder="1" applyAlignment="1">
      <alignment wrapText="1"/>
    </xf>
    <xf numFmtId="172" fontId="85" fillId="0" borderId="1" xfId="0" applyNumberFormat="1" applyFont="1" applyBorder="1" applyAlignment="1">
      <alignment horizontal="right"/>
    </xf>
    <xf numFmtId="172" fontId="85" fillId="0" borderId="1" xfId="0" applyNumberFormat="1" applyFont="1" applyBorder="1"/>
    <xf numFmtId="0" fontId="85" fillId="0" borderId="1" xfId="0" applyFont="1" applyBorder="1"/>
    <xf numFmtId="172" fontId="85" fillId="0" borderId="0" xfId="0" applyNumberFormat="1" applyFont="1" applyFill="1" applyBorder="1"/>
    <xf numFmtId="0" fontId="85" fillId="0" borderId="0" xfId="0" applyFont="1" applyAlignment="1">
      <alignment horizontal="center"/>
    </xf>
    <xf numFmtId="0" fontId="85" fillId="0" borderId="0" xfId="0" applyFont="1" applyFill="1" applyBorder="1"/>
    <xf numFmtId="0" fontId="104" fillId="12" borderId="21" xfId="0" applyFont="1" applyFill="1" applyBorder="1" applyAlignment="1">
      <alignment horizontal="center" wrapText="1"/>
    </xf>
    <xf numFmtId="0" fontId="104" fillId="8" borderId="21" xfId="0" applyFont="1" applyFill="1" applyBorder="1" applyAlignment="1">
      <alignment horizontal="center" wrapText="1"/>
    </xf>
    <xf numFmtId="0" fontId="104" fillId="0" borderId="0" xfId="0" applyFont="1" applyFill="1" applyBorder="1" applyAlignment="1">
      <alignment horizontal="center" wrapText="1"/>
    </xf>
    <xf numFmtId="0" fontId="104" fillId="8" borderId="33" xfId="0" applyFont="1" applyFill="1" applyBorder="1" applyAlignment="1">
      <alignment horizontal="center" wrapText="1"/>
    </xf>
    <xf numFmtId="0" fontId="85" fillId="0" borderId="0" xfId="0" applyFont="1" applyFill="1"/>
    <xf numFmtId="0" fontId="92" fillId="0" borderId="0" xfId="0" applyFont="1" applyFill="1" applyBorder="1" applyAlignment="1">
      <alignment horizontal="center" wrapText="1"/>
    </xf>
    <xf numFmtId="0" fontId="104" fillId="8" borderId="34" xfId="0" applyFont="1" applyFill="1" applyBorder="1" applyAlignment="1">
      <alignment horizontal="center"/>
    </xf>
    <xf numFmtId="0" fontId="101" fillId="0" borderId="1" xfId="0" applyFont="1" applyBorder="1" applyAlignment="1">
      <alignment horizontal="center" wrapText="1"/>
    </xf>
    <xf numFmtId="165" fontId="99" fillId="0" borderId="19" xfId="0" applyNumberFormat="1" applyFont="1" applyBorder="1" applyAlignment="1">
      <alignment wrapText="1"/>
    </xf>
    <xf numFmtId="165" fontId="99" fillId="0" borderId="18" xfId="0" applyNumberFormat="1" applyFont="1" applyBorder="1" applyAlignment="1">
      <alignment wrapText="1"/>
    </xf>
    <xf numFmtId="0" fontId="101" fillId="5" borderId="1" xfId="0" applyFont="1" applyFill="1" applyBorder="1" applyAlignment="1">
      <alignment wrapText="1"/>
    </xf>
    <xf numFmtId="0" fontId="101" fillId="11" borderId="1" xfId="0" applyFont="1" applyFill="1" applyBorder="1" applyAlignment="1">
      <alignment wrapText="1"/>
    </xf>
    <xf numFmtId="165" fontId="85" fillId="0" borderId="19" xfId="0" applyNumberFormat="1" applyFont="1" applyBorder="1"/>
    <xf numFmtId="165" fontId="85" fillId="0" borderId="32" xfId="0" applyNumberFormat="1" applyFont="1" applyBorder="1"/>
    <xf numFmtId="2" fontId="85" fillId="5" borderId="1" xfId="0" applyNumberFormat="1" applyFont="1" applyFill="1" applyBorder="1"/>
    <xf numFmtId="171" fontId="85" fillId="5" borderId="1" xfId="0" applyNumberFormat="1" applyFont="1" applyFill="1" applyBorder="1" applyAlignment="1">
      <alignment horizontal="right"/>
    </xf>
    <xf numFmtId="2" fontId="85" fillId="5" borderId="1" xfId="0" applyNumberFormat="1" applyFont="1" applyFill="1" applyBorder="1" applyAlignment="1">
      <alignment horizontal="right"/>
    </xf>
    <xf numFmtId="2" fontId="85" fillId="11" borderId="1" xfId="0" applyNumberFormat="1" applyFont="1" applyFill="1" applyBorder="1"/>
    <xf numFmtId="165" fontId="85" fillId="0" borderId="25" xfId="0" applyNumberFormat="1" applyFont="1" applyBorder="1"/>
    <xf numFmtId="165" fontId="99" fillId="0" borderId="0" xfId="0" applyNumberFormat="1" applyFont="1" applyBorder="1" applyAlignment="1">
      <alignment wrapText="1"/>
    </xf>
    <xf numFmtId="0" fontId="99" fillId="0" borderId="0" xfId="0" applyFont="1" applyFill="1" applyBorder="1" applyAlignment="1">
      <alignment wrapText="1"/>
    </xf>
    <xf numFmtId="0" fontId="101" fillId="17" borderId="1" xfId="0" applyFont="1" applyFill="1" applyBorder="1" applyAlignment="1">
      <alignment wrapText="1"/>
    </xf>
    <xf numFmtId="171" fontId="85" fillId="0" borderId="0" xfId="0" applyNumberFormat="1" applyFont="1" applyFill="1" applyBorder="1"/>
    <xf numFmtId="0" fontId="85" fillId="17" borderId="0" xfId="0" applyFont="1" applyFill="1"/>
    <xf numFmtId="4" fontId="85" fillId="17" borderId="0" xfId="0" applyNumberFormat="1" applyFont="1" applyFill="1"/>
    <xf numFmtId="171" fontId="85" fillId="5" borderId="1" xfId="0" applyNumberFormat="1" applyFont="1" applyFill="1" applyBorder="1"/>
    <xf numFmtId="0" fontId="97" fillId="0" borderId="0" xfId="0" applyFont="1"/>
    <xf numFmtId="0" fontId="0" fillId="0" borderId="0" xfId="0" applyAlignment="1">
      <alignment wrapText="1"/>
    </xf>
    <xf numFmtId="0" fontId="85" fillId="0" borderId="0" xfId="0" applyFont="1" applyAlignment="1">
      <alignment wrapText="1"/>
    </xf>
    <xf numFmtId="0" fontId="85" fillId="0" borderId="35" xfId="0" applyFont="1" applyBorder="1" applyAlignment="1">
      <alignment horizontal="left" wrapText="1"/>
    </xf>
    <xf numFmtId="0" fontId="85" fillId="0" borderId="35" xfId="0" applyFont="1" applyBorder="1" applyAlignment="1">
      <alignment wrapText="1"/>
    </xf>
    <xf numFmtId="0" fontId="85" fillId="0" borderId="0" xfId="0" applyFont="1" applyBorder="1" applyAlignment="1">
      <alignment wrapText="1"/>
    </xf>
    <xf numFmtId="0" fontId="85" fillId="0" borderId="1" xfId="0" applyFont="1" applyBorder="1" applyAlignment="1">
      <alignment horizontal="center"/>
    </xf>
    <xf numFmtId="0" fontId="17" fillId="0" borderId="0" xfId="0" applyFont="1" applyFill="1" applyProtection="1"/>
    <xf numFmtId="0" fontId="18" fillId="0" borderId="0" xfId="1" applyFont="1" applyFill="1" applyAlignment="1" applyProtection="1">
      <alignment horizontal="left" vertical="center"/>
    </xf>
    <xf numFmtId="0" fontId="19" fillId="0" borderId="0" xfId="0" applyFont="1" applyProtection="1"/>
    <xf numFmtId="0" fontId="20" fillId="0" borderId="0" xfId="1" applyFont="1" applyProtection="1"/>
    <xf numFmtId="169" fontId="13" fillId="0" borderId="0" xfId="2" applyNumberFormat="1" applyFont="1" applyFill="1" applyBorder="1" applyAlignment="1" applyProtection="1">
      <alignment horizontal="left" vertical="center"/>
    </xf>
    <xf numFmtId="169" fontId="21" fillId="0" borderId="0" xfId="2" applyNumberFormat="1" applyFont="1" applyFill="1" applyBorder="1" applyAlignment="1" applyProtection="1">
      <alignment horizontal="centerContinuous" vertical="center"/>
    </xf>
    <xf numFmtId="169" fontId="21" fillId="0" borderId="0" xfId="2" applyNumberFormat="1" applyFont="1" applyProtection="1"/>
    <xf numFmtId="0" fontId="20" fillId="0" borderId="0" xfId="1" applyFont="1" applyAlignment="1" applyProtection="1">
      <alignment horizontal="center"/>
    </xf>
    <xf numFmtId="169" fontId="21" fillId="0" borderId="4" xfId="2" applyNumberFormat="1" applyFont="1" applyBorder="1" applyProtection="1"/>
    <xf numFmtId="0" fontId="20" fillId="0" borderId="5" xfId="1" applyFont="1" applyBorder="1" applyProtection="1"/>
    <xf numFmtId="0" fontId="17" fillId="0" borderId="4" xfId="1" applyFont="1" applyFill="1" applyBorder="1" applyAlignment="1" applyProtection="1">
      <alignment horizontal="center" vertical="center"/>
    </xf>
    <xf numFmtId="0" fontId="23" fillId="0" borderId="6" xfId="1" applyFont="1" applyBorder="1" applyAlignment="1" applyProtection="1">
      <alignment horizontal="center"/>
    </xf>
    <xf numFmtId="169" fontId="21" fillId="0" borderId="2" xfId="2" applyNumberFormat="1" applyFont="1" applyBorder="1" applyProtection="1"/>
    <xf numFmtId="0" fontId="20" fillId="0" borderId="0" xfId="1" applyFont="1" applyBorder="1" applyProtection="1"/>
    <xf numFmtId="0" fontId="19" fillId="0" borderId="2" xfId="0" applyFont="1" applyBorder="1" applyProtection="1"/>
    <xf numFmtId="0" fontId="23" fillId="0" borderId="3" xfId="1" applyFont="1" applyFill="1" applyBorder="1" applyAlignment="1" applyProtection="1">
      <alignment horizontal="center"/>
    </xf>
    <xf numFmtId="0" fontId="20" fillId="0" borderId="2" xfId="1" applyFont="1" applyBorder="1" applyProtection="1"/>
    <xf numFmtId="0" fontId="22" fillId="0" borderId="12" xfId="1" applyFont="1" applyFill="1" applyBorder="1" applyAlignment="1" applyProtection="1">
      <alignment horizontal="center"/>
    </xf>
    <xf numFmtId="166" fontId="24" fillId="0" borderId="10" xfId="1" applyNumberFormat="1" applyFont="1" applyBorder="1" applyAlignment="1" applyProtection="1">
      <alignment horizontal="center"/>
    </xf>
    <xf numFmtId="166" fontId="25" fillId="0" borderId="10" xfId="0" applyNumberFormat="1" applyFont="1" applyBorder="1" applyAlignment="1" applyProtection="1">
      <alignment horizontal="center"/>
    </xf>
    <xf numFmtId="0" fontId="19" fillId="0" borderId="0" xfId="0" applyFont="1" applyBorder="1" applyAlignment="1" applyProtection="1">
      <alignment horizontal="center"/>
    </xf>
    <xf numFmtId="10" fontId="19" fillId="0" borderId="0" xfId="0" applyNumberFormat="1" applyFont="1" applyProtection="1"/>
    <xf numFmtId="0" fontId="26" fillId="0" borderId="0" xfId="1" applyFont="1" applyBorder="1" applyProtection="1"/>
    <xf numFmtId="0" fontId="19" fillId="0" borderId="0" xfId="0" applyFont="1" applyBorder="1" applyAlignment="1" applyProtection="1"/>
    <xf numFmtId="0" fontId="27" fillId="0" borderId="0" xfId="1" applyFont="1" applyBorder="1" applyProtection="1"/>
    <xf numFmtId="0" fontId="20" fillId="0" borderId="7" xfId="1" applyFont="1" applyBorder="1" applyProtection="1"/>
    <xf numFmtId="0" fontId="20" fillId="0" borderId="8" xfId="1" applyFont="1" applyBorder="1" applyProtection="1"/>
    <xf numFmtId="0" fontId="27" fillId="0" borderId="8" xfId="1" applyFont="1" applyBorder="1" applyProtection="1"/>
    <xf numFmtId="0" fontId="22" fillId="0" borderId="13" xfId="1" applyFont="1" applyFill="1" applyBorder="1" applyAlignment="1" applyProtection="1">
      <alignment horizontal="center"/>
    </xf>
    <xf numFmtId="166" fontId="25" fillId="0" borderId="16" xfId="0" applyNumberFormat="1" applyFont="1" applyBorder="1" applyAlignment="1" applyProtection="1">
      <alignment horizontal="center"/>
    </xf>
    <xf numFmtId="169" fontId="21" fillId="0" borderId="2" xfId="2" applyNumberFormat="1" applyFont="1" applyBorder="1" applyAlignment="1" applyProtection="1">
      <alignment vertical="center"/>
    </xf>
    <xf numFmtId="0" fontId="20" fillId="0" borderId="0" xfId="1" applyFont="1" applyBorder="1" applyAlignment="1" applyProtection="1">
      <alignment vertical="center"/>
    </xf>
    <xf numFmtId="0" fontId="20" fillId="0" borderId="3" xfId="1" applyFont="1" applyBorder="1" applyAlignment="1" applyProtection="1">
      <alignment vertical="center"/>
    </xf>
    <xf numFmtId="0" fontId="20" fillId="0" borderId="3" xfId="1" applyFont="1" applyBorder="1" applyProtection="1"/>
    <xf numFmtId="166" fontId="21" fillId="0" borderId="2" xfId="3" applyNumberFormat="1" applyFont="1" applyBorder="1" applyAlignment="1" applyProtection="1">
      <alignment horizontal="left"/>
    </xf>
    <xf numFmtId="0" fontId="13" fillId="0" borderId="0" xfId="1" applyFont="1" applyBorder="1" applyAlignment="1" applyProtection="1">
      <alignment horizontal="right"/>
    </xf>
    <xf numFmtId="0" fontId="19" fillId="0" borderId="0" xfId="0" applyFont="1" applyBorder="1" applyProtection="1"/>
    <xf numFmtId="0" fontId="13" fillId="0" borderId="0" xfId="1" applyFont="1" applyBorder="1" applyProtection="1"/>
    <xf numFmtId="0" fontId="28" fillId="0" borderId="0" xfId="1" applyFont="1" applyBorder="1" applyAlignment="1" applyProtection="1">
      <alignment horizontal="right"/>
    </xf>
    <xf numFmtId="166" fontId="24" fillId="0" borderId="0" xfId="2" applyNumberFormat="1" applyFont="1" applyBorder="1" applyAlignment="1" applyProtection="1">
      <alignment horizontal="center" vertical="center"/>
    </xf>
    <xf numFmtId="0" fontId="29" fillId="0" borderId="0" xfId="1" quotePrefix="1" applyFont="1" applyBorder="1" applyAlignment="1" applyProtection="1">
      <alignment horizontal="center"/>
    </xf>
    <xf numFmtId="0" fontId="20" fillId="0" borderId="6" xfId="1" applyFont="1" applyBorder="1" applyProtection="1"/>
    <xf numFmtId="0" fontId="27" fillId="0" borderId="0" xfId="1" applyFont="1" applyBorder="1" applyAlignment="1" applyProtection="1">
      <alignment horizontal="center" wrapText="1"/>
    </xf>
    <xf numFmtId="0" fontId="13" fillId="0" borderId="0" xfId="1" applyFont="1" applyBorder="1" applyAlignment="1" applyProtection="1">
      <alignment horizontal="center" wrapText="1"/>
    </xf>
    <xf numFmtId="0" fontId="13" fillId="0" borderId="0" xfId="1" applyFont="1" applyBorder="1" applyAlignment="1" applyProtection="1">
      <alignment horizontal="center" vertical="top" wrapText="1"/>
    </xf>
    <xf numFmtId="0" fontId="20" fillId="0" borderId="2" xfId="1" applyFont="1" applyBorder="1" applyAlignment="1" applyProtection="1">
      <alignment vertical="top"/>
    </xf>
    <xf numFmtId="0" fontId="20" fillId="0" borderId="0" xfId="1" applyFont="1" applyBorder="1" applyAlignment="1" applyProtection="1">
      <alignment vertical="top"/>
    </xf>
    <xf numFmtId="0" fontId="22" fillId="0" borderId="0" xfId="1" applyFont="1" applyBorder="1" applyAlignment="1" applyProtection="1">
      <alignment horizontal="center" vertical="top" wrapText="1"/>
    </xf>
    <xf numFmtId="0" fontId="13" fillId="0" borderId="0" xfId="1" applyFont="1" applyBorder="1" applyAlignment="1" applyProtection="1">
      <alignment vertical="top"/>
    </xf>
    <xf numFmtId="0" fontId="20" fillId="0" borderId="3" xfId="1" applyFont="1" applyBorder="1" applyAlignment="1" applyProtection="1">
      <alignment vertical="top"/>
    </xf>
    <xf numFmtId="0" fontId="20" fillId="0" borderId="0" xfId="1" applyFont="1" applyAlignment="1" applyProtection="1">
      <alignment vertical="top"/>
    </xf>
    <xf numFmtId="166" fontId="30" fillId="0" borderId="0" xfId="3" applyNumberFormat="1" applyFont="1" applyBorder="1" applyAlignment="1" applyProtection="1">
      <alignment horizontal="right" vertical="center"/>
    </xf>
    <xf numFmtId="166" fontId="31" fillId="0" borderId="0" xfId="3" applyNumberFormat="1" applyFont="1" applyBorder="1" applyAlignment="1" applyProtection="1">
      <alignment horizontal="center" vertical="center"/>
    </xf>
    <xf numFmtId="166" fontId="32" fillId="0" borderId="0" xfId="3" applyNumberFormat="1" applyFont="1" applyBorder="1" applyAlignment="1" applyProtection="1">
      <alignment horizontal="center" vertical="center"/>
    </xf>
    <xf numFmtId="0" fontId="33" fillId="0" borderId="3" xfId="1" applyFont="1" applyBorder="1" applyProtection="1"/>
    <xf numFmtId="0" fontId="38" fillId="6" borderId="2" xfId="1" applyFont="1" applyFill="1" applyBorder="1" applyProtection="1"/>
    <xf numFmtId="0" fontId="39" fillId="6" borderId="0" xfId="1" applyFont="1" applyFill="1" applyBorder="1" applyAlignment="1" applyProtection="1">
      <alignment horizontal="right" vertical="center"/>
    </xf>
    <xf numFmtId="0" fontId="40" fillId="6" borderId="0" xfId="1" quotePrefix="1" applyFont="1" applyFill="1" applyBorder="1" applyAlignment="1" applyProtection="1">
      <alignment horizontal="center" vertical="center"/>
    </xf>
    <xf numFmtId="0" fontId="2" fillId="6" borderId="0" xfId="1" applyFont="1" applyFill="1" applyBorder="1" applyAlignment="1" applyProtection="1">
      <alignment horizontal="right"/>
    </xf>
    <xf numFmtId="0" fontId="2" fillId="6" borderId="0" xfId="1" applyFont="1" applyFill="1" applyBorder="1" applyProtection="1"/>
    <xf numFmtId="166" fontId="34" fillId="0" borderId="3" xfId="3" applyNumberFormat="1" applyFont="1" applyFill="1" applyBorder="1" applyAlignment="1" applyProtection="1">
      <alignment horizontal="left" indent="1"/>
    </xf>
    <xf numFmtId="0" fontId="29" fillId="0" borderId="0" xfId="1" quotePrefix="1" applyFont="1" applyBorder="1" applyProtection="1"/>
    <xf numFmtId="0" fontId="35" fillId="0" borderId="0" xfId="1" applyFont="1" applyBorder="1" applyProtection="1"/>
    <xf numFmtId="0" fontId="20" fillId="0" borderId="0" xfId="1" applyFont="1" applyBorder="1" applyAlignment="1" applyProtection="1"/>
    <xf numFmtId="0" fontId="13" fillId="0" borderId="2" xfId="1" applyFont="1" applyBorder="1" applyProtection="1"/>
    <xf numFmtId="166" fontId="36" fillId="0" borderId="1" xfId="3" applyNumberFormat="1" applyFont="1" applyFill="1" applyBorder="1" applyAlignment="1" applyProtection="1">
      <alignment horizontal="center"/>
    </xf>
    <xf numFmtId="0" fontId="41" fillId="0" borderId="2" xfId="1" applyFont="1" applyBorder="1" applyAlignment="1" applyProtection="1">
      <alignment horizontal="left"/>
    </xf>
    <xf numFmtId="0" fontId="42" fillId="0" borderId="0" xfId="0" applyFont="1" applyBorder="1" applyProtection="1"/>
    <xf numFmtId="0" fontId="41" fillId="0" borderId="0" xfId="1" applyFont="1" applyBorder="1" applyProtection="1"/>
    <xf numFmtId="0" fontId="41" fillId="0" borderId="2" xfId="1" applyFont="1" applyBorder="1" applyProtection="1"/>
    <xf numFmtId="0" fontId="33" fillId="0" borderId="9" xfId="1" applyFont="1" applyBorder="1" applyProtection="1"/>
    <xf numFmtId="0" fontId="33" fillId="0" borderId="6" xfId="1" applyFont="1" applyBorder="1" applyProtection="1"/>
    <xf numFmtId="0" fontId="20" fillId="0" borderId="0" xfId="1" applyFont="1" applyAlignment="1" applyProtection="1"/>
    <xf numFmtId="0" fontId="20" fillId="0" borderId="2" xfId="1" applyFont="1" applyBorder="1" applyAlignment="1" applyProtection="1"/>
    <xf numFmtId="0" fontId="13" fillId="0" borderId="0" xfId="1" applyFont="1" applyBorder="1" applyAlignment="1" applyProtection="1">
      <alignment horizontal="center"/>
    </xf>
    <xf numFmtId="0" fontId="37" fillId="0" borderId="3" xfId="1" applyFont="1" applyBorder="1" applyAlignment="1" applyProtection="1">
      <alignment horizontal="center"/>
    </xf>
    <xf numFmtId="0" fontId="22" fillId="0" borderId="2" xfId="1" applyFont="1" applyBorder="1" applyProtection="1"/>
    <xf numFmtId="0" fontId="20" fillId="0" borderId="0" xfId="1" applyFont="1" applyBorder="1" applyAlignment="1" applyProtection="1">
      <alignment horizontal="center"/>
    </xf>
    <xf numFmtId="0" fontId="20" fillId="0" borderId="3" xfId="1" applyFont="1" applyBorder="1" applyAlignment="1" applyProtection="1">
      <alignment horizontal="center"/>
    </xf>
    <xf numFmtId="169" fontId="13" fillId="0" borderId="2" xfId="2" applyNumberFormat="1" applyFont="1" applyBorder="1" applyAlignment="1" applyProtection="1">
      <alignment horizontal="left" vertical="center"/>
    </xf>
    <xf numFmtId="0" fontId="27" fillId="0" borderId="0" xfId="1" applyFont="1" applyBorder="1" applyAlignment="1" applyProtection="1">
      <alignment vertical="center"/>
    </xf>
    <xf numFmtId="169" fontId="13" fillId="0" borderId="2" xfId="2" applyNumberFormat="1" applyFont="1" applyBorder="1" applyAlignment="1" applyProtection="1">
      <alignment horizontal="right" vertical="center"/>
    </xf>
    <xf numFmtId="167" fontId="24" fillId="0" borderId="3" xfId="3" applyNumberFormat="1" applyFont="1" applyBorder="1" applyAlignment="1" applyProtection="1">
      <alignment horizontal="center"/>
    </xf>
    <xf numFmtId="169" fontId="13" fillId="0" borderId="2" xfId="2" applyNumberFormat="1" applyFont="1" applyBorder="1" applyProtection="1"/>
    <xf numFmtId="1" fontId="24" fillId="0" borderId="3" xfId="3" applyNumberFormat="1" applyFont="1" applyBorder="1" applyAlignment="1" applyProtection="1">
      <alignment horizontal="center"/>
    </xf>
    <xf numFmtId="9" fontId="20" fillId="0" borderId="0" xfId="1" applyNumberFormat="1" applyFont="1" applyBorder="1" applyProtection="1"/>
    <xf numFmtId="0" fontId="20" fillId="0" borderId="39" xfId="1" applyFont="1" applyBorder="1" applyProtection="1"/>
    <xf numFmtId="0" fontId="20" fillId="0" borderId="20" xfId="1" applyFont="1" applyBorder="1" applyProtection="1"/>
    <xf numFmtId="0" fontId="33" fillId="0" borderId="20" xfId="1" applyFont="1" applyBorder="1" applyProtection="1"/>
    <xf numFmtId="0" fontId="20" fillId="0" borderId="40" xfId="1" applyFont="1" applyBorder="1" applyProtection="1"/>
    <xf numFmtId="169" fontId="21" fillId="0" borderId="4" xfId="2" applyNumberFormat="1" applyFont="1" applyBorder="1" applyAlignment="1" applyProtection="1">
      <alignment vertical="center"/>
    </xf>
    <xf numFmtId="0" fontId="0" fillId="0" borderId="5" xfId="0" applyBorder="1" applyAlignment="1" applyProtection="1"/>
    <xf numFmtId="0" fontId="0" fillId="0" borderId="6" xfId="0" applyBorder="1" applyAlignment="1" applyProtection="1"/>
    <xf numFmtId="0" fontId="17" fillId="0" borderId="2" xfId="1" applyFont="1" applyFill="1" applyBorder="1" applyAlignment="1" applyProtection="1">
      <alignment horizontal="center"/>
    </xf>
    <xf numFmtId="0" fontId="19" fillId="0" borderId="3" xfId="0" applyFont="1" applyBorder="1" applyAlignment="1" applyProtection="1">
      <alignment horizontal="center"/>
    </xf>
    <xf numFmtId="166" fontId="19" fillId="7" borderId="14" xfId="0" applyNumberFormat="1" applyFont="1" applyFill="1" applyBorder="1" applyAlignment="1" applyProtection="1">
      <alignment horizontal="center"/>
      <protection locked="0"/>
    </xf>
    <xf numFmtId="166" fontId="19" fillId="7" borderId="15" xfId="0" applyNumberFormat="1" applyFont="1" applyFill="1" applyBorder="1" applyAlignment="1" applyProtection="1">
      <alignment horizontal="center"/>
      <protection locked="0"/>
    </xf>
    <xf numFmtId="166" fontId="19" fillId="7" borderId="15" xfId="0" applyNumberFormat="1" applyFont="1" applyFill="1" applyBorder="1" applyAlignment="1" applyProtection="1">
      <protection locked="0"/>
    </xf>
    <xf numFmtId="166" fontId="19" fillId="7" borderId="17" xfId="0" applyNumberFormat="1" applyFont="1" applyFill="1" applyBorder="1" applyAlignment="1" applyProtection="1">
      <alignment horizontal="center"/>
      <protection locked="0"/>
    </xf>
    <xf numFmtId="166" fontId="19" fillId="7" borderId="11" xfId="0" applyNumberFormat="1" applyFont="1" applyFill="1" applyBorder="1" applyAlignment="1" applyProtection="1">
      <alignment horizontal="center"/>
      <protection locked="0"/>
    </xf>
    <xf numFmtId="0" fontId="17" fillId="0" borderId="4" xfId="1" applyFont="1" applyBorder="1" applyAlignment="1" applyProtection="1">
      <alignment horizontal="center"/>
    </xf>
    <xf numFmtId="0" fontId="19" fillId="0" borderId="6" xfId="0" applyFont="1" applyBorder="1" applyAlignment="1" applyProtection="1">
      <alignment horizontal="center"/>
    </xf>
    <xf numFmtId="0" fontId="43" fillId="2" borderId="0" xfId="0" applyFont="1" applyFill="1" applyAlignment="1">
      <alignment wrapText="1"/>
    </xf>
    <xf numFmtId="0" fontId="0" fillId="0" borderId="0" xfId="0" applyAlignment="1">
      <alignment wrapText="1"/>
    </xf>
    <xf numFmtId="0" fontId="85" fillId="0" borderId="0" xfId="0" applyFont="1" applyBorder="1" applyAlignment="1">
      <alignment horizontal="left" wrapText="1"/>
    </xf>
    <xf numFmtId="0" fontId="85" fillId="0" borderId="20" xfId="0" applyFont="1" applyBorder="1" applyAlignment="1">
      <alignment horizontal="left" wrapText="1"/>
    </xf>
    <xf numFmtId="0" fontId="85" fillId="0" borderId="0" xfId="0" applyFont="1" applyBorder="1" applyAlignment="1">
      <alignment horizontal="center" vertical="center"/>
    </xf>
    <xf numFmtId="0" fontId="85" fillId="0" borderId="20" xfId="0" applyFont="1" applyBorder="1" applyAlignment="1">
      <alignment horizontal="center" vertical="center"/>
    </xf>
    <xf numFmtId="0" fontId="85" fillId="0" borderId="0" xfId="0" applyFont="1" applyAlignment="1">
      <alignment horizontal="left" wrapText="1"/>
    </xf>
    <xf numFmtId="0" fontId="85" fillId="0" borderId="0" xfId="0" applyFont="1" applyAlignment="1">
      <alignment wrapText="1"/>
    </xf>
    <xf numFmtId="0" fontId="101" fillId="0" borderId="0" xfId="0" applyFont="1" applyAlignment="1">
      <alignment horizontal="left" wrapText="1"/>
    </xf>
    <xf numFmtId="0" fontId="85" fillId="0" borderId="35" xfId="0" applyFont="1" applyBorder="1" applyAlignment="1">
      <alignment horizontal="left" wrapText="1"/>
    </xf>
    <xf numFmtId="0" fontId="85" fillId="0" borderId="35" xfId="0" applyFont="1" applyBorder="1" applyAlignment="1">
      <alignment wrapText="1"/>
    </xf>
    <xf numFmtId="0" fontId="85" fillId="0" borderId="0" xfId="0" applyFont="1" applyBorder="1" applyAlignment="1">
      <alignment wrapText="1"/>
    </xf>
    <xf numFmtId="0" fontId="101" fillId="0" borderId="36" xfId="0" applyFont="1" applyBorder="1" applyAlignment="1">
      <alignment horizontal="center" wrapText="1"/>
    </xf>
    <xf numFmtId="0" fontId="85" fillId="0" borderId="36" xfId="0" applyFont="1" applyBorder="1" applyAlignment="1">
      <alignment horizontal="center" wrapText="1"/>
    </xf>
    <xf numFmtId="0" fontId="85" fillId="0" borderId="28" xfId="0" applyFont="1" applyBorder="1" applyAlignment="1">
      <alignment horizontal="left" wrapText="1"/>
    </xf>
    <xf numFmtId="0" fontId="85" fillId="0" borderId="28" xfId="0" applyFont="1" applyBorder="1" applyAlignment="1">
      <alignment wrapText="1"/>
    </xf>
    <xf numFmtId="169" fontId="91" fillId="0" borderId="0" xfId="2" applyNumberFormat="1" applyFont="1" applyFill="1" applyBorder="1" applyAlignment="1">
      <alignment vertical="center" wrapText="1"/>
    </xf>
    <xf numFmtId="0" fontId="47" fillId="0" borderId="38" xfId="0" applyFont="1" applyBorder="1" applyAlignment="1">
      <alignment horizontal="left" wrapText="1"/>
    </xf>
    <xf numFmtId="0" fontId="0" fillId="0" borderId="38" xfId="0" applyBorder="1" applyAlignment="1">
      <alignment wrapText="1"/>
    </xf>
    <xf numFmtId="0" fontId="47" fillId="0" borderId="20" xfId="0" applyFont="1" applyFill="1" applyBorder="1" applyAlignment="1">
      <alignment horizontal="left"/>
    </xf>
    <xf numFmtId="0" fontId="47" fillId="0" borderId="20" xfId="0" applyFont="1" applyBorder="1" applyAlignment="1"/>
    <xf numFmtId="0" fontId="101" fillId="5" borderId="1" xfId="0" applyFont="1" applyFill="1" applyBorder="1" applyAlignment="1">
      <alignment horizontal="center"/>
    </xf>
    <xf numFmtId="0" fontId="85" fillId="0" borderId="1" xfId="0" applyFont="1" applyBorder="1" applyAlignment="1">
      <alignment horizontal="center"/>
    </xf>
    <xf numFmtId="0" fontId="85" fillId="0" borderId="25" xfId="0" applyFont="1" applyBorder="1" applyAlignment="1">
      <alignment horizontal="center"/>
    </xf>
    <xf numFmtId="0" fontId="101" fillId="17" borderId="1" xfId="0" applyFont="1" applyFill="1" applyBorder="1" applyAlignment="1">
      <alignment horizontal="center"/>
    </xf>
    <xf numFmtId="0" fontId="85" fillId="17" borderId="1" xfId="0" applyFont="1" applyFill="1" applyBorder="1" applyAlignment="1">
      <alignment horizontal="center"/>
    </xf>
  </cellXfs>
  <cellStyles count="15">
    <cellStyle name="Comma 2" xfId="8"/>
    <cellStyle name="Comma 3" xfId="5"/>
    <cellStyle name="Currency 2" xfId="2"/>
    <cellStyle name="Excel Built-in Hyperlink" xfId="14"/>
    <cellStyle name="Excel Built-in Percent" xfId="13"/>
    <cellStyle name="Followed Hyperlink" xfId="10" builtinId="9" customBuiltin="1"/>
    <cellStyle name="Hyperlink 2" xfId="9"/>
    <cellStyle name="Normal" xfId="0" builtinId="0"/>
    <cellStyle name="Normal 2" xfId="1"/>
    <cellStyle name="Normal 2 2" xfId="7"/>
    <cellStyle name="Normal 3" xfId="4"/>
    <cellStyle name="Normal_ A1-Summ" xfId="11"/>
    <cellStyle name="Normal_A3-Cda by Cat" xfId="12"/>
    <cellStyle name="Percent 2" xfId="3"/>
    <cellStyle name="Table #" xfId="6"/>
  </cellStyles>
  <dxfs count="0"/>
  <tableStyles count="0" defaultTableStyle="TableStyleMedium2" defaultPivotStyle="PivotStyleLight16"/>
  <colors>
    <mruColors>
      <color rgb="FF0000FF"/>
      <color rgb="FFFFFFCC"/>
      <color rgb="FFFF0066"/>
      <color rgb="FFFF3300"/>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6.8098757416986205E-2"/>
          <c:y val="0.12067508585695265"/>
          <c:w val="0.90510643101097066"/>
          <c:h val="0.71525254861012"/>
        </c:manualLayout>
      </c:layout>
      <c:lineChart>
        <c:grouping val="standard"/>
        <c:varyColors val="0"/>
        <c:ser>
          <c:idx val="0"/>
          <c:order val="0"/>
          <c:tx>
            <c:strRef>
              <c:f>'P Matrix'!$D$13</c:f>
              <c:strCache>
                <c:ptCount val="1"/>
                <c:pt idx="0">
                  <c:v>Health share in GDP</c:v>
                </c:pt>
              </c:strCache>
            </c:strRef>
          </c:tx>
          <c:cat>
            <c:numRef>
              <c:f>'P Matrix'!$A$14:$A$50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 Matrix'!$D$14:$D$50</c:f>
              <c:numCache>
                <c:formatCode>0.000</c:formatCode>
                <c:ptCount val="37"/>
                <c:pt idx="0">
                  <c:v>0.11</c:v>
                </c:pt>
                <c:pt idx="1">
                  <c:v>0.11133333333333334</c:v>
                </c:pt>
                <c:pt idx="2">
                  <c:v>0.11266666666666666</c:v>
                </c:pt>
                <c:pt idx="3">
                  <c:v>0.11399999999999999</c:v>
                </c:pt>
                <c:pt idx="4">
                  <c:v>0.11533333333333333</c:v>
                </c:pt>
                <c:pt idx="5">
                  <c:v>0.11666666666666667</c:v>
                </c:pt>
                <c:pt idx="6">
                  <c:v>0.11799999999999999</c:v>
                </c:pt>
                <c:pt idx="7">
                  <c:v>0.11843568034029307</c:v>
                </c:pt>
                <c:pt idx="8">
                  <c:v>0.11911895410279807</c:v>
                </c:pt>
                <c:pt idx="9">
                  <c:v>0.12005357370224057</c:v>
                </c:pt>
                <c:pt idx="10">
                  <c:v>0.12124487150506072</c:v>
                </c:pt>
                <c:pt idx="11">
                  <c:v>0.12269980996312146</c:v>
                </c:pt>
                <c:pt idx="12">
                  <c:v>0.12417220768267892</c:v>
                </c:pt>
                <c:pt idx="13">
                  <c:v>0.12566227417487108</c:v>
                </c:pt>
                <c:pt idx="14">
                  <c:v>0.12717022146496956</c:v>
                </c:pt>
                <c:pt idx="15">
                  <c:v>0.1286962641225492</c:v>
                </c:pt>
                <c:pt idx="16">
                  <c:v>0.13024061929201977</c:v>
                </c:pt>
                <c:pt idx="17">
                  <c:v>0.13164544147865012</c:v>
                </c:pt>
                <c:pt idx="18">
                  <c:v>0.13289399259372398</c:v>
                </c:pt>
                <c:pt idx="19">
                  <c:v>0.13398612112237615</c:v>
                </c:pt>
                <c:pt idx="20">
                  <c:v>0.13492182460501806</c:v>
                </c:pt>
                <c:pt idx="21">
                  <c:v>0.13570119962109803</c:v>
                </c:pt>
                <c:pt idx="22">
                  <c:v>0.13632439850625006</c:v>
                </c:pt>
                <c:pt idx="23">
                  <c:v>0.13679159288959086</c:v>
                </c:pt>
                <c:pt idx="24">
                  <c:v>0.13710294406715517</c:v>
                </c:pt>
                <c:pt idx="25">
                  <c:v>0.13725858018484477</c:v>
                </c:pt>
                <c:pt idx="26">
                  <c:v>0.13725858018484477</c:v>
                </c:pt>
                <c:pt idx="27">
                  <c:v>0.13725858018484477</c:v>
                </c:pt>
                <c:pt idx="28">
                  <c:v>0.13725858018484477</c:v>
                </c:pt>
                <c:pt idx="29">
                  <c:v>0.13725858018484477</c:v>
                </c:pt>
                <c:pt idx="30">
                  <c:v>0.13725858018484477</c:v>
                </c:pt>
                <c:pt idx="31">
                  <c:v>0.13725858018484477</c:v>
                </c:pt>
                <c:pt idx="32">
                  <c:v>0.13725858018484477</c:v>
                </c:pt>
                <c:pt idx="33">
                  <c:v>0.13725858018484477</c:v>
                </c:pt>
                <c:pt idx="34">
                  <c:v>0.13725858018484477</c:v>
                </c:pt>
                <c:pt idx="35">
                  <c:v>0.13725858018484477</c:v>
                </c:pt>
                <c:pt idx="36">
                  <c:v>0.13725858018484477</c:v>
                </c:pt>
              </c:numCache>
            </c:numRef>
          </c:val>
          <c:smooth val="0"/>
          <c:extLst>
            <c:ext xmlns:c16="http://schemas.microsoft.com/office/drawing/2014/chart" uri="{C3380CC4-5D6E-409C-BE32-E72D297353CC}">
              <c16:uniqueId val="{00000000-A810-4C3C-B408-2E4728AF86A0}"/>
            </c:ext>
          </c:extLst>
        </c:ser>
        <c:dLbls>
          <c:showLegendKey val="0"/>
          <c:showVal val="0"/>
          <c:showCatName val="0"/>
          <c:showSerName val="0"/>
          <c:showPercent val="0"/>
          <c:showBubbleSize val="0"/>
        </c:dLbls>
        <c:marker val="1"/>
        <c:smooth val="0"/>
        <c:axId val="242509664"/>
        <c:axId val="242510840"/>
      </c:lineChart>
      <c:catAx>
        <c:axId val="242509664"/>
        <c:scaling>
          <c:orientation val="minMax"/>
        </c:scaling>
        <c:delete val="0"/>
        <c:axPos val="b"/>
        <c:numFmt formatCode="General" sourceLinked="1"/>
        <c:majorTickMark val="out"/>
        <c:minorTickMark val="none"/>
        <c:tickLblPos val="nextTo"/>
        <c:crossAx val="242510840"/>
        <c:crosses val="autoZero"/>
        <c:auto val="1"/>
        <c:lblAlgn val="ctr"/>
        <c:lblOffset val="100"/>
        <c:noMultiLvlLbl val="0"/>
      </c:catAx>
      <c:valAx>
        <c:axId val="242510840"/>
        <c:scaling>
          <c:orientation val="minMax"/>
          <c:min val="0.1"/>
        </c:scaling>
        <c:delete val="0"/>
        <c:axPos val="l"/>
        <c:majorGridlines/>
        <c:numFmt formatCode="0.000" sourceLinked="1"/>
        <c:majorTickMark val="out"/>
        <c:minorTickMark val="none"/>
        <c:tickLblPos val="nextTo"/>
        <c:crossAx val="2425096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a:t>
            </a:r>
            <a:r>
              <a:rPr lang="en-US" sz="1200" baseline="0"/>
              <a:t> </a:t>
            </a:r>
            <a:r>
              <a:rPr lang="en-US" sz="1200"/>
              <a:t>other inst.  cost  (%)</a:t>
            </a:r>
          </a:p>
        </c:rich>
      </c:tx>
      <c:layout>
        <c:manualLayout>
          <c:xMode val="edge"/>
          <c:yMode val="edge"/>
          <c:x val="0.16200000000000001"/>
          <c:y val="4.1666666666666664E-2"/>
        </c:manualLayout>
      </c:layout>
      <c:overlay val="0"/>
    </c:title>
    <c:autoTitleDeleted val="0"/>
    <c:plotArea>
      <c:layout>
        <c:manualLayout>
          <c:layoutTarget val="inner"/>
          <c:xMode val="edge"/>
          <c:yMode val="edge"/>
          <c:x val="9.249062159912938E-2"/>
          <c:y val="0.17750372112576834"/>
          <c:w val="0.87173702067729342"/>
          <c:h val="0.63128927065934937"/>
        </c:manualLayout>
      </c:layout>
      <c:lineChart>
        <c:grouping val="standard"/>
        <c:varyColors val="0"/>
        <c:ser>
          <c:idx val="0"/>
          <c:order val="0"/>
          <c:tx>
            <c:strRef>
              <c:f>'Type of service'!$M$25</c:f>
              <c:strCache>
                <c:ptCount val="1"/>
                <c:pt idx="0">
                  <c:v>Annual growth rate of other institution  cost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service'!$M$26:$M$62</c:f>
              <c:numCache>
                <c:formatCode>0.0</c:formatCode>
                <c:ptCount val="37"/>
                <c:pt idx="1">
                  <c:v>5.4360965371986412</c:v>
                </c:pt>
                <c:pt idx="2">
                  <c:v>3.8159932617881336</c:v>
                </c:pt>
                <c:pt idx="3">
                  <c:v>3.8145728527513452</c:v>
                </c:pt>
                <c:pt idx="4">
                  <c:v>3.6138844267007251</c:v>
                </c:pt>
                <c:pt idx="5">
                  <c:v>3.6124455728562701</c:v>
                </c:pt>
                <c:pt idx="6">
                  <c:v>3.8262900499677004</c:v>
                </c:pt>
                <c:pt idx="7">
                  <c:v>4.0401175724159142</c:v>
                </c:pt>
                <c:pt idx="8">
                  <c:v>4.2539279485142139</c:v>
                </c:pt>
                <c:pt idx="9">
                  <c:v>4.4677209836751626</c:v>
                </c:pt>
                <c:pt idx="10">
                  <c:v>4.6814964803557801</c:v>
                </c:pt>
                <c:pt idx="11">
                  <c:v>4.8952542380013844</c:v>
                </c:pt>
                <c:pt idx="12">
                  <c:v>5.2966144560000084</c:v>
                </c:pt>
                <c:pt idx="13">
                  <c:v>5.2966144560000021</c:v>
                </c:pt>
                <c:pt idx="14">
                  <c:v>5.2966144559999959</c:v>
                </c:pt>
                <c:pt idx="15">
                  <c:v>5.2966144560000048</c:v>
                </c:pt>
                <c:pt idx="16">
                  <c:v>5.2966144560000004</c:v>
                </c:pt>
                <c:pt idx="17">
                  <c:v>5.1703375794424344</c:v>
                </c:pt>
                <c:pt idx="18">
                  <c:v>5.0348499427987621</c:v>
                </c:pt>
                <c:pt idx="19">
                  <c:v>4.9031092370985778</c:v>
                </c:pt>
                <c:pt idx="20">
                  <c:v>4.7746663306293691</c:v>
                </c:pt>
                <c:pt idx="21">
                  <c:v>4.649070794558896</c:v>
                </c:pt>
                <c:pt idx="22">
                  <c:v>4.5258718103488258</c:v>
                </c:pt>
                <c:pt idx="23">
                  <c:v>4.4046187697218544</c:v>
                </c:pt>
                <c:pt idx="24">
                  <c:v>4.2848616122574033</c:v>
                </c:pt>
                <c:pt idx="25">
                  <c:v>4.1661509464266242</c:v>
                </c:pt>
                <c:pt idx="26">
                  <c:v>4.0480380000000009</c:v>
                </c:pt>
                <c:pt idx="27">
                  <c:v>4.0480380000000169</c:v>
                </c:pt>
                <c:pt idx="28">
                  <c:v>4.0480379999999831</c:v>
                </c:pt>
                <c:pt idx="29">
                  <c:v>4.0480379999999778</c:v>
                </c:pt>
                <c:pt idx="30">
                  <c:v>4.0480380000000062</c:v>
                </c:pt>
                <c:pt idx="31">
                  <c:v>4.0480380000000116</c:v>
                </c:pt>
                <c:pt idx="32">
                  <c:v>4.048037999999992</c:v>
                </c:pt>
                <c:pt idx="33">
                  <c:v>4.0480379999999787</c:v>
                </c:pt>
                <c:pt idx="34">
                  <c:v>4.0480380000000009</c:v>
                </c:pt>
                <c:pt idx="35">
                  <c:v>4.0480380000000089</c:v>
                </c:pt>
                <c:pt idx="36">
                  <c:v>4.0480379999999974</c:v>
                </c:pt>
              </c:numCache>
            </c:numRef>
          </c:val>
          <c:smooth val="0"/>
          <c:extLst>
            <c:ext xmlns:c16="http://schemas.microsoft.com/office/drawing/2014/chart" uri="{C3380CC4-5D6E-409C-BE32-E72D297353CC}">
              <c16:uniqueId val="{00000000-84BC-40C0-8881-905259A42E73}"/>
            </c:ext>
          </c:extLst>
        </c:ser>
        <c:dLbls>
          <c:showLegendKey val="0"/>
          <c:showVal val="0"/>
          <c:showCatName val="0"/>
          <c:showSerName val="0"/>
          <c:showPercent val="0"/>
          <c:showBubbleSize val="0"/>
        </c:dLbls>
        <c:smooth val="0"/>
        <c:axId val="509490080"/>
        <c:axId val="509488512"/>
      </c:lineChart>
      <c:catAx>
        <c:axId val="509490080"/>
        <c:scaling>
          <c:orientation val="minMax"/>
        </c:scaling>
        <c:delete val="0"/>
        <c:axPos val="b"/>
        <c:numFmt formatCode="General" sourceLinked="1"/>
        <c:majorTickMark val="out"/>
        <c:minorTickMark val="none"/>
        <c:tickLblPos val="nextTo"/>
        <c:crossAx val="509488512"/>
        <c:crosses val="autoZero"/>
        <c:auto val="1"/>
        <c:lblAlgn val="ctr"/>
        <c:lblOffset val="100"/>
        <c:noMultiLvlLbl val="0"/>
      </c:catAx>
      <c:valAx>
        <c:axId val="509488512"/>
        <c:scaling>
          <c:orientation val="minMax"/>
          <c:min val="3"/>
        </c:scaling>
        <c:delete val="0"/>
        <c:axPos val="l"/>
        <c:majorGridlines/>
        <c:numFmt formatCode="#,##0.0" sourceLinked="0"/>
        <c:majorTickMark val="out"/>
        <c:minorTickMark val="none"/>
        <c:tickLblPos val="nextTo"/>
        <c:crossAx val="50949008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Annual growth rate of D&amp;V cost  (%)</a:t>
            </a:r>
          </a:p>
        </c:rich>
      </c:tx>
      <c:overlay val="0"/>
    </c:title>
    <c:autoTitleDeleted val="0"/>
    <c:plotArea>
      <c:layout/>
      <c:lineChart>
        <c:grouping val="standard"/>
        <c:varyColors val="0"/>
        <c:ser>
          <c:idx val="0"/>
          <c:order val="0"/>
          <c:tx>
            <c:strRef>
              <c:f>'Type of service'!$Q$25</c:f>
              <c:strCache>
                <c:ptCount val="1"/>
                <c:pt idx="0">
                  <c:v>Annual growth rate of dental and vision cost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service'!$Q$26:$Q$62</c:f>
              <c:numCache>
                <c:formatCode>0.0</c:formatCode>
                <c:ptCount val="37"/>
                <c:pt idx="1">
                  <c:v>5.0505050505050502</c:v>
                </c:pt>
                <c:pt idx="2">
                  <c:v>4.4827131782945866</c:v>
                </c:pt>
                <c:pt idx="3">
                  <c:v>4.4819482025512016</c:v>
                </c:pt>
                <c:pt idx="4">
                  <c:v>4.2806476484194205</c:v>
                </c:pt>
                <c:pt idx="5">
                  <c:v>4.279892349096527</c:v>
                </c:pt>
                <c:pt idx="6">
                  <c:v>4.4958235431007294</c:v>
                </c:pt>
                <c:pt idx="7">
                  <c:v>4.7117556537453114</c:v>
                </c:pt>
                <c:pt idx="8">
                  <c:v>4.9276886736887873</c:v>
                </c:pt>
                <c:pt idx="9">
                  <c:v>5.143622595667825</c:v>
                </c:pt>
                <c:pt idx="10">
                  <c:v>5.359557412496196</c:v>
                </c:pt>
                <c:pt idx="11">
                  <c:v>5.5754931170639486</c:v>
                </c:pt>
                <c:pt idx="12">
                  <c:v>5.2966144560000084</c:v>
                </c:pt>
                <c:pt idx="13">
                  <c:v>5.2966144560000021</c:v>
                </c:pt>
                <c:pt idx="14">
                  <c:v>5.2966144559999959</c:v>
                </c:pt>
                <c:pt idx="15">
                  <c:v>5.2966144560000048</c:v>
                </c:pt>
                <c:pt idx="16">
                  <c:v>5.2966144560000004</c:v>
                </c:pt>
                <c:pt idx="17">
                  <c:v>5.1703375794424344</c:v>
                </c:pt>
                <c:pt idx="18">
                  <c:v>5.0348499427987621</c:v>
                </c:pt>
                <c:pt idx="19">
                  <c:v>4.9031092370985778</c:v>
                </c:pt>
                <c:pt idx="20">
                  <c:v>4.7746663306293691</c:v>
                </c:pt>
                <c:pt idx="21">
                  <c:v>4.649070794558896</c:v>
                </c:pt>
                <c:pt idx="22">
                  <c:v>4.5258718103488258</c:v>
                </c:pt>
                <c:pt idx="23">
                  <c:v>4.4046187697218544</c:v>
                </c:pt>
                <c:pt idx="24">
                  <c:v>4.2848616122574033</c:v>
                </c:pt>
                <c:pt idx="25">
                  <c:v>4.1661509464266242</c:v>
                </c:pt>
                <c:pt idx="26">
                  <c:v>4.0480380000000009</c:v>
                </c:pt>
                <c:pt idx="27">
                  <c:v>4.0480380000000169</c:v>
                </c:pt>
                <c:pt idx="28">
                  <c:v>4.0480379999999831</c:v>
                </c:pt>
                <c:pt idx="29">
                  <c:v>4.0480379999999778</c:v>
                </c:pt>
                <c:pt idx="30">
                  <c:v>4.0480380000000062</c:v>
                </c:pt>
                <c:pt idx="31">
                  <c:v>4.0480380000000116</c:v>
                </c:pt>
                <c:pt idx="32">
                  <c:v>4.048037999999992</c:v>
                </c:pt>
                <c:pt idx="33">
                  <c:v>4.0480379999999787</c:v>
                </c:pt>
                <c:pt idx="34">
                  <c:v>4.0480380000000009</c:v>
                </c:pt>
                <c:pt idx="35">
                  <c:v>4.0480380000000089</c:v>
                </c:pt>
                <c:pt idx="36">
                  <c:v>4.0480379999999974</c:v>
                </c:pt>
              </c:numCache>
            </c:numRef>
          </c:val>
          <c:smooth val="0"/>
          <c:extLst>
            <c:ext xmlns:c16="http://schemas.microsoft.com/office/drawing/2014/chart" uri="{C3380CC4-5D6E-409C-BE32-E72D297353CC}">
              <c16:uniqueId val="{00000000-7785-4293-9E49-12B33208F015}"/>
            </c:ext>
          </c:extLst>
        </c:ser>
        <c:dLbls>
          <c:showLegendKey val="0"/>
          <c:showVal val="0"/>
          <c:showCatName val="0"/>
          <c:showSerName val="0"/>
          <c:showPercent val="0"/>
          <c:showBubbleSize val="0"/>
        </c:dLbls>
        <c:smooth val="0"/>
        <c:axId val="509489296"/>
        <c:axId val="509482632"/>
      </c:lineChart>
      <c:catAx>
        <c:axId val="509489296"/>
        <c:scaling>
          <c:orientation val="minMax"/>
        </c:scaling>
        <c:delete val="0"/>
        <c:axPos val="b"/>
        <c:numFmt formatCode="General" sourceLinked="1"/>
        <c:majorTickMark val="out"/>
        <c:minorTickMark val="none"/>
        <c:tickLblPos val="nextTo"/>
        <c:crossAx val="509482632"/>
        <c:crosses val="autoZero"/>
        <c:auto val="1"/>
        <c:lblAlgn val="ctr"/>
        <c:lblOffset val="100"/>
        <c:noMultiLvlLbl val="0"/>
      </c:catAx>
      <c:valAx>
        <c:axId val="509482632"/>
        <c:scaling>
          <c:orientation val="minMax"/>
          <c:min val="3"/>
        </c:scaling>
        <c:delete val="0"/>
        <c:axPos val="l"/>
        <c:majorGridlines/>
        <c:numFmt formatCode="#,##0.0" sourceLinked="0"/>
        <c:majorTickMark val="out"/>
        <c:minorTickMark val="none"/>
        <c:tickLblPos val="nextTo"/>
        <c:crossAx val="50948929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 Prsb.drug cost  (%)</a:t>
            </a:r>
          </a:p>
        </c:rich>
      </c:tx>
      <c:overlay val="0"/>
    </c:title>
    <c:autoTitleDeleted val="0"/>
    <c:plotArea>
      <c:layout/>
      <c:lineChart>
        <c:grouping val="standard"/>
        <c:varyColors val="0"/>
        <c:ser>
          <c:idx val="0"/>
          <c:order val="0"/>
          <c:tx>
            <c:strRef>
              <c:f>'Type of service'!$U$25</c:f>
              <c:strCache>
                <c:ptCount val="1"/>
                <c:pt idx="0">
                  <c:v>Annual growth rate of Prsb.drug cost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service'!$U$26:$U$62</c:f>
              <c:numCache>
                <c:formatCode>0.0</c:formatCode>
                <c:ptCount val="37"/>
                <c:pt idx="1">
                  <c:v>4.0000000000000044</c:v>
                </c:pt>
                <c:pt idx="2">
                  <c:v>4.0287322958559271</c:v>
                </c:pt>
                <c:pt idx="3">
                  <c:v>4.0284503292699982</c:v>
                </c:pt>
                <c:pt idx="4">
                  <c:v>3.8284972457106985</c:v>
                </c:pt>
                <c:pt idx="5">
                  <c:v>3.8282139593730111</c:v>
                </c:pt>
                <c:pt idx="6">
                  <c:v>4.0436745988204903</c:v>
                </c:pt>
                <c:pt idx="7">
                  <c:v>4.2591331111040018</c:v>
                </c:pt>
                <c:pt idx="8">
                  <c:v>4.4745894856301911</c:v>
                </c:pt>
                <c:pt idx="9">
                  <c:v>4.6900437117352967</c:v>
                </c:pt>
                <c:pt idx="10">
                  <c:v>4.9054957786843358</c:v>
                </c:pt>
                <c:pt idx="11">
                  <c:v>5.12094567567088</c:v>
                </c:pt>
                <c:pt idx="12">
                  <c:v>5.296614456000011</c:v>
                </c:pt>
                <c:pt idx="13">
                  <c:v>5.2966144560000021</c:v>
                </c:pt>
                <c:pt idx="14">
                  <c:v>5.2966144560000004</c:v>
                </c:pt>
                <c:pt idx="15">
                  <c:v>5.2966144560000057</c:v>
                </c:pt>
                <c:pt idx="16">
                  <c:v>5.2966144559999995</c:v>
                </c:pt>
                <c:pt idx="17">
                  <c:v>5.1703375794424247</c:v>
                </c:pt>
                <c:pt idx="18">
                  <c:v>5.0348499427987568</c:v>
                </c:pt>
                <c:pt idx="19">
                  <c:v>4.903109237098584</c:v>
                </c:pt>
                <c:pt idx="20">
                  <c:v>4.7746663306293691</c:v>
                </c:pt>
                <c:pt idx="21">
                  <c:v>4.6490707945589076</c:v>
                </c:pt>
                <c:pt idx="22">
                  <c:v>4.5258718103488151</c:v>
                </c:pt>
                <c:pt idx="23">
                  <c:v>4.4046187697218571</c:v>
                </c:pt>
                <c:pt idx="24">
                  <c:v>4.2848616122573917</c:v>
                </c:pt>
                <c:pt idx="25">
                  <c:v>4.1661509464266322</c:v>
                </c:pt>
                <c:pt idx="26">
                  <c:v>4.0480379999999885</c:v>
                </c:pt>
                <c:pt idx="27">
                  <c:v>4.048038000000024</c:v>
                </c:pt>
                <c:pt idx="28">
                  <c:v>4.0480379999999903</c:v>
                </c:pt>
                <c:pt idx="29">
                  <c:v>4.0480379999999849</c:v>
                </c:pt>
                <c:pt idx="30">
                  <c:v>4.048038</c:v>
                </c:pt>
                <c:pt idx="31">
                  <c:v>4.0480380000000054</c:v>
                </c:pt>
                <c:pt idx="32">
                  <c:v>4.0480379999999858</c:v>
                </c:pt>
                <c:pt idx="33">
                  <c:v>4.0480379999999894</c:v>
                </c:pt>
                <c:pt idx="34">
                  <c:v>4.0480379999999974</c:v>
                </c:pt>
                <c:pt idx="35">
                  <c:v>4.0480380000000027</c:v>
                </c:pt>
                <c:pt idx="36">
                  <c:v>4.048038000000008</c:v>
                </c:pt>
              </c:numCache>
            </c:numRef>
          </c:val>
          <c:smooth val="0"/>
          <c:extLst>
            <c:ext xmlns:c16="http://schemas.microsoft.com/office/drawing/2014/chart" uri="{C3380CC4-5D6E-409C-BE32-E72D297353CC}">
              <c16:uniqueId val="{00000000-2459-4758-B417-C1EDC2B2B39E}"/>
            </c:ext>
          </c:extLst>
        </c:ser>
        <c:dLbls>
          <c:showLegendKey val="0"/>
          <c:showVal val="0"/>
          <c:showCatName val="0"/>
          <c:showSerName val="0"/>
          <c:showPercent val="0"/>
          <c:showBubbleSize val="0"/>
        </c:dLbls>
        <c:smooth val="0"/>
        <c:axId val="509485376"/>
        <c:axId val="509485768"/>
      </c:lineChart>
      <c:catAx>
        <c:axId val="509485376"/>
        <c:scaling>
          <c:orientation val="minMax"/>
        </c:scaling>
        <c:delete val="0"/>
        <c:axPos val="b"/>
        <c:numFmt formatCode="General" sourceLinked="1"/>
        <c:majorTickMark val="out"/>
        <c:minorTickMark val="none"/>
        <c:tickLblPos val="nextTo"/>
        <c:crossAx val="509485768"/>
        <c:crosses val="autoZero"/>
        <c:auto val="1"/>
        <c:lblAlgn val="ctr"/>
        <c:lblOffset val="100"/>
        <c:noMultiLvlLbl val="0"/>
      </c:catAx>
      <c:valAx>
        <c:axId val="509485768"/>
        <c:scaling>
          <c:orientation val="minMax"/>
          <c:max val="6"/>
          <c:min val="3"/>
        </c:scaling>
        <c:delete val="0"/>
        <c:axPos val="l"/>
        <c:majorGridlines/>
        <c:numFmt formatCode="#,##0.0" sourceLinked="0"/>
        <c:majorTickMark val="out"/>
        <c:minorTickMark val="none"/>
        <c:tickLblPos val="nextTo"/>
        <c:crossAx val="50948537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 non-prsb.drug  (%)</a:t>
            </a:r>
          </a:p>
        </c:rich>
      </c:tx>
      <c:overlay val="0"/>
    </c:title>
    <c:autoTitleDeleted val="0"/>
    <c:plotArea>
      <c:layout/>
      <c:lineChart>
        <c:grouping val="standard"/>
        <c:varyColors val="0"/>
        <c:ser>
          <c:idx val="0"/>
          <c:order val="0"/>
          <c:tx>
            <c:strRef>
              <c:f>'Type of service'!$Y$25</c:f>
              <c:strCache>
                <c:ptCount val="1"/>
                <c:pt idx="0">
                  <c:v>Annual growth rate of non-prsb.drug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service'!$Y$26:$Y$62</c:f>
              <c:numCache>
                <c:formatCode>General</c:formatCode>
                <c:ptCount val="37"/>
                <c:pt idx="2" formatCode="0.0">
                  <c:v>6.4011240310077477</c:v>
                </c:pt>
                <c:pt idx="3" formatCode="0.0">
                  <c:v>6.3555892958816012</c:v>
                </c:pt>
                <c:pt idx="4" formatCode="0.0">
                  <c:v>6.1078467831907872</c:v>
                </c:pt>
                <c:pt idx="5" formatCode="0.0">
                  <c:v>6.0659741206487885</c:v>
                </c:pt>
                <c:pt idx="6" formatCode="0.0">
                  <c:v>6.2460443611949268</c:v>
                </c:pt>
                <c:pt idx="7" formatCode="0.0">
                  <c:v>6.4274914663852654</c:v>
                </c:pt>
                <c:pt idx="8" formatCode="0.0">
                  <c:v>6.6102379964643898</c:v>
                </c:pt>
                <c:pt idx="9" formatCode="0.0">
                  <c:v>6.794212212121356</c:v>
                </c:pt>
                <c:pt idx="10" formatCode="0.0">
                  <c:v>6.9793475594462899</c:v>
                </c:pt>
                <c:pt idx="11" formatCode="0.0">
                  <c:v>7.1655822097378268</c:v>
                </c:pt>
                <c:pt idx="12" formatCode="0.0">
                  <c:v>5.2966144559999959</c:v>
                </c:pt>
                <c:pt idx="13" formatCode="0.0">
                  <c:v>5.296614455999995</c:v>
                </c:pt>
                <c:pt idx="14" formatCode="0.0">
                  <c:v>5.2966144560000279</c:v>
                </c:pt>
                <c:pt idx="15" formatCode="0.0">
                  <c:v>5.2966144559999959</c:v>
                </c:pt>
                <c:pt idx="16" formatCode="0.0">
                  <c:v>5.2966144559999959</c:v>
                </c:pt>
                <c:pt idx="17" formatCode="0.0">
                  <c:v>5.1703375794424318</c:v>
                </c:pt>
                <c:pt idx="18" formatCode="0.0">
                  <c:v>5.0348499427987603</c:v>
                </c:pt>
                <c:pt idx="19" formatCode="0.0">
                  <c:v>4.9031092370986027</c:v>
                </c:pt>
                <c:pt idx="20" formatCode="0.0">
                  <c:v>4.7746663306293557</c:v>
                </c:pt>
                <c:pt idx="21" formatCode="0.0">
                  <c:v>4.6490707945589023</c:v>
                </c:pt>
                <c:pt idx="22" formatCode="0.0">
                  <c:v>4.5258718103488205</c:v>
                </c:pt>
                <c:pt idx="23" formatCode="0.0">
                  <c:v>4.4046187697218668</c:v>
                </c:pt>
                <c:pt idx="24" formatCode="0.0">
                  <c:v>4.2848616122573731</c:v>
                </c:pt>
                <c:pt idx="25" formatCode="0.0">
                  <c:v>4.1661509464266464</c:v>
                </c:pt>
                <c:pt idx="26" formatCode="0.0">
                  <c:v>4.0480379999999787</c:v>
                </c:pt>
                <c:pt idx="27" formatCode="0.0">
                  <c:v>4.048038</c:v>
                </c:pt>
                <c:pt idx="28" formatCode="0.0">
                  <c:v>4.0480380000000062</c:v>
                </c:pt>
                <c:pt idx="29" formatCode="0.0">
                  <c:v>4.048038</c:v>
                </c:pt>
                <c:pt idx="30" formatCode="0.0">
                  <c:v>4.0480379999999805</c:v>
                </c:pt>
                <c:pt idx="31" formatCode="0.0">
                  <c:v>4.0480380000000222</c:v>
                </c:pt>
                <c:pt idx="32" formatCode="0.0">
                  <c:v>4.0480379999999725</c:v>
                </c:pt>
                <c:pt idx="33" formatCode="0.0">
                  <c:v>4.0480380000000054</c:v>
                </c:pt>
                <c:pt idx="34" formatCode="0.0">
                  <c:v>4.0480379999999894</c:v>
                </c:pt>
                <c:pt idx="35" formatCode="0.0">
                  <c:v>4.0480380000000133</c:v>
                </c:pt>
                <c:pt idx="36" formatCode="0.0">
                  <c:v>4.0480379999999965</c:v>
                </c:pt>
              </c:numCache>
            </c:numRef>
          </c:val>
          <c:smooth val="0"/>
          <c:extLst>
            <c:ext xmlns:c16="http://schemas.microsoft.com/office/drawing/2014/chart" uri="{C3380CC4-5D6E-409C-BE32-E72D297353CC}">
              <c16:uniqueId val="{00000000-187E-46DA-BF4C-9DDFAC882AD5}"/>
            </c:ext>
          </c:extLst>
        </c:ser>
        <c:dLbls>
          <c:showLegendKey val="0"/>
          <c:showVal val="0"/>
          <c:showCatName val="0"/>
          <c:showSerName val="0"/>
          <c:showPercent val="0"/>
          <c:showBubbleSize val="0"/>
        </c:dLbls>
        <c:smooth val="0"/>
        <c:axId val="509487336"/>
        <c:axId val="509487728"/>
      </c:lineChart>
      <c:catAx>
        <c:axId val="509487336"/>
        <c:scaling>
          <c:orientation val="minMax"/>
        </c:scaling>
        <c:delete val="0"/>
        <c:axPos val="b"/>
        <c:numFmt formatCode="General" sourceLinked="1"/>
        <c:majorTickMark val="out"/>
        <c:minorTickMark val="none"/>
        <c:tickLblPos val="nextTo"/>
        <c:crossAx val="509487728"/>
        <c:crosses val="autoZero"/>
        <c:auto val="1"/>
        <c:lblAlgn val="ctr"/>
        <c:lblOffset val="100"/>
        <c:noMultiLvlLbl val="0"/>
      </c:catAx>
      <c:valAx>
        <c:axId val="509487728"/>
        <c:scaling>
          <c:orientation val="minMax"/>
          <c:min val="3"/>
        </c:scaling>
        <c:delete val="0"/>
        <c:axPos val="l"/>
        <c:majorGridlines/>
        <c:numFmt formatCode="#,##0.0" sourceLinked="0"/>
        <c:majorTickMark val="out"/>
        <c:minorTickMark val="none"/>
        <c:tickLblPos val="nextTo"/>
        <c:crossAx val="509487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 physican cost  (%)</a:t>
            </a:r>
          </a:p>
        </c:rich>
      </c:tx>
      <c:layout>
        <c:manualLayout>
          <c:xMode val="edge"/>
          <c:yMode val="edge"/>
          <c:x val="9.7000000000000003E-2"/>
          <c:y val="0"/>
        </c:manualLayout>
      </c:layout>
      <c:overlay val="0"/>
    </c:title>
    <c:autoTitleDeleted val="0"/>
    <c:plotArea>
      <c:layout>
        <c:manualLayout>
          <c:layoutTarget val="inner"/>
          <c:xMode val="edge"/>
          <c:yMode val="edge"/>
          <c:x val="9.6985050781695767E-2"/>
          <c:y val="0.15713667950096544"/>
          <c:w val="0.86550429278181662"/>
          <c:h val="0.64828702579578434"/>
        </c:manualLayout>
      </c:layout>
      <c:lineChart>
        <c:grouping val="standard"/>
        <c:varyColors val="0"/>
        <c:ser>
          <c:idx val="0"/>
          <c:order val="0"/>
          <c:tx>
            <c:strRef>
              <c:f>'Type of service'!$AC$25</c:f>
              <c:strCache>
                <c:ptCount val="1"/>
                <c:pt idx="0">
                  <c:v>Annual growth rate of physican cost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service'!$AC$26:$AC$62</c:f>
              <c:numCache>
                <c:formatCode>0.0</c:formatCode>
                <c:ptCount val="37"/>
                <c:pt idx="1">
                  <c:v>5.7013513106676195</c:v>
                </c:pt>
                <c:pt idx="2">
                  <c:v>4.5349930364341757</c:v>
                </c:pt>
                <c:pt idx="3">
                  <c:v>4.5339195171159332</c:v>
                </c:pt>
                <c:pt idx="4">
                  <c:v>4.3322139831786695</c:v>
                </c:pt>
                <c:pt idx="5">
                  <c:v>4.3311561494913615</c:v>
                </c:pt>
                <c:pt idx="6">
                  <c:v>4.5468933682624435</c:v>
                </c:pt>
                <c:pt idx="7">
                  <c:v>4.7626328979914447</c:v>
                </c:pt>
                <c:pt idx="8">
                  <c:v>4.9783747168116657</c:v>
                </c:pt>
                <c:pt idx="9">
                  <c:v>5.1941188031313565</c:v>
                </c:pt>
                <c:pt idx="10">
                  <c:v>5.4098651356295377</c:v>
                </c:pt>
                <c:pt idx="11">
                  <c:v>5.6256136932515588</c:v>
                </c:pt>
                <c:pt idx="12">
                  <c:v>5.2966144559999897</c:v>
                </c:pt>
                <c:pt idx="13">
                  <c:v>5.2966144560000155</c:v>
                </c:pt>
                <c:pt idx="14">
                  <c:v>5.2966144559999888</c:v>
                </c:pt>
                <c:pt idx="15">
                  <c:v>5.2966144560000208</c:v>
                </c:pt>
                <c:pt idx="16">
                  <c:v>5.2966144560000048</c:v>
                </c:pt>
                <c:pt idx="17">
                  <c:v>5.1703375794424149</c:v>
                </c:pt>
                <c:pt idx="18">
                  <c:v>5.034849942798763</c:v>
                </c:pt>
                <c:pt idx="19">
                  <c:v>4.9031092370985974</c:v>
                </c:pt>
                <c:pt idx="20">
                  <c:v>4.7746663306293593</c:v>
                </c:pt>
                <c:pt idx="21">
                  <c:v>4.6490707945589067</c:v>
                </c:pt>
                <c:pt idx="22">
                  <c:v>4.5258718103488071</c:v>
                </c:pt>
                <c:pt idx="23">
                  <c:v>4.4046187697218615</c:v>
                </c:pt>
                <c:pt idx="24">
                  <c:v>4.2848616122574006</c:v>
                </c:pt>
                <c:pt idx="25">
                  <c:v>4.166150946426626</c:v>
                </c:pt>
                <c:pt idx="26">
                  <c:v>4.0480380000000018</c:v>
                </c:pt>
                <c:pt idx="27">
                  <c:v>4.0480380000000009</c:v>
                </c:pt>
                <c:pt idx="28">
                  <c:v>4.0480379999999823</c:v>
                </c:pt>
                <c:pt idx="29">
                  <c:v>4.0480379999999911</c:v>
                </c:pt>
                <c:pt idx="30">
                  <c:v>4.048038000000016</c:v>
                </c:pt>
                <c:pt idx="31">
                  <c:v>4.0480379999999929</c:v>
                </c:pt>
                <c:pt idx="32">
                  <c:v>4.048037999999992</c:v>
                </c:pt>
                <c:pt idx="33">
                  <c:v>4.048038</c:v>
                </c:pt>
                <c:pt idx="34">
                  <c:v>4.0480379999999876</c:v>
                </c:pt>
                <c:pt idx="35">
                  <c:v>4.0480380000000062</c:v>
                </c:pt>
                <c:pt idx="36">
                  <c:v>4.0480379999999938</c:v>
                </c:pt>
              </c:numCache>
            </c:numRef>
          </c:val>
          <c:smooth val="0"/>
          <c:extLst>
            <c:ext xmlns:c16="http://schemas.microsoft.com/office/drawing/2014/chart" uri="{C3380CC4-5D6E-409C-BE32-E72D297353CC}">
              <c16:uniqueId val="{00000000-FEE0-4A79-91EF-EA906D3C592A}"/>
            </c:ext>
          </c:extLst>
        </c:ser>
        <c:dLbls>
          <c:showLegendKey val="0"/>
          <c:showVal val="0"/>
          <c:showCatName val="0"/>
          <c:showSerName val="0"/>
          <c:showPercent val="0"/>
          <c:showBubbleSize val="0"/>
        </c:dLbls>
        <c:smooth val="0"/>
        <c:axId val="244628016"/>
        <c:axId val="244627232"/>
      </c:lineChart>
      <c:catAx>
        <c:axId val="244628016"/>
        <c:scaling>
          <c:orientation val="minMax"/>
        </c:scaling>
        <c:delete val="0"/>
        <c:axPos val="b"/>
        <c:numFmt formatCode="General" sourceLinked="1"/>
        <c:majorTickMark val="out"/>
        <c:minorTickMark val="none"/>
        <c:tickLblPos val="nextTo"/>
        <c:crossAx val="244627232"/>
        <c:crosses val="autoZero"/>
        <c:auto val="1"/>
        <c:lblAlgn val="ctr"/>
        <c:lblOffset val="100"/>
        <c:noMultiLvlLbl val="0"/>
      </c:catAx>
      <c:valAx>
        <c:axId val="244627232"/>
        <c:scaling>
          <c:orientation val="minMax"/>
          <c:min val="3"/>
        </c:scaling>
        <c:delete val="0"/>
        <c:axPos val="l"/>
        <c:majorGridlines/>
        <c:numFmt formatCode="#,##0.0" sourceLinked="0"/>
        <c:majorTickMark val="out"/>
        <c:minorTickMark val="none"/>
        <c:tickLblPos val="nextTo"/>
        <c:crossAx val="244628016"/>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 Other cost(%)</a:t>
            </a:r>
          </a:p>
        </c:rich>
      </c:tx>
      <c:overlay val="0"/>
    </c:title>
    <c:autoTitleDeleted val="0"/>
    <c:plotArea>
      <c:layout/>
      <c:lineChart>
        <c:grouping val="standard"/>
        <c:varyColors val="0"/>
        <c:ser>
          <c:idx val="0"/>
          <c:order val="0"/>
          <c:tx>
            <c:strRef>
              <c:f>'Type of service'!$AG$25</c:f>
              <c:strCache>
                <c:ptCount val="1"/>
                <c:pt idx="0">
                  <c:v>Annual growth rate of Other cost(%)</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service'!$AG$26:$AG$62</c:f>
              <c:numCache>
                <c:formatCode>#,##0.0</c:formatCode>
                <c:ptCount val="37"/>
                <c:pt idx="1">
                  <c:v>0.73342950464215273</c:v>
                </c:pt>
                <c:pt idx="2">
                  <c:v>4.0995342310074721</c:v>
                </c:pt>
                <c:pt idx="3">
                  <c:v>4.0994372721611745</c:v>
                </c:pt>
                <c:pt idx="4">
                  <c:v>3.8995333311178917</c:v>
                </c:pt>
                <c:pt idx="5">
                  <c:v>3.8994361838908245</c:v>
                </c:pt>
                <c:pt idx="6">
                  <c:v>4.1152320933504933</c:v>
                </c:pt>
                <c:pt idx="7">
                  <c:v>4.3310274089155465</c:v>
                </c:pt>
                <c:pt idx="8">
                  <c:v>4.5468221288580963</c:v>
                </c:pt>
                <c:pt idx="9">
                  <c:v>4.7626162514436787</c:v>
                </c:pt>
                <c:pt idx="10">
                  <c:v>4.9784097749309506</c:v>
                </c:pt>
                <c:pt idx="11">
                  <c:v>5.1942026975718791</c:v>
                </c:pt>
                <c:pt idx="12">
                  <c:v>5.2966144560000084</c:v>
                </c:pt>
                <c:pt idx="13">
                  <c:v>5.2966144559999933</c:v>
                </c:pt>
                <c:pt idx="14">
                  <c:v>5.2966144559999968</c:v>
                </c:pt>
                <c:pt idx="15">
                  <c:v>5.2966144560000181</c:v>
                </c:pt>
                <c:pt idx="16">
                  <c:v>5.2966144559999933</c:v>
                </c:pt>
                <c:pt idx="17">
                  <c:v>5.1703375794424344</c:v>
                </c:pt>
                <c:pt idx="18">
                  <c:v>5.0348499427987425</c:v>
                </c:pt>
                <c:pt idx="19">
                  <c:v>4.9031092370985823</c:v>
                </c:pt>
                <c:pt idx="20">
                  <c:v>4.77466633062937</c:v>
                </c:pt>
                <c:pt idx="21">
                  <c:v>4.6490707945589262</c:v>
                </c:pt>
                <c:pt idx="22">
                  <c:v>4.525871810348792</c:v>
                </c:pt>
                <c:pt idx="23">
                  <c:v>4.4046187697218793</c:v>
                </c:pt>
                <c:pt idx="24">
                  <c:v>4.2848616122573837</c:v>
                </c:pt>
                <c:pt idx="25">
                  <c:v>4.1661509464266393</c:v>
                </c:pt>
                <c:pt idx="26">
                  <c:v>4.048037999999984</c:v>
                </c:pt>
                <c:pt idx="27">
                  <c:v>4.0480380000000133</c:v>
                </c:pt>
                <c:pt idx="28">
                  <c:v>4.048037999999992</c:v>
                </c:pt>
                <c:pt idx="29">
                  <c:v>4.0480379999999796</c:v>
                </c:pt>
                <c:pt idx="30">
                  <c:v>4.048038000000008</c:v>
                </c:pt>
                <c:pt idx="31">
                  <c:v>4.0480379999999982</c:v>
                </c:pt>
                <c:pt idx="32">
                  <c:v>4.0480379999999911</c:v>
                </c:pt>
                <c:pt idx="33">
                  <c:v>4.0480379999999956</c:v>
                </c:pt>
                <c:pt idx="34">
                  <c:v>4.0480379999999947</c:v>
                </c:pt>
                <c:pt idx="35">
                  <c:v>4.048038000000016</c:v>
                </c:pt>
                <c:pt idx="36">
                  <c:v>4.0480379999999947</c:v>
                </c:pt>
              </c:numCache>
            </c:numRef>
          </c:val>
          <c:smooth val="0"/>
          <c:extLst>
            <c:ext xmlns:c16="http://schemas.microsoft.com/office/drawing/2014/chart" uri="{C3380CC4-5D6E-409C-BE32-E72D297353CC}">
              <c16:uniqueId val="{00000000-6F78-443F-B738-EA4083B1B629}"/>
            </c:ext>
          </c:extLst>
        </c:ser>
        <c:dLbls>
          <c:showLegendKey val="0"/>
          <c:showVal val="0"/>
          <c:showCatName val="0"/>
          <c:showSerName val="0"/>
          <c:showPercent val="0"/>
          <c:showBubbleSize val="0"/>
        </c:dLbls>
        <c:smooth val="0"/>
        <c:axId val="244625272"/>
        <c:axId val="509904072"/>
      </c:lineChart>
      <c:catAx>
        <c:axId val="244625272"/>
        <c:scaling>
          <c:orientation val="minMax"/>
        </c:scaling>
        <c:delete val="0"/>
        <c:axPos val="b"/>
        <c:numFmt formatCode="General" sourceLinked="1"/>
        <c:majorTickMark val="out"/>
        <c:minorTickMark val="none"/>
        <c:tickLblPos val="nextTo"/>
        <c:crossAx val="509904072"/>
        <c:crosses val="autoZero"/>
        <c:auto val="1"/>
        <c:lblAlgn val="ctr"/>
        <c:lblOffset val="100"/>
        <c:noMultiLvlLbl val="0"/>
      </c:catAx>
      <c:valAx>
        <c:axId val="509904072"/>
        <c:scaling>
          <c:orientation val="minMax"/>
        </c:scaling>
        <c:delete val="0"/>
        <c:axPos val="l"/>
        <c:majorGridlines/>
        <c:numFmt formatCode="General" sourceLinked="1"/>
        <c:majorTickMark val="out"/>
        <c:minorTickMark val="none"/>
        <c:tickLblPos val="nextTo"/>
        <c:crossAx val="24462527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HCE (%)</a:t>
            </a:r>
          </a:p>
        </c:rich>
      </c:tx>
      <c:overlay val="0"/>
    </c:title>
    <c:autoTitleDeleted val="0"/>
    <c:plotArea>
      <c:layout/>
      <c:lineChart>
        <c:grouping val="standard"/>
        <c:varyColors val="0"/>
        <c:ser>
          <c:idx val="0"/>
          <c:order val="0"/>
          <c:tx>
            <c:strRef>
              <c:f>'Type of service'!$E$25</c:f>
              <c:strCache>
                <c:ptCount val="1"/>
                <c:pt idx="0">
                  <c:v>Annual growth rate in HCE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service'!$E$26:$E$62</c:f>
              <c:numCache>
                <c:formatCode>0.0</c:formatCode>
                <c:ptCount val="37"/>
                <c:pt idx="1">
                  <c:v>4</c:v>
                </c:pt>
                <c:pt idx="2">
                  <c:v>4.200000000000002</c:v>
                </c:pt>
                <c:pt idx="3">
                  <c:v>4.2000000000000011</c:v>
                </c:pt>
                <c:pt idx="4">
                  <c:v>4.0000000000000027</c:v>
                </c:pt>
                <c:pt idx="5">
                  <c:v>4.0000000000000053</c:v>
                </c:pt>
                <c:pt idx="6">
                  <c:v>4.2161024093333488</c:v>
                </c:pt>
                <c:pt idx="7">
                  <c:v>4.432204818666662</c:v>
                </c:pt>
                <c:pt idx="8">
                  <c:v>4.648307228000002</c:v>
                </c:pt>
                <c:pt idx="9">
                  <c:v>4.8644096373333516</c:v>
                </c:pt>
                <c:pt idx="10">
                  <c:v>5.0805120466666702</c:v>
                </c:pt>
                <c:pt idx="11">
                  <c:v>5.2966144560000057</c:v>
                </c:pt>
                <c:pt idx="12">
                  <c:v>5.2966144559999968</c:v>
                </c:pt>
                <c:pt idx="13">
                  <c:v>5.2966144559999959</c:v>
                </c:pt>
                <c:pt idx="14">
                  <c:v>5.296614456000011</c:v>
                </c:pt>
                <c:pt idx="15">
                  <c:v>5.2966144560000021</c:v>
                </c:pt>
                <c:pt idx="16">
                  <c:v>5.2966144560000012</c:v>
                </c:pt>
                <c:pt idx="17">
                  <c:v>5.1703375794424273</c:v>
                </c:pt>
                <c:pt idx="18">
                  <c:v>5.034849942798763</c:v>
                </c:pt>
                <c:pt idx="19">
                  <c:v>4.9031092370985849</c:v>
                </c:pt>
                <c:pt idx="20">
                  <c:v>4.7746663306293691</c:v>
                </c:pt>
                <c:pt idx="21">
                  <c:v>4.6490707945589005</c:v>
                </c:pt>
                <c:pt idx="22">
                  <c:v>4.5258718103488151</c:v>
                </c:pt>
                <c:pt idx="23">
                  <c:v>4.4046187697218651</c:v>
                </c:pt>
                <c:pt idx="24">
                  <c:v>4.284861612257389</c:v>
                </c:pt>
                <c:pt idx="25">
                  <c:v>4.1661509464266295</c:v>
                </c:pt>
                <c:pt idx="26">
                  <c:v>4.0480379999999965</c:v>
                </c:pt>
                <c:pt idx="27">
                  <c:v>4.0480380000000071</c:v>
                </c:pt>
                <c:pt idx="28">
                  <c:v>4.048037999999992</c:v>
                </c:pt>
                <c:pt idx="29">
                  <c:v>4.0480379999999938</c:v>
                </c:pt>
                <c:pt idx="30">
                  <c:v>4.0480379999999956</c:v>
                </c:pt>
                <c:pt idx="31">
                  <c:v>4.0480380000000054</c:v>
                </c:pt>
                <c:pt idx="32">
                  <c:v>4.0480379999999929</c:v>
                </c:pt>
                <c:pt idx="33">
                  <c:v>4.0480379999999911</c:v>
                </c:pt>
                <c:pt idx="34">
                  <c:v>4.048038</c:v>
                </c:pt>
                <c:pt idx="35">
                  <c:v>4.0480379999999974</c:v>
                </c:pt>
                <c:pt idx="36">
                  <c:v>4.0480380000000009</c:v>
                </c:pt>
              </c:numCache>
            </c:numRef>
          </c:val>
          <c:smooth val="0"/>
          <c:extLst>
            <c:ext xmlns:c16="http://schemas.microsoft.com/office/drawing/2014/chart" uri="{C3380CC4-5D6E-409C-BE32-E72D297353CC}">
              <c16:uniqueId val="{00000000-5387-4BE0-B989-ED36B4751070}"/>
            </c:ext>
          </c:extLst>
        </c:ser>
        <c:dLbls>
          <c:showLegendKey val="0"/>
          <c:showVal val="0"/>
          <c:showCatName val="0"/>
          <c:showSerName val="0"/>
          <c:showPercent val="0"/>
          <c:showBubbleSize val="0"/>
        </c:dLbls>
        <c:smooth val="0"/>
        <c:axId val="509904464"/>
        <c:axId val="509904856"/>
      </c:lineChart>
      <c:catAx>
        <c:axId val="509904464"/>
        <c:scaling>
          <c:orientation val="minMax"/>
        </c:scaling>
        <c:delete val="0"/>
        <c:axPos val="b"/>
        <c:numFmt formatCode="General" sourceLinked="1"/>
        <c:majorTickMark val="out"/>
        <c:minorTickMark val="none"/>
        <c:tickLblPos val="nextTo"/>
        <c:crossAx val="509904856"/>
        <c:crosses val="autoZero"/>
        <c:auto val="1"/>
        <c:lblAlgn val="ctr"/>
        <c:lblOffset val="100"/>
        <c:noMultiLvlLbl val="0"/>
      </c:catAx>
      <c:valAx>
        <c:axId val="509904856"/>
        <c:scaling>
          <c:orientation val="minMax"/>
          <c:min val="3"/>
        </c:scaling>
        <c:delete val="0"/>
        <c:axPos val="l"/>
        <c:majorGridlines/>
        <c:numFmt formatCode="0.0" sourceLinked="0"/>
        <c:majorTickMark val="out"/>
        <c:minorTickMark val="none"/>
        <c:tickLblPos val="nextTo"/>
        <c:crossAx val="509904464"/>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in private hospital spending</a:t>
            </a:r>
          </a:p>
        </c:rich>
      </c:tx>
      <c:layout>
        <c:manualLayout>
          <c:xMode val="edge"/>
          <c:yMode val="edge"/>
          <c:x val="0.15747805987258756"/>
          <c:y val="2.4003437623394422E-2"/>
        </c:manualLayout>
      </c:layout>
      <c:overlay val="0"/>
    </c:title>
    <c:autoTitleDeleted val="0"/>
    <c:plotArea>
      <c:layout>
        <c:manualLayout>
          <c:layoutTarget val="inner"/>
          <c:xMode val="edge"/>
          <c:yMode val="edge"/>
          <c:x val="9.0503949536140924E-2"/>
          <c:y val="0.14343586469949934"/>
          <c:w val="0.87449207273911767"/>
          <c:h val="0.64772816397605804"/>
        </c:manualLayout>
      </c:layout>
      <c:lineChart>
        <c:grouping val="standard"/>
        <c:varyColors val="0"/>
        <c:ser>
          <c:idx val="0"/>
          <c:order val="0"/>
          <c:tx>
            <c:strRef>
              <c:f>'Private spending by service'!$K$21</c:f>
              <c:strCache>
                <c:ptCount val="1"/>
                <c:pt idx="0">
                  <c:v>Annual growth in p. hosp</c:v>
                </c:pt>
              </c:strCache>
            </c:strRef>
          </c:tx>
          <c:marker>
            <c:symbol val="none"/>
          </c:marker>
          <c:cat>
            <c:numRef>
              <c:f>'Private spending by service'!$B$22:$B$58</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'Private spending by service'!$K$22:$K$58</c:f>
              <c:numCache>
                <c:formatCode>0.0</c:formatCode>
                <c:ptCount val="37"/>
                <c:pt idx="1">
                  <c:v>4.3016962474252667</c:v>
                </c:pt>
                <c:pt idx="2">
                  <c:v>4.0308184176248956</c:v>
                </c:pt>
                <c:pt idx="3">
                  <c:v>4.0305432836958186</c:v>
                </c:pt>
                <c:pt idx="4">
                  <c:v>3.8305930360511762</c:v>
                </c:pt>
                <c:pt idx="5">
                  <c:v>3.830316636595176</c:v>
                </c:pt>
                <c:pt idx="6">
                  <c:v>4.0457885804768843</c:v>
                </c:pt>
                <c:pt idx="7">
                  <c:v>4.2612584603252976</c:v>
                </c:pt>
                <c:pt idx="8">
                  <c:v>4.4767262659878924</c:v>
                </c:pt>
                <c:pt idx="9">
                  <c:v>4.6921919872454296</c:v>
                </c:pt>
                <c:pt idx="10">
                  <c:v>4.90765561381144</c:v>
                </c:pt>
                <c:pt idx="11">
                  <c:v>5.123117135331638</c:v>
                </c:pt>
                <c:pt idx="12">
                  <c:v>5.2966144559999808</c:v>
                </c:pt>
                <c:pt idx="13">
                  <c:v>5.2966144559999977</c:v>
                </c:pt>
                <c:pt idx="14">
                  <c:v>5.2966144560000048</c:v>
                </c:pt>
                <c:pt idx="15">
                  <c:v>5.2966144559999968</c:v>
                </c:pt>
                <c:pt idx="16">
                  <c:v>5.2966144559999959</c:v>
                </c:pt>
                <c:pt idx="17">
                  <c:v>5.1703375794424407</c:v>
                </c:pt>
                <c:pt idx="18">
                  <c:v>5.034849942798763</c:v>
                </c:pt>
                <c:pt idx="19">
                  <c:v>4.9031092370985947</c:v>
                </c:pt>
                <c:pt idx="20">
                  <c:v>4.7746663306293513</c:v>
                </c:pt>
                <c:pt idx="21">
                  <c:v>4.6490707945589005</c:v>
                </c:pt>
                <c:pt idx="22">
                  <c:v>4.5258718103488107</c:v>
                </c:pt>
                <c:pt idx="23">
                  <c:v>4.4046187697218775</c:v>
                </c:pt>
                <c:pt idx="24">
                  <c:v>4.2848616122573677</c:v>
                </c:pt>
                <c:pt idx="25">
                  <c:v>4.1661509464266526</c:v>
                </c:pt>
                <c:pt idx="26">
                  <c:v>4.0480379999999689</c:v>
                </c:pt>
                <c:pt idx="27">
                  <c:v>4.0480380000000284</c:v>
                </c:pt>
                <c:pt idx="28">
                  <c:v>4.0480379999999689</c:v>
                </c:pt>
                <c:pt idx="29">
                  <c:v>4.0480380000000142</c:v>
                </c:pt>
                <c:pt idx="30">
                  <c:v>4.0480380000000062</c:v>
                </c:pt>
                <c:pt idx="31">
                  <c:v>4.0480379999999681</c:v>
                </c:pt>
                <c:pt idx="32">
                  <c:v>4.0480380000000222</c:v>
                </c:pt>
                <c:pt idx="33">
                  <c:v>4.048037999999984</c:v>
                </c:pt>
                <c:pt idx="34">
                  <c:v>4.0480379999999903</c:v>
                </c:pt>
                <c:pt idx="35">
                  <c:v>4.0480380000000329</c:v>
                </c:pt>
                <c:pt idx="36">
                  <c:v>4.0480379999999743</c:v>
                </c:pt>
              </c:numCache>
            </c:numRef>
          </c:val>
          <c:smooth val="0"/>
          <c:extLst>
            <c:ext xmlns:c16="http://schemas.microsoft.com/office/drawing/2014/chart" uri="{C3380CC4-5D6E-409C-BE32-E72D297353CC}">
              <c16:uniqueId val="{00000000-3DA8-4B8D-B9B6-777BE5345DAC}"/>
            </c:ext>
          </c:extLst>
        </c:ser>
        <c:dLbls>
          <c:showLegendKey val="0"/>
          <c:showVal val="0"/>
          <c:showCatName val="0"/>
          <c:showSerName val="0"/>
          <c:showPercent val="0"/>
          <c:showBubbleSize val="0"/>
        </c:dLbls>
        <c:smooth val="0"/>
        <c:axId val="509901720"/>
        <c:axId val="509900152"/>
      </c:lineChart>
      <c:catAx>
        <c:axId val="509901720"/>
        <c:scaling>
          <c:orientation val="minMax"/>
        </c:scaling>
        <c:delete val="0"/>
        <c:axPos val="b"/>
        <c:numFmt formatCode="General" sourceLinked="1"/>
        <c:majorTickMark val="out"/>
        <c:minorTickMark val="none"/>
        <c:tickLblPos val="nextTo"/>
        <c:crossAx val="509900152"/>
        <c:crosses val="autoZero"/>
        <c:auto val="1"/>
        <c:lblAlgn val="ctr"/>
        <c:lblOffset val="100"/>
        <c:noMultiLvlLbl val="0"/>
      </c:catAx>
      <c:valAx>
        <c:axId val="509900152"/>
        <c:scaling>
          <c:orientation val="minMax"/>
          <c:min val="3"/>
        </c:scaling>
        <c:delete val="0"/>
        <c:axPos val="l"/>
        <c:majorGridlines/>
        <c:numFmt formatCode="0.0" sourceLinked="1"/>
        <c:majorTickMark val="out"/>
        <c:minorTickMark val="none"/>
        <c:tickLblPos val="nextTo"/>
        <c:crossAx val="509901720"/>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in private other Inst. spending</a:t>
            </a:r>
          </a:p>
        </c:rich>
      </c:tx>
      <c:overlay val="0"/>
    </c:title>
    <c:autoTitleDeleted val="0"/>
    <c:plotArea>
      <c:layout>
        <c:manualLayout>
          <c:layoutTarget val="inner"/>
          <c:xMode val="edge"/>
          <c:yMode val="edge"/>
          <c:x val="8.3160427315006683E-2"/>
          <c:y val="0.17485306983685861"/>
          <c:w val="0.88467582999493488"/>
          <c:h val="0.60863311203746595"/>
        </c:manualLayout>
      </c:layout>
      <c:lineChart>
        <c:grouping val="standard"/>
        <c:varyColors val="0"/>
        <c:ser>
          <c:idx val="0"/>
          <c:order val="0"/>
          <c:tx>
            <c:strRef>
              <c:f>'Private spending by service'!$P$21</c:f>
              <c:strCache>
                <c:ptCount val="1"/>
                <c:pt idx="0">
                  <c:v>Annual growth in p. othInst.</c:v>
                </c:pt>
              </c:strCache>
            </c:strRef>
          </c:tx>
          <c:marker>
            <c:symbol val="none"/>
          </c:marker>
          <c:cat>
            <c:numRef>
              <c:f>'Private spending by service'!$B$22:$B$58</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'Private spending by service'!$P$22:$P$58</c:f>
              <c:numCache>
                <c:formatCode>0.0</c:formatCode>
                <c:ptCount val="37"/>
                <c:pt idx="1">
                  <c:v>5.4360965371986474</c:v>
                </c:pt>
                <c:pt idx="2">
                  <c:v>3.815993261788142</c:v>
                </c:pt>
                <c:pt idx="3">
                  <c:v>3.8145728527513576</c:v>
                </c:pt>
                <c:pt idx="4">
                  <c:v>3.6138844267007135</c:v>
                </c:pt>
                <c:pt idx="5">
                  <c:v>3.6124455728562821</c:v>
                </c:pt>
                <c:pt idx="6">
                  <c:v>3.8262900499676884</c:v>
                </c:pt>
                <c:pt idx="7">
                  <c:v>4.0401175724159071</c:v>
                </c:pt>
                <c:pt idx="8">
                  <c:v>4.2539279485142201</c:v>
                </c:pt>
                <c:pt idx="9">
                  <c:v>4.4677209836751581</c:v>
                </c:pt>
                <c:pt idx="10">
                  <c:v>4.681496480355789</c:v>
                </c:pt>
                <c:pt idx="11">
                  <c:v>4.8952542380013924</c:v>
                </c:pt>
                <c:pt idx="12">
                  <c:v>5.2966144560000021</c:v>
                </c:pt>
                <c:pt idx="13">
                  <c:v>5.2966144559999879</c:v>
                </c:pt>
                <c:pt idx="14">
                  <c:v>5.2966144560000092</c:v>
                </c:pt>
                <c:pt idx="15">
                  <c:v>5.2966144559999826</c:v>
                </c:pt>
                <c:pt idx="16">
                  <c:v>5.2966144560000012</c:v>
                </c:pt>
                <c:pt idx="17">
                  <c:v>5.1703375794424442</c:v>
                </c:pt>
                <c:pt idx="18">
                  <c:v>5.0348499427987594</c:v>
                </c:pt>
                <c:pt idx="19">
                  <c:v>4.9031092370985752</c:v>
                </c:pt>
                <c:pt idx="20">
                  <c:v>4.774666330629362</c:v>
                </c:pt>
                <c:pt idx="21">
                  <c:v>4.6490707945588996</c:v>
                </c:pt>
                <c:pt idx="22">
                  <c:v>4.5258718103488267</c:v>
                </c:pt>
                <c:pt idx="23">
                  <c:v>4.4046187697218704</c:v>
                </c:pt>
                <c:pt idx="24">
                  <c:v>4.284861612257389</c:v>
                </c:pt>
                <c:pt idx="25">
                  <c:v>4.166150946426626</c:v>
                </c:pt>
                <c:pt idx="26">
                  <c:v>4.0480380000000045</c:v>
                </c:pt>
                <c:pt idx="27">
                  <c:v>4.0480380000000151</c:v>
                </c:pt>
                <c:pt idx="28">
                  <c:v>4.0480379999999938</c:v>
                </c:pt>
                <c:pt idx="29">
                  <c:v>4.0480379999999689</c:v>
                </c:pt>
                <c:pt idx="30">
                  <c:v>4.0480380000000151</c:v>
                </c:pt>
                <c:pt idx="31">
                  <c:v>4.0480380000000045</c:v>
                </c:pt>
                <c:pt idx="32">
                  <c:v>4.0480379999999903</c:v>
                </c:pt>
                <c:pt idx="33">
                  <c:v>4.0480379999999938</c:v>
                </c:pt>
                <c:pt idx="34">
                  <c:v>4.0480379999999876</c:v>
                </c:pt>
                <c:pt idx="35">
                  <c:v>4.048038000000016</c:v>
                </c:pt>
                <c:pt idx="36">
                  <c:v>4.0480379999999903</c:v>
                </c:pt>
              </c:numCache>
            </c:numRef>
          </c:val>
          <c:smooth val="0"/>
          <c:extLst>
            <c:ext xmlns:c16="http://schemas.microsoft.com/office/drawing/2014/chart" uri="{C3380CC4-5D6E-409C-BE32-E72D297353CC}">
              <c16:uniqueId val="{00000000-C651-4F11-A023-4A4AA513FF78}"/>
            </c:ext>
          </c:extLst>
        </c:ser>
        <c:dLbls>
          <c:showLegendKey val="0"/>
          <c:showVal val="0"/>
          <c:showCatName val="0"/>
          <c:showSerName val="0"/>
          <c:showPercent val="0"/>
          <c:showBubbleSize val="0"/>
        </c:dLbls>
        <c:smooth val="0"/>
        <c:axId val="509902112"/>
        <c:axId val="509907208"/>
      </c:lineChart>
      <c:catAx>
        <c:axId val="509902112"/>
        <c:scaling>
          <c:orientation val="minMax"/>
        </c:scaling>
        <c:delete val="0"/>
        <c:axPos val="b"/>
        <c:numFmt formatCode="General" sourceLinked="1"/>
        <c:majorTickMark val="out"/>
        <c:minorTickMark val="none"/>
        <c:tickLblPos val="nextTo"/>
        <c:crossAx val="509907208"/>
        <c:crosses val="autoZero"/>
        <c:auto val="1"/>
        <c:lblAlgn val="ctr"/>
        <c:lblOffset val="100"/>
        <c:noMultiLvlLbl val="0"/>
      </c:catAx>
      <c:valAx>
        <c:axId val="509907208"/>
        <c:scaling>
          <c:orientation val="minMax"/>
          <c:min val="3"/>
        </c:scaling>
        <c:delete val="0"/>
        <c:axPos val="l"/>
        <c:majorGridlines/>
        <c:numFmt formatCode="0.0" sourceLinked="1"/>
        <c:majorTickMark val="out"/>
        <c:minorTickMark val="none"/>
        <c:tickLblPos val="nextTo"/>
        <c:crossAx val="50990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in private dental and vision cost</a:t>
            </a:r>
          </a:p>
        </c:rich>
      </c:tx>
      <c:overlay val="0"/>
    </c:title>
    <c:autoTitleDeleted val="0"/>
    <c:plotArea>
      <c:layout>
        <c:manualLayout>
          <c:layoutTarget val="inner"/>
          <c:xMode val="edge"/>
          <c:yMode val="edge"/>
          <c:x val="8.1726626844058292E-2"/>
          <c:y val="0.17620647419072613"/>
          <c:w val="0.88666417775364281"/>
          <c:h val="0.61346581677290335"/>
        </c:manualLayout>
      </c:layout>
      <c:lineChart>
        <c:grouping val="standard"/>
        <c:varyColors val="0"/>
        <c:ser>
          <c:idx val="0"/>
          <c:order val="0"/>
          <c:tx>
            <c:strRef>
              <c:f>'Private spending by service'!$U$21</c:f>
              <c:strCache>
                <c:ptCount val="1"/>
                <c:pt idx="0">
                  <c:v>Annual growth in p. D&amp;V</c:v>
                </c:pt>
              </c:strCache>
            </c:strRef>
          </c:tx>
          <c:marker>
            <c:symbol val="none"/>
          </c:marker>
          <c:cat>
            <c:numRef>
              <c:f>'Private spending by service'!$B$22:$B$58</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'Private spending by service'!$U$22:$U$58</c:f>
              <c:numCache>
                <c:formatCode>0.0</c:formatCode>
                <c:ptCount val="37"/>
                <c:pt idx="1">
                  <c:v>5.0505050505050484</c:v>
                </c:pt>
                <c:pt idx="2">
                  <c:v>4.4827131782945973</c:v>
                </c:pt>
                <c:pt idx="3">
                  <c:v>4.4819482025511883</c:v>
                </c:pt>
                <c:pt idx="4">
                  <c:v>4.280647648419432</c:v>
                </c:pt>
                <c:pt idx="5">
                  <c:v>4.2798923490965244</c:v>
                </c:pt>
                <c:pt idx="6">
                  <c:v>4.495823543100709</c:v>
                </c:pt>
                <c:pt idx="7">
                  <c:v>4.7117556537453211</c:v>
                </c:pt>
                <c:pt idx="8">
                  <c:v>4.9276886736887899</c:v>
                </c:pt>
                <c:pt idx="9">
                  <c:v>5.1436225956678285</c:v>
                </c:pt>
                <c:pt idx="10">
                  <c:v>5.359557412496196</c:v>
                </c:pt>
                <c:pt idx="11">
                  <c:v>5.5754931170639441</c:v>
                </c:pt>
                <c:pt idx="12">
                  <c:v>5.296614456000019</c:v>
                </c:pt>
                <c:pt idx="13">
                  <c:v>5.2966144559999924</c:v>
                </c:pt>
                <c:pt idx="14">
                  <c:v>5.2966144560000084</c:v>
                </c:pt>
                <c:pt idx="15">
                  <c:v>5.2966144560000004</c:v>
                </c:pt>
                <c:pt idx="16">
                  <c:v>5.2966144559999941</c:v>
                </c:pt>
                <c:pt idx="17">
                  <c:v>5.1703375794424291</c:v>
                </c:pt>
                <c:pt idx="18">
                  <c:v>5.034849942798763</c:v>
                </c:pt>
                <c:pt idx="19">
                  <c:v>4.9031092370985805</c:v>
                </c:pt>
                <c:pt idx="20">
                  <c:v>4.7746663306293877</c:v>
                </c:pt>
                <c:pt idx="21">
                  <c:v>4.6490707945588818</c:v>
                </c:pt>
                <c:pt idx="22">
                  <c:v>4.5258718103488391</c:v>
                </c:pt>
                <c:pt idx="23">
                  <c:v>4.4046187697218349</c:v>
                </c:pt>
                <c:pt idx="24">
                  <c:v>4.2848616122574068</c:v>
                </c:pt>
                <c:pt idx="25">
                  <c:v>4.1661509464266269</c:v>
                </c:pt>
                <c:pt idx="26">
                  <c:v>4.0480380000000036</c:v>
                </c:pt>
                <c:pt idx="27">
                  <c:v>4.0480380000000062</c:v>
                </c:pt>
                <c:pt idx="28">
                  <c:v>4.0480379999999876</c:v>
                </c:pt>
                <c:pt idx="29">
                  <c:v>4.0480379999999752</c:v>
                </c:pt>
                <c:pt idx="30">
                  <c:v>4.0480380000000027</c:v>
                </c:pt>
                <c:pt idx="31">
                  <c:v>4.0480380000000302</c:v>
                </c:pt>
                <c:pt idx="32">
                  <c:v>4.048037999999976</c:v>
                </c:pt>
                <c:pt idx="33">
                  <c:v>4.0480379999999876</c:v>
                </c:pt>
                <c:pt idx="34">
                  <c:v>4.0480380000000027</c:v>
                </c:pt>
                <c:pt idx="35">
                  <c:v>4.0480380000000045</c:v>
                </c:pt>
                <c:pt idx="36">
                  <c:v>4.0480380000000062</c:v>
                </c:pt>
              </c:numCache>
            </c:numRef>
          </c:val>
          <c:smooth val="0"/>
          <c:extLst>
            <c:ext xmlns:c16="http://schemas.microsoft.com/office/drawing/2014/chart" uri="{C3380CC4-5D6E-409C-BE32-E72D297353CC}">
              <c16:uniqueId val="{00000000-9514-4033-8C9D-FEBD0F3714EC}"/>
            </c:ext>
          </c:extLst>
        </c:ser>
        <c:dLbls>
          <c:showLegendKey val="0"/>
          <c:showVal val="0"/>
          <c:showCatName val="0"/>
          <c:showSerName val="0"/>
          <c:showPercent val="0"/>
          <c:showBubbleSize val="0"/>
        </c:dLbls>
        <c:smooth val="0"/>
        <c:axId val="509900936"/>
        <c:axId val="509902504"/>
      </c:lineChart>
      <c:catAx>
        <c:axId val="509900936"/>
        <c:scaling>
          <c:orientation val="minMax"/>
        </c:scaling>
        <c:delete val="0"/>
        <c:axPos val="b"/>
        <c:numFmt formatCode="General" sourceLinked="1"/>
        <c:majorTickMark val="out"/>
        <c:minorTickMark val="none"/>
        <c:tickLblPos val="nextTo"/>
        <c:crossAx val="509902504"/>
        <c:crosses val="autoZero"/>
        <c:auto val="1"/>
        <c:lblAlgn val="ctr"/>
        <c:lblOffset val="100"/>
        <c:noMultiLvlLbl val="0"/>
      </c:catAx>
      <c:valAx>
        <c:axId val="509902504"/>
        <c:scaling>
          <c:orientation val="minMax"/>
          <c:min val="3"/>
        </c:scaling>
        <c:delete val="0"/>
        <c:axPos val="l"/>
        <c:majorGridlines/>
        <c:numFmt formatCode="0.0" sourceLinked="1"/>
        <c:majorTickMark val="out"/>
        <c:minorTickMark val="none"/>
        <c:tickLblPos val="nextTo"/>
        <c:crossAx val="5099009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a:t>
            </a:r>
            <a:r>
              <a:rPr lang="en-US" sz="1200" baseline="0"/>
              <a:t> hospital cost in total HCE</a:t>
            </a:r>
            <a:endParaRPr lang="en-US" sz="1200"/>
          </a:p>
        </c:rich>
      </c:tx>
      <c:layout>
        <c:manualLayout>
          <c:xMode val="edge"/>
          <c:yMode val="edge"/>
          <c:x val="0.16899387576552932"/>
          <c:y val="3.2407333975339417E-2"/>
        </c:manualLayout>
      </c:layout>
      <c:overlay val="1"/>
    </c:title>
    <c:autoTitleDeleted val="0"/>
    <c:plotArea>
      <c:layout>
        <c:manualLayout>
          <c:layoutTarget val="inner"/>
          <c:xMode val="edge"/>
          <c:yMode val="edge"/>
          <c:x val="9.3085739282589675E-2"/>
          <c:y val="0.18565981335666376"/>
          <c:w val="0.87024431321084861"/>
          <c:h val="0.69836030912802571"/>
        </c:manualLayout>
      </c:layout>
      <c:lineChart>
        <c:grouping val="standard"/>
        <c:varyColors val="0"/>
        <c:ser>
          <c:idx val="0"/>
          <c:order val="0"/>
          <c:tx>
            <c:strRef>
              <c:f>'Data for Graph A'!$B$1</c:f>
              <c:strCache>
                <c:ptCount val="1"/>
                <c:pt idx="0">
                  <c:v>hosp</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A'!$B$2:$B$62</c:f>
              <c:numCache>
                <c:formatCode>0.0</c:formatCode>
                <c:ptCount val="61"/>
                <c:pt idx="0">
                  <c:v>44.714000251834648</c:v>
                </c:pt>
                <c:pt idx="1">
                  <c:v>45.248384965630976</c:v>
                </c:pt>
                <c:pt idx="2">
                  <c:v>43.966707523291156</c:v>
                </c:pt>
                <c:pt idx="3">
                  <c:v>43.152468037013783</c:v>
                </c:pt>
                <c:pt idx="4">
                  <c:v>42.328015609432619</c:v>
                </c:pt>
                <c:pt idx="5">
                  <c:v>41.861230014692694</c:v>
                </c:pt>
                <c:pt idx="6">
                  <c:v>41.979070371621859</c:v>
                </c:pt>
                <c:pt idx="7">
                  <c:v>42.56543386923947</c:v>
                </c:pt>
                <c:pt idx="8">
                  <c:v>42.356679866233584</c:v>
                </c:pt>
                <c:pt idx="9">
                  <c:v>41.762434682259766</c:v>
                </c:pt>
                <c:pt idx="10">
                  <c:v>40.811596110839368</c:v>
                </c:pt>
                <c:pt idx="11">
                  <c:v>40.69663558067441</c:v>
                </c:pt>
                <c:pt idx="12">
                  <c:v>40.503121806724081</c:v>
                </c:pt>
                <c:pt idx="13">
                  <c:v>40.031937595295844</c:v>
                </c:pt>
                <c:pt idx="14">
                  <c:v>39.699861149193616</c:v>
                </c:pt>
                <c:pt idx="15">
                  <c:v>37.268597310582955</c:v>
                </c:pt>
                <c:pt idx="16">
                  <c:v>36.432205800240538</c:v>
                </c:pt>
                <c:pt idx="17">
                  <c:v>36.061347507016137</c:v>
                </c:pt>
                <c:pt idx="18">
                  <c:v>35.359848696587406</c:v>
                </c:pt>
                <c:pt idx="19">
                  <c:v>33.84024314246961</c:v>
                </c:pt>
                <c:pt idx="20">
                  <c:v>32.64051848521202</c:v>
                </c:pt>
                <c:pt idx="21">
                  <c:v>32.291744741827564</c:v>
                </c:pt>
                <c:pt idx="22">
                  <c:v>31.28627704253309</c:v>
                </c:pt>
                <c:pt idx="23">
                  <c:v>30.76831748941024</c:v>
                </c:pt>
                <c:pt idx="24">
                  <c:v>30.09766816582496</c:v>
                </c:pt>
                <c:pt idx="25">
                  <c:v>30.032951742352491</c:v>
                </c:pt>
                <c:pt idx="26">
                  <c:v>29.410291731511041</c:v>
                </c:pt>
                <c:pt idx="27">
                  <c:v>29.509168067150615</c:v>
                </c:pt>
                <c:pt idx="28">
                  <c:v>29.301210384792242</c:v>
                </c:pt>
                <c:pt idx="29">
                  <c:v>29.555838139150676</c:v>
                </c:pt>
                <c:pt idx="30">
                  <c:v>29.193122709438256</c:v>
                </c:pt>
                <c:pt idx="31">
                  <c:v>28.9864278035203</c:v>
                </c:pt>
                <c:pt idx="32">
                  <c:v>29.044918747641933</c:v>
                </c:pt>
                <c:pt idx="33">
                  <c:v>28.951564591438476</c:v>
                </c:pt>
                <c:pt idx="34">
                  <c:v>29.189837440965981</c:v>
                </c:pt>
                <c:pt idx="35">
                  <c:v>29.371519971634726</c:v>
                </c:pt>
                <c:pt idx="36">
                  <c:v>29.57663952851054</c:v>
                </c:pt>
                <c:pt idx="37">
                  <c:v>29.643621631470623</c:v>
                </c:pt>
                <c:pt idx="38">
                  <c:v>29.782217903975759</c:v>
                </c:pt>
                <c:pt idx="39">
                  <c:v>29.464067704661662</c:v>
                </c:pt>
                <c:pt idx="40">
                  <c:v>29.549540768703782</c:v>
                </c:pt>
              </c:numCache>
            </c:numRef>
          </c:val>
          <c:smooth val="0"/>
          <c:extLst>
            <c:ext xmlns:c16="http://schemas.microsoft.com/office/drawing/2014/chart" uri="{C3380CC4-5D6E-409C-BE32-E72D297353CC}">
              <c16:uniqueId val="{00000000-2445-4287-B395-9EEFA0CC3331}"/>
            </c:ext>
          </c:extLst>
        </c:ser>
        <c:ser>
          <c:idx val="1"/>
          <c:order val="1"/>
          <c:tx>
            <c:strRef>
              <c:f>'Data for Graph A'!$C$1</c:f>
              <c:strCache>
                <c:ptCount val="1"/>
                <c:pt idx="0">
                  <c:v>Ŝ_hosp</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A'!$C$2:$C$62</c:f>
              <c:numCache>
                <c:formatCode>0.0</c:formatCode>
                <c:ptCount val="61"/>
                <c:pt idx="40">
                  <c:v>29.549540768703782</c:v>
                </c:pt>
                <c:pt idx="41">
                  <c:v>29.501563436019453</c:v>
                </c:pt>
                <c:pt idx="42">
                  <c:v>29.45358610333512</c:v>
                </c:pt>
                <c:pt idx="43">
                  <c:v>29.405608770650787</c:v>
                </c:pt>
                <c:pt idx="44">
                  <c:v>29.357631437966454</c:v>
                </c:pt>
                <c:pt idx="45">
                  <c:v>29.309654105282121</c:v>
                </c:pt>
                <c:pt idx="46">
                  <c:v>29.261676772597792</c:v>
                </c:pt>
                <c:pt idx="47">
                  <c:v>29.213699439913459</c:v>
                </c:pt>
                <c:pt idx="48">
                  <c:v>29.165722107229129</c:v>
                </c:pt>
                <c:pt idx="49">
                  <c:v>29.117744774544796</c:v>
                </c:pt>
                <c:pt idx="50">
                  <c:v>29.069767441860463</c:v>
                </c:pt>
                <c:pt idx="51">
                  <c:v>29.069767441860463</c:v>
                </c:pt>
                <c:pt idx="52">
                  <c:v>29.069767441860463</c:v>
                </c:pt>
                <c:pt idx="53">
                  <c:v>29.069767441860463</c:v>
                </c:pt>
                <c:pt idx="54">
                  <c:v>29.069767441860463</c:v>
                </c:pt>
                <c:pt idx="55">
                  <c:v>29.069767441860463</c:v>
                </c:pt>
                <c:pt idx="56">
                  <c:v>29.069767441860463</c:v>
                </c:pt>
                <c:pt idx="57">
                  <c:v>29.069767441860463</c:v>
                </c:pt>
                <c:pt idx="58">
                  <c:v>29.069767441860463</c:v>
                </c:pt>
                <c:pt idx="59">
                  <c:v>29.069767441860463</c:v>
                </c:pt>
                <c:pt idx="60">
                  <c:v>29.069767441860463</c:v>
                </c:pt>
              </c:numCache>
            </c:numRef>
          </c:val>
          <c:smooth val="0"/>
          <c:extLst>
            <c:ext xmlns:c16="http://schemas.microsoft.com/office/drawing/2014/chart" uri="{C3380CC4-5D6E-409C-BE32-E72D297353CC}">
              <c16:uniqueId val="{00000001-2445-4287-B395-9EEFA0CC3331}"/>
            </c:ext>
          </c:extLst>
        </c:ser>
        <c:dLbls>
          <c:showLegendKey val="0"/>
          <c:showVal val="0"/>
          <c:showCatName val="0"/>
          <c:showSerName val="0"/>
          <c:showPercent val="0"/>
          <c:showBubbleSize val="0"/>
        </c:dLbls>
        <c:smooth val="0"/>
        <c:axId val="244628800"/>
        <c:axId val="244629192"/>
      </c:lineChart>
      <c:catAx>
        <c:axId val="244628800"/>
        <c:scaling>
          <c:orientation val="minMax"/>
        </c:scaling>
        <c:delete val="0"/>
        <c:axPos val="b"/>
        <c:numFmt formatCode="General" sourceLinked="0"/>
        <c:majorTickMark val="out"/>
        <c:minorTickMark val="none"/>
        <c:tickLblPos val="nextTo"/>
        <c:crossAx val="244629192"/>
        <c:crosses val="autoZero"/>
        <c:auto val="1"/>
        <c:lblAlgn val="ctr"/>
        <c:lblOffset val="100"/>
        <c:noMultiLvlLbl val="0"/>
      </c:catAx>
      <c:valAx>
        <c:axId val="244629192"/>
        <c:scaling>
          <c:orientation val="minMax"/>
          <c:min val="10"/>
        </c:scaling>
        <c:delete val="0"/>
        <c:axPos val="l"/>
        <c:majorGridlines/>
        <c:numFmt formatCode="0" sourceLinked="0"/>
        <c:majorTickMark val="out"/>
        <c:minorTickMark val="none"/>
        <c:tickLblPos val="nextTo"/>
        <c:crossAx val="244628800"/>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in private prescribed drug</a:t>
            </a:r>
          </a:p>
        </c:rich>
      </c:tx>
      <c:overlay val="0"/>
    </c:title>
    <c:autoTitleDeleted val="0"/>
    <c:plotArea>
      <c:layout/>
      <c:lineChart>
        <c:grouping val="standard"/>
        <c:varyColors val="0"/>
        <c:ser>
          <c:idx val="0"/>
          <c:order val="0"/>
          <c:tx>
            <c:strRef>
              <c:f>'Private spending by service'!$Z$21</c:f>
              <c:strCache>
                <c:ptCount val="1"/>
                <c:pt idx="0">
                  <c:v>Annual growth in p. prsb.drug</c:v>
                </c:pt>
              </c:strCache>
            </c:strRef>
          </c:tx>
          <c:marker>
            <c:symbol val="none"/>
          </c:marker>
          <c:cat>
            <c:numRef>
              <c:f>'Private spending by service'!$B$22:$B$58</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'Private spending by service'!$Z$22:$Z$58</c:f>
              <c:numCache>
                <c:formatCode>0.0</c:formatCode>
                <c:ptCount val="37"/>
                <c:pt idx="1">
                  <c:v>4.0000000000000062</c:v>
                </c:pt>
                <c:pt idx="2">
                  <c:v>4.0287322958559226</c:v>
                </c:pt>
                <c:pt idx="3">
                  <c:v>4.0284503292700062</c:v>
                </c:pt>
                <c:pt idx="4">
                  <c:v>3.8284972457106901</c:v>
                </c:pt>
                <c:pt idx="5">
                  <c:v>3.8282139593729996</c:v>
                </c:pt>
                <c:pt idx="6">
                  <c:v>4.0436745988204894</c:v>
                </c:pt>
                <c:pt idx="7">
                  <c:v>4.2591331111040089</c:v>
                </c:pt>
                <c:pt idx="8">
                  <c:v>4.4745894856302</c:v>
                </c:pt>
                <c:pt idx="9">
                  <c:v>4.6900437117352869</c:v>
                </c:pt>
                <c:pt idx="10">
                  <c:v>4.905495778684335</c:v>
                </c:pt>
                <c:pt idx="11">
                  <c:v>5.1209456756708995</c:v>
                </c:pt>
                <c:pt idx="12">
                  <c:v>5.2966144560000075</c:v>
                </c:pt>
                <c:pt idx="13">
                  <c:v>5.2966144559999995</c:v>
                </c:pt>
                <c:pt idx="14">
                  <c:v>5.2966144559999933</c:v>
                </c:pt>
                <c:pt idx="15">
                  <c:v>5.2966144560000084</c:v>
                </c:pt>
                <c:pt idx="16">
                  <c:v>5.2966144560000057</c:v>
                </c:pt>
                <c:pt idx="17">
                  <c:v>5.1703375794424122</c:v>
                </c:pt>
                <c:pt idx="18">
                  <c:v>5.0348499427987674</c:v>
                </c:pt>
                <c:pt idx="19">
                  <c:v>4.9031092370985769</c:v>
                </c:pt>
                <c:pt idx="20">
                  <c:v>4.7746663306293744</c:v>
                </c:pt>
                <c:pt idx="21">
                  <c:v>4.649070794558912</c:v>
                </c:pt>
                <c:pt idx="22">
                  <c:v>4.5258718103488169</c:v>
                </c:pt>
                <c:pt idx="23">
                  <c:v>4.4046187697218508</c:v>
                </c:pt>
                <c:pt idx="24">
                  <c:v>4.2848616122573802</c:v>
                </c:pt>
                <c:pt idx="25">
                  <c:v>4.1661509464266482</c:v>
                </c:pt>
                <c:pt idx="26">
                  <c:v>4.0480379999999805</c:v>
                </c:pt>
                <c:pt idx="27">
                  <c:v>4.0480380000000267</c:v>
                </c:pt>
                <c:pt idx="28">
                  <c:v>4.0480379999999903</c:v>
                </c:pt>
                <c:pt idx="29">
                  <c:v>4.048037999999984</c:v>
                </c:pt>
                <c:pt idx="30">
                  <c:v>4.0480379999999938</c:v>
                </c:pt>
                <c:pt idx="31">
                  <c:v>4.0480380000000027</c:v>
                </c:pt>
                <c:pt idx="32">
                  <c:v>4.0480379999999894</c:v>
                </c:pt>
                <c:pt idx="33">
                  <c:v>4.048038</c:v>
                </c:pt>
                <c:pt idx="34">
                  <c:v>4.0480379999999903</c:v>
                </c:pt>
                <c:pt idx="35">
                  <c:v>4.0480380000000125</c:v>
                </c:pt>
                <c:pt idx="36">
                  <c:v>4.0480379999999974</c:v>
                </c:pt>
              </c:numCache>
            </c:numRef>
          </c:val>
          <c:smooth val="0"/>
          <c:extLst>
            <c:ext xmlns:c16="http://schemas.microsoft.com/office/drawing/2014/chart" uri="{C3380CC4-5D6E-409C-BE32-E72D297353CC}">
              <c16:uniqueId val="{00000000-B699-420C-AAC6-CDAF047C8798}"/>
            </c:ext>
          </c:extLst>
        </c:ser>
        <c:dLbls>
          <c:showLegendKey val="0"/>
          <c:showVal val="0"/>
          <c:showCatName val="0"/>
          <c:showSerName val="0"/>
          <c:showPercent val="0"/>
          <c:showBubbleSize val="0"/>
        </c:dLbls>
        <c:smooth val="0"/>
        <c:axId val="509903680"/>
        <c:axId val="509905640"/>
      </c:lineChart>
      <c:catAx>
        <c:axId val="509903680"/>
        <c:scaling>
          <c:orientation val="minMax"/>
        </c:scaling>
        <c:delete val="0"/>
        <c:axPos val="b"/>
        <c:numFmt formatCode="General" sourceLinked="1"/>
        <c:majorTickMark val="out"/>
        <c:minorTickMark val="none"/>
        <c:tickLblPos val="nextTo"/>
        <c:crossAx val="509905640"/>
        <c:crosses val="autoZero"/>
        <c:auto val="1"/>
        <c:lblAlgn val="ctr"/>
        <c:lblOffset val="100"/>
        <c:noMultiLvlLbl val="0"/>
      </c:catAx>
      <c:valAx>
        <c:axId val="509905640"/>
        <c:scaling>
          <c:orientation val="minMax"/>
          <c:min val="3"/>
        </c:scaling>
        <c:delete val="0"/>
        <c:axPos val="l"/>
        <c:majorGridlines/>
        <c:numFmt formatCode="0.0" sourceLinked="1"/>
        <c:majorTickMark val="out"/>
        <c:minorTickMark val="none"/>
        <c:tickLblPos val="nextTo"/>
        <c:crossAx val="509903680"/>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in private physican cost</a:t>
            </a:r>
          </a:p>
        </c:rich>
      </c:tx>
      <c:layout>
        <c:manualLayout>
          <c:xMode val="edge"/>
          <c:yMode val="edge"/>
          <c:x val="0.19778507091466804"/>
          <c:y val="1.834862385321101E-2"/>
        </c:manualLayout>
      </c:layout>
      <c:overlay val="0"/>
    </c:title>
    <c:autoTitleDeleted val="0"/>
    <c:plotArea>
      <c:layout>
        <c:manualLayout>
          <c:layoutTarget val="inner"/>
          <c:xMode val="edge"/>
          <c:yMode val="edge"/>
          <c:x val="8.1550852244889852E-2"/>
          <c:y val="0.15139155770666279"/>
          <c:w val="0.88690793623843622"/>
          <c:h val="0.64599918129499867"/>
        </c:manualLayout>
      </c:layout>
      <c:lineChart>
        <c:grouping val="standard"/>
        <c:varyColors val="0"/>
        <c:ser>
          <c:idx val="0"/>
          <c:order val="0"/>
          <c:tx>
            <c:strRef>
              <c:f>'Private spending by service'!$AE$21</c:f>
              <c:strCache>
                <c:ptCount val="1"/>
                <c:pt idx="0">
                  <c:v>Annual growth in p. physican</c:v>
                </c:pt>
              </c:strCache>
            </c:strRef>
          </c:tx>
          <c:marker>
            <c:symbol val="none"/>
          </c:marker>
          <c:cat>
            <c:numRef>
              <c:f>'Private spending by service'!$B$22:$B$58</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'Private spending by service'!$AE$22:$AE$58</c:f>
              <c:numCache>
                <c:formatCode>0.0</c:formatCode>
                <c:ptCount val="37"/>
                <c:pt idx="1">
                  <c:v>5.701351310667615</c:v>
                </c:pt>
                <c:pt idx="2">
                  <c:v>4.5349930364341571</c:v>
                </c:pt>
                <c:pt idx="3">
                  <c:v>4.5339195171159563</c:v>
                </c:pt>
                <c:pt idx="4">
                  <c:v>4.3322139831786597</c:v>
                </c:pt>
                <c:pt idx="5">
                  <c:v>4.3311561494913695</c:v>
                </c:pt>
                <c:pt idx="6">
                  <c:v>4.5468933682624426</c:v>
                </c:pt>
                <c:pt idx="7">
                  <c:v>4.7626328979914385</c:v>
                </c:pt>
                <c:pt idx="8">
                  <c:v>4.9783747168116559</c:v>
                </c:pt>
                <c:pt idx="9">
                  <c:v>5.1941188031313725</c:v>
                </c:pt>
                <c:pt idx="10">
                  <c:v>5.4098651356295395</c:v>
                </c:pt>
                <c:pt idx="11">
                  <c:v>5.6256136932515508</c:v>
                </c:pt>
                <c:pt idx="12">
                  <c:v>5.2966144559999995</c:v>
                </c:pt>
                <c:pt idx="13">
                  <c:v>5.2966144560000021</c:v>
                </c:pt>
                <c:pt idx="14">
                  <c:v>5.2966144559999995</c:v>
                </c:pt>
                <c:pt idx="15">
                  <c:v>5.2966144560000146</c:v>
                </c:pt>
                <c:pt idx="16">
                  <c:v>5.2966144559999906</c:v>
                </c:pt>
                <c:pt idx="17">
                  <c:v>5.1703375794424193</c:v>
                </c:pt>
                <c:pt idx="18">
                  <c:v>5.034849942798771</c:v>
                </c:pt>
                <c:pt idx="19">
                  <c:v>4.9031092370985956</c:v>
                </c:pt>
                <c:pt idx="20">
                  <c:v>4.7746663306293495</c:v>
                </c:pt>
                <c:pt idx="21">
                  <c:v>4.6490707945589165</c:v>
                </c:pt>
                <c:pt idx="22">
                  <c:v>4.5258718103488107</c:v>
                </c:pt>
                <c:pt idx="23">
                  <c:v>4.4046187697218624</c:v>
                </c:pt>
                <c:pt idx="24">
                  <c:v>4.2848616122573864</c:v>
                </c:pt>
                <c:pt idx="25">
                  <c:v>4.166150946426642</c:v>
                </c:pt>
                <c:pt idx="26">
                  <c:v>4.048038</c:v>
                </c:pt>
                <c:pt idx="27">
                  <c:v>4.0480380000000045</c:v>
                </c:pt>
                <c:pt idx="28">
                  <c:v>4.0480379999999903</c:v>
                </c:pt>
                <c:pt idx="29">
                  <c:v>4.0480379999999867</c:v>
                </c:pt>
                <c:pt idx="30">
                  <c:v>4.0480379999999991</c:v>
                </c:pt>
                <c:pt idx="31">
                  <c:v>4.0480379999999991</c:v>
                </c:pt>
                <c:pt idx="32">
                  <c:v>4.0480379999999938</c:v>
                </c:pt>
                <c:pt idx="33">
                  <c:v>4.0480379999999929</c:v>
                </c:pt>
                <c:pt idx="34">
                  <c:v>4.0480379999999991</c:v>
                </c:pt>
                <c:pt idx="35">
                  <c:v>4.0480380000000009</c:v>
                </c:pt>
                <c:pt idx="36">
                  <c:v>4.0480380000000054</c:v>
                </c:pt>
              </c:numCache>
            </c:numRef>
          </c:val>
          <c:smooth val="0"/>
          <c:extLst>
            <c:ext xmlns:c16="http://schemas.microsoft.com/office/drawing/2014/chart" uri="{C3380CC4-5D6E-409C-BE32-E72D297353CC}">
              <c16:uniqueId val="{00000000-6468-4D3F-81E7-116496928758}"/>
            </c:ext>
          </c:extLst>
        </c:ser>
        <c:dLbls>
          <c:showLegendKey val="0"/>
          <c:showVal val="0"/>
          <c:showCatName val="0"/>
          <c:showSerName val="0"/>
          <c:showPercent val="0"/>
          <c:showBubbleSize val="0"/>
        </c:dLbls>
        <c:smooth val="0"/>
        <c:axId val="509902896"/>
        <c:axId val="509907600"/>
      </c:lineChart>
      <c:catAx>
        <c:axId val="509902896"/>
        <c:scaling>
          <c:orientation val="minMax"/>
        </c:scaling>
        <c:delete val="0"/>
        <c:axPos val="b"/>
        <c:numFmt formatCode="General" sourceLinked="1"/>
        <c:majorTickMark val="out"/>
        <c:minorTickMark val="none"/>
        <c:tickLblPos val="nextTo"/>
        <c:crossAx val="509907600"/>
        <c:crosses val="autoZero"/>
        <c:auto val="1"/>
        <c:lblAlgn val="ctr"/>
        <c:lblOffset val="100"/>
        <c:noMultiLvlLbl val="0"/>
      </c:catAx>
      <c:valAx>
        <c:axId val="509907600"/>
        <c:scaling>
          <c:orientation val="minMax"/>
          <c:min val="3"/>
        </c:scaling>
        <c:delete val="0"/>
        <c:axPos val="l"/>
        <c:majorGridlines/>
        <c:numFmt formatCode="0.0" sourceLinked="1"/>
        <c:majorTickMark val="out"/>
        <c:minorTickMark val="none"/>
        <c:tickLblPos val="nextTo"/>
        <c:crossAx val="509902896"/>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in private other costs</a:t>
            </a:r>
          </a:p>
        </c:rich>
      </c:tx>
      <c:layout>
        <c:manualLayout>
          <c:xMode val="edge"/>
          <c:yMode val="edge"/>
          <c:x val="0.22450079202654735"/>
          <c:y val="1.8433179723502304E-2"/>
        </c:manualLayout>
      </c:layout>
      <c:overlay val="0"/>
    </c:title>
    <c:autoTitleDeleted val="0"/>
    <c:plotArea>
      <c:layout>
        <c:manualLayout>
          <c:layoutTarget val="inner"/>
          <c:xMode val="edge"/>
          <c:yMode val="edge"/>
          <c:x val="8.3526772809786445E-2"/>
          <c:y val="0.15823360789578719"/>
          <c:w val="0.88416779400372314"/>
          <c:h val="0.63822344787546714"/>
        </c:manualLayout>
      </c:layout>
      <c:lineChart>
        <c:grouping val="standard"/>
        <c:varyColors val="0"/>
        <c:ser>
          <c:idx val="0"/>
          <c:order val="0"/>
          <c:tx>
            <c:strRef>
              <c:f>'Private spending by service'!$AJ$21</c:f>
              <c:strCache>
                <c:ptCount val="1"/>
                <c:pt idx="0">
                  <c:v>Annual growth in p.  Others</c:v>
                </c:pt>
              </c:strCache>
            </c:strRef>
          </c:tx>
          <c:marker>
            <c:symbol val="none"/>
          </c:marker>
          <c:cat>
            <c:numRef>
              <c:f>'Private spending by service'!$B$22:$B$58</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'Private spending by service'!$AJ$22:$AJ$58</c:f>
              <c:numCache>
                <c:formatCode>0.0</c:formatCode>
                <c:ptCount val="37"/>
                <c:pt idx="1">
                  <c:v>0.73342950464215073</c:v>
                </c:pt>
                <c:pt idx="2">
                  <c:v>4.099534231007496</c:v>
                </c:pt>
                <c:pt idx="3">
                  <c:v>4.0994372721611407</c:v>
                </c:pt>
                <c:pt idx="4">
                  <c:v>3.8995333311179237</c:v>
                </c:pt>
                <c:pt idx="5">
                  <c:v>3.8994361838907983</c:v>
                </c:pt>
                <c:pt idx="6">
                  <c:v>4.1152320933505022</c:v>
                </c:pt>
                <c:pt idx="7">
                  <c:v>4.3310274089155385</c:v>
                </c:pt>
                <c:pt idx="8">
                  <c:v>4.5468221288581043</c:v>
                </c:pt>
                <c:pt idx="9">
                  <c:v>4.7626162514436929</c:v>
                </c:pt>
                <c:pt idx="10">
                  <c:v>4.9784097749309515</c:v>
                </c:pt>
                <c:pt idx="11">
                  <c:v>5.1942026975718747</c:v>
                </c:pt>
                <c:pt idx="12">
                  <c:v>5.2966144559999986</c:v>
                </c:pt>
                <c:pt idx="13">
                  <c:v>5.2966144559999924</c:v>
                </c:pt>
                <c:pt idx="14">
                  <c:v>5.2966144560000066</c:v>
                </c:pt>
                <c:pt idx="15">
                  <c:v>5.2966144560000101</c:v>
                </c:pt>
                <c:pt idx="16">
                  <c:v>5.2966144559999933</c:v>
                </c:pt>
                <c:pt idx="17">
                  <c:v>5.170337579442438</c:v>
                </c:pt>
                <c:pt idx="18">
                  <c:v>5.0348499427987283</c:v>
                </c:pt>
                <c:pt idx="19">
                  <c:v>4.9031092370986045</c:v>
                </c:pt>
                <c:pt idx="20">
                  <c:v>4.7746663306293469</c:v>
                </c:pt>
                <c:pt idx="21">
                  <c:v>4.6490707945589369</c:v>
                </c:pt>
                <c:pt idx="22">
                  <c:v>4.5258718103487832</c:v>
                </c:pt>
                <c:pt idx="23">
                  <c:v>4.4046187697218881</c:v>
                </c:pt>
                <c:pt idx="24">
                  <c:v>4.2848616122573855</c:v>
                </c:pt>
                <c:pt idx="25">
                  <c:v>4.1661509464266517</c:v>
                </c:pt>
                <c:pt idx="26">
                  <c:v>4.048037999999976</c:v>
                </c:pt>
                <c:pt idx="27">
                  <c:v>4.048038</c:v>
                </c:pt>
                <c:pt idx="28">
                  <c:v>4.0480380000000116</c:v>
                </c:pt>
                <c:pt idx="29">
                  <c:v>4.0480379999999681</c:v>
                </c:pt>
                <c:pt idx="30">
                  <c:v>4.0480380000000169</c:v>
                </c:pt>
                <c:pt idx="31">
                  <c:v>4.0480379999999947</c:v>
                </c:pt>
                <c:pt idx="32">
                  <c:v>4.0480379999999876</c:v>
                </c:pt>
                <c:pt idx="33">
                  <c:v>4.0480379999999903</c:v>
                </c:pt>
                <c:pt idx="34">
                  <c:v>4.0480380000000045</c:v>
                </c:pt>
                <c:pt idx="35">
                  <c:v>4.0480380000000267</c:v>
                </c:pt>
                <c:pt idx="36">
                  <c:v>4.0480379999999787</c:v>
                </c:pt>
              </c:numCache>
            </c:numRef>
          </c:val>
          <c:smooth val="0"/>
          <c:extLst>
            <c:ext xmlns:c16="http://schemas.microsoft.com/office/drawing/2014/chart" uri="{C3380CC4-5D6E-409C-BE32-E72D297353CC}">
              <c16:uniqueId val="{00000000-5087-4719-8A67-0B8833AA10C0}"/>
            </c:ext>
          </c:extLst>
        </c:ser>
        <c:dLbls>
          <c:showLegendKey val="0"/>
          <c:showVal val="0"/>
          <c:showCatName val="0"/>
          <c:showSerName val="0"/>
          <c:showPercent val="0"/>
          <c:showBubbleSize val="0"/>
        </c:dLbls>
        <c:smooth val="0"/>
        <c:axId val="510126120"/>
        <c:axId val="510125728"/>
      </c:lineChart>
      <c:catAx>
        <c:axId val="510126120"/>
        <c:scaling>
          <c:orientation val="minMax"/>
        </c:scaling>
        <c:delete val="0"/>
        <c:axPos val="b"/>
        <c:numFmt formatCode="General" sourceLinked="1"/>
        <c:majorTickMark val="out"/>
        <c:minorTickMark val="none"/>
        <c:tickLblPos val="nextTo"/>
        <c:crossAx val="510125728"/>
        <c:crosses val="autoZero"/>
        <c:auto val="1"/>
        <c:lblAlgn val="ctr"/>
        <c:lblOffset val="100"/>
        <c:noMultiLvlLbl val="0"/>
      </c:catAx>
      <c:valAx>
        <c:axId val="510125728"/>
        <c:scaling>
          <c:orientation val="minMax"/>
        </c:scaling>
        <c:delete val="0"/>
        <c:axPos val="l"/>
        <c:majorGridlines/>
        <c:numFmt formatCode="0.0" sourceLinked="1"/>
        <c:majorTickMark val="out"/>
        <c:minorTickMark val="none"/>
        <c:tickLblPos val="nextTo"/>
        <c:crossAx val="510126120"/>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Private spending</a:t>
            </a:r>
            <a:r>
              <a:rPr lang="en-CA" sz="1200" baseline="0"/>
              <a:t> in hospital care</a:t>
            </a:r>
            <a:endParaRPr lang="en-CA" sz="1200"/>
          </a:p>
        </c:rich>
      </c:tx>
      <c:layout>
        <c:manualLayout>
          <c:xMode val="edge"/>
          <c:yMode val="edge"/>
          <c:x val="0.22298587366405503"/>
          <c:y val="0"/>
        </c:manualLayout>
      </c:layout>
      <c:overlay val="1"/>
    </c:title>
    <c:autoTitleDeleted val="0"/>
    <c:plotArea>
      <c:layout>
        <c:manualLayout>
          <c:layoutTarget val="inner"/>
          <c:xMode val="edge"/>
          <c:yMode val="edge"/>
          <c:x val="0.10251721016262545"/>
          <c:y val="0.11524898754171564"/>
          <c:w val="0.85067609724963045"/>
          <c:h val="0.73360981461027774"/>
        </c:manualLayout>
      </c:layout>
      <c:lineChart>
        <c:grouping val="standard"/>
        <c:varyColors val="0"/>
        <c:ser>
          <c:idx val="0"/>
          <c:order val="0"/>
          <c:tx>
            <c:strRef>
              <c:f>'Data for Graph B'!$B$1</c:f>
              <c:strCache>
                <c:ptCount val="1"/>
                <c:pt idx="0">
                  <c:v>Phosp</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B'!$B$2:$B$77</c:f>
              <c:numCache>
                <c:formatCode>#,##0.0</c:formatCode>
                <c:ptCount val="76"/>
                <c:pt idx="0">
                  <c:v>13.744076443733432</c:v>
                </c:pt>
                <c:pt idx="1">
                  <c:v>16.18864321647899</c:v>
                </c:pt>
                <c:pt idx="2">
                  <c:v>17.707173517099719</c:v>
                </c:pt>
                <c:pt idx="3">
                  <c:v>21.703487447717073</c:v>
                </c:pt>
                <c:pt idx="4">
                  <c:v>25.887684970221848</c:v>
                </c:pt>
                <c:pt idx="5">
                  <c:v>30.560035496715599</c:v>
                </c:pt>
                <c:pt idx="6">
                  <c:v>36.396111858502806</c:v>
                </c:pt>
                <c:pt idx="7">
                  <c:v>43.429287106545331</c:v>
                </c:pt>
                <c:pt idx="8">
                  <c:v>49.003706355300068</c:v>
                </c:pt>
                <c:pt idx="9">
                  <c:v>55.004072806209372</c:v>
                </c:pt>
                <c:pt idx="10">
                  <c:v>58.91634306831908</c:v>
                </c:pt>
                <c:pt idx="11">
                  <c:v>65.135618801807865</c:v>
                </c:pt>
                <c:pt idx="12">
                  <c:v>67.938019974356365</c:v>
                </c:pt>
                <c:pt idx="13">
                  <c:v>71.024555416477369</c:v>
                </c:pt>
                <c:pt idx="14">
                  <c:v>73.351010978413427</c:v>
                </c:pt>
                <c:pt idx="15">
                  <c:v>80.884811666573185</c:v>
                </c:pt>
                <c:pt idx="16">
                  <c:v>86.381213803919422</c:v>
                </c:pt>
                <c:pt idx="17">
                  <c:v>89.462528058303377</c:v>
                </c:pt>
                <c:pt idx="18">
                  <c:v>93.089590752275114</c:v>
                </c:pt>
                <c:pt idx="19">
                  <c:v>91.746477978194619</c:v>
                </c:pt>
                <c:pt idx="20">
                  <c:v>81.290885240895278</c:v>
                </c:pt>
                <c:pt idx="21">
                  <c:v>75.921019115572435</c:v>
                </c:pt>
                <c:pt idx="22">
                  <c:v>77.832813327321745</c:v>
                </c:pt>
                <c:pt idx="23">
                  <c:v>77.450198730537963</c:v>
                </c:pt>
                <c:pt idx="24">
                  <c:v>81.467896103922271</c:v>
                </c:pt>
                <c:pt idx="25">
                  <c:v>86.827163065302244</c:v>
                </c:pt>
                <c:pt idx="26">
                  <c:v>94.310914279788875</c:v>
                </c:pt>
                <c:pt idx="27">
                  <c:v>104.52956954855109</c:v>
                </c:pt>
                <c:pt idx="28">
                  <c:v>105.04702156959841</c:v>
                </c:pt>
                <c:pt idx="29">
                  <c:v>113.42249006809314</c:v>
                </c:pt>
                <c:pt idx="30">
                  <c:v>118.63445443916402</c:v>
                </c:pt>
                <c:pt idx="31">
                  <c:v>122.03820612942539</c:v>
                </c:pt>
                <c:pt idx="32">
                  <c:v>126.44345614938941</c:v>
                </c:pt>
                <c:pt idx="33">
                  <c:v>133.75151607834482</c:v>
                </c:pt>
                <c:pt idx="34">
                  <c:v>144.03781287827857</c:v>
                </c:pt>
                <c:pt idx="35">
                  <c:v>151.33705201069151</c:v>
                </c:pt>
                <c:pt idx="36">
                  <c:v>151.90675653096241</c:v>
                </c:pt>
                <c:pt idx="37">
                  <c:v>159.98981827354891</c:v>
                </c:pt>
                <c:pt idx="38">
                  <c:v>167.66145490439371</c:v>
                </c:pt>
                <c:pt idx="39">
                  <c:v>170.14411058948033</c:v>
                </c:pt>
                <c:pt idx="40">
                  <c:v>173.2803036724153</c:v>
                </c:pt>
              </c:numCache>
            </c:numRef>
          </c:val>
          <c:smooth val="0"/>
          <c:extLst>
            <c:ext xmlns:c16="http://schemas.microsoft.com/office/drawing/2014/chart" uri="{C3380CC4-5D6E-409C-BE32-E72D297353CC}">
              <c16:uniqueId val="{00000000-2993-4CB8-A4F2-FC66E811B4B9}"/>
            </c:ext>
          </c:extLst>
        </c:ser>
        <c:ser>
          <c:idx val="1"/>
          <c:order val="1"/>
          <c:tx>
            <c:strRef>
              <c:f>'Data for Graph B'!$C$1</c:f>
              <c:strCache>
                <c:ptCount val="1"/>
                <c:pt idx="0">
                  <c:v>Ŝ_Phosp</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B'!$C$2:$C$77</c:f>
              <c:numCache>
                <c:formatCode>#,##0.0</c:formatCode>
                <c:ptCount val="76"/>
                <c:pt idx="40">
                  <c:v>173.2803036724153</c:v>
                </c:pt>
                <c:pt idx="41" formatCode="0.0">
                  <c:v>177.94643523534739</c:v>
                </c:pt>
                <c:pt idx="42" formatCode="0.0">
                  <c:v>185.11864332930182</c:v>
                </c:pt>
                <c:pt idx="43" formatCode="0.0">
                  <c:v>192.20978518910647</c:v>
                </c:pt>
                <c:pt idx="44" formatCode="0.0">
                  <c:v>199.57202856836867</c:v>
                </c:pt>
                <c:pt idx="45" formatCode="0.0">
                  <c:v>207.64629091001379</c:v>
                </c:pt>
                <c:pt idx="46" formatCode="0.0">
                  <c:v>216.49463604896843</c:v>
                </c:pt>
                <c:pt idx="47" formatCode="0.0">
                  <c:v>226.18650828542749</c:v>
                </c:pt>
                <c:pt idx="48" formatCode="0.0">
                  <c:v>236.79961350342654</c:v>
                </c:pt>
                <c:pt idx="49" formatCode="0.0">
                  <c:v>248.42092302901125</c:v>
                </c:pt>
                <c:pt idx="50" formatCode="0.0">
                  <c:v>261.14781790445954</c:v>
                </c:pt>
                <c:pt idx="51" formatCode="0.0">
                  <c:v>274.97981097911565</c:v>
                </c:pt>
                <c:pt idx="52" formatCode="0.0">
                  <c:v>289.54443139851696</c:v>
                </c:pt>
                <c:pt idx="53" formatCode="0.0">
                  <c:v>304.88048360851383</c:v>
                </c:pt>
                <c:pt idx="54" formatCode="0.0">
                  <c:v>321.02882737684507</c:v>
                </c:pt>
                <c:pt idx="55" formatCode="0.0">
                  <c:v>338.03248665561432</c:v>
                </c:pt>
                <c:pt idx="56" formatCode="0.0">
                  <c:v>355.5099073438933</c:v>
                </c:pt>
                <c:pt idx="57" formatCode="0.0">
                  <c:v>373.40929771044125</c:v>
                </c:pt>
                <c:pt idx="58" formatCode="0.0">
                  <c:v>391.71796347866689</c:v>
                </c:pt>
                <c:pt idx="59" formatCode="0.0">
                  <c:v>410.42118919190978</c:v>
                </c:pt>
                <c:pt idx="60" formatCode="0.0">
                  <c:v>429.50196083331218</c:v>
                </c:pt>
                <c:pt idx="61" formatCode="0.0">
                  <c:v>448.94066900356245</c:v>
                </c:pt>
                <c:pt idx="62" formatCode="0.0">
                  <c:v>468.71479397540833</c:v>
                </c:pt>
                <c:pt idx="63" formatCode="0.0">
                  <c:v>488.79857425343181</c:v>
                </c:pt>
                <c:pt idx="64" formatCode="0.0">
                  <c:v>509.16266068081114</c:v>
                </c:pt>
                <c:pt idx="65" formatCode="0.0">
                  <c:v>529.77375866698128</c:v>
                </c:pt>
                <c:pt idx="66" formatCode="0.0">
                  <c:v>551.21920173184913</c:v>
                </c:pt>
                <c:pt idx="67" formatCode="0.0">
                  <c:v>573.53276448125087</c:v>
                </c:pt>
                <c:pt idx="68" formatCode="0.0">
                  <c:v>596.74958872990248</c:v>
                </c:pt>
                <c:pt idx="69" formatCode="0.0">
                  <c:v>620.90623884653269</c:v>
                </c:pt>
                <c:pt idx="70" formatCode="0.0">
                  <c:v>646.0407593394109</c:v>
                </c:pt>
                <c:pt idx="71" formatCode="0.0">
                  <c:v>672.19273477295894</c:v>
                </c:pt>
                <c:pt idx="72" formatCode="0.0">
                  <c:v>699.40335210980743</c:v>
                </c:pt>
                <c:pt idx="73" formatCode="0.0">
                  <c:v>727.71546557648617</c:v>
                </c:pt>
                <c:pt idx="74" formatCode="0.0">
                  <c:v>757.17366415489948</c:v>
                </c:pt>
                <c:pt idx="75" formatCode="0.0">
                  <c:v>787.824341805882</c:v>
                </c:pt>
              </c:numCache>
            </c:numRef>
          </c:val>
          <c:smooth val="0"/>
          <c:extLst>
            <c:ext xmlns:c16="http://schemas.microsoft.com/office/drawing/2014/chart" uri="{C3380CC4-5D6E-409C-BE32-E72D297353CC}">
              <c16:uniqueId val="{00000001-2993-4CB8-A4F2-FC66E811B4B9}"/>
            </c:ext>
          </c:extLst>
        </c:ser>
        <c:dLbls>
          <c:showLegendKey val="0"/>
          <c:showVal val="0"/>
          <c:showCatName val="0"/>
          <c:showSerName val="0"/>
          <c:showPercent val="0"/>
          <c:showBubbleSize val="0"/>
        </c:dLbls>
        <c:smooth val="0"/>
        <c:axId val="510121416"/>
        <c:axId val="510122592"/>
      </c:lineChart>
      <c:catAx>
        <c:axId val="510121416"/>
        <c:scaling>
          <c:orientation val="minMax"/>
        </c:scaling>
        <c:delete val="0"/>
        <c:axPos val="b"/>
        <c:numFmt formatCode="General" sourceLinked="0"/>
        <c:majorTickMark val="out"/>
        <c:minorTickMark val="none"/>
        <c:tickLblPos val="nextTo"/>
        <c:crossAx val="510122592"/>
        <c:crosses val="autoZero"/>
        <c:auto val="1"/>
        <c:lblAlgn val="ctr"/>
        <c:lblOffset val="100"/>
        <c:noMultiLvlLbl val="0"/>
      </c:catAx>
      <c:valAx>
        <c:axId val="510122592"/>
        <c:scaling>
          <c:orientation val="minMax"/>
        </c:scaling>
        <c:delete val="0"/>
        <c:axPos val="l"/>
        <c:majorGridlines/>
        <c:numFmt formatCode="#,##0" sourceLinked="0"/>
        <c:majorTickMark val="out"/>
        <c:minorTickMark val="none"/>
        <c:tickLblPos val="nextTo"/>
        <c:crossAx val="510121416"/>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Private</a:t>
            </a:r>
            <a:r>
              <a:rPr lang="en-CA" sz="1200" baseline="0"/>
              <a:t> spending in other intitution </a:t>
            </a:r>
            <a:endParaRPr lang="en-CA" sz="1200"/>
          </a:p>
        </c:rich>
      </c:tx>
      <c:overlay val="1"/>
    </c:title>
    <c:autoTitleDeleted val="0"/>
    <c:plotArea>
      <c:layout>
        <c:manualLayout>
          <c:layoutTarget val="inner"/>
          <c:xMode val="edge"/>
          <c:yMode val="edge"/>
          <c:x val="8.607174103237096E-2"/>
          <c:y val="0.12846318260850306"/>
          <c:w val="0.8756854768153981"/>
          <c:h val="0.75555688450336111"/>
        </c:manualLayout>
      </c:layout>
      <c:lineChart>
        <c:grouping val="standard"/>
        <c:varyColors val="0"/>
        <c:ser>
          <c:idx val="0"/>
          <c:order val="0"/>
          <c:tx>
            <c:strRef>
              <c:f>'Data for Graph B'!$D$1</c:f>
              <c:strCache>
                <c:ptCount val="1"/>
                <c:pt idx="0">
                  <c:v>Poth_inst</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B'!$D$2:$D$77</c:f>
              <c:numCache>
                <c:formatCode>#,##0.0</c:formatCode>
                <c:ptCount val="76"/>
                <c:pt idx="0">
                  <c:v>14.187900268899813</c:v>
                </c:pt>
                <c:pt idx="1">
                  <c:v>15.758123387965377</c:v>
                </c:pt>
                <c:pt idx="2">
                  <c:v>16.934874730468842</c:v>
                </c:pt>
                <c:pt idx="3">
                  <c:v>20.211677239052765</c:v>
                </c:pt>
                <c:pt idx="4">
                  <c:v>24.392172301557235</c:v>
                </c:pt>
                <c:pt idx="5">
                  <c:v>29.293658025382605</c:v>
                </c:pt>
                <c:pt idx="6">
                  <c:v>29.942785353962766</c:v>
                </c:pt>
                <c:pt idx="7">
                  <c:v>33.977612051418298</c:v>
                </c:pt>
                <c:pt idx="8">
                  <c:v>37.339632496101522</c:v>
                </c:pt>
                <c:pt idx="9">
                  <c:v>38.749508887011942</c:v>
                </c:pt>
                <c:pt idx="10">
                  <c:v>40.221186332592644</c:v>
                </c:pt>
                <c:pt idx="11">
                  <c:v>42.332092200517572</c:v>
                </c:pt>
                <c:pt idx="12">
                  <c:v>45.259906336210015</c:v>
                </c:pt>
                <c:pt idx="13">
                  <c:v>47.409986638369759</c:v>
                </c:pt>
                <c:pt idx="14">
                  <c:v>48.118305632015783</c:v>
                </c:pt>
                <c:pt idx="15">
                  <c:v>57.094894382278845</c:v>
                </c:pt>
                <c:pt idx="16">
                  <c:v>63.082877169277197</c:v>
                </c:pt>
                <c:pt idx="17">
                  <c:v>66.622846096750735</c:v>
                </c:pt>
                <c:pt idx="18">
                  <c:v>70.179639996398748</c:v>
                </c:pt>
                <c:pt idx="19">
                  <c:v>72.140195826286842</c:v>
                </c:pt>
                <c:pt idx="20">
                  <c:v>72.095148083601828</c:v>
                </c:pt>
                <c:pt idx="21">
                  <c:v>71.10064459862096</c:v>
                </c:pt>
                <c:pt idx="22">
                  <c:v>71.290985002861234</c:v>
                </c:pt>
                <c:pt idx="23">
                  <c:v>73.29407021935161</c:v>
                </c:pt>
                <c:pt idx="24">
                  <c:v>78.805199984281472</c:v>
                </c:pt>
                <c:pt idx="25">
                  <c:v>86.35585390419736</c:v>
                </c:pt>
                <c:pt idx="26">
                  <c:v>87.679638864944636</c:v>
                </c:pt>
                <c:pt idx="27">
                  <c:v>93.815143415236022</c:v>
                </c:pt>
                <c:pt idx="28">
                  <c:v>97.487282680795047</c:v>
                </c:pt>
                <c:pt idx="29">
                  <c:v>111.76625015387523</c:v>
                </c:pt>
                <c:pt idx="30">
                  <c:v>111.01253935765607</c:v>
                </c:pt>
                <c:pt idx="31">
                  <c:v>126.78422741138642</c:v>
                </c:pt>
                <c:pt idx="32">
                  <c:v>136.64326944491273</c:v>
                </c:pt>
                <c:pt idx="33">
                  <c:v>143.3541358498365</c:v>
                </c:pt>
                <c:pt idx="34">
                  <c:v>154.88593298371862</c:v>
                </c:pt>
                <c:pt idx="35">
                  <c:v>164.19010576898475</c:v>
                </c:pt>
                <c:pt idx="36">
                  <c:v>166.38197734436926</c:v>
                </c:pt>
                <c:pt idx="37">
                  <c:v>172.03870464046182</c:v>
                </c:pt>
                <c:pt idx="38">
                  <c:v>182.11754805068995</c:v>
                </c:pt>
                <c:pt idx="39">
                  <c:v>189.13259184490647</c:v>
                </c:pt>
                <c:pt idx="40">
                  <c:v>193.43302899486534</c:v>
                </c:pt>
              </c:numCache>
            </c:numRef>
          </c:val>
          <c:smooth val="0"/>
          <c:extLst>
            <c:ext xmlns:c16="http://schemas.microsoft.com/office/drawing/2014/chart" uri="{C3380CC4-5D6E-409C-BE32-E72D297353CC}">
              <c16:uniqueId val="{00000000-3280-459C-AC64-E46794FFE76F}"/>
            </c:ext>
          </c:extLst>
        </c:ser>
        <c:ser>
          <c:idx val="1"/>
          <c:order val="1"/>
          <c:tx>
            <c:strRef>
              <c:f>'Data for Graph B'!$E$1</c:f>
              <c:strCache>
                <c:ptCount val="1"/>
                <c:pt idx="0">
                  <c:v>Ŝ_Poth_inst</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B'!$E$2:$E$77</c:f>
              <c:numCache>
                <c:formatCode>#,##0.0</c:formatCode>
                <c:ptCount val="76"/>
                <c:pt idx="40">
                  <c:v>193.43302899486534</c:v>
                </c:pt>
                <c:pt idx="41" formatCode="0.0">
                  <c:v>185.99349898963482</c:v>
                </c:pt>
                <c:pt idx="42" formatCode="0.0">
                  <c:v>193.0883565099758</c:v>
                </c:pt>
                <c:pt idx="43" formatCode="0.0">
                  <c:v>200.06634655566216</c:v>
                </c:pt>
                <c:pt idx="44" formatCode="0.0">
                  <c:v>207.29363443458749</c:v>
                </c:pt>
                <c:pt idx="45" formatCode="0.0">
                  <c:v>215.2252901431745</c:v>
                </c:pt>
                <c:pt idx="46" formatCode="0.0">
                  <c:v>223.92064491053202</c:v>
                </c:pt>
                <c:pt idx="47" formatCode="0.0">
                  <c:v>233.44606780687442</c:v>
                </c:pt>
                <c:pt idx="48" formatCode="0.0">
                  <c:v>243.87578676384669</c:v>
                </c:pt>
                <c:pt idx="49" formatCode="0.0">
                  <c:v>255.29282313763616</c:v>
                </c:pt>
                <c:pt idx="50" formatCode="0.0">
                  <c:v>267.7900558815947</c:v>
                </c:pt>
                <c:pt idx="51" formatCode="0.0">
                  <c:v>281.97386269314973</c:v>
                </c:pt>
                <c:pt idx="52" formatCode="0.0">
                  <c:v>296.90893106669665</c:v>
                </c:pt>
                <c:pt idx="53" formatCode="0.0">
                  <c:v>312.63505243073041</c:v>
                </c:pt>
                <c:pt idx="54" formatCode="0.0">
                  <c:v>329.1941258122996</c:v>
                </c:pt>
                <c:pt idx="55" formatCode="0.0">
                  <c:v>346.6302694683767</c:v>
                </c:pt>
                <c:pt idx="56" formatCode="0.0">
                  <c:v>364.55222455242279</c:v>
                </c:pt>
                <c:pt idx="57" formatCode="0.0">
                  <c:v>382.90688202177205</c:v>
                </c:pt>
                <c:pt idx="58" formatCode="0.0">
                  <c:v>401.6812247236677</c:v>
                </c:pt>
                <c:pt idx="59" formatCode="0.0">
                  <c:v>420.86016291700832</c:v>
                </c:pt>
                <c:pt idx="60" formatCode="0.0">
                  <c:v>440.42624983711596</c:v>
                </c:pt>
                <c:pt idx="61" formatCode="0.0">
                  <c:v>460.35937732387049</c:v>
                </c:pt>
                <c:pt idx="62" formatCode="0.0">
                  <c:v>480.63645286565242</c:v>
                </c:pt>
                <c:pt idx="63" formatCode="0.0">
                  <c:v>501.23105972900834</c:v>
                </c:pt>
                <c:pt idx="64" formatCode="0.0">
                  <c:v>522.11310226769262</c:v>
                </c:pt>
                <c:pt idx="65" formatCode="0.0">
                  <c:v>543.24843905046771</c:v>
                </c:pt>
                <c:pt idx="66" formatCode="0.0">
                  <c:v>565.23934229763756</c:v>
                </c:pt>
                <c:pt idx="67" formatCode="0.0">
                  <c:v>588.12044566479597</c:v>
                </c:pt>
                <c:pt idx="68" formatCode="0.0">
                  <c:v>611.92778479107608</c:v>
                </c:pt>
                <c:pt idx="69" formatCode="0.0">
                  <c:v>636.69885405197715</c:v>
                </c:pt>
                <c:pt idx="70" formatCode="0.0">
                  <c:v>662.47266560956575</c:v>
                </c:pt>
                <c:pt idx="71" formatCode="0.0">
                  <c:v>689.28981085305384</c:v>
                </c:pt>
                <c:pt idx="72" formatCode="0.0">
                  <c:v>717.19252432651354</c:v>
                </c:pt>
                <c:pt idx="73" formatCode="0.0">
                  <c:v>746.22475024440996</c:v>
                </c:pt>
                <c:pt idx="74" formatCode="0.0">
                  <c:v>776.43221169970889</c:v>
                </c:pt>
                <c:pt idx="75" formatCode="0.0">
                  <c:v>807.86248267355347</c:v>
                </c:pt>
              </c:numCache>
            </c:numRef>
          </c:val>
          <c:smooth val="0"/>
          <c:extLst>
            <c:ext xmlns:c16="http://schemas.microsoft.com/office/drawing/2014/chart" uri="{C3380CC4-5D6E-409C-BE32-E72D297353CC}">
              <c16:uniqueId val="{00000001-3280-459C-AC64-E46794FFE76F}"/>
            </c:ext>
          </c:extLst>
        </c:ser>
        <c:dLbls>
          <c:showLegendKey val="0"/>
          <c:showVal val="0"/>
          <c:showCatName val="0"/>
          <c:showSerName val="0"/>
          <c:showPercent val="0"/>
          <c:showBubbleSize val="0"/>
        </c:dLbls>
        <c:smooth val="0"/>
        <c:axId val="510126904"/>
        <c:axId val="510123768"/>
      </c:lineChart>
      <c:catAx>
        <c:axId val="510126904"/>
        <c:scaling>
          <c:orientation val="minMax"/>
        </c:scaling>
        <c:delete val="0"/>
        <c:axPos val="b"/>
        <c:numFmt formatCode="General" sourceLinked="0"/>
        <c:majorTickMark val="out"/>
        <c:minorTickMark val="none"/>
        <c:tickLblPos val="nextTo"/>
        <c:crossAx val="510123768"/>
        <c:crosses val="autoZero"/>
        <c:auto val="1"/>
        <c:lblAlgn val="ctr"/>
        <c:lblOffset val="100"/>
        <c:noMultiLvlLbl val="0"/>
      </c:catAx>
      <c:valAx>
        <c:axId val="510123768"/>
        <c:scaling>
          <c:orientation val="minMax"/>
        </c:scaling>
        <c:delete val="0"/>
        <c:axPos val="l"/>
        <c:majorGridlines/>
        <c:numFmt formatCode="#,##0" sourceLinked="0"/>
        <c:majorTickMark val="out"/>
        <c:minorTickMark val="none"/>
        <c:tickLblPos val="nextTo"/>
        <c:crossAx val="510126904"/>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Private</a:t>
            </a:r>
            <a:r>
              <a:rPr lang="en-CA" sz="1200" baseline="0"/>
              <a:t> spending in physician care</a:t>
            </a:r>
            <a:endParaRPr lang="en-CA" sz="1200"/>
          </a:p>
        </c:rich>
      </c:tx>
      <c:overlay val="1"/>
    </c:title>
    <c:autoTitleDeleted val="0"/>
    <c:plotArea>
      <c:layout>
        <c:manualLayout>
          <c:layoutTarget val="inner"/>
          <c:xMode val="edge"/>
          <c:yMode val="edge"/>
          <c:x val="7.1988407699037624E-2"/>
          <c:y val="0.15474309355398372"/>
          <c:w val="0.88976881014873144"/>
          <c:h val="0.72927665821433352"/>
        </c:manualLayout>
      </c:layout>
      <c:lineChart>
        <c:grouping val="standard"/>
        <c:varyColors val="0"/>
        <c:ser>
          <c:idx val="0"/>
          <c:order val="0"/>
          <c:tx>
            <c:strRef>
              <c:f>'Data for Graph B'!$F$1</c:f>
              <c:strCache>
                <c:ptCount val="1"/>
                <c:pt idx="0">
                  <c:v>s_PMD</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B'!$F$2:$F$77</c:f>
              <c:numCache>
                <c:formatCode>#,##0.0</c:formatCode>
                <c:ptCount val="76"/>
                <c:pt idx="0">
                  <c:v>1.156523266903428</c:v>
                </c:pt>
                <c:pt idx="1">
                  <c:v>1.2584911483103398</c:v>
                </c:pt>
                <c:pt idx="2">
                  <c:v>1.3612586697289741</c:v>
                </c:pt>
                <c:pt idx="3">
                  <c:v>1.5998944703540174</c:v>
                </c:pt>
                <c:pt idx="4">
                  <c:v>2.1720422684821954</c:v>
                </c:pt>
                <c:pt idx="5">
                  <c:v>2.1020093510425522</c:v>
                </c:pt>
                <c:pt idx="6">
                  <c:v>2.0032830196793525</c:v>
                </c:pt>
                <c:pt idx="7">
                  <c:v>2.6937519988058298</c:v>
                </c:pt>
                <c:pt idx="8">
                  <c:v>3.129709890327633</c:v>
                </c:pt>
                <c:pt idx="9">
                  <c:v>3.1738125477671453</c:v>
                </c:pt>
                <c:pt idx="10">
                  <c:v>3.2352537636044794</c:v>
                </c:pt>
                <c:pt idx="11">
                  <c:v>2.9468925394508574</c:v>
                </c:pt>
                <c:pt idx="12">
                  <c:v>2.8968697397436869</c:v>
                </c:pt>
                <c:pt idx="13">
                  <c:v>2.9702663158742744</c:v>
                </c:pt>
                <c:pt idx="14">
                  <c:v>3.0777602184900217</c:v>
                </c:pt>
                <c:pt idx="15">
                  <c:v>3.1721707242486965</c:v>
                </c:pt>
                <c:pt idx="16">
                  <c:v>3.2436872433659123</c:v>
                </c:pt>
                <c:pt idx="17">
                  <c:v>3.3075725635747268</c:v>
                </c:pt>
                <c:pt idx="18">
                  <c:v>3.3909487583441509</c:v>
                </c:pt>
                <c:pt idx="19">
                  <c:v>3.5239617554670186</c:v>
                </c:pt>
                <c:pt idx="20">
                  <c:v>3.7221878703878089</c:v>
                </c:pt>
                <c:pt idx="21">
                  <c:v>4.034230070822808</c:v>
                </c:pt>
                <c:pt idx="22">
                  <c:v>4.0566001706177088</c:v>
                </c:pt>
                <c:pt idx="23">
                  <c:v>4.7517918703142428</c:v>
                </c:pt>
                <c:pt idx="24">
                  <c:v>5.0309874694274184</c:v>
                </c:pt>
                <c:pt idx="25">
                  <c:v>5.7132304169876971</c:v>
                </c:pt>
                <c:pt idx="26">
                  <c:v>4.7861531702896176</c:v>
                </c:pt>
                <c:pt idx="27">
                  <c:v>8.280095777182801</c:v>
                </c:pt>
                <c:pt idx="28">
                  <c:v>6.209239957650059</c:v>
                </c:pt>
                <c:pt idx="29">
                  <c:v>7.2640606282836364</c:v>
                </c:pt>
                <c:pt idx="30">
                  <c:v>7.8579688173558129</c:v>
                </c:pt>
                <c:pt idx="31">
                  <c:v>9.3335513063736624</c:v>
                </c:pt>
                <c:pt idx="32">
                  <c:v>7.4264050787875737</c:v>
                </c:pt>
                <c:pt idx="33">
                  <c:v>11.74131857965823</c:v>
                </c:pt>
                <c:pt idx="34">
                  <c:v>11.828460826063647</c:v>
                </c:pt>
                <c:pt idx="35">
                  <c:v>8.5796461451832453</c:v>
                </c:pt>
                <c:pt idx="36">
                  <c:v>11.371431204753955</c:v>
                </c:pt>
                <c:pt idx="37">
                  <c:v>12.990049634658345</c:v>
                </c:pt>
                <c:pt idx="38">
                  <c:v>11.240957356002097</c:v>
                </c:pt>
                <c:pt idx="39">
                  <c:v>11.56540830287717</c:v>
                </c:pt>
                <c:pt idx="40">
                  <c:v>12.506265253595767</c:v>
                </c:pt>
              </c:numCache>
            </c:numRef>
          </c:val>
          <c:smooth val="0"/>
          <c:extLst>
            <c:ext xmlns:c16="http://schemas.microsoft.com/office/drawing/2014/chart" uri="{C3380CC4-5D6E-409C-BE32-E72D297353CC}">
              <c16:uniqueId val="{00000000-E9A8-4A04-B9A3-A40659298991}"/>
            </c:ext>
          </c:extLst>
        </c:ser>
        <c:ser>
          <c:idx val="1"/>
          <c:order val="1"/>
          <c:tx>
            <c:strRef>
              <c:f>'Data for Graph B'!$G$1</c:f>
              <c:strCache>
                <c:ptCount val="1"/>
                <c:pt idx="0">
                  <c:v>Ŝ_PMD</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B'!$G$2:$G$77</c:f>
              <c:numCache>
                <c:formatCode>#,##0.0</c:formatCode>
                <c:ptCount val="76"/>
                <c:pt idx="40">
                  <c:v>12.506265253595767</c:v>
                </c:pt>
                <c:pt idx="41" formatCode="0.0">
                  <c:v>13.245110726365796</c:v>
                </c:pt>
                <c:pt idx="42" formatCode="0.0">
                  <c:v>13.845633386652114</c:v>
                </c:pt>
                <c:pt idx="43" formatCode="0.0">
                  <c:v>14.44545585228831</c:v>
                </c:pt>
                <c:pt idx="44" formatCode="0.0">
                  <c:v>15.071111101756756</c:v>
                </c:pt>
                <c:pt idx="45" formatCode="0.0">
                  <c:v>15.756378452965999</c:v>
                </c:pt>
                <c:pt idx="46" formatCode="0.0">
                  <c:v>16.506796916698992</c:v>
                </c:pt>
                <c:pt idx="47" formatCode="0.0">
                  <c:v>17.32856712095538</c:v>
                </c:pt>
                <c:pt idx="48" formatCode="0.0">
                  <c:v>18.228633484098165</c:v>
                </c:pt>
                <c:pt idx="49" formatCode="0.0">
                  <c:v>19.214777971656083</c:v>
                </c:pt>
                <c:pt idx="50" formatCode="0.0">
                  <c:v>20.295727152357451</c:v>
                </c:pt>
                <c:pt idx="51" formatCode="0.0">
                  <c:v>21.370713570659532</c:v>
                </c:pt>
                <c:pt idx="52" formatCode="0.0">
                  <c:v>22.502637874993439</c:v>
                </c:pt>
                <c:pt idx="53" formatCode="0.0">
                  <c:v>23.694515845661673</c:v>
                </c:pt>
                <c:pt idx="54" formatCode="0.0">
                  <c:v>24.949522997222203</c:v>
                </c:pt>
                <c:pt idx="55" formatCode="0.0">
                  <c:v>26.271003038996117</c:v>
                </c:pt>
                <c:pt idx="56" formatCode="0.0">
                  <c:v>27.629302581617793</c:v>
                </c:pt>
                <c:pt idx="57" formatCode="0.0">
                  <c:v>29.020396506844076</c:v>
                </c:pt>
                <c:pt idx="58" formatCode="0.0">
                  <c:v>30.443298248613786</c:v>
                </c:pt>
                <c:pt idx="59" formatCode="0.0">
                  <c:v>31.896864160023423</c:v>
                </c:pt>
                <c:pt idx="60" formatCode="0.0">
                  <c:v>33.379771956067202</c:v>
                </c:pt>
                <c:pt idx="61" formatCode="0.0">
                  <c:v>34.890497645385565</c:v>
                </c:pt>
                <c:pt idx="62" formatCode="0.0">
                  <c:v>36.427291053523582</c:v>
                </c:pt>
                <c:pt idx="63" formatCode="0.0">
                  <c:v>37.988150064261283</c:v>
                </c:pt>
                <c:pt idx="64" formatCode="0.0">
                  <c:v>39.570793737693478</c:v>
                </c:pt>
                <c:pt idx="65" formatCode="0.0">
                  <c:v>41.17263450509693</c:v>
                </c:pt>
                <c:pt idx="66" formatCode="0.0">
                  <c:v>42.839318395464367</c:v>
                </c:pt>
                <c:pt idx="67" formatCode="0.0">
                  <c:v>44.573470283053751</c:v>
                </c:pt>
                <c:pt idx="68" formatCode="0.0">
                  <c:v>46.377821298030469</c:v>
                </c:pt>
                <c:pt idx="69" formatCode="0.0">
                  <c:v>48.255213127746835</c:v>
                </c:pt>
                <c:pt idx="70" formatCode="0.0">
                  <c:v>50.208602492139015</c:v>
                </c:pt>
                <c:pt idx="71" formatCode="0.0">
                  <c:v>52.241065800289746</c:v>
                </c:pt>
                <c:pt idx="72" formatCode="0.0">
                  <c:v>54.355803995490476</c:v>
                </c:pt>
                <c:pt idx="73" formatCode="0.0">
                  <c:v>56.556147596433448</c:v>
                </c:pt>
                <c:pt idx="74" formatCode="0.0">
                  <c:v>58.845561942473161</c:v>
                </c:pt>
                <c:pt idx="75" formatCode="0.0">
                  <c:v>61.227652651218015</c:v>
                </c:pt>
              </c:numCache>
            </c:numRef>
          </c:val>
          <c:smooth val="0"/>
          <c:extLst>
            <c:ext xmlns:c16="http://schemas.microsoft.com/office/drawing/2014/chart" uri="{C3380CC4-5D6E-409C-BE32-E72D297353CC}">
              <c16:uniqueId val="{00000001-E9A8-4A04-B9A3-A40659298991}"/>
            </c:ext>
          </c:extLst>
        </c:ser>
        <c:dLbls>
          <c:showLegendKey val="0"/>
          <c:showVal val="0"/>
          <c:showCatName val="0"/>
          <c:showSerName val="0"/>
          <c:showPercent val="0"/>
          <c:showBubbleSize val="0"/>
        </c:dLbls>
        <c:smooth val="0"/>
        <c:axId val="510124552"/>
        <c:axId val="510128080"/>
      </c:lineChart>
      <c:catAx>
        <c:axId val="510124552"/>
        <c:scaling>
          <c:orientation val="minMax"/>
        </c:scaling>
        <c:delete val="0"/>
        <c:axPos val="b"/>
        <c:numFmt formatCode="General" sourceLinked="0"/>
        <c:majorTickMark val="out"/>
        <c:minorTickMark val="none"/>
        <c:tickLblPos val="nextTo"/>
        <c:crossAx val="510128080"/>
        <c:crosses val="autoZero"/>
        <c:auto val="1"/>
        <c:lblAlgn val="ctr"/>
        <c:lblOffset val="100"/>
        <c:noMultiLvlLbl val="0"/>
      </c:catAx>
      <c:valAx>
        <c:axId val="510128080"/>
        <c:scaling>
          <c:orientation val="minMax"/>
        </c:scaling>
        <c:delete val="0"/>
        <c:axPos val="l"/>
        <c:majorGridlines/>
        <c:numFmt formatCode="#,##0" sourceLinked="0"/>
        <c:majorTickMark val="out"/>
        <c:minorTickMark val="none"/>
        <c:tickLblPos val="nextTo"/>
        <c:crossAx val="510124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Private</a:t>
            </a:r>
            <a:r>
              <a:rPr lang="en-CA" sz="1200" baseline="0"/>
              <a:t> spending in dental and vision</a:t>
            </a:r>
            <a:endParaRPr lang="en-CA" sz="1200"/>
          </a:p>
        </c:rich>
      </c:tx>
      <c:overlay val="1"/>
    </c:title>
    <c:autoTitleDeleted val="0"/>
    <c:plotArea>
      <c:layout>
        <c:manualLayout>
          <c:layoutTarget val="inner"/>
          <c:xMode val="edge"/>
          <c:yMode val="edge"/>
          <c:x val="0.10708573928258967"/>
          <c:y val="0.12547462817147856"/>
          <c:w val="0.85467147856517933"/>
          <c:h val="0.75854549431321083"/>
        </c:manualLayout>
      </c:layout>
      <c:lineChart>
        <c:grouping val="standard"/>
        <c:varyColors val="0"/>
        <c:ser>
          <c:idx val="0"/>
          <c:order val="0"/>
          <c:tx>
            <c:strRef>
              <c:f>'Data for Graph B'!$H$1</c:f>
              <c:strCache>
                <c:ptCount val="1"/>
                <c:pt idx="0">
                  <c:v>PD&amp;oth</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B'!$H$2:$H$77</c:f>
              <c:numCache>
                <c:formatCode>#,##0.0</c:formatCode>
                <c:ptCount val="76"/>
                <c:pt idx="0">
                  <c:v>41.360990873295208</c:v>
                </c:pt>
                <c:pt idx="1">
                  <c:v>47.348089872230055</c:v>
                </c:pt>
                <c:pt idx="2">
                  <c:v>54.958638549814317</c:v>
                </c:pt>
                <c:pt idx="3">
                  <c:v>61.850226382605896</c:v>
                </c:pt>
                <c:pt idx="4">
                  <c:v>68.953231478597402</c:v>
                </c:pt>
                <c:pt idx="5">
                  <c:v>77.281544635494157</c:v>
                </c:pt>
                <c:pt idx="6">
                  <c:v>86.430730123128711</c:v>
                </c:pt>
                <c:pt idx="7">
                  <c:v>100.95252589846781</c:v>
                </c:pt>
                <c:pt idx="8">
                  <c:v>111.24954936844264</c:v>
                </c:pt>
                <c:pt idx="9">
                  <c:v>121.77690388296983</c:v>
                </c:pt>
                <c:pt idx="10">
                  <c:v>135.9393855786104</c:v>
                </c:pt>
                <c:pt idx="11">
                  <c:v>146.73428699842913</c:v>
                </c:pt>
                <c:pt idx="12">
                  <c:v>158.55442454633467</c:v>
                </c:pt>
                <c:pt idx="13">
                  <c:v>171.88165494735742</c:v>
                </c:pt>
                <c:pt idx="14">
                  <c:v>185.4465476068419</c:v>
                </c:pt>
                <c:pt idx="15">
                  <c:v>198.4359661824771</c:v>
                </c:pt>
                <c:pt idx="16">
                  <c:v>211.1404547197813</c:v>
                </c:pt>
                <c:pt idx="17">
                  <c:v>220.22874245749961</c:v>
                </c:pt>
                <c:pt idx="18">
                  <c:v>230.44226944357413</c:v>
                </c:pt>
                <c:pt idx="19">
                  <c:v>243.37359516166143</c:v>
                </c:pt>
                <c:pt idx="20">
                  <c:v>255.28616426068191</c:v>
                </c:pt>
                <c:pt idx="21">
                  <c:v>263.17906991605093</c:v>
                </c:pt>
                <c:pt idx="22">
                  <c:v>286.15813679453794</c:v>
                </c:pt>
                <c:pt idx="23">
                  <c:v>298.79095809651238</c:v>
                </c:pt>
                <c:pt idx="24">
                  <c:v>318.80329390911936</c:v>
                </c:pt>
                <c:pt idx="25">
                  <c:v>337.14970789726578</c:v>
                </c:pt>
                <c:pt idx="26">
                  <c:v>365.07359194174853</c:v>
                </c:pt>
                <c:pt idx="27">
                  <c:v>379.17872343667614</c:v>
                </c:pt>
                <c:pt idx="28">
                  <c:v>380.3278141302664</c:v>
                </c:pt>
                <c:pt idx="29">
                  <c:v>406.34523299918169</c:v>
                </c:pt>
                <c:pt idx="30">
                  <c:v>435.0171599631073</c:v>
                </c:pt>
                <c:pt idx="31">
                  <c:v>464.22444193519772</c:v>
                </c:pt>
                <c:pt idx="32">
                  <c:v>489.52209661170048</c:v>
                </c:pt>
                <c:pt idx="33">
                  <c:v>516.35791247289592</c:v>
                </c:pt>
                <c:pt idx="34">
                  <c:v>523.83314997375862</c:v>
                </c:pt>
                <c:pt idx="35">
                  <c:v>504.36019202513648</c:v>
                </c:pt>
                <c:pt idx="36">
                  <c:v>507.67545146237603</c:v>
                </c:pt>
                <c:pt idx="37">
                  <c:v>532.11339468198776</c:v>
                </c:pt>
                <c:pt idx="38">
                  <c:v>538.06511765827327</c:v>
                </c:pt>
                <c:pt idx="39">
                  <c:v>547.6696595377831</c:v>
                </c:pt>
                <c:pt idx="40">
                  <c:v>556.32060650645167</c:v>
                </c:pt>
              </c:numCache>
            </c:numRef>
          </c:val>
          <c:smooth val="0"/>
          <c:extLst>
            <c:ext xmlns:c16="http://schemas.microsoft.com/office/drawing/2014/chart" uri="{C3380CC4-5D6E-409C-BE32-E72D297353CC}">
              <c16:uniqueId val="{00000000-BA9A-48B4-ABCA-C2C6ECC8C527}"/>
            </c:ext>
          </c:extLst>
        </c:ser>
        <c:ser>
          <c:idx val="1"/>
          <c:order val="1"/>
          <c:tx>
            <c:strRef>
              <c:f>'Data for Graph B'!$I$1</c:f>
              <c:strCache>
                <c:ptCount val="1"/>
                <c:pt idx="0">
                  <c:v>Ŝ_PD&amp;oth</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B'!$I$2:$I$77</c:f>
              <c:numCache>
                <c:formatCode>#,##0.0</c:formatCode>
                <c:ptCount val="76"/>
                <c:pt idx="40">
                  <c:v>556.32060650645167</c:v>
                </c:pt>
                <c:pt idx="41" formatCode="0.0">
                  <c:v>600.21097619317845</c:v>
                </c:pt>
                <c:pt idx="42" formatCode="0.0">
                  <c:v>627.11212125218356</c:v>
                </c:pt>
                <c:pt idx="43" formatCode="0.0">
                  <c:v>653.95658152351837</c:v>
                </c:pt>
                <c:pt idx="44" formatCode="0.0">
                  <c:v>681.9452192225566</c:v>
                </c:pt>
                <c:pt idx="45" formatCode="0.0">
                  <c:v>712.60427293941405</c:v>
                </c:pt>
                <c:pt idx="46" formatCode="0.0">
                  <c:v>746.18044505846763</c:v>
                </c:pt>
                <c:pt idx="47" formatCode="0.0">
                  <c:v>782.94989433489434</c:v>
                </c:pt>
                <c:pt idx="48" formatCode="0.0">
                  <c:v>823.22188201266135</c:v>
                </c:pt>
                <c:pt idx="49" formatCode="0.0">
                  <c:v>867.34293141136163</c:v>
                </c:pt>
                <c:pt idx="50" formatCode="0.0">
                  <c:v>915.70157685354275</c:v>
                </c:pt>
                <c:pt idx="51" formatCode="0.0">
                  <c:v>964.20275894698761</c:v>
                </c:pt>
                <c:pt idx="52" formatCode="0.0">
                  <c:v>1015.2728616625245</c:v>
                </c:pt>
                <c:pt idx="53" formatCode="0.0">
                  <c:v>1069.0479508211868</c:v>
                </c:pt>
                <c:pt idx="54" formatCode="0.0">
                  <c:v>1125.6712991259535</c:v>
                </c:pt>
                <c:pt idx="55" formatCode="0.0">
                  <c:v>1185.2937678825017</c:v>
                </c:pt>
                <c:pt idx="56" formatCode="0.0">
                  <c:v>1246.5774569901198</c:v>
                </c:pt>
                <c:pt idx="57" formatCode="0.0">
                  <c:v>1309.3407613703291</c:v>
                </c:pt>
                <c:pt idx="58" formatCode="0.0">
                  <c:v>1373.5391691861746</c:v>
                </c:pt>
                <c:pt idx="59" formatCode="0.0">
                  <c:v>1439.1210814353135</c:v>
                </c:pt>
                <c:pt idx="60" formatCode="0.0">
                  <c:v>1506.0268393306626</c:v>
                </c:pt>
                <c:pt idx="61" formatCode="0.0">
                  <c:v>1574.1876835082167</c:v>
                </c:pt>
                <c:pt idx="62" formatCode="0.0">
                  <c:v>1643.5246496866689</c:v>
                </c:pt>
                <c:pt idx="63" formatCode="0.0">
                  <c:v>1713.947406489081</c:v>
                </c:pt>
                <c:pt idx="64" formatCode="0.0">
                  <c:v>1785.3530425857805</c:v>
                </c:pt>
                <c:pt idx="65" formatCode="0.0">
                  <c:v>1857.6248121838091</c:v>
                </c:pt>
                <c:pt idx="66" formatCode="0.0">
                  <c:v>1932.8221704784385</c:v>
                </c:pt>
                <c:pt idx="67" formatCode="0.0">
                  <c:v>2011.0635464118302</c:v>
                </c:pt>
                <c:pt idx="68" formatCode="0.0">
                  <c:v>2092.4721629747282</c:v>
                </c:pt>
                <c:pt idx="69" formatCode="0.0">
                  <c:v>2177.1762312713672</c:v>
                </c:pt>
                <c:pt idx="70" formatCode="0.0">
                  <c:v>2265.3091524402007</c:v>
                </c:pt>
                <c:pt idx="71" formatCode="0.0">
                  <c:v>2357.0097277484574</c:v>
                </c:pt>
                <c:pt idx="72" formatCode="0.0">
                  <c:v>2452.4223771914112</c:v>
                </c:pt>
                <c:pt idx="73" formatCode="0.0">
                  <c:v>2551.6973669406229</c:v>
                </c:pt>
                <c:pt idx="74" formatCode="0.0">
                  <c:v>2654.9910459993789</c:v>
                </c:pt>
                <c:pt idx="75" formatCode="0.0">
                  <c:v>2762.4660924380314</c:v>
                </c:pt>
              </c:numCache>
            </c:numRef>
          </c:val>
          <c:smooth val="0"/>
          <c:extLst>
            <c:ext xmlns:c16="http://schemas.microsoft.com/office/drawing/2014/chart" uri="{C3380CC4-5D6E-409C-BE32-E72D297353CC}">
              <c16:uniqueId val="{00000001-BA9A-48B4-ABCA-C2C6ECC8C527}"/>
            </c:ext>
          </c:extLst>
        </c:ser>
        <c:dLbls>
          <c:showLegendKey val="0"/>
          <c:showVal val="0"/>
          <c:showCatName val="0"/>
          <c:showSerName val="0"/>
          <c:showPercent val="0"/>
          <c:showBubbleSize val="0"/>
        </c:dLbls>
        <c:smooth val="0"/>
        <c:axId val="510125336"/>
        <c:axId val="510128472"/>
      </c:lineChart>
      <c:catAx>
        <c:axId val="510125336"/>
        <c:scaling>
          <c:orientation val="minMax"/>
        </c:scaling>
        <c:delete val="0"/>
        <c:axPos val="b"/>
        <c:numFmt formatCode="General" sourceLinked="0"/>
        <c:majorTickMark val="out"/>
        <c:minorTickMark val="none"/>
        <c:tickLblPos val="nextTo"/>
        <c:crossAx val="510128472"/>
        <c:crosses val="autoZero"/>
        <c:auto val="1"/>
        <c:lblAlgn val="ctr"/>
        <c:lblOffset val="100"/>
        <c:noMultiLvlLbl val="0"/>
      </c:catAx>
      <c:valAx>
        <c:axId val="510128472"/>
        <c:scaling>
          <c:orientation val="minMax"/>
          <c:min val="0"/>
        </c:scaling>
        <c:delete val="0"/>
        <c:axPos val="l"/>
        <c:majorGridlines/>
        <c:numFmt formatCode="#,##0" sourceLinked="0"/>
        <c:majorTickMark val="out"/>
        <c:minorTickMark val="none"/>
        <c:tickLblPos val="nextTo"/>
        <c:crossAx val="510125336"/>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Private spending in drug</a:t>
            </a:r>
          </a:p>
        </c:rich>
      </c:tx>
      <c:overlay val="1"/>
    </c:title>
    <c:autoTitleDeleted val="0"/>
    <c:plotArea>
      <c:layout>
        <c:manualLayout>
          <c:layoutTarget val="inner"/>
          <c:xMode val="edge"/>
          <c:yMode val="edge"/>
          <c:x val="0.10708573928258967"/>
          <c:y val="0.11158573928258968"/>
          <c:w val="0.85467147856517933"/>
          <c:h val="0.77243438320209978"/>
        </c:manualLayout>
      </c:layout>
      <c:lineChart>
        <c:grouping val="standard"/>
        <c:varyColors val="0"/>
        <c:ser>
          <c:idx val="0"/>
          <c:order val="0"/>
          <c:tx>
            <c:strRef>
              <c:f>'Data for Graph B'!$J$1</c:f>
              <c:strCache>
                <c:ptCount val="1"/>
                <c:pt idx="0">
                  <c:v>s_Ppdrug</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B'!$J$2:$J$77</c:f>
              <c:numCache>
                <c:formatCode>#,##0.0</c:formatCode>
                <c:ptCount val="76"/>
                <c:pt idx="0">
                  <c:v>26.492770393451686</c:v>
                </c:pt>
                <c:pt idx="1">
                  <c:v>28.467861804745002</c:v>
                </c:pt>
                <c:pt idx="2">
                  <c:v>30.404128588338452</c:v>
                </c:pt>
                <c:pt idx="3">
                  <c:v>30.244001291966221</c:v>
                </c:pt>
                <c:pt idx="4">
                  <c:v>32.082761186730522</c:v>
                </c:pt>
                <c:pt idx="5">
                  <c:v>33.991651570520595</c:v>
                </c:pt>
                <c:pt idx="6">
                  <c:v>44.730497930209779</c:v>
                </c:pt>
                <c:pt idx="7">
                  <c:v>49.387913996050514</c:v>
                </c:pt>
                <c:pt idx="8">
                  <c:v>50.844184930470163</c:v>
                </c:pt>
                <c:pt idx="9">
                  <c:v>51.262332312150399</c:v>
                </c:pt>
                <c:pt idx="10">
                  <c:v>56.021295415913436</c:v>
                </c:pt>
                <c:pt idx="11">
                  <c:v>65.086785130158333</c:v>
                </c:pt>
                <c:pt idx="12">
                  <c:v>68.072491707045842</c:v>
                </c:pt>
                <c:pt idx="13">
                  <c:v>75.907438388106684</c:v>
                </c:pt>
                <c:pt idx="14">
                  <c:v>84.01328503183521</c:v>
                </c:pt>
                <c:pt idx="15">
                  <c:v>93.649189162662282</c:v>
                </c:pt>
                <c:pt idx="16">
                  <c:v>102.09702830640411</c:v>
                </c:pt>
                <c:pt idx="17">
                  <c:v>112.53474862714397</c:v>
                </c:pt>
                <c:pt idx="18">
                  <c:v>124.07412092220382</c:v>
                </c:pt>
                <c:pt idx="19">
                  <c:v>126.67078042087913</c:v>
                </c:pt>
                <c:pt idx="20">
                  <c:v>137.66085264293741</c:v>
                </c:pt>
                <c:pt idx="21">
                  <c:v>144.31539121793577</c:v>
                </c:pt>
                <c:pt idx="22">
                  <c:v>164.94855847243451</c:v>
                </c:pt>
                <c:pt idx="23">
                  <c:v>180.50619484614913</c:v>
                </c:pt>
                <c:pt idx="24">
                  <c:v>187.11532220511788</c:v>
                </c:pt>
                <c:pt idx="25">
                  <c:v>209.4987246980688</c:v>
                </c:pt>
                <c:pt idx="26">
                  <c:v>228.95603475759245</c:v>
                </c:pt>
                <c:pt idx="27">
                  <c:v>253.21056185588125</c:v>
                </c:pt>
                <c:pt idx="28">
                  <c:v>279.34402390801108</c:v>
                </c:pt>
                <c:pt idx="29">
                  <c:v>299.85745820053683</c:v>
                </c:pt>
                <c:pt idx="30">
                  <c:v>315.6228902546469</c:v>
                </c:pt>
                <c:pt idx="31">
                  <c:v>344.32534013537702</c:v>
                </c:pt>
                <c:pt idx="32">
                  <c:v>359.75915091907899</c:v>
                </c:pt>
                <c:pt idx="33">
                  <c:v>380.04816124051115</c:v>
                </c:pt>
                <c:pt idx="34">
                  <c:v>394.86536640971161</c:v>
                </c:pt>
                <c:pt idx="35">
                  <c:v>465.46879444287521</c:v>
                </c:pt>
                <c:pt idx="36">
                  <c:v>464.26595422284419</c:v>
                </c:pt>
                <c:pt idx="37">
                  <c:v>467.58524563272795</c:v>
                </c:pt>
                <c:pt idx="38">
                  <c:v>462.54582154725648</c:v>
                </c:pt>
                <c:pt idx="39">
                  <c:v>462.02584470076988</c:v>
                </c:pt>
                <c:pt idx="40">
                  <c:v>462.79173609965898</c:v>
                </c:pt>
              </c:numCache>
            </c:numRef>
          </c:val>
          <c:smooth val="0"/>
          <c:extLst>
            <c:ext xmlns:c16="http://schemas.microsoft.com/office/drawing/2014/chart" uri="{C3380CC4-5D6E-409C-BE32-E72D297353CC}">
              <c16:uniqueId val="{00000000-77C1-47A6-9FE2-0CB1C7AB4BE4}"/>
            </c:ext>
          </c:extLst>
        </c:ser>
        <c:ser>
          <c:idx val="1"/>
          <c:order val="1"/>
          <c:tx>
            <c:strRef>
              <c:f>'Data for Graph B'!$K$1</c:f>
              <c:strCache>
                <c:ptCount val="1"/>
                <c:pt idx="0">
                  <c:v>Ŝ_Ppdrug</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B'!$K$2:$K$77</c:f>
              <c:numCache>
                <c:formatCode>#,##0.0</c:formatCode>
                <c:ptCount val="76"/>
                <c:pt idx="40">
                  <c:v>462.79173609965898</c:v>
                </c:pt>
                <c:pt idx="41" formatCode="0.0">
                  <c:v>480.54353497183263</c:v>
                </c:pt>
                <c:pt idx="42" formatCode="0.0">
                  <c:v>499.90199258869114</c:v>
                </c:pt>
                <c:pt idx="43" formatCode="0.0">
                  <c:v>519.04072660620204</c:v>
                </c:pt>
                <c:pt idx="44" formatCode="0.0">
                  <c:v>538.91071615697172</c:v>
                </c:pt>
                <c:pt idx="45" formatCode="0.0">
                  <c:v>560.70251189653277</c:v>
                </c:pt>
                <c:pt idx="46" formatCode="0.0">
                  <c:v>584.58357823550989</c:v>
                </c:pt>
                <c:pt idx="47" formatCode="0.0">
                  <c:v>610.74129356195681</c:v>
                </c:pt>
                <c:pt idx="48" formatCode="0.0">
                  <c:v>639.38532719563011</c:v>
                </c:pt>
                <c:pt idx="49" formatCode="0.0">
                  <c:v>670.75034743073877</c:v>
                </c:pt>
                <c:pt idx="50" formatCode="0.0">
                  <c:v>705.09910834204072</c:v>
                </c:pt>
                <c:pt idx="51" formatCode="0.0">
                  <c:v>742.4454896436124</c:v>
                </c:pt>
                <c:pt idx="52" formatCode="0.0">
                  <c:v>781.76996477599596</c:v>
                </c:pt>
                <c:pt idx="53" formatCode="0.0">
                  <c:v>823.17730574298741</c:v>
                </c:pt>
                <c:pt idx="54" formatCode="0.0">
                  <c:v>866.77783391748187</c:v>
                </c:pt>
                <c:pt idx="55" formatCode="0.0">
                  <c:v>912.68771397015894</c:v>
                </c:pt>
                <c:pt idx="56" formatCode="0.0">
                  <c:v>959.87674982851195</c:v>
                </c:pt>
                <c:pt idx="57" formatCode="0.0">
                  <c:v>1008.2051038181914</c:v>
                </c:pt>
                <c:pt idx="58" formatCode="0.0">
                  <c:v>1057.6385013924005</c:v>
                </c:pt>
                <c:pt idx="59" formatCode="0.0">
                  <c:v>1108.1372108181565</c:v>
                </c:pt>
                <c:pt idx="60" formatCode="0.0">
                  <c:v>1159.6552942499432</c:v>
                </c:pt>
                <c:pt idx="61" formatCode="0.0">
                  <c:v>1212.139806309619</c:v>
                </c:pt>
                <c:pt idx="62" formatCode="0.0">
                  <c:v>1265.5299437336025</c:v>
                </c:pt>
                <c:pt idx="63" formatCode="0.0">
                  <c:v>1319.7561504842661</c:v>
                </c:pt>
                <c:pt idx="64" formatCode="0.0">
                  <c:v>1374.7391838381902</c:v>
                </c:pt>
                <c:pt idx="65" formatCode="0.0">
                  <c:v>1430.3891484008498</c:v>
                </c:pt>
                <c:pt idx="66" formatCode="0.0">
                  <c:v>1488.2918446759929</c:v>
                </c:pt>
                <c:pt idx="67" formatCode="0.0">
                  <c:v>1548.538464099378</c:v>
                </c:pt>
                <c:pt idx="68" formatCode="0.0">
                  <c:v>1611.2238895707369</c:v>
                </c:pt>
                <c:pt idx="69" formatCode="0.0">
                  <c:v>1676.4468448856383</c:v>
                </c:pt>
                <c:pt idx="70" formatCode="0.0">
                  <c:v>1744.31005021641</c:v>
                </c:pt>
                <c:pt idx="71" formatCode="0.0">
                  <c:v>1814.9203838869892</c:v>
                </c:pt>
                <c:pt idx="72" formatCode="0.0">
                  <c:v>1888.3890506964804</c:v>
                </c:pt>
                <c:pt idx="73" formatCode="0.0">
                  <c:v>1964.831757056513</c:v>
                </c:pt>
                <c:pt idx="74" formatCode="0.0">
                  <c:v>2044.3688932182285</c:v>
                </c:pt>
                <c:pt idx="75" formatCode="0.0">
                  <c:v>2127.1257228758818</c:v>
                </c:pt>
              </c:numCache>
            </c:numRef>
          </c:val>
          <c:smooth val="0"/>
          <c:extLst>
            <c:ext xmlns:c16="http://schemas.microsoft.com/office/drawing/2014/chart" uri="{C3380CC4-5D6E-409C-BE32-E72D297353CC}">
              <c16:uniqueId val="{00000001-77C1-47A6-9FE2-0CB1C7AB4BE4}"/>
            </c:ext>
          </c:extLst>
        </c:ser>
        <c:dLbls>
          <c:showLegendKey val="0"/>
          <c:showVal val="0"/>
          <c:showCatName val="0"/>
          <c:showSerName val="0"/>
          <c:showPercent val="0"/>
          <c:showBubbleSize val="0"/>
        </c:dLbls>
        <c:smooth val="0"/>
        <c:axId val="510126512"/>
        <c:axId val="510122200"/>
      </c:lineChart>
      <c:catAx>
        <c:axId val="510126512"/>
        <c:scaling>
          <c:orientation val="minMax"/>
        </c:scaling>
        <c:delete val="0"/>
        <c:axPos val="b"/>
        <c:numFmt formatCode="General" sourceLinked="0"/>
        <c:majorTickMark val="out"/>
        <c:minorTickMark val="none"/>
        <c:tickLblPos val="nextTo"/>
        <c:crossAx val="510122200"/>
        <c:crosses val="autoZero"/>
        <c:auto val="1"/>
        <c:lblAlgn val="ctr"/>
        <c:lblOffset val="100"/>
        <c:noMultiLvlLbl val="0"/>
      </c:catAx>
      <c:valAx>
        <c:axId val="510122200"/>
        <c:scaling>
          <c:orientation val="minMax"/>
        </c:scaling>
        <c:delete val="0"/>
        <c:axPos val="l"/>
        <c:majorGridlines/>
        <c:numFmt formatCode="#,##0" sourceLinked="0"/>
        <c:majorTickMark val="out"/>
        <c:minorTickMark val="none"/>
        <c:tickLblPos val="nextTo"/>
        <c:crossAx val="510126512"/>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Private spending in other</a:t>
            </a:r>
            <a:r>
              <a:rPr lang="en-CA" sz="1200" baseline="0"/>
              <a:t> sources of care</a:t>
            </a:r>
            <a:endParaRPr lang="en-CA" sz="1200"/>
          </a:p>
        </c:rich>
      </c:tx>
      <c:overlay val="1"/>
    </c:title>
    <c:autoTitleDeleted val="0"/>
    <c:plotArea>
      <c:layout>
        <c:manualLayout>
          <c:layoutTarget val="inner"/>
          <c:xMode val="edge"/>
          <c:yMode val="edge"/>
          <c:x val="0.12818307086614172"/>
          <c:y val="0.13936351706036745"/>
          <c:w val="0.83357414698162735"/>
          <c:h val="0.74465660542432199"/>
        </c:manualLayout>
      </c:layout>
      <c:lineChart>
        <c:grouping val="standard"/>
        <c:varyColors val="0"/>
        <c:ser>
          <c:idx val="0"/>
          <c:order val="0"/>
          <c:tx>
            <c:strRef>
              <c:f>'Data for Graph B'!$L$1</c:f>
              <c:strCache>
                <c:ptCount val="1"/>
                <c:pt idx="0">
                  <c:v>s_Pother</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B'!$L$2:$L$77</c:f>
              <c:numCache>
                <c:formatCode>#,##0.0</c:formatCode>
                <c:ptCount val="76"/>
                <c:pt idx="0">
                  <c:v>15.123479214614107</c:v>
                </c:pt>
                <c:pt idx="1">
                  <c:v>15.353126987610521</c:v>
                </c:pt>
                <c:pt idx="2">
                  <c:v>16.918457516058318</c:v>
                </c:pt>
                <c:pt idx="3">
                  <c:v>17.686215416314578</c:v>
                </c:pt>
                <c:pt idx="4">
                  <c:v>16.824581234212694</c:v>
                </c:pt>
                <c:pt idx="5">
                  <c:v>25.425551721330347</c:v>
                </c:pt>
                <c:pt idx="6">
                  <c:v>29.306377353476599</c:v>
                </c:pt>
                <c:pt idx="7">
                  <c:v>32.217125832013274</c:v>
                </c:pt>
                <c:pt idx="8">
                  <c:v>28.82700946554775</c:v>
                </c:pt>
                <c:pt idx="9">
                  <c:v>31.803607910603628</c:v>
                </c:pt>
                <c:pt idx="10">
                  <c:v>35.005067919770184</c:v>
                </c:pt>
                <c:pt idx="11">
                  <c:v>38.27309826555134</c:v>
                </c:pt>
                <c:pt idx="12">
                  <c:v>39.593236043770148</c:v>
                </c:pt>
                <c:pt idx="13">
                  <c:v>41.75258328351461</c:v>
                </c:pt>
                <c:pt idx="14">
                  <c:v>53.497110075912012</c:v>
                </c:pt>
                <c:pt idx="15">
                  <c:v>54.834985504086731</c:v>
                </c:pt>
                <c:pt idx="16">
                  <c:v>57.406931302586322</c:v>
                </c:pt>
                <c:pt idx="17">
                  <c:v>61.090107312024386</c:v>
                </c:pt>
                <c:pt idx="18">
                  <c:v>71.604198364533943</c:v>
                </c:pt>
                <c:pt idx="19">
                  <c:v>76.707428176476867</c:v>
                </c:pt>
                <c:pt idx="20">
                  <c:v>84.084417542461495</c:v>
                </c:pt>
                <c:pt idx="21">
                  <c:v>85.258385979104219</c:v>
                </c:pt>
                <c:pt idx="22">
                  <c:v>83.044826790217854</c:v>
                </c:pt>
                <c:pt idx="23">
                  <c:v>85.652106412156286</c:v>
                </c:pt>
                <c:pt idx="24">
                  <c:v>112.28726802073076</c:v>
                </c:pt>
                <c:pt idx="25">
                  <c:v>118.88541080938623</c:v>
                </c:pt>
                <c:pt idx="26">
                  <c:v>143.72852885720985</c:v>
                </c:pt>
                <c:pt idx="27">
                  <c:v>163.85468062985444</c:v>
                </c:pt>
                <c:pt idx="28">
                  <c:v>181.68591617115999</c:v>
                </c:pt>
                <c:pt idx="29">
                  <c:v>173.55741845142387</c:v>
                </c:pt>
                <c:pt idx="30">
                  <c:v>183.14139379892384</c:v>
                </c:pt>
                <c:pt idx="31">
                  <c:v>204.38332825104897</c:v>
                </c:pt>
                <c:pt idx="32">
                  <c:v>197.7908831194205</c:v>
                </c:pt>
                <c:pt idx="33">
                  <c:v>201.85430821861857</c:v>
                </c:pt>
                <c:pt idx="34">
                  <c:v>203.26851035668048</c:v>
                </c:pt>
                <c:pt idx="35">
                  <c:v>242.83470125146445</c:v>
                </c:pt>
                <c:pt idx="36">
                  <c:v>250.73081932906405</c:v>
                </c:pt>
                <c:pt idx="37">
                  <c:v>246.88128114335865</c:v>
                </c:pt>
                <c:pt idx="38">
                  <c:v>237.66463450080767</c:v>
                </c:pt>
                <c:pt idx="39">
                  <c:v>246.3052016394806</c:v>
                </c:pt>
                <c:pt idx="40">
                  <c:v>243.29199775835195</c:v>
                </c:pt>
              </c:numCache>
            </c:numRef>
          </c:val>
          <c:smooth val="0"/>
          <c:extLst>
            <c:ext xmlns:c16="http://schemas.microsoft.com/office/drawing/2014/chart" uri="{C3380CC4-5D6E-409C-BE32-E72D297353CC}">
              <c16:uniqueId val="{00000000-1626-4A5B-9A6B-37DA75826E2D}"/>
            </c:ext>
          </c:extLst>
        </c:ser>
        <c:ser>
          <c:idx val="1"/>
          <c:order val="1"/>
          <c:tx>
            <c:strRef>
              <c:f>'Data for Graph B'!$M$1</c:f>
              <c:strCache>
                <c:ptCount val="1"/>
                <c:pt idx="0">
                  <c:v>Ŝ_Pother</c:v>
                </c:pt>
              </c:strCache>
            </c:strRef>
          </c:tx>
          <c:marker>
            <c:symbol val="none"/>
          </c:marker>
          <c:cat>
            <c:strRef>
              <c:f>'Data for Graph B'!$A$2:$A$77</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B'!$M$2:$M$77</c:f>
              <c:numCache>
                <c:formatCode>General</c:formatCode>
                <c:ptCount val="76"/>
                <c:pt idx="40" formatCode="#,##0.0">
                  <c:v>243.29199775835195</c:v>
                </c:pt>
                <c:pt idx="41" formatCode="0.0">
                  <c:v>260.57503231992155</c:v>
                </c:pt>
                <c:pt idx="42" formatCode="0.0">
                  <c:v>271.25714231679035</c:v>
                </c:pt>
                <c:pt idx="43" formatCode="0.0">
                  <c:v>281.83490499447157</c:v>
                </c:pt>
                <c:pt idx="44" formatCode="0.0">
                  <c:v>292.82487725866025</c:v>
                </c:pt>
                <c:pt idx="45" formatCode="0.0">
                  <c:v>304.87530058492285</c:v>
                </c:pt>
                <c:pt idx="46" formatCode="0.0">
                  <c:v>318.0795334162695</c:v>
                </c:pt>
                <c:pt idx="47" formatCode="0.0">
                  <c:v>332.54204402900905</c:v>
                </c:pt>
                <c:pt idx="48" formatCode="0.0">
                  <c:v>348.37974546081767</c:v>
                </c:pt>
                <c:pt idx="49" formatCode="0.0">
                  <c:v>365.72351676271859</c:v>
                </c:pt>
                <c:pt idx="50" formatCode="0.0">
                  <c:v>384.71993753606245</c:v>
                </c:pt>
                <c:pt idx="51" formatCode="0.0">
                  <c:v>405.09706936271169</c:v>
                </c:pt>
                <c:pt idx="52" formatCode="0.0">
                  <c:v>426.5534992994094</c:v>
                </c:pt>
                <c:pt idx="53" formatCode="0.0">
                  <c:v>449.1463936058758</c:v>
                </c:pt>
                <c:pt idx="54" formatCode="0.0">
                  <c:v>472.93594641820732</c:v>
                </c:pt>
                <c:pt idx="55" formatCode="0.0">
                  <c:v>497.98554012381447</c:v>
                </c:pt>
                <c:pt idx="56" formatCode="0.0">
                  <c:v>523.73307364502546</c:v>
                </c:pt>
                <c:pt idx="57" formatCode="0.0">
                  <c:v>550.10224800386004</c:v>
                </c:pt>
                <c:pt idx="58" formatCode="0.0">
                  <c:v>577.07436213922438</c:v>
                </c:pt>
                <c:pt idx="59" formatCode="0.0">
                  <c:v>604.62773741097999</c:v>
                </c:pt>
                <c:pt idx="60" formatCode="0.0">
                  <c:v>632.73730896675636</c:v>
                </c:pt>
                <c:pt idx="61" formatCode="0.0">
                  <c:v>661.37418846684227</c:v>
                </c:pt>
                <c:pt idx="62" formatCode="0.0">
                  <c:v>690.50520011014862</c:v>
                </c:pt>
                <c:pt idx="63" formatCode="0.0">
                  <c:v>720.09239236030942</c:v>
                </c:pt>
                <c:pt idx="64" formatCode="0.0">
                  <c:v>750.09252837977476</c:v>
                </c:pt>
                <c:pt idx="65" formatCode="0.0">
                  <c:v>780.45655896374865</c:v>
                </c:pt>
                <c:pt idx="66" formatCode="0.0">
                  <c:v>812.0497370440936</c:v>
                </c:pt>
                <c:pt idx="67" formatCode="0.0">
                  <c:v>844.92181897853868</c:v>
                </c:pt>
                <c:pt idx="68" formatCode="0.0">
                  <c:v>879.12457528108087</c:v>
                </c:pt>
                <c:pt idx="69" formatCode="0.0">
                  <c:v>914.71187215579778</c:v>
                </c:pt>
                <c:pt idx="70" formatCode="0.0">
                  <c:v>951.73975633117584</c:v>
                </c:pt>
                <c:pt idx="71" formatCode="0.0">
                  <c:v>990.26654332856913</c:v>
                </c:pt>
                <c:pt idx="72" formatCode="0.0">
                  <c:v>1030.352909303796</c:v>
                </c:pt>
                <c:pt idx="73" formatCode="0.0">
                  <c:v>1072.0619866065192</c:v>
                </c:pt>
                <c:pt idx="74" formatCode="0.0">
                  <c:v>1115.4594632079063</c:v>
                </c:pt>
                <c:pt idx="75" formatCode="0.0">
                  <c:v>1160.6136861531581</c:v>
                </c:pt>
              </c:numCache>
            </c:numRef>
          </c:val>
          <c:smooth val="0"/>
          <c:extLst>
            <c:ext xmlns:c16="http://schemas.microsoft.com/office/drawing/2014/chart" uri="{C3380CC4-5D6E-409C-BE32-E72D297353CC}">
              <c16:uniqueId val="{00000001-1626-4A5B-9A6B-37DA75826E2D}"/>
            </c:ext>
          </c:extLst>
        </c:ser>
        <c:dLbls>
          <c:showLegendKey val="0"/>
          <c:showVal val="0"/>
          <c:showCatName val="0"/>
          <c:showSerName val="0"/>
          <c:showPercent val="0"/>
          <c:showBubbleSize val="0"/>
        </c:dLbls>
        <c:smooth val="0"/>
        <c:axId val="510123376"/>
        <c:axId val="509901328"/>
      </c:lineChart>
      <c:catAx>
        <c:axId val="510123376"/>
        <c:scaling>
          <c:orientation val="minMax"/>
        </c:scaling>
        <c:delete val="0"/>
        <c:axPos val="b"/>
        <c:numFmt formatCode="General" sourceLinked="0"/>
        <c:majorTickMark val="out"/>
        <c:minorTickMark val="none"/>
        <c:tickLblPos val="nextTo"/>
        <c:crossAx val="509901328"/>
        <c:crosses val="autoZero"/>
        <c:auto val="1"/>
        <c:lblAlgn val="ctr"/>
        <c:lblOffset val="100"/>
        <c:noMultiLvlLbl val="0"/>
      </c:catAx>
      <c:valAx>
        <c:axId val="509901328"/>
        <c:scaling>
          <c:orientation val="minMax"/>
        </c:scaling>
        <c:delete val="0"/>
        <c:axPos val="l"/>
        <c:majorGridlines/>
        <c:numFmt formatCode="#,##0" sourceLinked="0"/>
        <c:majorTickMark val="out"/>
        <c:minorTickMark val="none"/>
        <c:tickLblPos val="nextTo"/>
        <c:crossAx val="510123376"/>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NL</a:t>
            </a:r>
            <a:r>
              <a:rPr lang="en-US" sz="1100" baseline="0"/>
              <a:t> health cost</a:t>
            </a:r>
            <a:endParaRPr lang="en-US" sz="1100"/>
          </a:p>
        </c:rich>
      </c:tx>
      <c:overlay val="0"/>
    </c:title>
    <c:autoTitleDeleted val="0"/>
    <c:plotArea>
      <c:layout/>
      <c:lineChart>
        <c:grouping val="standard"/>
        <c:varyColors val="0"/>
        <c:ser>
          <c:idx val="0"/>
          <c:order val="0"/>
          <c:tx>
            <c:strRef>
              <c:f>'Data for Graph C'!$B$2</c:f>
              <c:strCache>
                <c:ptCount val="1"/>
                <c:pt idx="0">
                  <c:v>S_N.L.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C'!$B$3:$B$78</c:f>
              <c:numCache>
                <c:formatCode>0.00</c:formatCode>
                <c:ptCount val="76"/>
                <c:pt idx="0">
                  <c:v>2.1680740377406624</c:v>
                </c:pt>
                <c:pt idx="1">
                  <c:v>2.2265334317764509</c:v>
                </c:pt>
                <c:pt idx="2">
                  <c:v>2.3487561624107367</c:v>
                </c:pt>
                <c:pt idx="3">
                  <c:v>2.4124610197715146</c:v>
                </c:pt>
                <c:pt idx="4">
                  <c:v>2.4691945697865441</c:v>
                </c:pt>
                <c:pt idx="5">
                  <c:v>2.369689358890033</c:v>
                </c:pt>
                <c:pt idx="6">
                  <c:v>2.3643078366881727</c:v>
                </c:pt>
                <c:pt idx="7">
                  <c:v>2.2797925927226426</c:v>
                </c:pt>
                <c:pt idx="8">
                  <c:v>2.2731043461742257</c:v>
                </c:pt>
                <c:pt idx="9">
                  <c:v>2.0458784912752277</c:v>
                </c:pt>
                <c:pt idx="10">
                  <c:v>1.9723094554678546</c:v>
                </c:pt>
                <c:pt idx="11">
                  <c:v>1.8747331771616158</c:v>
                </c:pt>
                <c:pt idx="12">
                  <c:v>1.8841891517194393</c:v>
                </c:pt>
                <c:pt idx="13">
                  <c:v>1.8266824838217455</c:v>
                </c:pt>
                <c:pt idx="14">
                  <c:v>1.7676938631969534</c:v>
                </c:pt>
                <c:pt idx="15">
                  <c:v>1.7947158059785202</c:v>
                </c:pt>
                <c:pt idx="16">
                  <c:v>1.7358188023564476</c:v>
                </c:pt>
                <c:pt idx="17">
                  <c:v>1.7141442918705476</c:v>
                </c:pt>
                <c:pt idx="18">
                  <c:v>1.6905615825664533</c:v>
                </c:pt>
                <c:pt idx="19">
                  <c:v>1.7075927601893828</c:v>
                </c:pt>
                <c:pt idx="20">
                  <c:v>1.7099838794005002</c:v>
                </c:pt>
                <c:pt idx="21">
                  <c:v>1.6693095148397241</c:v>
                </c:pt>
                <c:pt idx="22">
                  <c:v>1.6577670629382215</c:v>
                </c:pt>
                <c:pt idx="23">
                  <c:v>1.7050442443251501</c:v>
                </c:pt>
                <c:pt idx="24">
                  <c:v>1.7501377746834972</c:v>
                </c:pt>
                <c:pt idx="25">
                  <c:v>1.7110372910136533</c:v>
                </c:pt>
                <c:pt idx="26">
                  <c:v>1.6818110872449443</c:v>
                </c:pt>
                <c:pt idx="27">
                  <c:v>1.6740142756533345</c:v>
                </c:pt>
                <c:pt idx="28">
                  <c:v>1.6682572303182635</c:v>
                </c:pt>
                <c:pt idx="29">
                  <c:v>1.6251878852863604</c:v>
                </c:pt>
                <c:pt idx="30">
                  <c:v>1.5950270562091331</c:v>
                </c:pt>
                <c:pt idx="31">
                  <c:v>1.5571967128290953</c:v>
                </c:pt>
                <c:pt idx="32">
                  <c:v>1.5989761879298403</c:v>
                </c:pt>
                <c:pt idx="33">
                  <c:v>1.5918043926445442</c:v>
                </c:pt>
                <c:pt idx="34">
                  <c:v>1.6461935428171357</c:v>
                </c:pt>
                <c:pt idx="35">
                  <c:v>1.7104633605358539</c:v>
                </c:pt>
                <c:pt idx="36">
                  <c:v>1.7550788299384432</c:v>
                </c:pt>
                <c:pt idx="37">
                  <c:v>1.7677510244857166</c:v>
                </c:pt>
                <c:pt idx="38">
                  <c:v>1.7212856724864445</c:v>
                </c:pt>
                <c:pt idx="39">
                  <c:v>1.6582660996969294</c:v>
                </c:pt>
                <c:pt idx="40">
                  <c:v>1.6818826863469829</c:v>
                </c:pt>
              </c:numCache>
            </c:numRef>
          </c:val>
          <c:smooth val="0"/>
          <c:extLst>
            <c:ext xmlns:c16="http://schemas.microsoft.com/office/drawing/2014/chart" uri="{C3380CC4-5D6E-409C-BE32-E72D297353CC}">
              <c16:uniqueId val="{00000000-52F5-4A1F-905F-C27AF0B2EB50}"/>
            </c:ext>
          </c:extLst>
        </c:ser>
        <c:ser>
          <c:idx val="1"/>
          <c:order val="1"/>
          <c:tx>
            <c:strRef>
              <c:f>'Data for Graph C'!$C$2</c:f>
              <c:strCache>
                <c:ptCount val="1"/>
                <c:pt idx="0">
                  <c:v>Ŝ_N.L</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C'!$C$3:$C$78</c:f>
              <c:numCache>
                <c:formatCode>0.00</c:formatCode>
                <c:ptCount val="76"/>
                <c:pt idx="40">
                  <c:v>1.6818826863469829</c:v>
                </c:pt>
                <c:pt idx="41">
                  <c:v>1.6268208551814332</c:v>
                </c:pt>
                <c:pt idx="42">
                  <c:v>1.6167634656290844</c:v>
                </c:pt>
                <c:pt idx="43">
                  <c:v>1.6048518854594278</c:v>
                </c:pt>
                <c:pt idx="44">
                  <c:v>1.5917706411787282</c:v>
                </c:pt>
                <c:pt idx="45">
                  <c:v>1.5772398516666957</c:v>
                </c:pt>
                <c:pt idx="46">
                  <c:v>1.5612537128222159</c:v>
                </c:pt>
                <c:pt idx="47">
                  <c:v>1.5436143189232281</c:v>
                </c:pt>
                <c:pt idx="48">
                  <c:v>1.5249729186539307</c:v>
                </c:pt>
                <c:pt idx="49">
                  <c:v>1.5045187809225173</c:v>
                </c:pt>
                <c:pt idx="50">
                  <c:v>1.4832073308553368</c:v>
                </c:pt>
                <c:pt idx="51">
                  <c:v>1.4618162527593315</c:v>
                </c:pt>
                <c:pt idx="52">
                  <c:v>1.4403259067022167</c:v>
                </c:pt>
                <c:pt idx="53">
                  <c:v>1.4190619087539023</c:v>
                </c:pt>
                <c:pt idx="54">
                  <c:v>1.3980061898035954</c:v>
                </c:pt>
                <c:pt idx="55">
                  <c:v>1.3768603473778283</c:v>
                </c:pt>
                <c:pt idx="56">
                  <c:v>1.3558895867951692</c:v>
                </c:pt>
                <c:pt idx="57">
                  <c:v>1.3348189023471584</c:v>
                </c:pt>
                <c:pt idx="58">
                  <c:v>1.3141557243064321</c:v>
                </c:pt>
                <c:pt idx="59">
                  <c:v>1.2933428456602847</c:v>
                </c:pt>
                <c:pt idx="60">
                  <c:v>1.2726436721498693</c:v>
                </c:pt>
                <c:pt idx="61">
                  <c:v>1.2520307779628777</c:v>
                </c:pt>
                <c:pt idx="62">
                  <c:v>1.2520307779628777</c:v>
                </c:pt>
                <c:pt idx="63">
                  <c:v>1.2520307779628777</c:v>
                </c:pt>
                <c:pt idx="64">
                  <c:v>1.2520307779628779</c:v>
                </c:pt>
                <c:pt idx="65">
                  <c:v>1.2520307779628777</c:v>
                </c:pt>
                <c:pt idx="66">
                  <c:v>1.2520307779628777</c:v>
                </c:pt>
                <c:pt idx="67">
                  <c:v>1.2520307779628777</c:v>
                </c:pt>
                <c:pt idx="68">
                  <c:v>1.2520307779628777</c:v>
                </c:pt>
                <c:pt idx="69">
                  <c:v>1.2520307779628777</c:v>
                </c:pt>
                <c:pt idx="70">
                  <c:v>1.2520307779628777</c:v>
                </c:pt>
                <c:pt idx="71">
                  <c:v>1.2520307779628777</c:v>
                </c:pt>
                <c:pt idx="72">
                  <c:v>1.2520307779628777</c:v>
                </c:pt>
                <c:pt idx="73">
                  <c:v>1.2520307779628777</c:v>
                </c:pt>
                <c:pt idx="74">
                  <c:v>1.2520307779628777</c:v>
                </c:pt>
                <c:pt idx="75">
                  <c:v>1.2520307779628777</c:v>
                </c:pt>
              </c:numCache>
            </c:numRef>
          </c:val>
          <c:smooth val="0"/>
          <c:extLst>
            <c:ext xmlns:c16="http://schemas.microsoft.com/office/drawing/2014/chart" uri="{C3380CC4-5D6E-409C-BE32-E72D297353CC}">
              <c16:uniqueId val="{00000001-52F5-4A1F-905F-C27AF0B2EB50}"/>
            </c:ext>
          </c:extLst>
        </c:ser>
        <c:dLbls>
          <c:showLegendKey val="0"/>
          <c:showVal val="0"/>
          <c:showCatName val="0"/>
          <c:showSerName val="0"/>
          <c:showPercent val="0"/>
          <c:showBubbleSize val="0"/>
        </c:dLbls>
        <c:smooth val="0"/>
        <c:axId val="508729896"/>
        <c:axId val="508730288"/>
      </c:lineChart>
      <c:catAx>
        <c:axId val="508729896"/>
        <c:scaling>
          <c:orientation val="minMax"/>
        </c:scaling>
        <c:delete val="0"/>
        <c:axPos val="b"/>
        <c:numFmt formatCode="General" sourceLinked="0"/>
        <c:majorTickMark val="none"/>
        <c:minorTickMark val="none"/>
        <c:tickLblPos val="nextTo"/>
        <c:crossAx val="508730288"/>
        <c:crosses val="autoZero"/>
        <c:auto val="1"/>
        <c:lblAlgn val="ctr"/>
        <c:lblOffset val="100"/>
        <c:noMultiLvlLbl val="0"/>
      </c:catAx>
      <c:valAx>
        <c:axId val="508730288"/>
        <c:scaling>
          <c:orientation val="minMax"/>
          <c:min val="1"/>
        </c:scaling>
        <c:delete val="0"/>
        <c:axPos val="l"/>
        <c:majorGridlines/>
        <c:numFmt formatCode="0.00" sourceLinked="1"/>
        <c:majorTickMark val="none"/>
        <c:minorTickMark val="none"/>
        <c:tickLblPos val="nextTo"/>
        <c:crossAx val="50872989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other</a:t>
            </a:r>
            <a:r>
              <a:rPr lang="en-US" sz="1200" baseline="0"/>
              <a:t> institution cost in total HCE</a:t>
            </a:r>
            <a:endParaRPr lang="en-US" sz="1200"/>
          </a:p>
        </c:rich>
      </c:tx>
      <c:overlay val="1"/>
    </c:title>
    <c:autoTitleDeleted val="0"/>
    <c:plotArea>
      <c:layout>
        <c:manualLayout>
          <c:layoutTarget val="inner"/>
          <c:xMode val="edge"/>
          <c:yMode val="edge"/>
          <c:x val="8.3869989552276841E-2"/>
          <c:y val="0.21343759113444152"/>
          <c:w val="0.87205488876997173"/>
          <c:h val="0.62428623505395164"/>
        </c:manualLayout>
      </c:layout>
      <c:lineChart>
        <c:grouping val="standard"/>
        <c:varyColors val="0"/>
        <c:ser>
          <c:idx val="0"/>
          <c:order val="0"/>
          <c:tx>
            <c:strRef>
              <c:f>'Data for Graph A'!$D$1</c:f>
              <c:strCache>
                <c:ptCount val="1"/>
                <c:pt idx="0">
                  <c:v>oth_inst</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A'!$D$2:$D$62</c:f>
              <c:numCache>
                <c:formatCode>0.0</c:formatCode>
                <c:ptCount val="61"/>
                <c:pt idx="0">
                  <c:v>9.2214962152979467</c:v>
                </c:pt>
                <c:pt idx="1">
                  <c:v>9.7411386632564874</c:v>
                </c:pt>
                <c:pt idx="2">
                  <c:v>10.206849844557464</c:v>
                </c:pt>
                <c:pt idx="3">
                  <c:v>10.825221316085189</c:v>
                </c:pt>
                <c:pt idx="4">
                  <c:v>11.328872419369009</c:v>
                </c:pt>
                <c:pt idx="5">
                  <c:v>11.389371781799444</c:v>
                </c:pt>
                <c:pt idx="6">
                  <c:v>10.997775207196442</c:v>
                </c:pt>
                <c:pt idx="7">
                  <c:v>11.004194136086085</c:v>
                </c:pt>
                <c:pt idx="8">
                  <c:v>10.992122275392097</c:v>
                </c:pt>
                <c:pt idx="9">
                  <c:v>10.656517064708487</c:v>
                </c:pt>
                <c:pt idx="10">
                  <c:v>10.305315252343151</c:v>
                </c:pt>
                <c:pt idx="11">
                  <c:v>9.4312975251725018</c:v>
                </c:pt>
                <c:pt idx="12">
                  <c:v>9.2524633212318577</c:v>
                </c:pt>
                <c:pt idx="13">
                  <c:v>9.2987702971574855</c:v>
                </c:pt>
                <c:pt idx="14">
                  <c:v>9.165072427507722</c:v>
                </c:pt>
                <c:pt idx="15">
                  <c:v>10.937176807028184</c:v>
                </c:pt>
                <c:pt idx="16">
                  <c:v>11.494430399320866</c:v>
                </c:pt>
                <c:pt idx="17">
                  <c:v>11.658231763163636</c:v>
                </c:pt>
                <c:pt idx="18">
                  <c:v>11.470027850940065</c:v>
                </c:pt>
                <c:pt idx="19">
                  <c:v>11.424839850886409</c:v>
                </c:pt>
                <c:pt idx="20">
                  <c:v>11.598825457328449</c:v>
                </c:pt>
                <c:pt idx="21">
                  <c:v>11.582774020277251</c:v>
                </c:pt>
                <c:pt idx="22">
                  <c:v>11.387025388866956</c:v>
                </c:pt>
                <c:pt idx="23">
                  <c:v>11.161072930788354</c:v>
                </c:pt>
                <c:pt idx="24">
                  <c:v>11.02558226411292</c:v>
                </c:pt>
                <c:pt idx="25">
                  <c:v>10.973680658187828</c:v>
                </c:pt>
                <c:pt idx="26">
                  <c:v>10.73149407187312</c:v>
                </c:pt>
                <c:pt idx="27">
                  <c:v>10.648179525009152</c:v>
                </c:pt>
                <c:pt idx="28">
                  <c:v>10.461876793200776</c:v>
                </c:pt>
                <c:pt idx="29">
                  <c:v>10.797913783011172</c:v>
                </c:pt>
                <c:pt idx="30">
                  <c:v>10.450779726743917</c:v>
                </c:pt>
                <c:pt idx="31">
                  <c:v>10.438468106624242</c:v>
                </c:pt>
                <c:pt idx="32">
                  <c:v>10.419307468494903</c:v>
                </c:pt>
                <c:pt idx="33">
                  <c:v>10.220893002379617</c:v>
                </c:pt>
                <c:pt idx="34">
                  <c:v>10.375103256207025</c:v>
                </c:pt>
                <c:pt idx="35">
                  <c:v>10.349444920007642</c:v>
                </c:pt>
                <c:pt idx="36">
                  <c:v>10.255464463278967</c:v>
                </c:pt>
                <c:pt idx="37">
                  <c:v>10.242541442269498</c:v>
                </c:pt>
                <c:pt idx="38">
                  <c:v>10.474123004153913</c:v>
                </c:pt>
                <c:pt idx="39">
                  <c:v>10.519074867157839</c:v>
                </c:pt>
                <c:pt idx="40">
                  <c:v>10.664328780535326</c:v>
                </c:pt>
              </c:numCache>
            </c:numRef>
          </c:val>
          <c:smooth val="0"/>
          <c:extLst>
            <c:ext xmlns:c16="http://schemas.microsoft.com/office/drawing/2014/chart" uri="{C3380CC4-5D6E-409C-BE32-E72D297353CC}">
              <c16:uniqueId val="{00000000-94E5-49C3-B894-8EAF61764037}"/>
            </c:ext>
          </c:extLst>
        </c:ser>
        <c:ser>
          <c:idx val="1"/>
          <c:order val="1"/>
          <c:tx>
            <c:strRef>
              <c:f>'Data for Graph A'!$E$1</c:f>
              <c:strCache>
                <c:ptCount val="1"/>
                <c:pt idx="0">
                  <c:v>Ŝ_oth_inst</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A'!$E$2:$E$62</c:f>
              <c:numCache>
                <c:formatCode>0.0</c:formatCode>
                <c:ptCount val="61"/>
                <c:pt idx="40">
                  <c:v>10.664328780535326</c:v>
                </c:pt>
                <c:pt idx="41">
                  <c:v>10.625027685427529</c:v>
                </c:pt>
                <c:pt idx="42">
                  <c:v>10.585726590319734</c:v>
                </c:pt>
                <c:pt idx="43">
                  <c:v>10.546425495211938</c:v>
                </c:pt>
                <c:pt idx="44">
                  <c:v>10.507124400104141</c:v>
                </c:pt>
                <c:pt idx="45">
                  <c:v>10.467823304996346</c:v>
                </c:pt>
                <c:pt idx="46">
                  <c:v>10.428522209888548</c:v>
                </c:pt>
                <c:pt idx="47">
                  <c:v>10.389221114780753</c:v>
                </c:pt>
                <c:pt idx="48">
                  <c:v>10.349920019672957</c:v>
                </c:pt>
                <c:pt idx="49">
                  <c:v>10.31061892456516</c:v>
                </c:pt>
                <c:pt idx="50">
                  <c:v>10.271317829457365</c:v>
                </c:pt>
                <c:pt idx="51">
                  <c:v>10.271317829457365</c:v>
                </c:pt>
                <c:pt idx="52">
                  <c:v>10.271317829457365</c:v>
                </c:pt>
                <c:pt idx="53">
                  <c:v>10.271317829457365</c:v>
                </c:pt>
                <c:pt idx="54">
                  <c:v>10.271317829457365</c:v>
                </c:pt>
                <c:pt idx="55">
                  <c:v>10.271317829457365</c:v>
                </c:pt>
                <c:pt idx="56">
                  <c:v>10.271317829457365</c:v>
                </c:pt>
                <c:pt idx="57">
                  <c:v>10.271317829457365</c:v>
                </c:pt>
                <c:pt idx="58">
                  <c:v>10.271317829457365</c:v>
                </c:pt>
                <c:pt idx="59">
                  <c:v>10.271317829457365</c:v>
                </c:pt>
                <c:pt idx="60">
                  <c:v>10.271317829457365</c:v>
                </c:pt>
              </c:numCache>
            </c:numRef>
          </c:val>
          <c:smooth val="0"/>
          <c:extLst>
            <c:ext xmlns:c16="http://schemas.microsoft.com/office/drawing/2014/chart" uri="{C3380CC4-5D6E-409C-BE32-E72D297353CC}">
              <c16:uniqueId val="{00000001-94E5-49C3-B894-8EAF61764037}"/>
            </c:ext>
          </c:extLst>
        </c:ser>
        <c:dLbls>
          <c:showLegendKey val="0"/>
          <c:showVal val="0"/>
          <c:showCatName val="0"/>
          <c:showSerName val="0"/>
          <c:showPercent val="0"/>
          <c:showBubbleSize val="0"/>
        </c:dLbls>
        <c:smooth val="0"/>
        <c:axId val="244629584"/>
        <c:axId val="244622528"/>
      </c:lineChart>
      <c:catAx>
        <c:axId val="244629584"/>
        <c:scaling>
          <c:orientation val="minMax"/>
        </c:scaling>
        <c:delete val="0"/>
        <c:axPos val="b"/>
        <c:numFmt formatCode="General" sourceLinked="0"/>
        <c:majorTickMark val="out"/>
        <c:minorTickMark val="none"/>
        <c:tickLblPos val="nextTo"/>
        <c:crossAx val="244622528"/>
        <c:crosses val="autoZero"/>
        <c:auto val="1"/>
        <c:lblAlgn val="ctr"/>
        <c:lblOffset val="100"/>
        <c:noMultiLvlLbl val="0"/>
      </c:catAx>
      <c:valAx>
        <c:axId val="244622528"/>
        <c:scaling>
          <c:orientation val="minMax"/>
          <c:min val="8"/>
        </c:scaling>
        <c:delete val="0"/>
        <c:axPos val="l"/>
        <c:majorGridlines/>
        <c:numFmt formatCode="0" sourceLinked="0"/>
        <c:majorTickMark val="out"/>
        <c:minorTickMark val="none"/>
        <c:tickLblPos val="nextTo"/>
        <c:crossAx val="244629584"/>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a:t>
            </a:r>
            <a:r>
              <a:rPr lang="en-US" sz="1100" baseline="0"/>
              <a:t> of PEI health cost</a:t>
            </a:r>
            <a:endParaRPr lang="en-US" sz="1100"/>
          </a:p>
        </c:rich>
      </c:tx>
      <c:overlay val="0"/>
    </c:title>
    <c:autoTitleDeleted val="0"/>
    <c:plotArea>
      <c:layout>
        <c:manualLayout>
          <c:layoutTarget val="inner"/>
          <c:xMode val="edge"/>
          <c:yMode val="edge"/>
          <c:x val="0.12170285519610101"/>
          <c:y val="0.21484793113107065"/>
          <c:w val="0.84109006795536279"/>
          <c:h val="0.67334893959656117"/>
        </c:manualLayout>
      </c:layout>
      <c:lineChart>
        <c:grouping val="standard"/>
        <c:varyColors val="0"/>
        <c:ser>
          <c:idx val="0"/>
          <c:order val="0"/>
          <c:tx>
            <c:strRef>
              <c:f>'Data for Graph C'!$D$2</c:f>
              <c:strCache>
                <c:ptCount val="1"/>
                <c:pt idx="0">
                  <c:v>S_P.E.I.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C'!$D$3:$D$78</c:f>
              <c:numCache>
                <c:formatCode>0.00</c:formatCode>
                <c:ptCount val="76"/>
                <c:pt idx="0">
                  <c:v>0.48502436106251268</c:v>
                </c:pt>
                <c:pt idx="1">
                  <c:v>0.4474214042130169</c:v>
                </c:pt>
                <c:pt idx="2">
                  <c:v>0.44482149000223853</c:v>
                </c:pt>
                <c:pt idx="3">
                  <c:v>0.46464112866783897</c:v>
                </c:pt>
                <c:pt idx="4">
                  <c:v>0.50383063287329644</c:v>
                </c:pt>
                <c:pt idx="5">
                  <c:v>0.54853359646162714</c:v>
                </c:pt>
                <c:pt idx="6">
                  <c:v>0.51902899480275777</c:v>
                </c:pt>
                <c:pt idx="7">
                  <c:v>0.49535762877137135</c:v>
                </c:pt>
                <c:pt idx="8">
                  <c:v>0.48326678498522535</c:v>
                </c:pt>
                <c:pt idx="9">
                  <c:v>0.46550832979558604</c:v>
                </c:pt>
                <c:pt idx="10">
                  <c:v>0.45480673738266841</c:v>
                </c:pt>
                <c:pt idx="11">
                  <c:v>0.43281363467206851</c:v>
                </c:pt>
                <c:pt idx="12">
                  <c:v>0.4337152592344351</c:v>
                </c:pt>
                <c:pt idx="13">
                  <c:v>0.43079192119928639</c:v>
                </c:pt>
                <c:pt idx="14">
                  <c:v>0.42666531279849701</c:v>
                </c:pt>
                <c:pt idx="15">
                  <c:v>0.41938427215604601</c:v>
                </c:pt>
                <c:pt idx="16">
                  <c:v>0.42237408235047313</c:v>
                </c:pt>
                <c:pt idx="17">
                  <c:v>0.42225827838135965</c:v>
                </c:pt>
                <c:pt idx="18">
                  <c:v>0.43584863139941216</c:v>
                </c:pt>
                <c:pt idx="19">
                  <c:v>0.4287511323489715</c:v>
                </c:pt>
                <c:pt idx="20">
                  <c:v>0.44106784624718615</c:v>
                </c:pt>
                <c:pt idx="21">
                  <c:v>0.45157489495036057</c:v>
                </c:pt>
                <c:pt idx="22">
                  <c:v>0.43219798536783494</c:v>
                </c:pt>
                <c:pt idx="23">
                  <c:v>0.42989757354101105</c:v>
                </c:pt>
                <c:pt idx="24">
                  <c:v>0.41861610978765973</c:v>
                </c:pt>
                <c:pt idx="25">
                  <c:v>0.40700912951436807</c:v>
                </c:pt>
                <c:pt idx="26">
                  <c:v>0.44396920600986622</c:v>
                </c:pt>
                <c:pt idx="27">
                  <c:v>0.43924031249055412</c:v>
                </c:pt>
                <c:pt idx="28">
                  <c:v>0.43773014201489108</c:v>
                </c:pt>
                <c:pt idx="29">
                  <c:v>0.40907449001546109</c:v>
                </c:pt>
                <c:pt idx="30">
                  <c:v>0.41083157027199652</c:v>
                </c:pt>
                <c:pt idx="31">
                  <c:v>0.41271308238715748</c:v>
                </c:pt>
                <c:pt idx="32">
                  <c:v>0.4083723694453959</c:v>
                </c:pt>
                <c:pt idx="33">
                  <c:v>0.40453240213828046</c:v>
                </c:pt>
                <c:pt idx="34">
                  <c:v>0.43303451363416146</c:v>
                </c:pt>
                <c:pt idx="35">
                  <c:v>0.43882364896645321</c:v>
                </c:pt>
                <c:pt idx="36">
                  <c:v>0.46917936789465903</c:v>
                </c:pt>
                <c:pt idx="37">
                  <c:v>0.44709605545391728</c:v>
                </c:pt>
                <c:pt idx="38">
                  <c:v>0.43978713921179957</c:v>
                </c:pt>
                <c:pt idx="39">
                  <c:v>0.43060354868912554</c:v>
                </c:pt>
                <c:pt idx="40">
                  <c:v>0.42860472962704876</c:v>
                </c:pt>
              </c:numCache>
            </c:numRef>
          </c:val>
          <c:smooth val="0"/>
          <c:extLst>
            <c:ext xmlns:c16="http://schemas.microsoft.com/office/drawing/2014/chart" uri="{C3380CC4-5D6E-409C-BE32-E72D297353CC}">
              <c16:uniqueId val="{00000000-3ED4-43C9-98B4-49C7A6955F35}"/>
            </c:ext>
          </c:extLst>
        </c:ser>
        <c:ser>
          <c:idx val="1"/>
          <c:order val="1"/>
          <c:tx>
            <c:strRef>
              <c:f>'Data for Graph C'!$E$2</c:f>
              <c:strCache>
                <c:ptCount val="1"/>
                <c:pt idx="0">
                  <c:v>Ŝ_PEI</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C'!$E$3:$E$78</c:f>
              <c:numCache>
                <c:formatCode>0.00</c:formatCode>
                <c:ptCount val="76"/>
                <c:pt idx="40">
                  <c:v>0.42860472962704876</c:v>
                </c:pt>
                <c:pt idx="41">
                  <c:v>0.43192475783108375</c:v>
                </c:pt>
                <c:pt idx="42">
                  <c:v>0.43420239140839684</c:v>
                </c:pt>
                <c:pt idx="43">
                  <c:v>0.43646595957442813</c:v>
                </c:pt>
                <c:pt idx="44">
                  <c:v>0.43815619516358956</c:v>
                </c:pt>
                <c:pt idx="45">
                  <c:v>0.43983076446037744</c:v>
                </c:pt>
                <c:pt idx="46">
                  <c:v>0.44091753341924578</c:v>
                </c:pt>
                <c:pt idx="47">
                  <c:v>0.44171329119784875</c:v>
                </c:pt>
                <c:pt idx="48">
                  <c:v>0.44221510540243258</c:v>
                </c:pt>
                <c:pt idx="49">
                  <c:v>0.44243821692131236</c:v>
                </c:pt>
                <c:pt idx="50">
                  <c:v>0.44238135505220672</c:v>
                </c:pt>
                <c:pt idx="51">
                  <c:v>0.44210520120445979</c:v>
                </c:pt>
                <c:pt idx="52">
                  <c:v>0.44213719999425605</c:v>
                </c:pt>
                <c:pt idx="53">
                  <c:v>0.44169783665023282</c:v>
                </c:pt>
                <c:pt idx="54">
                  <c:v>0.44157406474427424</c:v>
                </c:pt>
                <c:pt idx="55">
                  <c:v>0.44124431804071468</c:v>
                </c:pt>
                <c:pt idx="56">
                  <c:v>0.44096363809775663</c:v>
                </c:pt>
                <c:pt idx="57">
                  <c:v>0.44048345226305713</c:v>
                </c:pt>
                <c:pt idx="58">
                  <c:v>0.44029447525707566</c:v>
                </c:pt>
                <c:pt idx="59">
                  <c:v>0.4398956515274588</c:v>
                </c:pt>
                <c:pt idx="60">
                  <c:v>0.43928745254773377</c:v>
                </c:pt>
                <c:pt idx="61">
                  <c:v>0.43895934684497007</c:v>
                </c:pt>
                <c:pt idx="62">
                  <c:v>0.43895934684497001</c:v>
                </c:pt>
                <c:pt idx="63">
                  <c:v>0.43895934684497007</c:v>
                </c:pt>
                <c:pt idx="64">
                  <c:v>0.43895934684497012</c:v>
                </c:pt>
                <c:pt idx="65">
                  <c:v>0.43895934684497007</c:v>
                </c:pt>
                <c:pt idx="66">
                  <c:v>0.43895934684497007</c:v>
                </c:pt>
                <c:pt idx="67">
                  <c:v>0.43895934684497007</c:v>
                </c:pt>
                <c:pt idx="68">
                  <c:v>0.43895934684497007</c:v>
                </c:pt>
                <c:pt idx="69">
                  <c:v>0.43895934684497007</c:v>
                </c:pt>
                <c:pt idx="70">
                  <c:v>0.43895934684497007</c:v>
                </c:pt>
                <c:pt idx="71">
                  <c:v>0.43895934684497007</c:v>
                </c:pt>
                <c:pt idx="72">
                  <c:v>0.43895934684497007</c:v>
                </c:pt>
                <c:pt idx="73">
                  <c:v>0.43895934684497007</c:v>
                </c:pt>
                <c:pt idx="74">
                  <c:v>0.43895934684497007</c:v>
                </c:pt>
                <c:pt idx="75">
                  <c:v>0.43895934684497007</c:v>
                </c:pt>
              </c:numCache>
            </c:numRef>
          </c:val>
          <c:smooth val="0"/>
          <c:extLst>
            <c:ext xmlns:c16="http://schemas.microsoft.com/office/drawing/2014/chart" uri="{C3380CC4-5D6E-409C-BE32-E72D297353CC}">
              <c16:uniqueId val="{00000001-3ED4-43C9-98B4-49C7A6955F35}"/>
            </c:ext>
          </c:extLst>
        </c:ser>
        <c:dLbls>
          <c:showLegendKey val="0"/>
          <c:showVal val="0"/>
          <c:showCatName val="0"/>
          <c:showSerName val="0"/>
          <c:showPercent val="0"/>
          <c:showBubbleSize val="0"/>
        </c:dLbls>
        <c:smooth val="0"/>
        <c:axId val="508728328"/>
        <c:axId val="508726368"/>
      </c:lineChart>
      <c:catAx>
        <c:axId val="508728328"/>
        <c:scaling>
          <c:orientation val="minMax"/>
        </c:scaling>
        <c:delete val="0"/>
        <c:axPos val="b"/>
        <c:numFmt formatCode="General" sourceLinked="0"/>
        <c:majorTickMark val="out"/>
        <c:minorTickMark val="none"/>
        <c:tickLblPos val="nextTo"/>
        <c:crossAx val="508726368"/>
        <c:crosses val="autoZero"/>
        <c:auto val="1"/>
        <c:lblAlgn val="ctr"/>
        <c:lblOffset val="100"/>
        <c:noMultiLvlLbl val="0"/>
      </c:catAx>
      <c:valAx>
        <c:axId val="508726368"/>
        <c:scaling>
          <c:orientation val="minMax"/>
          <c:min val="0.35000000000000003"/>
        </c:scaling>
        <c:delete val="0"/>
        <c:axPos val="l"/>
        <c:majorGridlines/>
        <c:numFmt formatCode="0.00" sourceLinked="1"/>
        <c:majorTickMark val="out"/>
        <c:minorTickMark val="none"/>
        <c:tickLblPos val="nextTo"/>
        <c:crossAx val="508728328"/>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NS health</a:t>
            </a:r>
            <a:r>
              <a:rPr lang="en-US" sz="1100" baseline="0"/>
              <a:t> cost</a:t>
            </a:r>
            <a:endParaRPr lang="en-US" sz="1100"/>
          </a:p>
        </c:rich>
      </c:tx>
      <c:layout>
        <c:manualLayout>
          <c:xMode val="edge"/>
          <c:yMode val="edge"/>
          <c:x val="0.35906613362818679"/>
          <c:y val="5.3018314469807058E-2"/>
        </c:manualLayout>
      </c:layout>
      <c:overlay val="0"/>
    </c:title>
    <c:autoTitleDeleted val="0"/>
    <c:plotArea>
      <c:layout/>
      <c:lineChart>
        <c:grouping val="standard"/>
        <c:varyColors val="0"/>
        <c:ser>
          <c:idx val="0"/>
          <c:order val="0"/>
          <c:tx>
            <c:strRef>
              <c:f>'Data for Graph C'!$F$2</c:f>
              <c:strCache>
                <c:ptCount val="1"/>
                <c:pt idx="0">
                  <c:v>S_N.S.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C'!$F$3:$F$78</c:f>
              <c:numCache>
                <c:formatCode>0.00</c:formatCode>
                <c:ptCount val="76"/>
                <c:pt idx="0">
                  <c:v>3.1351668084844886</c:v>
                </c:pt>
                <c:pt idx="1">
                  <c:v>3.1472631978883219</c:v>
                </c:pt>
                <c:pt idx="2">
                  <c:v>3.0363350607805146</c:v>
                </c:pt>
                <c:pt idx="3">
                  <c:v>2.9957824873240795</c:v>
                </c:pt>
                <c:pt idx="4">
                  <c:v>2.9888431942377482</c:v>
                </c:pt>
                <c:pt idx="5">
                  <c:v>2.9474073511907806</c:v>
                </c:pt>
                <c:pt idx="6">
                  <c:v>3.0020658232158137</c:v>
                </c:pt>
                <c:pt idx="7">
                  <c:v>2.9879179407326277</c:v>
                </c:pt>
                <c:pt idx="8">
                  <c:v>2.9521275810832859</c:v>
                </c:pt>
                <c:pt idx="9">
                  <c:v>3.0627421601808353</c:v>
                </c:pt>
                <c:pt idx="10">
                  <c:v>3.093520927915216</c:v>
                </c:pt>
                <c:pt idx="11">
                  <c:v>3.1770859860259271</c:v>
                </c:pt>
                <c:pt idx="12">
                  <c:v>3.3353411731064342</c:v>
                </c:pt>
                <c:pt idx="13">
                  <c:v>3.1107014587077226</c:v>
                </c:pt>
                <c:pt idx="14">
                  <c:v>3.1229134000694292</c:v>
                </c:pt>
                <c:pt idx="15">
                  <c:v>3.0558824361659482</c:v>
                </c:pt>
                <c:pt idx="16">
                  <c:v>2.9652523061397971</c:v>
                </c:pt>
                <c:pt idx="17">
                  <c:v>2.9083279701601152</c:v>
                </c:pt>
                <c:pt idx="18">
                  <c:v>2.8314522227497743</c:v>
                </c:pt>
                <c:pt idx="19">
                  <c:v>2.7656667017188781</c:v>
                </c:pt>
                <c:pt idx="20">
                  <c:v>2.7766209390686587</c:v>
                </c:pt>
                <c:pt idx="21">
                  <c:v>2.7822950270707207</c:v>
                </c:pt>
                <c:pt idx="22">
                  <c:v>3.0024884127217639</c:v>
                </c:pt>
                <c:pt idx="23">
                  <c:v>3.0367436480132324</c:v>
                </c:pt>
                <c:pt idx="24">
                  <c:v>2.9600738974252261</c:v>
                </c:pt>
                <c:pt idx="25">
                  <c:v>2.8765780598465018</c:v>
                </c:pt>
                <c:pt idx="26">
                  <c:v>2.8108865766010673</c:v>
                </c:pt>
                <c:pt idx="27">
                  <c:v>2.8740709061549876</c:v>
                </c:pt>
                <c:pt idx="28">
                  <c:v>2.90938936415301</c:v>
                </c:pt>
                <c:pt idx="29">
                  <c:v>2.8292326457067247</c:v>
                </c:pt>
                <c:pt idx="30">
                  <c:v>2.872263622066074</c:v>
                </c:pt>
                <c:pt idx="31">
                  <c:v>2.9669027407687327</c:v>
                </c:pt>
                <c:pt idx="32">
                  <c:v>2.9740190014357468</c:v>
                </c:pt>
                <c:pt idx="33">
                  <c:v>2.9163946077347918</c:v>
                </c:pt>
                <c:pt idx="34">
                  <c:v>2.9013704758415049</c:v>
                </c:pt>
                <c:pt idx="35">
                  <c:v>3.0043578093081931</c:v>
                </c:pt>
                <c:pt idx="36">
                  <c:v>3.0161710992369466</c:v>
                </c:pt>
                <c:pt idx="37">
                  <c:v>2.9403073712256345</c:v>
                </c:pt>
                <c:pt idx="38">
                  <c:v>2.8435517894562379</c:v>
                </c:pt>
                <c:pt idx="39">
                  <c:v>2.8053861927947477</c:v>
                </c:pt>
                <c:pt idx="40">
                  <c:v>2.8279188596566152</c:v>
                </c:pt>
              </c:numCache>
            </c:numRef>
          </c:val>
          <c:smooth val="0"/>
          <c:extLst>
            <c:ext xmlns:c16="http://schemas.microsoft.com/office/drawing/2014/chart" uri="{C3380CC4-5D6E-409C-BE32-E72D297353CC}">
              <c16:uniqueId val="{00000000-E7E1-4602-AC68-E1D7828AD942}"/>
            </c:ext>
          </c:extLst>
        </c:ser>
        <c:ser>
          <c:idx val="1"/>
          <c:order val="1"/>
          <c:tx>
            <c:strRef>
              <c:f>'Data for Graph C'!$G$2</c:f>
              <c:strCache>
                <c:ptCount val="1"/>
                <c:pt idx="0">
                  <c:v>Ŝ_N.S</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C'!$G$3:$G$78</c:f>
              <c:numCache>
                <c:formatCode>0.00</c:formatCode>
                <c:ptCount val="76"/>
                <c:pt idx="40">
                  <c:v>2.8279188596566152</c:v>
                </c:pt>
                <c:pt idx="41">
                  <c:v>2.7743037631487995</c:v>
                </c:pt>
                <c:pt idx="42">
                  <c:v>2.7656276907175901</c:v>
                </c:pt>
                <c:pt idx="43">
                  <c:v>2.7551128938709577</c:v>
                </c:pt>
                <c:pt idx="44">
                  <c:v>2.7425418865662112</c:v>
                </c:pt>
                <c:pt idx="45">
                  <c:v>2.7282323542040756</c:v>
                </c:pt>
                <c:pt idx="46">
                  <c:v>2.7121384592094087</c:v>
                </c:pt>
                <c:pt idx="47">
                  <c:v>2.6941258147056826</c:v>
                </c:pt>
                <c:pt idx="48">
                  <c:v>2.6742231676621113</c:v>
                </c:pt>
                <c:pt idx="49">
                  <c:v>2.6525687599795513</c:v>
                </c:pt>
                <c:pt idx="50">
                  <c:v>2.6291994572957509</c:v>
                </c:pt>
                <c:pt idx="51">
                  <c:v>2.6056746307947076</c:v>
                </c:pt>
                <c:pt idx="52">
                  <c:v>2.5825066211244665</c:v>
                </c:pt>
                <c:pt idx="53">
                  <c:v>2.5589404087769076</c:v>
                </c:pt>
                <c:pt idx="54">
                  <c:v>2.535501958324871</c:v>
                </c:pt>
                <c:pt idx="55">
                  <c:v>2.5119164711505335</c:v>
                </c:pt>
                <c:pt idx="56">
                  <c:v>2.48841548276893</c:v>
                </c:pt>
                <c:pt idx="57">
                  <c:v>2.4647621685503949</c:v>
                </c:pt>
                <c:pt idx="58">
                  <c:v>2.4408607659049184</c:v>
                </c:pt>
                <c:pt idx="59">
                  <c:v>2.4169939490855841</c:v>
                </c:pt>
                <c:pt idx="60">
                  <c:v>2.3931337798608934</c:v>
                </c:pt>
                <c:pt idx="61">
                  <c:v>2.3692361313659678</c:v>
                </c:pt>
                <c:pt idx="62">
                  <c:v>2.3692361313659673</c:v>
                </c:pt>
                <c:pt idx="63">
                  <c:v>2.3692361313659678</c:v>
                </c:pt>
                <c:pt idx="64">
                  <c:v>2.3692361313659678</c:v>
                </c:pt>
                <c:pt idx="65">
                  <c:v>2.3692361313659678</c:v>
                </c:pt>
                <c:pt idx="66">
                  <c:v>2.3692361313659678</c:v>
                </c:pt>
                <c:pt idx="67">
                  <c:v>2.3692361313659678</c:v>
                </c:pt>
                <c:pt idx="68">
                  <c:v>2.3692361313659678</c:v>
                </c:pt>
                <c:pt idx="69">
                  <c:v>2.3692361313659678</c:v>
                </c:pt>
                <c:pt idx="70">
                  <c:v>2.3692361313659678</c:v>
                </c:pt>
                <c:pt idx="71">
                  <c:v>2.3692361313659678</c:v>
                </c:pt>
                <c:pt idx="72">
                  <c:v>2.3692361313659678</c:v>
                </c:pt>
                <c:pt idx="73">
                  <c:v>2.3692361313659678</c:v>
                </c:pt>
                <c:pt idx="74">
                  <c:v>2.3692361313659678</c:v>
                </c:pt>
                <c:pt idx="75">
                  <c:v>2.3692361313659678</c:v>
                </c:pt>
              </c:numCache>
            </c:numRef>
          </c:val>
          <c:smooth val="0"/>
          <c:extLst>
            <c:ext xmlns:c16="http://schemas.microsoft.com/office/drawing/2014/chart" uri="{C3380CC4-5D6E-409C-BE32-E72D297353CC}">
              <c16:uniqueId val="{00000001-E7E1-4602-AC68-E1D7828AD942}"/>
            </c:ext>
          </c:extLst>
        </c:ser>
        <c:dLbls>
          <c:showLegendKey val="0"/>
          <c:showVal val="0"/>
          <c:showCatName val="0"/>
          <c:showSerName val="0"/>
          <c:showPercent val="0"/>
          <c:showBubbleSize val="0"/>
        </c:dLbls>
        <c:smooth val="0"/>
        <c:axId val="508733816"/>
        <c:axId val="508731072"/>
      </c:lineChart>
      <c:catAx>
        <c:axId val="508733816"/>
        <c:scaling>
          <c:orientation val="minMax"/>
        </c:scaling>
        <c:delete val="0"/>
        <c:axPos val="b"/>
        <c:numFmt formatCode="General" sourceLinked="0"/>
        <c:majorTickMark val="out"/>
        <c:minorTickMark val="none"/>
        <c:tickLblPos val="nextTo"/>
        <c:crossAx val="508731072"/>
        <c:crosses val="autoZero"/>
        <c:auto val="1"/>
        <c:lblAlgn val="ctr"/>
        <c:lblOffset val="100"/>
        <c:noMultiLvlLbl val="0"/>
      </c:catAx>
      <c:valAx>
        <c:axId val="508731072"/>
        <c:scaling>
          <c:orientation val="minMax"/>
          <c:min val="2.2000000000000002"/>
        </c:scaling>
        <c:delete val="0"/>
        <c:axPos val="l"/>
        <c:majorGridlines/>
        <c:numFmt formatCode="0.0" sourceLinked="0"/>
        <c:majorTickMark val="out"/>
        <c:minorTickMark val="none"/>
        <c:tickLblPos val="nextTo"/>
        <c:crossAx val="508733816"/>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a:t>
            </a:r>
            <a:r>
              <a:rPr lang="en-US" sz="1100" baseline="0"/>
              <a:t> of NB health cost</a:t>
            </a:r>
            <a:endParaRPr lang="en-US" sz="1100"/>
          </a:p>
        </c:rich>
      </c:tx>
      <c:overlay val="0"/>
    </c:title>
    <c:autoTitleDeleted val="0"/>
    <c:plotArea>
      <c:layout/>
      <c:lineChart>
        <c:grouping val="standard"/>
        <c:varyColors val="0"/>
        <c:ser>
          <c:idx val="0"/>
          <c:order val="0"/>
          <c:tx>
            <c:strRef>
              <c:f>'Data for Graph C'!$H$2</c:f>
              <c:strCache>
                <c:ptCount val="1"/>
                <c:pt idx="0">
                  <c:v>S_N.B.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C'!$H$3:$H$78</c:f>
              <c:numCache>
                <c:formatCode>0.00</c:formatCode>
                <c:ptCount val="76"/>
                <c:pt idx="0">
                  <c:v>2.2745306556449525</c:v>
                </c:pt>
                <c:pt idx="1">
                  <c:v>2.2910332611724629</c:v>
                </c:pt>
                <c:pt idx="2">
                  <c:v>2.3228653685941616</c:v>
                </c:pt>
                <c:pt idx="3">
                  <c:v>2.3654902733038807</c:v>
                </c:pt>
                <c:pt idx="4">
                  <c:v>2.4519145914560507</c:v>
                </c:pt>
                <c:pt idx="5">
                  <c:v>2.5224765436565497</c:v>
                </c:pt>
                <c:pt idx="6">
                  <c:v>2.5923554525638539</c:v>
                </c:pt>
                <c:pt idx="7">
                  <c:v>2.6636259957658668</c:v>
                </c:pt>
                <c:pt idx="8">
                  <c:v>2.6282257422537207</c:v>
                </c:pt>
                <c:pt idx="9">
                  <c:v>2.6538814839430001</c:v>
                </c:pt>
                <c:pt idx="10">
                  <c:v>2.5757400798681962</c:v>
                </c:pt>
                <c:pt idx="11">
                  <c:v>2.5177465129299392</c:v>
                </c:pt>
                <c:pt idx="12">
                  <c:v>2.5519040963120734</c:v>
                </c:pt>
                <c:pt idx="13">
                  <c:v>2.5342610741400553</c:v>
                </c:pt>
                <c:pt idx="14">
                  <c:v>2.4958893937264972</c:v>
                </c:pt>
                <c:pt idx="15">
                  <c:v>2.5101073557079574</c:v>
                </c:pt>
                <c:pt idx="16">
                  <c:v>2.4523343050684829</c:v>
                </c:pt>
                <c:pt idx="17">
                  <c:v>2.4334449997151499</c:v>
                </c:pt>
                <c:pt idx="18">
                  <c:v>2.4316348586851921</c:v>
                </c:pt>
                <c:pt idx="19">
                  <c:v>2.4507533039436669</c:v>
                </c:pt>
                <c:pt idx="20">
                  <c:v>2.4507031112245228</c:v>
                </c:pt>
                <c:pt idx="21">
                  <c:v>2.4156430726282032</c:v>
                </c:pt>
                <c:pt idx="22">
                  <c:v>2.3585435507146646</c:v>
                </c:pt>
                <c:pt idx="23">
                  <c:v>2.2889310093540964</c:v>
                </c:pt>
                <c:pt idx="24">
                  <c:v>2.2952389043741062</c:v>
                </c:pt>
                <c:pt idx="25">
                  <c:v>2.2498642913080054</c:v>
                </c:pt>
                <c:pt idx="26">
                  <c:v>2.3020474910622717</c:v>
                </c:pt>
                <c:pt idx="27">
                  <c:v>2.2733060332716293</c:v>
                </c:pt>
                <c:pt idx="28">
                  <c:v>2.2562379311680218</c:v>
                </c:pt>
                <c:pt idx="29">
                  <c:v>2.2650405759119958</c:v>
                </c:pt>
                <c:pt idx="30">
                  <c:v>2.349541208647921</c:v>
                </c:pt>
                <c:pt idx="31">
                  <c:v>2.3776005807018237</c:v>
                </c:pt>
                <c:pt idx="32">
                  <c:v>2.32410386546022</c:v>
                </c:pt>
                <c:pt idx="33">
                  <c:v>2.3167051498414977</c:v>
                </c:pt>
                <c:pt idx="34">
                  <c:v>2.3654208314108365</c:v>
                </c:pt>
                <c:pt idx="35">
                  <c:v>2.3347238265918078</c:v>
                </c:pt>
                <c:pt idx="36">
                  <c:v>2.3471932131231106</c:v>
                </c:pt>
                <c:pt idx="37">
                  <c:v>2.2812464885646628</c:v>
                </c:pt>
                <c:pt idx="38">
                  <c:v>2.2085135603851116</c:v>
                </c:pt>
                <c:pt idx="39">
                  <c:v>2.1694001817343649</c:v>
                </c:pt>
                <c:pt idx="40">
                  <c:v>2.1751377512598902</c:v>
                </c:pt>
              </c:numCache>
            </c:numRef>
          </c:val>
          <c:smooth val="0"/>
          <c:extLst>
            <c:ext xmlns:c16="http://schemas.microsoft.com/office/drawing/2014/chart" uri="{C3380CC4-5D6E-409C-BE32-E72D297353CC}">
              <c16:uniqueId val="{00000000-0AE9-4240-BF11-2F9EB2C936F6}"/>
            </c:ext>
          </c:extLst>
        </c:ser>
        <c:ser>
          <c:idx val="1"/>
          <c:order val="1"/>
          <c:tx>
            <c:strRef>
              <c:f>'Data for Graph C'!$I$2</c:f>
              <c:strCache>
                <c:ptCount val="1"/>
                <c:pt idx="0">
                  <c:v>Ŝ_N.B</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C'!$I$3:$I$78</c:f>
              <c:numCache>
                <c:formatCode>0.00</c:formatCode>
                <c:ptCount val="76"/>
                <c:pt idx="40">
                  <c:v>2.1751377512598902</c:v>
                </c:pt>
                <c:pt idx="41">
                  <c:v>2.1457834434060872</c:v>
                </c:pt>
                <c:pt idx="42">
                  <c:v>2.1390317096360181</c:v>
                </c:pt>
                <c:pt idx="43">
                  <c:v>2.1308479887248115</c:v>
                </c:pt>
                <c:pt idx="44">
                  <c:v>2.1212876492329706</c:v>
                </c:pt>
                <c:pt idx="45">
                  <c:v>2.1103712689922784</c:v>
                </c:pt>
                <c:pt idx="46">
                  <c:v>2.0980635782272894</c:v>
                </c:pt>
                <c:pt idx="47">
                  <c:v>2.0842078001240081</c:v>
                </c:pt>
                <c:pt idx="48">
                  <c:v>2.0688276014353071</c:v>
                </c:pt>
                <c:pt idx="49">
                  <c:v>2.052298933773983</c:v>
                </c:pt>
                <c:pt idx="50">
                  <c:v>2.0341147062100604</c:v>
                </c:pt>
                <c:pt idx="51">
                  <c:v>2.0161840557177957</c:v>
                </c:pt>
                <c:pt idx="52">
                  <c:v>1.9982134198601469</c:v>
                </c:pt>
                <c:pt idx="53">
                  <c:v>1.9799924988517756</c:v>
                </c:pt>
                <c:pt idx="54">
                  <c:v>1.9620268501559222</c:v>
                </c:pt>
                <c:pt idx="55">
                  <c:v>1.9437959969632572</c:v>
                </c:pt>
                <c:pt idx="56">
                  <c:v>1.9257845040549428</c:v>
                </c:pt>
                <c:pt idx="57">
                  <c:v>1.9075060301249409</c:v>
                </c:pt>
                <c:pt idx="58">
                  <c:v>1.8893877598604778</c:v>
                </c:pt>
                <c:pt idx="59">
                  <c:v>1.8711945995934498</c:v>
                </c:pt>
                <c:pt idx="60">
                  <c:v>1.8529071530444658</c:v>
                </c:pt>
                <c:pt idx="61">
                  <c:v>1.8344933737388094</c:v>
                </c:pt>
                <c:pt idx="62">
                  <c:v>1.8344933737388092</c:v>
                </c:pt>
                <c:pt idx="63">
                  <c:v>1.8344933737388094</c:v>
                </c:pt>
                <c:pt idx="64">
                  <c:v>1.8344933737388096</c:v>
                </c:pt>
                <c:pt idx="65">
                  <c:v>1.8344933737388092</c:v>
                </c:pt>
                <c:pt idx="66">
                  <c:v>1.8344933737388094</c:v>
                </c:pt>
                <c:pt idx="67">
                  <c:v>1.8344933737388094</c:v>
                </c:pt>
                <c:pt idx="68">
                  <c:v>1.8344933737388094</c:v>
                </c:pt>
                <c:pt idx="69">
                  <c:v>1.8344933737388094</c:v>
                </c:pt>
                <c:pt idx="70">
                  <c:v>1.8344933737388094</c:v>
                </c:pt>
                <c:pt idx="71">
                  <c:v>1.8344933737388094</c:v>
                </c:pt>
                <c:pt idx="72">
                  <c:v>1.8344933737388094</c:v>
                </c:pt>
                <c:pt idx="73">
                  <c:v>1.8344933737388092</c:v>
                </c:pt>
                <c:pt idx="74">
                  <c:v>1.8344933737388094</c:v>
                </c:pt>
                <c:pt idx="75">
                  <c:v>1.8344933737388094</c:v>
                </c:pt>
              </c:numCache>
            </c:numRef>
          </c:val>
          <c:smooth val="0"/>
          <c:extLst>
            <c:ext xmlns:c16="http://schemas.microsoft.com/office/drawing/2014/chart" uri="{C3380CC4-5D6E-409C-BE32-E72D297353CC}">
              <c16:uniqueId val="{00000001-0AE9-4240-BF11-2F9EB2C936F6}"/>
            </c:ext>
          </c:extLst>
        </c:ser>
        <c:dLbls>
          <c:showLegendKey val="0"/>
          <c:showVal val="0"/>
          <c:showCatName val="0"/>
          <c:showSerName val="0"/>
          <c:showPercent val="0"/>
          <c:showBubbleSize val="0"/>
        </c:dLbls>
        <c:smooth val="0"/>
        <c:axId val="508727152"/>
        <c:axId val="508731464"/>
      </c:lineChart>
      <c:catAx>
        <c:axId val="508727152"/>
        <c:scaling>
          <c:orientation val="minMax"/>
        </c:scaling>
        <c:delete val="0"/>
        <c:axPos val="b"/>
        <c:numFmt formatCode="General" sourceLinked="0"/>
        <c:majorTickMark val="out"/>
        <c:minorTickMark val="none"/>
        <c:tickLblPos val="nextTo"/>
        <c:crossAx val="508731464"/>
        <c:crosses val="autoZero"/>
        <c:auto val="1"/>
        <c:lblAlgn val="ctr"/>
        <c:lblOffset val="100"/>
        <c:noMultiLvlLbl val="0"/>
      </c:catAx>
      <c:valAx>
        <c:axId val="508731464"/>
        <c:scaling>
          <c:orientation val="minMax"/>
          <c:min val="1.8"/>
        </c:scaling>
        <c:delete val="0"/>
        <c:axPos val="l"/>
        <c:majorGridlines/>
        <c:numFmt formatCode="0.0" sourceLinked="0"/>
        <c:majorTickMark val="out"/>
        <c:minorTickMark val="none"/>
        <c:tickLblPos val="nextTo"/>
        <c:crossAx val="508727152"/>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QC health</a:t>
            </a:r>
            <a:r>
              <a:rPr lang="en-US" sz="1100" baseline="0"/>
              <a:t> cost</a:t>
            </a:r>
            <a:endParaRPr lang="en-US" sz="1100"/>
          </a:p>
        </c:rich>
      </c:tx>
      <c:overlay val="0"/>
    </c:title>
    <c:autoTitleDeleted val="0"/>
    <c:plotArea>
      <c:layout/>
      <c:lineChart>
        <c:grouping val="standard"/>
        <c:varyColors val="0"/>
        <c:ser>
          <c:idx val="0"/>
          <c:order val="0"/>
          <c:tx>
            <c:strRef>
              <c:f>'Data for Graph C'!$J$2</c:f>
              <c:strCache>
                <c:ptCount val="1"/>
                <c:pt idx="0">
                  <c:v>S_QC.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C'!$J$3:$J$78</c:f>
              <c:numCache>
                <c:formatCode>0.00</c:formatCode>
                <c:ptCount val="76"/>
                <c:pt idx="0">
                  <c:v>27.696139538376386</c:v>
                </c:pt>
                <c:pt idx="1">
                  <c:v>27.581665907551773</c:v>
                </c:pt>
                <c:pt idx="2">
                  <c:v>27.188936041357152</c:v>
                </c:pt>
                <c:pt idx="3">
                  <c:v>27.279064096415052</c:v>
                </c:pt>
                <c:pt idx="4">
                  <c:v>26.863308765732967</c:v>
                </c:pt>
                <c:pt idx="5">
                  <c:v>26.398836574588959</c:v>
                </c:pt>
                <c:pt idx="6">
                  <c:v>26.212428573555879</c:v>
                </c:pt>
                <c:pt idx="7">
                  <c:v>25.652433027813061</c:v>
                </c:pt>
                <c:pt idx="8">
                  <c:v>25.486708864513545</c:v>
                </c:pt>
                <c:pt idx="9">
                  <c:v>25.348268136176056</c:v>
                </c:pt>
                <c:pt idx="10">
                  <c:v>25.179097910201758</c:v>
                </c:pt>
                <c:pt idx="11">
                  <c:v>24.314314415129644</c:v>
                </c:pt>
                <c:pt idx="12">
                  <c:v>24.083725730411686</c:v>
                </c:pt>
                <c:pt idx="13">
                  <c:v>24.095762718924554</c:v>
                </c:pt>
                <c:pt idx="14">
                  <c:v>23.692018559888652</c:v>
                </c:pt>
                <c:pt idx="15">
                  <c:v>23.534756665826343</c:v>
                </c:pt>
                <c:pt idx="16">
                  <c:v>23.754981041438519</c:v>
                </c:pt>
                <c:pt idx="17">
                  <c:v>23.591937538897138</c:v>
                </c:pt>
                <c:pt idx="18">
                  <c:v>23.662531985401333</c:v>
                </c:pt>
                <c:pt idx="19">
                  <c:v>23.750954101880048</c:v>
                </c:pt>
                <c:pt idx="20">
                  <c:v>23.598537113389153</c:v>
                </c:pt>
                <c:pt idx="21">
                  <c:v>23.100994899920792</c:v>
                </c:pt>
                <c:pt idx="22">
                  <c:v>22.880317234319598</c:v>
                </c:pt>
                <c:pt idx="23">
                  <c:v>22.787753242910387</c:v>
                </c:pt>
                <c:pt idx="24">
                  <c:v>22.299102527524443</c:v>
                </c:pt>
                <c:pt idx="25">
                  <c:v>21.987465650286246</c:v>
                </c:pt>
                <c:pt idx="26">
                  <c:v>22.002542438438898</c:v>
                </c:pt>
                <c:pt idx="27">
                  <c:v>21.685642115362832</c:v>
                </c:pt>
                <c:pt idx="28">
                  <c:v>21.41157651719481</c:v>
                </c:pt>
                <c:pt idx="29">
                  <c:v>21.151205317930906</c:v>
                </c:pt>
                <c:pt idx="30">
                  <c:v>21.050141897858136</c:v>
                </c:pt>
                <c:pt idx="31">
                  <c:v>20.964660104278444</c:v>
                </c:pt>
                <c:pt idx="32">
                  <c:v>20.932224015313228</c:v>
                </c:pt>
                <c:pt idx="33">
                  <c:v>20.885018531579266</c:v>
                </c:pt>
                <c:pt idx="34">
                  <c:v>21.038754547228042</c:v>
                </c:pt>
                <c:pt idx="35">
                  <c:v>21.001349086402797</c:v>
                </c:pt>
                <c:pt idx="36">
                  <c:v>21.044296628386959</c:v>
                </c:pt>
                <c:pt idx="37">
                  <c:v>21.149165887601388</c:v>
                </c:pt>
                <c:pt idx="38">
                  <c:v>21.48638819665193</c:v>
                </c:pt>
                <c:pt idx="39">
                  <c:v>21.465697046517036</c:v>
                </c:pt>
                <c:pt idx="40">
                  <c:v>21.387662012748709</c:v>
                </c:pt>
              </c:numCache>
            </c:numRef>
          </c:val>
          <c:smooth val="0"/>
          <c:extLst>
            <c:ext xmlns:c16="http://schemas.microsoft.com/office/drawing/2014/chart" uri="{C3380CC4-5D6E-409C-BE32-E72D297353CC}">
              <c16:uniqueId val="{00000000-6056-4AC8-9304-188934188170}"/>
            </c:ext>
          </c:extLst>
        </c:ser>
        <c:ser>
          <c:idx val="1"/>
          <c:order val="1"/>
          <c:tx>
            <c:strRef>
              <c:f>'Data for Graph C'!$K$2</c:f>
              <c:strCache>
                <c:ptCount val="1"/>
                <c:pt idx="0">
                  <c:v>Ŝ_QC</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C'!$K$3:$K$78</c:f>
              <c:numCache>
                <c:formatCode>0.00</c:formatCode>
                <c:ptCount val="76"/>
                <c:pt idx="40">
                  <c:v>21.387662012748709</c:v>
                </c:pt>
                <c:pt idx="41">
                  <c:v>21.253163436590501</c:v>
                </c:pt>
                <c:pt idx="42">
                  <c:v>21.194584729829526</c:v>
                </c:pt>
                <c:pt idx="43">
                  <c:v>21.135783271482108</c:v>
                </c:pt>
                <c:pt idx="44">
                  <c:v>21.076708176574844</c:v>
                </c:pt>
                <c:pt idx="45">
                  <c:v>21.016954848090098</c:v>
                </c:pt>
                <c:pt idx="46">
                  <c:v>20.956509070225138</c:v>
                </c:pt>
                <c:pt idx="47">
                  <c:v>20.895148600333773</c:v>
                </c:pt>
                <c:pt idx="48">
                  <c:v>20.833110027558224</c:v>
                </c:pt>
                <c:pt idx="49">
                  <c:v>20.770279974162705</c:v>
                </c:pt>
                <c:pt idx="50">
                  <c:v>20.706689568370351</c:v>
                </c:pt>
                <c:pt idx="51">
                  <c:v>20.642401347734722</c:v>
                </c:pt>
                <c:pt idx="52">
                  <c:v>20.576969941154967</c:v>
                </c:pt>
                <c:pt idx="53">
                  <c:v>20.510946799441989</c:v>
                </c:pt>
                <c:pt idx="54">
                  <c:v>20.444246579219097</c:v>
                </c:pt>
                <c:pt idx="55">
                  <c:v>20.377536679160091</c:v>
                </c:pt>
                <c:pt idx="56">
                  <c:v>20.310574910185579</c:v>
                </c:pt>
                <c:pt idx="57">
                  <c:v>20.243837296658601</c:v>
                </c:pt>
                <c:pt idx="58">
                  <c:v>20.177410598966553</c:v>
                </c:pt>
                <c:pt idx="59">
                  <c:v>20.111268658420496</c:v>
                </c:pt>
                <c:pt idx="60">
                  <c:v>20.045852900496353</c:v>
                </c:pt>
                <c:pt idx="61">
                  <c:v>19.980807435150652</c:v>
                </c:pt>
                <c:pt idx="62">
                  <c:v>19.980807435150652</c:v>
                </c:pt>
                <c:pt idx="63">
                  <c:v>19.980807435150652</c:v>
                </c:pt>
                <c:pt idx="64">
                  <c:v>19.980807435150652</c:v>
                </c:pt>
                <c:pt idx="65">
                  <c:v>19.980807435150652</c:v>
                </c:pt>
                <c:pt idx="66">
                  <c:v>19.980807435150648</c:v>
                </c:pt>
                <c:pt idx="67">
                  <c:v>19.980807435150652</c:v>
                </c:pt>
                <c:pt idx="68">
                  <c:v>19.980807435150652</c:v>
                </c:pt>
                <c:pt idx="69">
                  <c:v>19.980807435150652</c:v>
                </c:pt>
                <c:pt idx="70">
                  <c:v>19.980807435150652</c:v>
                </c:pt>
                <c:pt idx="71">
                  <c:v>19.980807435150655</c:v>
                </c:pt>
                <c:pt idx="72">
                  <c:v>19.980807435150652</c:v>
                </c:pt>
                <c:pt idx="73">
                  <c:v>19.980807435150652</c:v>
                </c:pt>
                <c:pt idx="74">
                  <c:v>19.980807435150652</c:v>
                </c:pt>
                <c:pt idx="75">
                  <c:v>19.980807435150652</c:v>
                </c:pt>
              </c:numCache>
            </c:numRef>
          </c:val>
          <c:smooth val="0"/>
          <c:extLst>
            <c:ext xmlns:c16="http://schemas.microsoft.com/office/drawing/2014/chart" uri="{C3380CC4-5D6E-409C-BE32-E72D297353CC}">
              <c16:uniqueId val="{00000001-6056-4AC8-9304-188934188170}"/>
            </c:ext>
          </c:extLst>
        </c:ser>
        <c:dLbls>
          <c:showLegendKey val="0"/>
          <c:showVal val="0"/>
          <c:showCatName val="0"/>
          <c:showSerName val="0"/>
          <c:showPercent val="0"/>
          <c:showBubbleSize val="0"/>
        </c:dLbls>
        <c:smooth val="0"/>
        <c:axId val="508732248"/>
        <c:axId val="508727544"/>
      </c:lineChart>
      <c:catAx>
        <c:axId val="508732248"/>
        <c:scaling>
          <c:orientation val="minMax"/>
        </c:scaling>
        <c:delete val="0"/>
        <c:axPos val="b"/>
        <c:numFmt formatCode="General" sourceLinked="0"/>
        <c:majorTickMark val="out"/>
        <c:minorTickMark val="none"/>
        <c:tickLblPos val="nextTo"/>
        <c:crossAx val="508727544"/>
        <c:crosses val="autoZero"/>
        <c:auto val="1"/>
        <c:lblAlgn val="ctr"/>
        <c:lblOffset val="100"/>
        <c:noMultiLvlLbl val="0"/>
      </c:catAx>
      <c:valAx>
        <c:axId val="508727544"/>
        <c:scaling>
          <c:orientation val="minMax"/>
          <c:min val="18"/>
        </c:scaling>
        <c:delete val="0"/>
        <c:axPos val="l"/>
        <c:majorGridlines/>
        <c:numFmt formatCode="0.0" sourceLinked="0"/>
        <c:majorTickMark val="out"/>
        <c:minorTickMark val="none"/>
        <c:tickLblPos val="nextTo"/>
        <c:crossAx val="508732248"/>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ON health</a:t>
            </a:r>
            <a:r>
              <a:rPr lang="en-US" sz="1100" baseline="0"/>
              <a:t> cost</a:t>
            </a:r>
            <a:endParaRPr lang="en-US" sz="1100"/>
          </a:p>
        </c:rich>
      </c:tx>
      <c:overlay val="0"/>
    </c:title>
    <c:autoTitleDeleted val="0"/>
    <c:plotArea>
      <c:layout/>
      <c:lineChart>
        <c:grouping val="standard"/>
        <c:varyColors val="0"/>
        <c:ser>
          <c:idx val="0"/>
          <c:order val="0"/>
          <c:tx>
            <c:strRef>
              <c:f>'Data for Graph C'!$L$2</c:f>
              <c:strCache>
                <c:ptCount val="1"/>
                <c:pt idx="0">
                  <c:v>S_ON</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C'!$L$3:$L$78</c:f>
              <c:numCache>
                <c:formatCode>0.00</c:formatCode>
                <c:ptCount val="76"/>
                <c:pt idx="0">
                  <c:v>36.254296645418613</c:v>
                </c:pt>
                <c:pt idx="1">
                  <c:v>35.878136377508284</c:v>
                </c:pt>
                <c:pt idx="2">
                  <c:v>35.757901253156383</c:v>
                </c:pt>
                <c:pt idx="3">
                  <c:v>35.493949663812735</c:v>
                </c:pt>
                <c:pt idx="4">
                  <c:v>35.096873848290066</c:v>
                </c:pt>
                <c:pt idx="5">
                  <c:v>34.235993897715666</c:v>
                </c:pt>
                <c:pt idx="6">
                  <c:v>33.881574507049706</c:v>
                </c:pt>
                <c:pt idx="7">
                  <c:v>33.95810916609566</c:v>
                </c:pt>
                <c:pt idx="8">
                  <c:v>34.813552185765644</c:v>
                </c:pt>
                <c:pt idx="9">
                  <c:v>35.614766447653132</c:v>
                </c:pt>
                <c:pt idx="10">
                  <c:v>36.249858767930803</c:v>
                </c:pt>
                <c:pt idx="11">
                  <c:v>37.143370213876601</c:v>
                </c:pt>
                <c:pt idx="12">
                  <c:v>38.184793887913344</c:v>
                </c:pt>
                <c:pt idx="13">
                  <c:v>38.892743808152574</c:v>
                </c:pt>
                <c:pt idx="14">
                  <c:v>39.166194036725798</c:v>
                </c:pt>
                <c:pt idx="15">
                  <c:v>38.95557578076663</c:v>
                </c:pt>
                <c:pt idx="16">
                  <c:v>39.427055180038245</c:v>
                </c:pt>
                <c:pt idx="17">
                  <c:v>39.475700684655898</c:v>
                </c:pt>
                <c:pt idx="18">
                  <c:v>39.255060884726269</c:v>
                </c:pt>
                <c:pt idx="19">
                  <c:v>39.296334889742617</c:v>
                </c:pt>
                <c:pt idx="20">
                  <c:v>39.450098445649267</c:v>
                </c:pt>
                <c:pt idx="21">
                  <c:v>39.548151826323021</c:v>
                </c:pt>
                <c:pt idx="22">
                  <c:v>39.109080931710324</c:v>
                </c:pt>
                <c:pt idx="23">
                  <c:v>39.403704674972687</c:v>
                </c:pt>
                <c:pt idx="24">
                  <c:v>39.17299964174542</c:v>
                </c:pt>
                <c:pt idx="25">
                  <c:v>39.590398853022194</c:v>
                </c:pt>
                <c:pt idx="26">
                  <c:v>38.984801312107386</c:v>
                </c:pt>
                <c:pt idx="27">
                  <c:v>39.462865812690545</c:v>
                </c:pt>
                <c:pt idx="28">
                  <c:v>40.12344901522097</c:v>
                </c:pt>
                <c:pt idx="29">
                  <c:v>40.482710157167062</c:v>
                </c:pt>
                <c:pt idx="30">
                  <c:v>40.32582122103873</c:v>
                </c:pt>
                <c:pt idx="31">
                  <c:v>39.88397153697084</c:v>
                </c:pt>
                <c:pt idx="32">
                  <c:v>39.928248071277686</c:v>
                </c:pt>
                <c:pt idx="33">
                  <c:v>39.449132909964888</c:v>
                </c:pt>
                <c:pt idx="34">
                  <c:v>39.404940202217524</c:v>
                </c:pt>
                <c:pt idx="35">
                  <c:v>38.718833153284507</c:v>
                </c:pt>
                <c:pt idx="36">
                  <c:v>38.493973932919076</c:v>
                </c:pt>
                <c:pt idx="37">
                  <c:v>38.132962741934527</c:v>
                </c:pt>
                <c:pt idx="38">
                  <c:v>38.018993920824066</c:v>
                </c:pt>
                <c:pt idx="39">
                  <c:v>37.564178814152314</c:v>
                </c:pt>
                <c:pt idx="40">
                  <c:v>37.312729956167246</c:v>
                </c:pt>
              </c:numCache>
            </c:numRef>
          </c:val>
          <c:smooth val="0"/>
          <c:extLst>
            <c:ext xmlns:c16="http://schemas.microsoft.com/office/drawing/2014/chart" uri="{C3380CC4-5D6E-409C-BE32-E72D297353CC}">
              <c16:uniqueId val="{00000000-9C60-44CF-86D5-D8481D9580B1}"/>
            </c:ext>
          </c:extLst>
        </c:ser>
        <c:ser>
          <c:idx val="1"/>
          <c:order val="1"/>
          <c:tx>
            <c:strRef>
              <c:f>'Data for Graph C'!$M$2</c:f>
              <c:strCache>
                <c:ptCount val="1"/>
                <c:pt idx="0">
                  <c:v>Ŝ_ON</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C'!$M$3:$M$78</c:f>
              <c:numCache>
                <c:formatCode>0.00</c:formatCode>
                <c:ptCount val="76"/>
                <c:pt idx="40">
                  <c:v>37.312729956167246</c:v>
                </c:pt>
                <c:pt idx="41">
                  <c:v>37.088156470240655</c:v>
                </c:pt>
                <c:pt idx="42">
                  <c:v>36.935621173656216</c:v>
                </c:pt>
                <c:pt idx="43">
                  <c:v>36.799127906984651</c:v>
                </c:pt>
                <c:pt idx="44">
                  <c:v>36.679504727576635</c:v>
                </c:pt>
                <c:pt idx="45">
                  <c:v>36.576443881279737</c:v>
                </c:pt>
                <c:pt idx="46">
                  <c:v>36.4901308517573</c:v>
                </c:pt>
                <c:pt idx="47">
                  <c:v>36.42133506289526</c:v>
                </c:pt>
                <c:pt idx="48">
                  <c:v>36.368912363566032</c:v>
                </c:pt>
                <c:pt idx="49">
                  <c:v>36.33370184017879</c:v>
                </c:pt>
                <c:pt idx="50">
                  <c:v>36.314699766170861</c:v>
                </c:pt>
                <c:pt idx="51">
                  <c:v>36.295977549289816</c:v>
                </c:pt>
                <c:pt idx="52">
                  <c:v>36.276209650204024</c:v>
                </c:pt>
                <c:pt idx="53">
                  <c:v>36.256141729254566</c:v>
                </c:pt>
                <c:pt idx="54">
                  <c:v>36.234950360167637</c:v>
                </c:pt>
                <c:pt idx="55">
                  <c:v>36.212669203705921</c:v>
                </c:pt>
                <c:pt idx="56">
                  <c:v>36.188697719565383</c:v>
                </c:pt>
                <c:pt idx="57">
                  <c:v>36.163776330375825</c:v>
                </c:pt>
                <c:pt idx="58">
                  <c:v>36.136567454871248</c:v>
                </c:pt>
                <c:pt idx="59">
                  <c:v>36.107713859486616</c:v>
                </c:pt>
                <c:pt idx="60">
                  <c:v>36.07714285060996</c:v>
                </c:pt>
                <c:pt idx="61">
                  <c:v>36.044730831794105</c:v>
                </c:pt>
                <c:pt idx="62">
                  <c:v>36.044730831794105</c:v>
                </c:pt>
                <c:pt idx="63">
                  <c:v>36.044730831794105</c:v>
                </c:pt>
                <c:pt idx="64">
                  <c:v>36.044730831794112</c:v>
                </c:pt>
                <c:pt idx="65">
                  <c:v>36.044730831794105</c:v>
                </c:pt>
                <c:pt idx="66">
                  <c:v>36.044730831794105</c:v>
                </c:pt>
                <c:pt idx="67">
                  <c:v>36.044730831794105</c:v>
                </c:pt>
                <c:pt idx="68">
                  <c:v>36.044730831794105</c:v>
                </c:pt>
                <c:pt idx="69">
                  <c:v>36.044730831794105</c:v>
                </c:pt>
                <c:pt idx="70">
                  <c:v>36.044730831794098</c:v>
                </c:pt>
                <c:pt idx="71">
                  <c:v>36.044730831794098</c:v>
                </c:pt>
                <c:pt idx="72">
                  <c:v>36.044730831794105</c:v>
                </c:pt>
                <c:pt idx="73">
                  <c:v>36.044730831794105</c:v>
                </c:pt>
                <c:pt idx="74">
                  <c:v>36.044730831794105</c:v>
                </c:pt>
                <c:pt idx="75">
                  <c:v>36.044730831794105</c:v>
                </c:pt>
              </c:numCache>
            </c:numRef>
          </c:val>
          <c:smooth val="0"/>
          <c:extLst>
            <c:ext xmlns:c16="http://schemas.microsoft.com/office/drawing/2014/chart" uri="{C3380CC4-5D6E-409C-BE32-E72D297353CC}">
              <c16:uniqueId val="{00000001-9C60-44CF-86D5-D8481D9580B1}"/>
            </c:ext>
          </c:extLst>
        </c:ser>
        <c:dLbls>
          <c:showLegendKey val="0"/>
          <c:showVal val="0"/>
          <c:showCatName val="0"/>
          <c:showSerName val="0"/>
          <c:showPercent val="0"/>
          <c:showBubbleSize val="0"/>
        </c:dLbls>
        <c:smooth val="0"/>
        <c:axId val="508727936"/>
        <c:axId val="508729504"/>
      </c:lineChart>
      <c:catAx>
        <c:axId val="508727936"/>
        <c:scaling>
          <c:orientation val="minMax"/>
        </c:scaling>
        <c:delete val="0"/>
        <c:axPos val="b"/>
        <c:numFmt formatCode="General" sourceLinked="0"/>
        <c:majorTickMark val="out"/>
        <c:minorTickMark val="none"/>
        <c:tickLblPos val="nextTo"/>
        <c:crossAx val="508729504"/>
        <c:crosses val="autoZero"/>
        <c:auto val="1"/>
        <c:lblAlgn val="ctr"/>
        <c:lblOffset val="100"/>
        <c:noMultiLvlLbl val="0"/>
      </c:catAx>
      <c:valAx>
        <c:axId val="508729504"/>
        <c:scaling>
          <c:orientation val="minMax"/>
          <c:min val="32"/>
        </c:scaling>
        <c:delete val="0"/>
        <c:axPos val="l"/>
        <c:majorGridlines/>
        <c:numFmt formatCode="0.0" sourceLinked="0"/>
        <c:majorTickMark val="out"/>
        <c:minorTickMark val="none"/>
        <c:tickLblPos val="nextTo"/>
        <c:crossAx val="50872793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MA health cost</a:t>
            </a:r>
          </a:p>
        </c:rich>
      </c:tx>
      <c:overlay val="0"/>
    </c:title>
    <c:autoTitleDeleted val="0"/>
    <c:plotArea>
      <c:layout/>
      <c:lineChart>
        <c:grouping val="standard"/>
        <c:varyColors val="0"/>
        <c:ser>
          <c:idx val="0"/>
          <c:order val="0"/>
          <c:tx>
            <c:strRef>
              <c:f>'Data for Graph C'!$N$2</c:f>
              <c:strCache>
                <c:ptCount val="1"/>
                <c:pt idx="0">
                  <c:v>S_MA</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C'!$N$3:$N$78</c:f>
              <c:numCache>
                <c:formatCode>0.00</c:formatCode>
                <c:ptCount val="76"/>
                <c:pt idx="0">
                  <c:v>4.4783552335309382</c:v>
                </c:pt>
                <c:pt idx="1">
                  <c:v>4.4796753401907434</c:v>
                </c:pt>
                <c:pt idx="2">
                  <c:v>4.5695078704057588</c:v>
                </c:pt>
                <c:pt idx="3">
                  <c:v>4.3785202661228642</c:v>
                </c:pt>
                <c:pt idx="4">
                  <c:v>4.2949037850058165</c:v>
                </c:pt>
                <c:pt idx="5">
                  <c:v>4.3564453625139326</c:v>
                </c:pt>
                <c:pt idx="6">
                  <c:v>4.3888110722216389</c:v>
                </c:pt>
                <c:pt idx="7">
                  <c:v>4.3307265639561905</c:v>
                </c:pt>
                <c:pt idx="8">
                  <c:v>4.3438677345792271</c:v>
                </c:pt>
                <c:pt idx="9">
                  <c:v>4.3328966753229619</c:v>
                </c:pt>
                <c:pt idx="10">
                  <c:v>4.333312812235647</c:v>
                </c:pt>
                <c:pt idx="11">
                  <c:v>4.3603938560771969</c:v>
                </c:pt>
                <c:pt idx="12">
                  <c:v>4.232119423276826</c:v>
                </c:pt>
                <c:pt idx="13">
                  <c:v>4.0612876656528281</c:v>
                </c:pt>
                <c:pt idx="14">
                  <c:v>4.0242190968145826</c:v>
                </c:pt>
                <c:pt idx="15">
                  <c:v>4.0665082352975457</c:v>
                </c:pt>
                <c:pt idx="16">
                  <c:v>3.8773403843893504</c:v>
                </c:pt>
                <c:pt idx="17">
                  <c:v>3.8679765816440463</c:v>
                </c:pt>
                <c:pt idx="18">
                  <c:v>3.8439161897136911</c:v>
                </c:pt>
                <c:pt idx="19">
                  <c:v>3.8339429529464875</c:v>
                </c:pt>
                <c:pt idx="20">
                  <c:v>3.9272163818530945</c:v>
                </c:pt>
                <c:pt idx="21">
                  <c:v>3.9584262307594154</c:v>
                </c:pt>
                <c:pt idx="22">
                  <c:v>3.9376058462594723</c:v>
                </c:pt>
                <c:pt idx="23">
                  <c:v>3.9091968789989489</c:v>
                </c:pt>
                <c:pt idx="24">
                  <c:v>4.0907561727594262</c:v>
                </c:pt>
                <c:pt idx="25">
                  <c:v>4.120990280256704</c:v>
                </c:pt>
                <c:pt idx="26">
                  <c:v>4.0874308797679779</c:v>
                </c:pt>
                <c:pt idx="27">
                  <c:v>4.0044479848980119</c:v>
                </c:pt>
                <c:pt idx="28">
                  <c:v>3.9868906038600564</c:v>
                </c:pt>
                <c:pt idx="29">
                  <c:v>3.9790385341282617</c:v>
                </c:pt>
                <c:pt idx="30">
                  <c:v>4.0074985044504148</c:v>
                </c:pt>
                <c:pt idx="31">
                  <c:v>3.9679159439641518</c:v>
                </c:pt>
                <c:pt idx="32">
                  <c:v>3.9228706157522222</c:v>
                </c:pt>
                <c:pt idx="33">
                  <c:v>3.9242147206880018</c:v>
                </c:pt>
                <c:pt idx="34">
                  <c:v>4.0124951217012637</c:v>
                </c:pt>
                <c:pt idx="35">
                  <c:v>3.980098815413867</c:v>
                </c:pt>
                <c:pt idx="36">
                  <c:v>3.9672901085682861</c:v>
                </c:pt>
                <c:pt idx="37">
                  <c:v>4.0561324673486867</c:v>
                </c:pt>
                <c:pt idx="38">
                  <c:v>4.0508577211100443</c:v>
                </c:pt>
                <c:pt idx="39">
                  <c:v>4.0317019585020555</c:v>
                </c:pt>
                <c:pt idx="40">
                  <c:v>4.0941401841773724</c:v>
                </c:pt>
              </c:numCache>
            </c:numRef>
          </c:val>
          <c:smooth val="0"/>
          <c:extLst>
            <c:ext xmlns:c16="http://schemas.microsoft.com/office/drawing/2014/chart" uri="{C3380CC4-5D6E-409C-BE32-E72D297353CC}">
              <c16:uniqueId val="{00000000-25AA-4CEE-BA3A-3C20D15ADE7E}"/>
            </c:ext>
          </c:extLst>
        </c:ser>
        <c:ser>
          <c:idx val="1"/>
          <c:order val="1"/>
          <c:tx>
            <c:strRef>
              <c:f>'Data for Graph C'!$O$2</c:f>
              <c:strCache>
                <c:ptCount val="1"/>
                <c:pt idx="0">
                  <c:v>Ŝ_MA</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C'!$O$3:$O$78</c:f>
              <c:numCache>
                <c:formatCode>0.00</c:formatCode>
                <c:ptCount val="76"/>
                <c:pt idx="40">
                  <c:v>4.0941401841773724</c:v>
                </c:pt>
                <c:pt idx="41">
                  <c:v>4.1056216946320383</c:v>
                </c:pt>
                <c:pt idx="42">
                  <c:v>4.1056216946320383</c:v>
                </c:pt>
                <c:pt idx="43">
                  <c:v>4.1056216946320383</c:v>
                </c:pt>
                <c:pt idx="44">
                  <c:v>4.1056216946320383</c:v>
                </c:pt>
                <c:pt idx="45">
                  <c:v>4.1056216946320383</c:v>
                </c:pt>
                <c:pt idx="46">
                  <c:v>4.1056216946320383</c:v>
                </c:pt>
                <c:pt idx="47">
                  <c:v>4.1056216946320383</c:v>
                </c:pt>
                <c:pt idx="48">
                  <c:v>4.1056216946320383</c:v>
                </c:pt>
                <c:pt idx="49">
                  <c:v>4.1056216946320383</c:v>
                </c:pt>
                <c:pt idx="50">
                  <c:v>4.1056216946320383</c:v>
                </c:pt>
                <c:pt idx="51">
                  <c:v>4.1056216946320383</c:v>
                </c:pt>
                <c:pt idx="52">
                  <c:v>4.1056216946320383</c:v>
                </c:pt>
                <c:pt idx="53">
                  <c:v>4.1056216946320383</c:v>
                </c:pt>
                <c:pt idx="54">
                  <c:v>4.1056216946320383</c:v>
                </c:pt>
                <c:pt idx="55">
                  <c:v>4.1056216946320383</c:v>
                </c:pt>
                <c:pt idx="56">
                  <c:v>4.1056216946320383</c:v>
                </c:pt>
                <c:pt idx="57">
                  <c:v>4.1056216946320383</c:v>
                </c:pt>
                <c:pt idx="58">
                  <c:v>4.1056216946320383</c:v>
                </c:pt>
                <c:pt idx="59">
                  <c:v>4.1056216946320383</c:v>
                </c:pt>
                <c:pt idx="60">
                  <c:v>4.1056216946320383</c:v>
                </c:pt>
                <c:pt idx="61">
                  <c:v>4.1056216946320383</c:v>
                </c:pt>
                <c:pt idx="62">
                  <c:v>4.1056216946320383</c:v>
                </c:pt>
                <c:pt idx="63">
                  <c:v>4.1056216946320383</c:v>
                </c:pt>
                <c:pt idx="64">
                  <c:v>4.1056216946320383</c:v>
                </c:pt>
                <c:pt idx="65">
                  <c:v>4.1056216946320383</c:v>
                </c:pt>
                <c:pt idx="66">
                  <c:v>4.1056216946320383</c:v>
                </c:pt>
                <c:pt idx="67">
                  <c:v>4.1056216946320383</c:v>
                </c:pt>
                <c:pt idx="68">
                  <c:v>4.1056216946320383</c:v>
                </c:pt>
                <c:pt idx="69">
                  <c:v>4.1056216946320383</c:v>
                </c:pt>
                <c:pt idx="70">
                  <c:v>4.1056216946320383</c:v>
                </c:pt>
                <c:pt idx="71">
                  <c:v>4.1056216946320383</c:v>
                </c:pt>
                <c:pt idx="72">
                  <c:v>4.1056216946320383</c:v>
                </c:pt>
                <c:pt idx="73">
                  <c:v>4.1056216946320383</c:v>
                </c:pt>
                <c:pt idx="74">
                  <c:v>4.1056216946320383</c:v>
                </c:pt>
                <c:pt idx="75">
                  <c:v>4.1056216946320383</c:v>
                </c:pt>
              </c:numCache>
            </c:numRef>
          </c:val>
          <c:smooth val="0"/>
          <c:extLst>
            <c:ext xmlns:c16="http://schemas.microsoft.com/office/drawing/2014/chart" uri="{C3380CC4-5D6E-409C-BE32-E72D297353CC}">
              <c16:uniqueId val="{00000001-25AA-4CEE-BA3A-3C20D15ADE7E}"/>
            </c:ext>
          </c:extLst>
        </c:ser>
        <c:dLbls>
          <c:showLegendKey val="0"/>
          <c:showVal val="0"/>
          <c:showCatName val="0"/>
          <c:showSerName val="0"/>
          <c:showPercent val="0"/>
          <c:showBubbleSize val="0"/>
        </c:dLbls>
        <c:smooth val="0"/>
        <c:axId val="508730680"/>
        <c:axId val="511384864"/>
      </c:lineChart>
      <c:catAx>
        <c:axId val="508730680"/>
        <c:scaling>
          <c:orientation val="minMax"/>
        </c:scaling>
        <c:delete val="0"/>
        <c:axPos val="b"/>
        <c:numFmt formatCode="General" sourceLinked="0"/>
        <c:majorTickMark val="out"/>
        <c:minorTickMark val="none"/>
        <c:tickLblPos val="nextTo"/>
        <c:crossAx val="511384864"/>
        <c:crosses val="autoZero"/>
        <c:auto val="1"/>
        <c:lblAlgn val="ctr"/>
        <c:lblOffset val="100"/>
        <c:noMultiLvlLbl val="0"/>
      </c:catAx>
      <c:valAx>
        <c:axId val="511384864"/>
        <c:scaling>
          <c:orientation val="minMax"/>
          <c:min val="3.6"/>
        </c:scaling>
        <c:delete val="0"/>
        <c:axPos val="l"/>
        <c:majorGridlines/>
        <c:numFmt formatCode="0.0" sourceLinked="0"/>
        <c:majorTickMark val="out"/>
        <c:minorTickMark val="none"/>
        <c:tickLblPos val="nextTo"/>
        <c:crossAx val="508730680"/>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SK health cost</a:t>
            </a:r>
          </a:p>
        </c:rich>
      </c:tx>
      <c:layout>
        <c:manualLayout>
          <c:xMode val="edge"/>
          <c:yMode val="edge"/>
          <c:x val="0.29905456901070288"/>
          <c:y val="4.1666469035168775E-2"/>
        </c:manualLayout>
      </c:layout>
      <c:overlay val="0"/>
    </c:title>
    <c:autoTitleDeleted val="0"/>
    <c:plotArea>
      <c:layout/>
      <c:lineChart>
        <c:grouping val="standard"/>
        <c:varyColors val="0"/>
        <c:ser>
          <c:idx val="0"/>
          <c:order val="0"/>
          <c:tx>
            <c:strRef>
              <c:f>'Data for Graph C'!$P$2</c:f>
              <c:strCache>
                <c:ptCount val="1"/>
                <c:pt idx="0">
                  <c:v>S_SK</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C'!$P$3:$P$78</c:f>
              <c:numCache>
                <c:formatCode>0.00</c:formatCode>
                <c:ptCount val="76"/>
                <c:pt idx="0">
                  <c:v>3.6165354062519821</c:v>
                </c:pt>
                <c:pt idx="1">
                  <c:v>3.7035476655980495</c:v>
                </c:pt>
                <c:pt idx="2">
                  <c:v>3.8017315913026204</c:v>
                </c:pt>
                <c:pt idx="3">
                  <c:v>3.6382217591667834</c:v>
                </c:pt>
                <c:pt idx="4">
                  <c:v>3.6696882478975734</c:v>
                </c:pt>
                <c:pt idx="5">
                  <c:v>3.6580372595922257</c:v>
                </c:pt>
                <c:pt idx="6">
                  <c:v>3.6116327150844221</c:v>
                </c:pt>
                <c:pt idx="7">
                  <c:v>3.6735840176324168</c:v>
                </c:pt>
                <c:pt idx="8">
                  <c:v>3.6946291528003168</c:v>
                </c:pt>
                <c:pt idx="9">
                  <c:v>3.7322022284840877</c:v>
                </c:pt>
                <c:pt idx="10">
                  <c:v>3.8370050220095293</c:v>
                </c:pt>
                <c:pt idx="11">
                  <c:v>3.9310240536579575</c:v>
                </c:pt>
                <c:pt idx="12">
                  <c:v>3.7781825193544569</c:v>
                </c:pt>
                <c:pt idx="13">
                  <c:v>3.6060477834690854</c:v>
                </c:pt>
                <c:pt idx="14">
                  <c:v>3.6595395961841706</c:v>
                </c:pt>
                <c:pt idx="15">
                  <c:v>3.6864803135055997</c:v>
                </c:pt>
                <c:pt idx="16">
                  <c:v>3.4917354136841356</c:v>
                </c:pt>
                <c:pt idx="17">
                  <c:v>3.3289109535821502</c:v>
                </c:pt>
                <c:pt idx="18">
                  <c:v>3.2186179488561137</c:v>
                </c:pt>
                <c:pt idx="19">
                  <c:v>3.2602923880562136</c:v>
                </c:pt>
                <c:pt idx="20">
                  <c:v>3.2898204845478798</c:v>
                </c:pt>
                <c:pt idx="21">
                  <c:v>3.3163936356106283</c:v>
                </c:pt>
                <c:pt idx="22">
                  <c:v>3.3732999167993238</c:v>
                </c:pt>
                <c:pt idx="23">
                  <c:v>3.3047278980517971</c:v>
                </c:pt>
                <c:pt idx="24">
                  <c:v>3.2961168708187945</c:v>
                </c:pt>
                <c:pt idx="25">
                  <c:v>3.2106175357511146</c:v>
                </c:pt>
                <c:pt idx="26">
                  <c:v>3.2376277816101515</c:v>
                </c:pt>
                <c:pt idx="27">
                  <c:v>3.1635986712031641</c:v>
                </c:pt>
                <c:pt idx="28">
                  <c:v>3.1478205234867058</c:v>
                </c:pt>
                <c:pt idx="29">
                  <c:v>3.1505385614424828</c:v>
                </c:pt>
                <c:pt idx="30">
                  <c:v>3.1679891442318411</c:v>
                </c:pt>
                <c:pt idx="31">
                  <c:v>3.1790946505079258</c:v>
                </c:pt>
                <c:pt idx="32">
                  <c:v>3.2017754511327663</c:v>
                </c:pt>
                <c:pt idx="33">
                  <c:v>3.1802318693211431</c:v>
                </c:pt>
                <c:pt idx="34">
                  <c:v>3.2118490782010616</c:v>
                </c:pt>
                <c:pt idx="35">
                  <c:v>3.2567436280504096</c:v>
                </c:pt>
                <c:pt idx="36">
                  <c:v>3.331736227144487</c:v>
                </c:pt>
                <c:pt idx="37">
                  <c:v>3.3273993594574147</c:v>
                </c:pt>
                <c:pt idx="38">
                  <c:v>3.4307767072300184</c:v>
                </c:pt>
                <c:pt idx="39">
                  <c:v>3.4461967528821158</c:v>
                </c:pt>
                <c:pt idx="40">
                  <c:v>3.4560166645177004</c:v>
                </c:pt>
              </c:numCache>
            </c:numRef>
          </c:val>
          <c:smooth val="0"/>
          <c:extLst>
            <c:ext xmlns:c16="http://schemas.microsoft.com/office/drawing/2014/chart" uri="{C3380CC4-5D6E-409C-BE32-E72D297353CC}">
              <c16:uniqueId val="{00000000-80D3-462A-8723-4E86CE45599A}"/>
            </c:ext>
          </c:extLst>
        </c:ser>
        <c:ser>
          <c:idx val="1"/>
          <c:order val="1"/>
          <c:tx>
            <c:strRef>
              <c:f>'Data for Graph C'!$Q$2</c:f>
              <c:strCache>
                <c:ptCount val="1"/>
                <c:pt idx="0">
                  <c:v>Ŝ_SK</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C'!$Q$3:$Q$78</c:f>
              <c:numCache>
                <c:formatCode>0.00</c:formatCode>
                <c:ptCount val="76"/>
                <c:pt idx="40">
                  <c:v>3.4560166645177004</c:v>
                </c:pt>
                <c:pt idx="41">
                  <c:v>3.4375588853941292</c:v>
                </c:pt>
                <c:pt idx="42">
                  <c:v>3.4487976106982452</c:v>
                </c:pt>
                <c:pt idx="43">
                  <c:v>3.4580509854459334</c:v>
                </c:pt>
                <c:pt idx="44">
                  <c:v>3.4650746212180352</c:v>
                </c:pt>
                <c:pt idx="45">
                  <c:v>3.4698664762948082</c:v>
                </c:pt>
                <c:pt idx="46">
                  <c:v>3.4726217317008174</c:v>
                </c:pt>
                <c:pt idx="47">
                  <c:v>3.4729122281736586</c:v>
                </c:pt>
                <c:pt idx="48">
                  <c:v>3.4707380019120961</c:v>
                </c:pt>
                <c:pt idx="49">
                  <c:v>3.4665246489524355</c:v>
                </c:pt>
                <c:pt idx="50">
                  <c:v>3.4602773353069436</c:v>
                </c:pt>
                <c:pt idx="51">
                  <c:v>3.4536553198179831</c:v>
                </c:pt>
                <c:pt idx="52">
                  <c:v>3.4471816940530116</c:v>
                </c:pt>
                <c:pt idx="53">
                  <c:v>3.4409418216843761</c:v>
                </c:pt>
                <c:pt idx="54">
                  <c:v>3.4346434769267478</c:v>
                </c:pt>
                <c:pt idx="55">
                  <c:v>3.4282872887992601</c:v>
                </c:pt>
                <c:pt idx="56">
                  <c:v>3.4221027841136178</c:v>
                </c:pt>
                <c:pt idx="57">
                  <c:v>3.4161300961774224</c:v>
                </c:pt>
                <c:pt idx="58">
                  <c:v>3.4102351327232179</c:v>
                </c:pt>
                <c:pt idx="59">
                  <c:v>3.4044505737158937</c:v>
                </c:pt>
                <c:pt idx="60">
                  <c:v>3.398742492299867</c:v>
                </c:pt>
                <c:pt idx="61">
                  <c:v>3.3930526356115456</c:v>
                </c:pt>
                <c:pt idx="62">
                  <c:v>3.3930526356115447</c:v>
                </c:pt>
                <c:pt idx="63">
                  <c:v>3.3930526356115456</c:v>
                </c:pt>
                <c:pt idx="64">
                  <c:v>3.393052635611546</c:v>
                </c:pt>
                <c:pt idx="65">
                  <c:v>3.3930526356115456</c:v>
                </c:pt>
                <c:pt idx="66">
                  <c:v>3.3930526356115456</c:v>
                </c:pt>
                <c:pt idx="67">
                  <c:v>3.3930526356115465</c:v>
                </c:pt>
                <c:pt idx="68">
                  <c:v>3.3930526356115465</c:v>
                </c:pt>
                <c:pt idx="69">
                  <c:v>3.3930526356115451</c:v>
                </c:pt>
                <c:pt idx="70">
                  <c:v>3.3930526356115456</c:v>
                </c:pt>
                <c:pt idx="71">
                  <c:v>3.3930526356115456</c:v>
                </c:pt>
                <c:pt idx="72">
                  <c:v>3.3930526356115451</c:v>
                </c:pt>
                <c:pt idx="73">
                  <c:v>3.3930526356115456</c:v>
                </c:pt>
                <c:pt idx="74">
                  <c:v>3.3930526356115465</c:v>
                </c:pt>
                <c:pt idx="75">
                  <c:v>3.3930526356115451</c:v>
                </c:pt>
              </c:numCache>
            </c:numRef>
          </c:val>
          <c:smooth val="0"/>
          <c:extLst>
            <c:ext xmlns:c16="http://schemas.microsoft.com/office/drawing/2014/chart" uri="{C3380CC4-5D6E-409C-BE32-E72D297353CC}">
              <c16:uniqueId val="{00000001-80D3-462A-8723-4E86CE45599A}"/>
            </c:ext>
          </c:extLst>
        </c:ser>
        <c:dLbls>
          <c:showLegendKey val="0"/>
          <c:showVal val="0"/>
          <c:showCatName val="0"/>
          <c:showSerName val="0"/>
          <c:showPercent val="0"/>
          <c:showBubbleSize val="0"/>
        </c:dLbls>
        <c:smooth val="0"/>
        <c:axId val="511386432"/>
        <c:axId val="511382512"/>
      </c:lineChart>
      <c:catAx>
        <c:axId val="511386432"/>
        <c:scaling>
          <c:orientation val="minMax"/>
        </c:scaling>
        <c:delete val="0"/>
        <c:axPos val="b"/>
        <c:numFmt formatCode="General" sourceLinked="0"/>
        <c:majorTickMark val="out"/>
        <c:minorTickMark val="none"/>
        <c:tickLblPos val="nextTo"/>
        <c:crossAx val="511382512"/>
        <c:crosses val="autoZero"/>
        <c:auto val="1"/>
        <c:lblAlgn val="ctr"/>
        <c:lblOffset val="100"/>
        <c:noMultiLvlLbl val="0"/>
      </c:catAx>
      <c:valAx>
        <c:axId val="511382512"/>
        <c:scaling>
          <c:orientation val="minMax"/>
          <c:min val="3"/>
        </c:scaling>
        <c:delete val="0"/>
        <c:axPos val="l"/>
        <c:majorGridlines/>
        <c:numFmt formatCode="0.00" sourceLinked="1"/>
        <c:majorTickMark val="out"/>
        <c:minorTickMark val="none"/>
        <c:tickLblPos val="nextTo"/>
        <c:crossAx val="511386432"/>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a:t>
            </a:r>
            <a:r>
              <a:rPr lang="en-US" sz="1100" baseline="0"/>
              <a:t> of AB health cost</a:t>
            </a:r>
            <a:endParaRPr lang="en-US" sz="1100"/>
          </a:p>
        </c:rich>
      </c:tx>
      <c:overlay val="0"/>
    </c:title>
    <c:autoTitleDeleted val="0"/>
    <c:plotArea>
      <c:layout/>
      <c:lineChart>
        <c:grouping val="standard"/>
        <c:varyColors val="0"/>
        <c:ser>
          <c:idx val="0"/>
          <c:order val="0"/>
          <c:tx>
            <c:strRef>
              <c:f>'Data for Graph C'!$R$2</c:f>
              <c:strCache>
                <c:ptCount val="1"/>
                <c:pt idx="0">
                  <c:v>S_AB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C'!$R$3:$R$78</c:f>
              <c:numCache>
                <c:formatCode>0.00</c:formatCode>
                <c:ptCount val="76"/>
                <c:pt idx="0">
                  <c:v>8.1343371504003574</c:v>
                </c:pt>
                <c:pt idx="1">
                  <c:v>8.2485183749569195</c:v>
                </c:pt>
                <c:pt idx="2">
                  <c:v>8.2337805583718051</c:v>
                </c:pt>
                <c:pt idx="3">
                  <c:v>8.5659224704979611</c:v>
                </c:pt>
                <c:pt idx="4">
                  <c:v>9.2905011829524113</c:v>
                </c:pt>
                <c:pt idx="5">
                  <c:v>9.6559020392499981</c:v>
                </c:pt>
                <c:pt idx="6">
                  <c:v>9.9849052023010358</c:v>
                </c:pt>
                <c:pt idx="7">
                  <c:v>10.896439804429818</c:v>
                </c:pt>
                <c:pt idx="8">
                  <c:v>10.641122994072907</c:v>
                </c:pt>
                <c:pt idx="9">
                  <c:v>10.244712775270184</c:v>
                </c:pt>
                <c:pt idx="10">
                  <c:v>10.216292601695676</c:v>
                </c:pt>
                <c:pt idx="11">
                  <c:v>10.264578151188747</c:v>
                </c:pt>
                <c:pt idx="12">
                  <c:v>9.6173708901423733</c:v>
                </c:pt>
                <c:pt idx="13">
                  <c:v>9.4791547159935412</c:v>
                </c:pt>
                <c:pt idx="14">
                  <c:v>9.5367640328236352</c:v>
                </c:pt>
                <c:pt idx="15">
                  <c:v>9.410937614198458</c:v>
                </c:pt>
                <c:pt idx="16">
                  <c:v>9.1251890957124306</c:v>
                </c:pt>
                <c:pt idx="17">
                  <c:v>9.2058969948899954</c:v>
                </c:pt>
                <c:pt idx="18">
                  <c:v>9.1170544540599288</c:v>
                </c:pt>
                <c:pt idx="19">
                  <c:v>8.6296823219226422</c:v>
                </c:pt>
                <c:pt idx="20">
                  <c:v>8.2067544644161945</c:v>
                </c:pt>
                <c:pt idx="21">
                  <c:v>8.4182691191058208</c:v>
                </c:pt>
                <c:pt idx="22">
                  <c:v>8.9941714826800219</c:v>
                </c:pt>
                <c:pt idx="23">
                  <c:v>9.0639610538042099</c:v>
                </c:pt>
                <c:pt idx="24">
                  <c:v>9.6185247604339583</c:v>
                </c:pt>
                <c:pt idx="25">
                  <c:v>9.7371260823343331</c:v>
                </c:pt>
                <c:pt idx="26">
                  <c:v>10.22602770587573</c:v>
                </c:pt>
                <c:pt idx="27">
                  <c:v>10.250375828088911</c:v>
                </c:pt>
                <c:pt idx="28">
                  <c:v>10.219742849879754</c:v>
                </c:pt>
                <c:pt idx="29">
                  <c:v>10.514874902407419</c:v>
                </c:pt>
                <c:pt idx="30">
                  <c:v>10.821019462360097</c:v>
                </c:pt>
                <c:pt idx="31">
                  <c:v>11.28153141832694</c:v>
                </c:pt>
                <c:pt idx="32">
                  <c:v>11.536073046142507</c:v>
                </c:pt>
                <c:pt idx="33">
                  <c:v>11.862227229304732</c:v>
                </c:pt>
                <c:pt idx="34">
                  <c:v>11.831901514228495</c:v>
                </c:pt>
                <c:pt idx="35">
                  <c:v>12.399512379370993</c:v>
                </c:pt>
                <c:pt idx="36">
                  <c:v>12.386772275476345</c:v>
                </c:pt>
                <c:pt idx="37">
                  <c:v>12.550614792349958</c:v>
                </c:pt>
                <c:pt idx="38">
                  <c:v>12.782674999614507</c:v>
                </c:pt>
                <c:pt idx="39">
                  <c:v>13.299503424002243</c:v>
                </c:pt>
                <c:pt idx="40">
                  <c:v>13.35198944683</c:v>
                </c:pt>
              </c:numCache>
            </c:numRef>
          </c:val>
          <c:smooth val="0"/>
          <c:extLst>
            <c:ext xmlns:c16="http://schemas.microsoft.com/office/drawing/2014/chart" uri="{C3380CC4-5D6E-409C-BE32-E72D297353CC}">
              <c16:uniqueId val="{00000000-13EE-469E-B389-98B47ECC6DC4}"/>
            </c:ext>
          </c:extLst>
        </c:ser>
        <c:ser>
          <c:idx val="1"/>
          <c:order val="1"/>
          <c:tx>
            <c:strRef>
              <c:f>'Data for Graph C'!$S$2</c:f>
              <c:strCache>
                <c:ptCount val="1"/>
                <c:pt idx="0">
                  <c:v>Ŝ_AB</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C'!$S$3:$S$78</c:f>
              <c:numCache>
                <c:formatCode>0.00</c:formatCode>
                <c:ptCount val="76"/>
                <c:pt idx="40">
                  <c:v>13.35198944683</c:v>
                </c:pt>
                <c:pt idx="41">
                  <c:v>13.818738388451926</c:v>
                </c:pt>
                <c:pt idx="42">
                  <c:v>14.045058486023365</c:v>
                </c:pt>
                <c:pt idx="43">
                  <c:v>14.260333016692373</c:v>
                </c:pt>
                <c:pt idx="44">
                  <c:v>14.464314382573971</c:v>
                </c:pt>
                <c:pt idx="45">
                  <c:v>14.656235020528127</c:v>
                </c:pt>
                <c:pt idx="46">
                  <c:v>14.835865000961693</c:v>
                </c:pt>
                <c:pt idx="47">
                  <c:v>15.003116466593141</c:v>
                </c:pt>
                <c:pt idx="48">
                  <c:v>15.157555551133324</c:v>
                </c:pt>
                <c:pt idx="49">
                  <c:v>15.299684855040487</c:v>
                </c:pt>
                <c:pt idx="50">
                  <c:v>15.428565672420158</c:v>
                </c:pt>
                <c:pt idx="51">
                  <c:v>15.558305939443596</c:v>
                </c:pt>
                <c:pt idx="52">
                  <c:v>15.688758880120401</c:v>
                </c:pt>
                <c:pt idx="53">
                  <c:v>15.820071193458913</c:v>
                </c:pt>
                <c:pt idx="54">
                  <c:v>15.952780229259176</c:v>
                </c:pt>
                <c:pt idx="55">
                  <c:v>16.086619771180068</c:v>
                </c:pt>
                <c:pt idx="56">
                  <c:v>16.221714056226961</c:v>
                </c:pt>
                <c:pt idx="57">
                  <c:v>16.358574130678008</c:v>
                </c:pt>
                <c:pt idx="58">
                  <c:v>16.49686815784791</c:v>
                </c:pt>
                <c:pt idx="59">
                  <c:v>16.636494306005858</c:v>
                </c:pt>
                <c:pt idx="60">
                  <c:v>16.777858007450412</c:v>
                </c:pt>
                <c:pt idx="61">
                  <c:v>16.920950082176329</c:v>
                </c:pt>
                <c:pt idx="62">
                  <c:v>16.920950082176329</c:v>
                </c:pt>
                <c:pt idx="63">
                  <c:v>16.920950082176329</c:v>
                </c:pt>
                <c:pt idx="64">
                  <c:v>16.920950082176333</c:v>
                </c:pt>
                <c:pt idx="65">
                  <c:v>16.920950082176329</c:v>
                </c:pt>
                <c:pt idx="66">
                  <c:v>16.920950082176333</c:v>
                </c:pt>
                <c:pt idx="67">
                  <c:v>16.920950082176333</c:v>
                </c:pt>
                <c:pt idx="68">
                  <c:v>16.920950082176329</c:v>
                </c:pt>
                <c:pt idx="69">
                  <c:v>16.920950082176329</c:v>
                </c:pt>
                <c:pt idx="70">
                  <c:v>16.920950082176333</c:v>
                </c:pt>
                <c:pt idx="71">
                  <c:v>16.920950082176333</c:v>
                </c:pt>
                <c:pt idx="72">
                  <c:v>16.920950082176333</c:v>
                </c:pt>
                <c:pt idx="73">
                  <c:v>16.920950082176329</c:v>
                </c:pt>
                <c:pt idx="74">
                  <c:v>16.920950082176329</c:v>
                </c:pt>
                <c:pt idx="75">
                  <c:v>16.920950082176329</c:v>
                </c:pt>
              </c:numCache>
            </c:numRef>
          </c:val>
          <c:smooth val="0"/>
          <c:extLst>
            <c:ext xmlns:c16="http://schemas.microsoft.com/office/drawing/2014/chart" uri="{C3380CC4-5D6E-409C-BE32-E72D297353CC}">
              <c16:uniqueId val="{00000001-13EE-469E-B389-98B47ECC6DC4}"/>
            </c:ext>
          </c:extLst>
        </c:ser>
        <c:dLbls>
          <c:showLegendKey val="0"/>
          <c:showVal val="0"/>
          <c:showCatName val="0"/>
          <c:showSerName val="0"/>
          <c:showPercent val="0"/>
          <c:showBubbleSize val="0"/>
        </c:dLbls>
        <c:smooth val="0"/>
        <c:axId val="511386824"/>
        <c:axId val="511387216"/>
      </c:lineChart>
      <c:catAx>
        <c:axId val="511386824"/>
        <c:scaling>
          <c:orientation val="minMax"/>
        </c:scaling>
        <c:delete val="0"/>
        <c:axPos val="b"/>
        <c:numFmt formatCode="General" sourceLinked="0"/>
        <c:majorTickMark val="out"/>
        <c:minorTickMark val="none"/>
        <c:tickLblPos val="nextTo"/>
        <c:crossAx val="511387216"/>
        <c:crosses val="autoZero"/>
        <c:auto val="1"/>
        <c:lblAlgn val="ctr"/>
        <c:lblOffset val="100"/>
        <c:noMultiLvlLbl val="0"/>
      </c:catAx>
      <c:valAx>
        <c:axId val="511387216"/>
        <c:scaling>
          <c:orientation val="minMax"/>
          <c:min val="6"/>
        </c:scaling>
        <c:delete val="0"/>
        <c:axPos val="l"/>
        <c:majorGridlines/>
        <c:numFmt formatCode="0.0" sourceLinked="0"/>
        <c:majorTickMark val="out"/>
        <c:minorTickMark val="none"/>
        <c:tickLblPos val="nextTo"/>
        <c:crossAx val="511386824"/>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a:t>
            </a:r>
            <a:r>
              <a:rPr lang="en-US" sz="1100" baseline="0"/>
              <a:t> BC health cost</a:t>
            </a:r>
            <a:endParaRPr lang="en-US" sz="1100"/>
          </a:p>
        </c:rich>
      </c:tx>
      <c:overlay val="0"/>
    </c:title>
    <c:autoTitleDeleted val="0"/>
    <c:plotArea>
      <c:layout/>
      <c:lineChart>
        <c:grouping val="standard"/>
        <c:varyColors val="0"/>
        <c:ser>
          <c:idx val="0"/>
          <c:order val="0"/>
          <c:tx>
            <c:strRef>
              <c:f>'Data for Graph C'!$T$2</c:f>
              <c:strCache>
                <c:ptCount val="1"/>
                <c:pt idx="0">
                  <c:v>S_BC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C'!$T$3:$T$78</c:f>
              <c:numCache>
                <c:formatCode>0.00</c:formatCode>
                <c:ptCount val="76"/>
                <c:pt idx="0">
                  <c:v>11.339529884147712</c:v>
                </c:pt>
                <c:pt idx="1">
                  <c:v>11.589647863484389</c:v>
                </c:pt>
                <c:pt idx="2">
                  <c:v>11.856456871934192</c:v>
                </c:pt>
                <c:pt idx="3">
                  <c:v>11.950884515943677</c:v>
                </c:pt>
                <c:pt idx="4">
                  <c:v>11.938505647857394</c:v>
                </c:pt>
                <c:pt idx="5">
                  <c:v>12.915719199101769</c:v>
                </c:pt>
                <c:pt idx="6">
                  <c:v>13.054803710862023</c:v>
                </c:pt>
                <c:pt idx="7">
                  <c:v>12.582438292913398</c:v>
                </c:pt>
                <c:pt idx="8">
                  <c:v>12.208846643457433</c:v>
                </c:pt>
                <c:pt idx="9">
                  <c:v>12.053722986435039</c:v>
                </c:pt>
                <c:pt idx="10">
                  <c:v>11.64064472519458</c:v>
                </c:pt>
                <c:pt idx="11">
                  <c:v>11.500459194736294</c:v>
                </c:pt>
                <c:pt idx="12">
                  <c:v>11.415638167742948</c:v>
                </c:pt>
                <c:pt idx="13">
                  <c:v>11.458282655611672</c:v>
                </c:pt>
                <c:pt idx="14">
                  <c:v>11.604590438425026</c:v>
                </c:pt>
                <c:pt idx="15">
                  <c:v>12.073937737054008</c:v>
                </c:pt>
                <c:pt idx="16">
                  <c:v>12.233091853050595</c:v>
                </c:pt>
                <c:pt idx="17">
                  <c:v>12.554434913013035</c:v>
                </c:pt>
                <c:pt idx="18">
                  <c:v>12.99995028969461</c:v>
                </c:pt>
                <c:pt idx="19">
                  <c:v>13.356170277633533</c:v>
                </c:pt>
                <c:pt idx="20">
                  <c:v>13.622832732122816</c:v>
                </c:pt>
                <c:pt idx="21">
                  <c:v>13.822326153794704</c:v>
                </c:pt>
                <c:pt idx="22">
                  <c:v>13.756379588813026</c:v>
                </c:pt>
                <c:pt idx="23">
                  <c:v>13.577624851271336</c:v>
                </c:pt>
                <c:pt idx="24">
                  <c:v>13.573454686087885</c:v>
                </c:pt>
                <c:pt idx="25">
                  <c:v>13.601708406779705</c:v>
                </c:pt>
                <c:pt idx="26">
                  <c:v>13.693942873552849</c:v>
                </c:pt>
                <c:pt idx="27">
                  <c:v>13.619542797293501</c:v>
                </c:pt>
                <c:pt idx="28">
                  <c:v>13.262494991743015</c:v>
                </c:pt>
                <c:pt idx="29">
                  <c:v>13.015530582158998</c:v>
                </c:pt>
                <c:pt idx="30">
                  <c:v>12.823030700017442</c:v>
                </c:pt>
                <c:pt idx="31">
                  <c:v>12.815365474106519</c:v>
                </c:pt>
                <c:pt idx="32">
                  <c:v>12.569603324792181</c:v>
                </c:pt>
                <c:pt idx="33">
                  <c:v>12.881012574148604</c:v>
                </c:pt>
                <c:pt idx="34">
                  <c:v>12.544243080254736</c:v>
                </c:pt>
                <c:pt idx="35">
                  <c:v>12.573895558357941</c:v>
                </c:pt>
                <c:pt idx="36">
                  <c:v>12.578121607630832</c:v>
                </c:pt>
                <c:pt idx="37">
                  <c:v>12.725536802582878</c:v>
                </c:pt>
                <c:pt idx="38">
                  <c:v>12.364691431646941</c:v>
                </c:pt>
                <c:pt idx="39">
                  <c:v>12.459722863221808</c:v>
                </c:pt>
                <c:pt idx="40">
                  <c:v>12.586616434885423</c:v>
                </c:pt>
              </c:numCache>
            </c:numRef>
          </c:val>
          <c:smooth val="0"/>
          <c:extLst>
            <c:ext xmlns:c16="http://schemas.microsoft.com/office/drawing/2014/chart" uri="{C3380CC4-5D6E-409C-BE32-E72D297353CC}">
              <c16:uniqueId val="{00000000-42C8-461E-948B-870E24425046}"/>
            </c:ext>
          </c:extLst>
        </c:ser>
        <c:ser>
          <c:idx val="1"/>
          <c:order val="1"/>
          <c:tx>
            <c:strRef>
              <c:f>'Data for Graph C'!$U$2</c:f>
              <c:strCache>
                <c:ptCount val="1"/>
                <c:pt idx="0">
                  <c:v>Ŝ_BC</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C'!$U$3:$U$78</c:f>
              <c:numCache>
                <c:formatCode>0.00</c:formatCode>
                <c:ptCount val="76"/>
                <c:pt idx="40">
                  <c:v>12.586616434885423</c:v>
                </c:pt>
                <c:pt idx="41">
                  <c:v>12.611341158900434</c:v>
                </c:pt>
                <c:pt idx="42">
                  <c:v>12.587808546996108</c:v>
                </c:pt>
                <c:pt idx="43">
                  <c:v>12.568697850164545</c:v>
                </c:pt>
                <c:pt idx="44">
                  <c:v>12.554026050693592</c:v>
                </c:pt>
                <c:pt idx="45">
                  <c:v>12.544098741877805</c:v>
                </c:pt>
                <c:pt idx="46">
                  <c:v>12.539597043945207</c:v>
                </c:pt>
                <c:pt idx="47">
                  <c:v>12.541078222066195</c:v>
                </c:pt>
                <c:pt idx="48">
                  <c:v>12.548037302144619</c:v>
                </c:pt>
                <c:pt idx="49">
                  <c:v>12.560969125613147</c:v>
                </c:pt>
                <c:pt idx="50">
                  <c:v>12.58012695747477</c:v>
                </c:pt>
                <c:pt idx="51">
                  <c:v>12.599547905776605</c:v>
                </c:pt>
                <c:pt idx="52">
                  <c:v>12.619098787420707</c:v>
                </c:pt>
                <c:pt idx="53">
                  <c:v>12.639115099957946</c:v>
                </c:pt>
                <c:pt idx="54">
                  <c:v>12.659317583043491</c:v>
                </c:pt>
                <c:pt idx="55">
                  <c:v>12.679487805599905</c:v>
                </c:pt>
                <c:pt idx="56">
                  <c:v>12.699495480142915</c:v>
                </c:pt>
                <c:pt idx="57">
                  <c:v>12.719298503417001</c:v>
                </c:pt>
                <c:pt idx="58">
                  <c:v>12.738652865038132</c:v>
                </c:pt>
                <c:pt idx="59">
                  <c:v>12.757706243777349</c:v>
                </c:pt>
                <c:pt idx="60">
                  <c:v>12.776356579151571</c:v>
                </c:pt>
                <c:pt idx="61">
                  <c:v>12.794839968368869</c:v>
                </c:pt>
                <c:pt idx="62">
                  <c:v>12.794839968368867</c:v>
                </c:pt>
                <c:pt idx="63">
                  <c:v>12.794839968368873</c:v>
                </c:pt>
                <c:pt idx="64">
                  <c:v>12.794839968368871</c:v>
                </c:pt>
                <c:pt idx="65">
                  <c:v>12.794839968368869</c:v>
                </c:pt>
                <c:pt idx="66">
                  <c:v>12.794839968368869</c:v>
                </c:pt>
                <c:pt idx="67">
                  <c:v>12.794839968368869</c:v>
                </c:pt>
                <c:pt idx="68">
                  <c:v>12.794839968368869</c:v>
                </c:pt>
                <c:pt idx="69">
                  <c:v>12.794839968368869</c:v>
                </c:pt>
                <c:pt idx="70">
                  <c:v>12.794839968368869</c:v>
                </c:pt>
                <c:pt idx="71">
                  <c:v>12.794839968368869</c:v>
                </c:pt>
                <c:pt idx="72">
                  <c:v>12.794839968368869</c:v>
                </c:pt>
                <c:pt idx="73">
                  <c:v>12.794839968368869</c:v>
                </c:pt>
                <c:pt idx="74">
                  <c:v>12.794839968368869</c:v>
                </c:pt>
                <c:pt idx="75">
                  <c:v>12.794839968368869</c:v>
                </c:pt>
              </c:numCache>
            </c:numRef>
          </c:val>
          <c:smooth val="0"/>
          <c:extLst>
            <c:ext xmlns:c16="http://schemas.microsoft.com/office/drawing/2014/chart" uri="{C3380CC4-5D6E-409C-BE32-E72D297353CC}">
              <c16:uniqueId val="{00000001-42C8-461E-948B-870E24425046}"/>
            </c:ext>
          </c:extLst>
        </c:ser>
        <c:dLbls>
          <c:showLegendKey val="0"/>
          <c:showVal val="0"/>
          <c:showCatName val="0"/>
          <c:showSerName val="0"/>
          <c:showPercent val="0"/>
          <c:showBubbleSize val="0"/>
        </c:dLbls>
        <c:smooth val="0"/>
        <c:axId val="511384472"/>
        <c:axId val="511385648"/>
      </c:lineChart>
      <c:catAx>
        <c:axId val="511384472"/>
        <c:scaling>
          <c:orientation val="minMax"/>
        </c:scaling>
        <c:delete val="0"/>
        <c:axPos val="b"/>
        <c:numFmt formatCode="General" sourceLinked="0"/>
        <c:majorTickMark val="out"/>
        <c:minorTickMark val="none"/>
        <c:tickLblPos val="nextTo"/>
        <c:crossAx val="511385648"/>
        <c:crosses val="autoZero"/>
        <c:auto val="1"/>
        <c:lblAlgn val="ctr"/>
        <c:lblOffset val="100"/>
        <c:noMultiLvlLbl val="0"/>
      </c:catAx>
      <c:valAx>
        <c:axId val="511385648"/>
        <c:scaling>
          <c:orientation val="minMax"/>
          <c:min val="11"/>
        </c:scaling>
        <c:delete val="0"/>
        <c:axPos val="l"/>
        <c:majorGridlines/>
        <c:numFmt formatCode="0.00" sourceLinked="1"/>
        <c:majorTickMark val="out"/>
        <c:minorTickMark val="none"/>
        <c:tickLblPos val="nextTo"/>
        <c:crossAx val="511384472"/>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Share of Terr. health</a:t>
            </a:r>
            <a:r>
              <a:rPr lang="en-US" sz="1100" baseline="0"/>
              <a:t> cost</a:t>
            </a:r>
            <a:endParaRPr lang="en-US" sz="1100"/>
          </a:p>
        </c:rich>
      </c:tx>
      <c:overlay val="0"/>
    </c:title>
    <c:autoTitleDeleted val="0"/>
    <c:plotArea>
      <c:layout/>
      <c:lineChart>
        <c:grouping val="standard"/>
        <c:varyColors val="0"/>
        <c:ser>
          <c:idx val="0"/>
          <c:order val="0"/>
          <c:tx>
            <c:strRef>
              <c:f>'Data for Graph C'!$V$2</c:f>
              <c:strCache>
                <c:ptCount val="1"/>
                <c:pt idx="0">
                  <c:v>S_Terr. </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C'!$V$3:$V$78</c:f>
              <c:numCache>
                <c:formatCode>0.00</c:formatCode>
                <c:ptCount val="76"/>
                <c:pt idx="0">
                  <c:v>0.41801027894137865</c:v>
                </c:pt>
                <c:pt idx="1">
                  <c:v>0.40655717565958405</c:v>
                </c:pt>
                <c:pt idx="2">
                  <c:v>0.43890773168445357</c:v>
                </c:pt>
                <c:pt idx="3">
                  <c:v>0.4550623189735874</c:v>
                </c:pt>
                <c:pt idx="4">
                  <c:v>0.43243553391012879</c:v>
                </c:pt>
                <c:pt idx="5">
                  <c:v>0.3909588170384769</c:v>
                </c:pt>
                <c:pt idx="6">
                  <c:v>0.38808611165467605</c:v>
                </c:pt>
                <c:pt idx="7">
                  <c:v>0.47957496916697295</c:v>
                </c:pt>
                <c:pt idx="8">
                  <c:v>0.47454797031449109</c:v>
                </c:pt>
                <c:pt idx="9">
                  <c:v>0.44542028546390333</c:v>
                </c:pt>
                <c:pt idx="10">
                  <c:v>0.44741096009807718</c:v>
                </c:pt>
                <c:pt idx="11">
                  <c:v>0.48348080454399506</c:v>
                </c:pt>
                <c:pt idx="12">
                  <c:v>0.48301970078593942</c:v>
                </c:pt>
                <c:pt idx="13">
                  <c:v>0.50428371432695407</c:v>
                </c:pt>
                <c:pt idx="14">
                  <c:v>0.5035122693467281</c:v>
                </c:pt>
                <c:pt idx="15">
                  <c:v>0.4917137833429539</c:v>
                </c:pt>
                <c:pt idx="16">
                  <c:v>0.51482753577153673</c:v>
                </c:pt>
                <c:pt idx="17">
                  <c:v>0.49696679319054893</c:v>
                </c:pt>
                <c:pt idx="18">
                  <c:v>0.51337095214721906</c:v>
                </c:pt>
                <c:pt idx="19">
                  <c:v>0.51985916961755729</c:v>
                </c:pt>
                <c:pt idx="20">
                  <c:v>0.52636460208071634</c:v>
                </c:pt>
                <c:pt idx="21">
                  <c:v>0.51661562499664282</c:v>
                </c:pt>
                <c:pt idx="22">
                  <c:v>0.49814798767573532</c:v>
                </c:pt>
                <c:pt idx="23">
                  <c:v>0.49241492475714305</c:v>
                </c:pt>
                <c:pt idx="24">
                  <c:v>0.52497865435957003</c:v>
                </c:pt>
                <c:pt idx="25">
                  <c:v>0.50720441988719245</c:v>
                </c:pt>
                <c:pt idx="26">
                  <c:v>0.52891264772883939</c:v>
                </c:pt>
                <c:pt idx="27">
                  <c:v>0.55289526289251723</c:v>
                </c:pt>
                <c:pt idx="28">
                  <c:v>0.57641083096048862</c:v>
                </c:pt>
                <c:pt idx="29">
                  <c:v>0.57756634784430627</c:v>
                </c:pt>
                <c:pt idx="30">
                  <c:v>0.5768356128482065</c:v>
                </c:pt>
                <c:pt idx="31">
                  <c:v>0.59304775515835673</c:v>
                </c:pt>
                <c:pt idx="32">
                  <c:v>0.60373405131818625</c:v>
                </c:pt>
                <c:pt idx="33">
                  <c:v>0.58872561263424672</c:v>
                </c:pt>
                <c:pt idx="34">
                  <c:v>0.6097970924652365</c:v>
                </c:pt>
                <c:pt idx="35">
                  <c:v>0.58119873371718533</c:v>
                </c:pt>
                <c:pt idx="36">
                  <c:v>0.61018670968085509</c:v>
                </c:pt>
                <c:pt idx="37">
                  <c:v>0.62178700899521289</c:v>
                </c:pt>
                <c:pt idx="38">
                  <c:v>0.65247886138290323</c:v>
                </c:pt>
                <c:pt idx="39">
                  <c:v>0.66934311780724121</c:v>
                </c:pt>
                <c:pt idx="40">
                  <c:v>0.6973012737830252</c:v>
                </c:pt>
              </c:numCache>
            </c:numRef>
          </c:val>
          <c:smooth val="0"/>
          <c:extLst>
            <c:ext xmlns:c16="http://schemas.microsoft.com/office/drawing/2014/chart" uri="{C3380CC4-5D6E-409C-BE32-E72D297353CC}">
              <c16:uniqueId val="{00000000-18FC-4834-A3A3-E50E532AD50F}"/>
            </c:ext>
          </c:extLst>
        </c:ser>
        <c:ser>
          <c:idx val="1"/>
          <c:order val="1"/>
          <c:tx>
            <c:strRef>
              <c:f>'Data for Graph C'!$W$2</c:f>
              <c:strCache>
                <c:ptCount val="1"/>
                <c:pt idx="0">
                  <c:v>Ŝ_TERR</c:v>
                </c:pt>
              </c:strCache>
            </c:strRef>
          </c:tx>
          <c:marker>
            <c:symbol val="none"/>
          </c:marker>
          <c:cat>
            <c:strRef>
              <c:f>'Data for Graph C'!$A$3:$A$78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C'!$W$3:$W$78</c:f>
              <c:numCache>
                <c:formatCode>0.00</c:formatCode>
                <c:ptCount val="76"/>
                <c:pt idx="40">
                  <c:v>0.6973012737830252</c:v>
                </c:pt>
                <c:pt idx="41">
                  <c:v>0.70658714622292917</c:v>
                </c:pt>
                <c:pt idx="42">
                  <c:v>0.71536620501434622</c:v>
                </c:pt>
                <c:pt idx="43">
                  <c:v>0.72245117685094629</c:v>
                </c:pt>
                <c:pt idx="44">
                  <c:v>0.72781473187072232</c:v>
                </c:pt>
                <c:pt idx="45">
                  <c:v>0.73201846465401677</c:v>
                </c:pt>
                <c:pt idx="46">
                  <c:v>0.73502025959041928</c:v>
                </c:pt>
                <c:pt idx="47">
                  <c:v>0.73624855536539202</c:v>
                </c:pt>
                <c:pt idx="48">
                  <c:v>0.73744978059174304</c:v>
                </c:pt>
                <c:pt idx="49">
                  <c:v>0.73630628496991224</c:v>
                </c:pt>
                <c:pt idx="50">
                  <c:v>0.73399287882760011</c:v>
                </c:pt>
                <c:pt idx="51">
                  <c:v>0.73122432651339708</c:v>
                </c:pt>
                <c:pt idx="52">
                  <c:v>0.7291331161937592</c:v>
                </c:pt>
                <c:pt idx="53">
                  <c:v>0.72716099973369153</c:v>
                </c:pt>
                <c:pt idx="54">
                  <c:v>0.7241901342647199</c:v>
                </c:pt>
                <c:pt idx="55">
                  <c:v>0.72189778625416023</c:v>
                </c:pt>
                <c:pt idx="56">
                  <c:v>0.71971244876510976</c:v>
                </c:pt>
                <c:pt idx="57">
                  <c:v>0.71709743330596198</c:v>
                </c:pt>
                <c:pt idx="58">
                  <c:v>0.71457396550257946</c:v>
                </c:pt>
                <c:pt idx="59">
                  <c:v>0.7126824122626404</c:v>
                </c:pt>
                <c:pt idx="60">
                  <c:v>0.71033916463876623</c:v>
                </c:pt>
                <c:pt idx="61">
                  <c:v>0.70754159647393866</c:v>
                </c:pt>
                <c:pt idx="62">
                  <c:v>0.70754159647393855</c:v>
                </c:pt>
                <c:pt idx="63">
                  <c:v>0.70754159647393855</c:v>
                </c:pt>
                <c:pt idx="64">
                  <c:v>0.70754159647393877</c:v>
                </c:pt>
                <c:pt idx="65">
                  <c:v>0.70754159647393866</c:v>
                </c:pt>
                <c:pt idx="66">
                  <c:v>0.70754159647393888</c:v>
                </c:pt>
                <c:pt idx="67">
                  <c:v>0.70754159647393855</c:v>
                </c:pt>
                <c:pt idx="68">
                  <c:v>0.70754159647393866</c:v>
                </c:pt>
                <c:pt idx="69">
                  <c:v>0.70754159647393855</c:v>
                </c:pt>
                <c:pt idx="70">
                  <c:v>0.70754159647393866</c:v>
                </c:pt>
                <c:pt idx="71">
                  <c:v>0.70754159647393888</c:v>
                </c:pt>
                <c:pt idx="72">
                  <c:v>0.70754159647393866</c:v>
                </c:pt>
                <c:pt idx="73">
                  <c:v>0.70754159647393855</c:v>
                </c:pt>
                <c:pt idx="74">
                  <c:v>0.70754159647393866</c:v>
                </c:pt>
                <c:pt idx="75">
                  <c:v>0.70754159647393855</c:v>
                </c:pt>
              </c:numCache>
            </c:numRef>
          </c:val>
          <c:smooth val="0"/>
          <c:extLst>
            <c:ext xmlns:c16="http://schemas.microsoft.com/office/drawing/2014/chart" uri="{C3380CC4-5D6E-409C-BE32-E72D297353CC}">
              <c16:uniqueId val="{00000001-18FC-4834-A3A3-E50E532AD50F}"/>
            </c:ext>
          </c:extLst>
        </c:ser>
        <c:dLbls>
          <c:showLegendKey val="0"/>
          <c:showVal val="0"/>
          <c:showCatName val="0"/>
          <c:showSerName val="0"/>
          <c:showPercent val="0"/>
          <c:showBubbleSize val="0"/>
        </c:dLbls>
        <c:smooth val="0"/>
        <c:axId val="511383296"/>
        <c:axId val="511380160"/>
      </c:lineChart>
      <c:catAx>
        <c:axId val="511383296"/>
        <c:scaling>
          <c:orientation val="minMax"/>
        </c:scaling>
        <c:delete val="0"/>
        <c:axPos val="b"/>
        <c:numFmt formatCode="General" sourceLinked="0"/>
        <c:majorTickMark val="out"/>
        <c:minorTickMark val="none"/>
        <c:tickLblPos val="nextTo"/>
        <c:crossAx val="511380160"/>
        <c:crosses val="autoZero"/>
        <c:auto val="1"/>
        <c:lblAlgn val="ctr"/>
        <c:lblOffset val="100"/>
        <c:noMultiLvlLbl val="0"/>
      </c:catAx>
      <c:valAx>
        <c:axId val="511380160"/>
        <c:scaling>
          <c:orientation val="minMax"/>
          <c:min val="0.30000000000000004"/>
        </c:scaling>
        <c:delete val="0"/>
        <c:axPos val="l"/>
        <c:majorGridlines/>
        <c:numFmt formatCode="0.00" sourceLinked="1"/>
        <c:majorTickMark val="out"/>
        <c:minorTickMark val="none"/>
        <c:tickLblPos val="nextTo"/>
        <c:crossAx val="511383296"/>
        <c:crosses val="autoZero"/>
        <c:crossBetween val="between"/>
        <c:majorUnit val="0.1"/>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a:t>
            </a:r>
            <a:r>
              <a:rPr lang="en-US" sz="1200" baseline="0"/>
              <a:t> of the dental and vision in total HCE</a:t>
            </a:r>
            <a:endParaRPr lang="en-US" sz="1200"/>
          </a:p>
        </c:rich>
      </c:tx>
      <c:overlay val="1"/>
    </c:title>
    <c:autoTitleDeleted val="0"/>
    <c:plotArea>
      <c:layout>
        <c:manualLayout>
          <c:layoutTarget val="inner"/>
          <c:xMode val="edge"/>
          <c:yMode val="edge"/>
          <c:x val="9.3085739282589675E-2"/>
          <c:y val="0.18103018372703411"/>
          <c:w val="0.87024431321084861"/>
          <c:h val="0.70298993875765525"/>
        </c:manualLayout>
      </c:layout>
      <c:lineChart>
        <c:grouping val="standard"/>
        <c:varyColors val="0"/>
        <c:ser>
          <c:idx val="0"/>
          <c:order val="0"/>
          <c:tx>
            <c:strRef>
              <c:f>'Data for Graph A'!$F$1</c:f>
              <c:strCache>
                <c:ptCount val="1"/>
                <c:pt idx="0">
                  <c:v>D&amp;V</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A'!$F$2:$F$62</c:f>
              <c:numCache>
                <c:formatCode>0.0</c:formatCode>
                <c:ptCount val="61"/>
                <c:pt idx="0">
                  <c:v>8.9856569749083786</c:v>
                </c:pt>
                <c:pt idx="1">
                  <c:v>9.0725949588450394</c:v>
                </c:pt>
                <c:pt idx="2">
                  <c:v>9.6637246849048974</c:v>
                </c:pt>
                <c:pt idx="3">
                  <c:v>10.0166856352265</c:v>
                </c:pt>
                <c:pt idx="4">
                  <c:v>10.221817714892985</c:v>
                </c:pt>
                <c:pt idx="5">
                  <c:v>10.142922201922147</c:v>
                </c:pt>
                <c:pt idx="6">
                  <c:v>10.005454191097707</c:v>
                </c:pt>
                <c:pt idx="7">
                  <c:v>9.8827380045446187</c:v>
                </c:pt>
                <c:pt idx="8">
                  <c:v>9.8488029805824571</c:v>
                </c:pt>
                <c:pt idx="9">
                  <c:v>10.025942877473179</c:v>
                </c:pt>
                <c:pt idx="10">
                  <c:v>10.374798745836381</c:v>
                </c:pt>
                <c:pt idx="11">
                  <c:v>10.438395334672954</c:v>
                </c:pt>
                <c:pt idx="12">
                  <c:v>10.501372732009672</c:v>
                </c:pt>
                <c:pt idx="13">
                  <c:v>10.584336381219837</c:v>
                </c:pt>
                <c:pt idx="14">
                  <c:v>10.618783406065022</c:v>
                </c:pt>
                <c:pt idx="15">
                  <c:v>10.612661432149659</c:v>
                </c:pt>
                <c:pt idx="16">
                  <c:v>10.558632870864621</c:v>
                </c:pt>
                <c:pt idx="17">
                  <c:v>10.557426071444748</c:v>
                </c:pt>
                <c:pt idx="18">
                  <c:v>10.776345796648739</c:v>
                </c:pt>
                <c:pt idx="19">
                  <c:v>11.108157665249175</c:v>
                </c:pt>
                <c:pt idx="20">
                  <c:v>11.467734824099725</c:v>
                </c:pt>
                <c:pt idx="21">
                  <c:v>11.707205490949111</c:v>
                </c:pt>
                <c:pt idx="22">
                  <c:v>12.174874931692189</c:v>
                </c:pt>
                <c:pt idx="23">
                  <c:v>11.953150245513298</c:v>
                </c:pt>
                <c:pt idx="24">
                  <c:v>11.955424537322068</c:v>
                </c:pt>
                <c:pt idx="25">
                  <c:v>11.715010383229831</c:v>
                </c:pt>
                <c:pt idx="26">
                  <c:v>11.696523834137663</c:v>
                </c:pt>
                <c:pt idx="27">
                  <c:v>11.367126563612661</c:v>
                </c:pt>
                <c:pt idx="28">
                  <c:v>10.702648128332976</c:v>
                </c:pt>
                <c:pt idx="29">
                  <c:v>10.7995092590265</c:v>
                </c:pt>
                <c:pt idx="30">
                  <c:v>10.841496502202883</c:v>
                </c:pt>
                <c:pt idx="31">
                  <c:v>10.847308612988114</c:v>
                </c:pt>
                <c:pt idx="32">
                  <c:v>10.879692686386258</c:v>
                </c:pt>
                <c:pt idx="33">
                  <c:v>10.839352542160723</c:v>
                </c:pt>
                <c:pt idx="34">
                  <c:v>10.571263735936268</c:v>
                </c:pt>
                <c:pt idx="35">
                  <c:v>9.760112826246683</c:v>
                </c:pt>
                <c:pt idx="36">
                  <c:v>9.6406290134005985</c:v>
                </c:pt>
                <c:pt idx="37">
                  <c:v>9.9206272506029958</c:v>
                </c:pt>
                <c:pt idx="38">
                  <c:v>9.9183459679798869</c:v>
                </c:pt>
                <c:pt idx="39">
                  <c:v>9.8948788053236605</c:v>
                </c:pt>
                <c:pt idx="40" formatCode="General">
                  <c:v>10</c:v>
                </c:pt>
              </c:numCache>
            </c:numRef>
          </c:val>
          <c:smooth val="0"/>
          <c:extLst>
            <c:ext xmlns:c16="http://schemas.microsoft.com/office/drawing/2014/chart" uri="{C3380CC4-5D6E-409C-BE32-E72D297353CC}">
              <c16:uniqueId val="{00000000-9DBB-456A-A06B-BD7204F6830E}"/>
            </c:ext>
          </c:extLst>
        </c:ser>
        <c:ser>
          <c:idx val="1"/>
          <c:order val="1"/>
          <c:tx>
            <c:strRef>
              <c:f>'Data for Graph A'!$G$1</c:f>
              <c:strCache>
                <c:ptCount val="1"/>
                <c:pt idx="0">
                  <c:v>Ŝ_D&amp;V</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A'!$G$2:$G$62</c:f>
              <c:numCache>
                <c:formatCode>0.0</c:formatCode>
                <c:ptCount val="61"/>
                <c:pt idx="40" formatCode="General">
                  <c:v>10</c:v>
                </c:pt>
                <c:pt idx="41">
                  <c:v>10.027131782945737</c:v>
                </c:pt>
                <c:pt idx="42">
                  <c:v>10.054263565891473</c:v>
                </c:pt>
                <c:pt idx="43">
                  <c:v>10.081395348837209</c:v>
                </c:pt>
                <c:pt idx="44">
                  <c:v>10.108527131782946</c:v>
                </c:pt>
                <c:pt idx="45">
                  <c:v>10.135658914728683</c:v>
                </c:pt>
                <c:pt idx="46">
                  <c:v>10.162790697674419</c:v>
                </c:pt>
                <c:pt idx="47">
                  <c:v>10.189922480620156</c:v>
                </c:pt>
                <c:pt idx="48">
                  <c:v>10.217054263565892</c:v>
                </c:pt>
                <c:pt idx="49">
                  <c:v>10.244186046511627</c:v>
                </c:pt>
                <c:pt idx="50">
                  <c:v>10.271317829457365</c:v>
                </c:pt>
                <c:pt idx="51">
                  <c:v>10.271317829457365</c:v>
                </c:pt>
                <c:pt idx="52">
                  <c:v>10.271317829457365</c:v>
                </c:pt>
                <c:pt idx="53">
                  <c:v>10.271317829457365</c:v>
                </c:pt>
                <c:pt idx="54">
                  <c:v>10.271317829457365</c:v>
                </c:pt>
                <c:pt idx="55">
                  <c:v>10.271317829457365</c:v>
                </c:pt>
                <c:pt idx="56">
                  <c:v>10.271317829457365</c:v>
                </c:pt>
                <c:pt idx="57">
                  <c:v>10.271317829457365</c:v>
                </c:pt>
                <c:pt idx="58">
                  <c:v>10.271317829457365</c:v>
                </c:pt>
                <c:pt idx="59">
                  <c:v>10.271317829457365</c:v>
                </c:pt>
                <c:pt idx="60">
                  <c:v>10.271317829457365</c:v>
                </c:pt>
              </c:numCache>
            </c:numRef>
          </c:val>
          <c:smooth val="0"/>
          <c:extLst>
            <c:ext xmlns:c16="http://schemas.microsoft.com/office/drawing/2014/chart" uri="{C3380CC4-5D6E-409C-BE32-E72D297353CC}">
              <c16:uniqueId val="{00000001-9DBB-456A-A06B-BD7204F6830E}"/>
            </c:ext>
          </c:extLst>
        </c:ser>
        <c:dLbls>
          <c:showLegendKey val="0"/>
          <c:showVal val="0"/>
          <c:showCatName val="0"/>
          <c:showSerName val="0"/>
          <c:showPercent val="0"/>
          <c:showBubbleSize val="0"/>
        </c:dLbls>
        <c:smooth val="0"/>
        <c:axId val="244626840"/>
        <c:axId val="244627624"/>
      </c:lineChart>
      <c:catAx>
        <c:axId val="244626840"/>
        <c:scaling>
          <c:orientation val="minMax"/>
        </c:scaling>
        <c:delete val="0"/>
        <c:axPos val="b"/>
        <c:numFmt formatCode="General" sourceLinked="0"/>
        <c:majorTickMark val="out"/>
        <c:minorTickMark val="none"/>
        <c:tickLblPos val="nextTo"/>
        <c:crossAx val="244627624"/>
        <c:crosses val="autoZero"/>
        <c:auto val="1"/>
        <c:lblAlgn val="ctr"/>
        <c:lblOffset val="100"/>
        <c:noMultiLvlLbl val="0"/>
      </c:catAx>
      <c:valAx>
        <c:axId val="244627624"/>
        <c:scaling>
          <c:orientation val="minMax"/>
          <c:min val="8"/>
        </c:scaling>
        <c:delete val="0"/>
        <c:axPos val="l"/>
        <c:majorGridlines/>
        <c:numFmt formatCode="0" sourceLinked="0"/>
        <c:majorTickMark val="out"/>
        <c:minorTickMark val="none"/>
        <c:tickLblPos val="nextTo"/>
        <c:crossAx val="244626840"/>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a:t>
            </a:r>
            <a:r>
              <a:rPr lang="en-US" sz="1200" baseline="0"/>
              <a:t> </a:t>
            </a:r>
            <a:r>
              <a:rPr lang="en-US" sz="1200"/>
              <a:t> per capita NL spending(%)</a:t>
            </a:r>
          </a:p>
        </c:rich>
      </c:tx>
      <c:layout>
        <c:manualLayout>
          <c:xMode val="edge"/>
          <c:yMode val="edge"/>
          <c:x val="0.14582562823659181"/>
          <c:y val="5.2853151151845253E-2"/>
        </c:manualLayout>
      </c:layout>
      <c:overlay val="0"/>
    </c:title>
    <c:autoTitleDeleted val="0"/>
    <c:plotArea>
      <c:layout/>
      <c:lineChart>
        <c:grouping val="standard"/>
        <c:varyColors val="0"/>
        <c:ser>
          <c:idx val="0"/>
          <c:order val="0"/>
          <c:tx>
            <c:strRef>
              <c:f>'Provincial spending Projection '!$K$33</c:f>
              <c:strCache>
                <c:ptCount val="1"/>
                <c:pt idx="0">
                  <c:v>Annual growth rate in NL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'!$K$34:$K$70</c:f>
              <c:numCache>
                <c:formatCode>0.0</c:formatCode>
                <c:ptCount val="37"/>
                <c:pt idx="1">
                  <c:v>3.653685270498165</c:v>
                </c:pt>
                <c:pt idx="2">
                  <c:v>8.2928701040432902</c:v>
                </c:pt>
                <c:pt idx="3">
                  <c:v>4.9726474667701028</c:v>
                </c:pt>
                <c:pt idx="4">
                  <c:v>4.6747689009220874</c:v>
                </c:pt>
                <c:pt idx="5">
                  <c:v>4.5783733436474972</c:v>
                </c:pt>
                <c:pt idx="6">
                  <c:v>4.6990817010993453</c:v>
                </c:pt>
                <c:pt idx="7">
                  <c:v>4.8193894563939059</c:v>
                </c:pt>
                <c:pt idx="8">
                  <c:v>4.9392966095312927</c:v>
                </c:pt>
                <c:pt idx="9">
                  <c:v>5.058803160511439</c:v>
                </c:pt>
                <c:pt idx="10">
                  <c:v>5.177909109334327</c:v>
                </c:pt>
                <c:pt idx="11">
                  <c:v>5.2966144560000243</c:v>
                </c:pt>
                <c:pt idx="12">
                  <c:v>5.2966144559999728</c:v>
                </c:pt>
                <c:pt idx="13">
                  <c:v>5.2966144560000021</c:v>
                </c:pt>
                <c:pt idx="14">
                  <c:v>5.296614456000027</c:v>
                </c:pt>
                <c:pt idx="15">
                  <c:v>5.2966144559999844</c:v>
                </c:pt>
                <c:pt idx="16">
                  <c:v>5.2966144560000119</c:v>
                </c:pt>
                <c:pt idx="17">
                  <c:v>5.17033757944243</c:v>
                </c:pt>
                <c:pt idx="18">
                  <c:v>5.0348499427987505</c:v>
                </c:pt>
                <c:pt idx="19">
                  <c:v>4.9031092370986</c:v>
                </c:pt>
                <c:pt idx="20">
                  <c:v>4.7746663306293584</c:v>
                </c:pt>
                <c:pt idx="21">
                  <c:v>4.6490707945588943</c:v>
                </c:pt>
                <c:pt idx="22">
                  <c:v>4.5258718103488267</c:v>
                </c:pt>
                <c:pt idx="23">
                  <c:v>4.4046187697218695</c:v>
                </c:pt>
                <c:pt idx="24">
                  <c:v>4.2848616122573855</c:v>
                </c:pt>
                <c:pt idx="25">
                  <c:v>4.1661509464266251</c:v>
                </c:pt>
                <c:pt idx="26">
                  <c:v>4.0480380000000089</c:v>
                </c:pt>
                <c:pt idx="27">
                  <c:v>4.0480379999999885</c:v>
                </c:pt>
                <c:pt idx="28">
                  <c:v>4.0480380000000089</c:v>
                </c:pt>
                <c:pt idx="29">
                  <c:v>4.0480379999999938</c:v>
                </c:pt>
                <c:pt idx="30">
                  <c:v>4.048037999999976</c:v>
                </c:pt>
                <c:pt idx="31">
                  <c:v>4.0480380000000151</c:v>
                </c:pt>
                <c:pt idx="32">
                  <c:v>4.0480380000000018</c:v>
                </c:pt>
                <c:pt idx="33">
                  <c:v>4.0480379999999778</c:v>
                </c:pt>
                <c:pt idx="34">
                  <c:v>4.048038</c:v>
                </c:pt>
                <c:pt idx="35">
                  <c:v>4.0480380000000071</c:v>
                </c:pt>
                <c:pt idx="36">
                  <c:v>4.0480380000000054</c:v>
                </c:pt>
              </c:numCache>
            </c:numRef>
          </c:val>
          <c:smooth val="0"/>
          <c:extLst>
            <c:ext xmlns:c16="http://schemas.microsoft.com/office/drawing/2014/chart" uri="{C3380CC4-5D6E-409C-BE32-E72D297353CC}">
              <c16:uniqueId val="{00000000-54FE-439B-9E58-2CB0B2404110}"/>
            </c:ext>
          </c:extLst>
        </c:ser>
        <c:dLbls>
          <c:showLegendKey val="0"/>
          <c:showVal val="0"/>
          <c:showCatName val="0"/>
          <c:showSerName val="0"/>
          <c:showPercent val="0"/>
          <c:showBubbleSize val="0"/>
        </c:dLbls>
        <c:smooth val="0"/>
        <c:axId val="511380944"/>
        <c:axId val="511381336"/>
      </c:lineChart>
      <c:catAx>
        <c:axId val="511380944"/>
        <c:scaling>
          <c:orientation val="minMax"/>
        </c:scaling>
        <c:delete val="0"/>
        <c:axPos val="b"/>
        <c:numFmt formatCode="General" sourceLinked="1"/>
        <c:majorTickMark val="out"/>
        <c:minorTickMark val="none"/>
        <c:tickLblPos val="nextTo"/>
        <c:crossAx val="511381336"/>
        <c:crosses val="autoZero"/>
        <c:auto val="1"/>
        <c:lblAlgn val="ctr"/>
        <c:lblOffset val="100"/>
        <c:noMultiLvlLbl val="0"/>
      </c:catAx>
      <c:valAx>
        <c:axId val="511381336"/>
        <c:scaling>
          <c:orientation val="minMax"/>
          <c:min val="3"/>
        </c:scaling>
        <c:delete val="0"/>
        <c:axPos val="l"/>
        <c:majorGridlines/>
        <c:numFmt formatCode="0.0" sourceLinked="0"/>
        <c:majorTickMark val="out"/>
        <c:minorTickMark val="none"/>
        <c:tickLblPos val="nextTo"/>
        <c:crossAx val="511380944"/>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PEI spending(%)</a:t>
            </a:r>
          </a:p>
        </c:rich>
      </c:tx>
      <c:overlay val="0"/>
    </c:title>
    <c:autoTitleDeleted val="0"/>
    <c:plotArea>
      <c:layout/>
      <c:lineChart>
        <c:grouping val="standard"/>
        <c:varyColors val="0"/>
        <c:ser>
          <c:idx val="0"/>
          <c:order val="0"/>
          <c:tx>
            <c:strRef>
              <c:f>'Provincial spending Projection '!$P$33</c:f>
              <c:strCache>
                <c:ptCount val="1"/>
                <c:pt idx="0">
                  <c:v>Annual growth rate in PEI(%)</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'!$P$34:$P$70</c:f>
              <c:numCache>
                <c:formatCode>0.0</c:formatCode>
                <c:ptCount val="37"/>
                <c:pt idx="1">
                  <c:v>3.1911688953594655E-2</c:v>
                </c:pt>
                <c:pt idx="2">
                  <c:v>8.1271317828754377</c:v>
                </c:pt>
                <c:pt idx="3">
                  <c:v>4.8297099964355361</c:v>
                </c:pt>
                <c:pt idx="4">
                  <c:v>4.5499386725108799</c:v>
                </c:pt>
                <c:pt idx="5">
                  <c:v>4.4713760050093123</c:v>
                </c:pt>
                <c:pt idx="6">
                  <c:v>4.6097319767320295</c:v>
                </c:pt>
                <c:pt idx="7">
                  <c:v>4.7477614564982789</c:v>
                </c:pt>
                <c:pt idx="8">
                  <c:v>4.8854644443082993</c:v>
                </c:pt>
                <c:pt idx="9">
                  <c:v>5.0228409401618848</c:v>
                </c:pt>
                <c:pt idx="10">
                  <c:v>5.1598909440591294</c:v>
                </c:pt>
                <c:pt idx="11">
                  <c:v>5.2966144560000235</c:v>
                </c:pt>
                <c:pt idx="12">
                  <c:v>5.296614456000003</c:v>
                </c:pt>
                <c:pt idx="13">
                  <c:v>5.2966144559999782</c:v>
                </c:pt>
                <c:pt idx="14">
                  <c:v>5.2966144560000039</c:v>
                </c:pt>
                <c:pt idx="15">
                  <c:v>5.2966144560000163</c:v>
                </c:pt>
                <c:pt idx="16">
                  <c:v>5.2966144559999897</c:v>
                </c:pt>
                <c:pt idx="17">
                  <c:v>5.1703375794424264</c:v>
                </c:pt>
                <c:pt idx="18">
                  <c:v>5.034849942798763</c:v>
                </c:pt>
                <c:pt idx="19">
                  <c:v>4.9031092370986009</c:v>
                </c:pt>
                <c:pt idx="20">
                  <c:v>4.774666330629362</c:v>
                </c:pt>
                <c:pt idx="21">
                  <c:v>4.649070794558904</c:v>
                </c:pt>
                <c:pt idx="22">
                  <c:v>4.5258718103487965</c:v>
                </c:pt>
                <c:pt idx="23">
                  <c:v>4.4046187697218677</c:v>
                </c:pt>
                <c:pt idx="24">
                  <c:v>4.2848616122574015</c:v>
                </c:pt>
                <c:pt idx="25">
                  <c:v>4.1661509464266295</c:v>
                </c:pt>
                <c:pt idx="26">
                  <c:v>4.0480380000000045</c:v>
                </c:pt>
                <c:pt idx="27">
                  <c:v>4.0480380000000018</c:v>
                </c:pt>
                <c:pt idx="28">
                  <c:v>4.0480379999999965</c:v>
                </c:pt>
                <c:pt idx="29">
                  <c:v>4.0480379999999831</c:v>
                </c:pt>
                <c:pt idx="30">
                  <c:v>4.048037999999992</c:v>
                </c:pt>
                <c:pt idx="31">
                  <c:v>4.0480380000000045</c:v>
                </c:pt>
                <c:pt idx="32">
                  <c:v>4.0480379999999867</c:v>
                </c:pt>
                <c:pt idx="33">
                  <c:v>4.0480379999999903</c:v>
                </c:pt>
                <c:pt idx="34">
                  <c:v>4.048038000000008</c:v>
                </c:pt>
                <c:pt idx="35">
                  <c:v>4.0480379999999894</c:v>
                </c:pt>
                <c:pt idx="36">
                  <c:v>4.0480380000000089</c:v>
                </c:pt>
              </c:numCache>
            </c:numRef>
          </c:val>
          <c:smooth val="0"/>
          <c:extLst>
            <c:ext xmlns:c16="http://schemas.microsoft.com/office/drawing/2014/chart" uri="{C3380CC4-5D6E-409C-BE32-E72D297353CC}">
              <c16:uniqueId val="{00000000-9D20-4E55-B44D-C74101A1E7EB}"/>
            </c:ext>
          </c:extLst>
        </c:ser>
        <c:dLbls>
          <c:showLegendKey val="0"/>
          <c:showVal val="0"/>
          <c:showCatName val="0"/>
          <c:showSerName val="0"/>
          <c:showPercent val="0"/>
          <c:showBubbleSize val="0"/>
        </c:dLbls>
        <c:smooth val="0"/>
        <c:axId val="511382120"/>
        <c:axId val="511385256"/>
      </c:lineChart>
      <c:catAx>
        <c:axId val="511382120"/>
        <c:scaling>
          <c:orientation val="minMax"/>
        </c:scaling>
        <c:delete val="0"/>
        <c:axPos val="b"/>
        <c:numFmt formatCode="General" sourceLinked="1"/>
        <c:majorTickMark val="out"/>
        <c:minorTickMark val="none"/>
        <c:tickLblPos val="nextTo"/>
        <c:crossAx val="511385256"/>
        <c:crosses val="autoZero"/>
        <c:auto val="1"/>
        <c:lblAlgn val="ctr"/>
        <c:lblOffset val="100"/>
        <c:noMultiLvlLbl val="0"/>
      </c:catAx>
      <c:valAx>
        <c:axId val="511385256"/>
        <c:scaling>
          <c:orientation val="minMax"/>
        </c:scaling>
        <c:delete val="0"/>
        <c:axPos val="l"/>
        <c:majorGridlines/>
        <c:numFmt formatCode="0.0" sourceLinked="0"/>
        <c:majorTickMark val="out"/>
        <c:minorTickMark val="none"/>
        <c:tickLblPos val="nextTo"/>
        <c:crossAx val="511382120"/>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a:t>
            </a:r>
            <a:r>
              <a:rPr lang="en-US" sz="1200" baseline="0"/>
              <a:t> </a:t>
            </a:r>
            <a:r>
              <a:rPr lang="en-US" sz="1200"/>
              <a:t>NS spending (%)</a:t>
            </a:r>
          </a:p>
        </c:rich>
      </c:tx>
      <c:overlay val="0"/>
    </c:title>
    <c:autoTitleDeleted val="0"/>
    <c:plotArea>
      <c:layout/>
      <c:lineChart>
        <c:grouping val="standard"/>
        <c:varyColors val="0"/>
        <c:ser>
          <c:idx val="0"/>
          <c:order val="0"/>
          <c:tx>
            <c:strRef>
              <c:f>'Provincial spending Projection '!$U$33</c:f>
              <c:strCache>
                <c:ptCount val="1"/>
                <c:pt idx="0">
                  <c:v>Annual growth rate in NS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'!$U$34:$U$70</c:f>
              <c:numCache>
                <c:formatCode>0.0</c:formatCode>
                <c:ptCount val="37"/>
                <c:pt idx="1">
                  <c:v>2.1922238747263227</c:v>
                </c:pt>
                <c:pt idx="2">
                  <c:v>8.0777228120487656</c:v>
                </c:pt>
                <c:pt idx="3">
                  <c:v>4.7870982862888649</c:v>
                </c:pt>
                <c:pt idx="4">
                  <c:v>4.5127249909048537</c:v>
                </c:pt>
                <c:pt idx="5">
                  <c:v>4.4394785636327327</c:v>
                </c:pt>
                <c:pt idx="6">
                  <c:v>4.5830955423001383</c:v>
                </c:pt>
                <c:pt idx="7">
                  <c:v>4.7264081223250418</c:v>
                </c:pt>
                <c:pt idx="8">
                  <c:v>4.8694163037075047</c:v>
                </c:pt>
                <c:pt idx="9">
                  <c:v>5.0121200864474709</c:v>
                </c:pt>
                <c:pt idx="10">
                  <c:v>5.1545194705449848</c:v>
                </c:pt>
                <c:pt idx="11">
                  <c:v>5.296614456000003</c:v>
                </c:pt>
                <c:pt idx="12">
                  <c:v>5.2966144559999879</c:v>
                </c:pt>
                <c:pt idx="13">
                  <c:v>5.2966144560000012</c:v>
                </c:pt>
                <c:pt idx="14">
                  <c:v>5.2966144560000172</c:v>
                </c:pt>
                <c:pt idx="15">
                  <c:v>5.2966144560000039</c:v>
                </c:pt>
                <c:pt idx="16">
                  <c:v>5.2966144559999968</c:v>
                </c:pt>
                <c:pt idx="17">
                  <c:v>5.1703375794424193</c:v>
                </c:pt>
                <c:pt idx="18">
                  <c:v>5.0348499427987656</c:v>
                </c:pt>
                <c:pt idx="19">
                  <c:v>4.9031092370985938</c:v>
                </c:pt>
                <c:pt idx="20">
                  <c:v>4.7746663306293602</c:v>
                </c:pt>
                <c:pt idx="21">
                  <c:v>4.649070794558904</c:v>
                </c:pt>
                <c:pt idx="22">
                  <c:v>4.5258718103488151</c:v>
                </c:pt>
                <c:pt idx="23">
                  <c:v>4.4046187697218606</c:v>
                </c:pt>
                <c:pt idx="24">
                  <c:v>4.2848616122573899</c:v>
                </c:pt>
                <c:pt idx="25">
                  <c:v>4.1661509464266278</c:v>
                </c:pt>
                <c:pt idx="26">
                  <c:v>4.0480379999999965</c:v>
                </c:pt>
                <c:pt idx="27">
                  <c:v>4.048038000000024</c:v>
                </c:pt>
                <c:pt idx="28">
                  <c:v>4.0480379999999743</c:v>
                </c:pt>
                <c:pt idx="29">
                  <c:v>4.0480379999999965</c:v>
                </c:pt>
                <c:pt idx="30">
                  <c:v>4.0480380000000089</c:v>
                </c:pt>
                <c:pt idx="31">
                  <c:v>4.0480379999999938</c:v>
                </c:pt>
                <c:pt idx="32">
                  <c:v>4.0480380000000027</c:v>
                </c:pt>
                <c:pt idx="33">
                  <c:v>4.0480379999999805</c:v>
                </c:pt>
                <c:pt idx="34">
                  <c:v>4.0480379999999938</c:v>
                </c:pt>
                <c:pt idx="35">
                  <c:v>4.0480380000000018</c:v>
                </c:pt>
                <c:pt idx="36">
                  <c:v>4.0480379999999965</c:v>
                </c:pt>
              </c:numCache>
            </c:numRef>
          </c:val>
          <c:smooth val="0"/>
          <c:extLst>
            <c:ext xmlns:c16="http://schemas.microsoft.com/office/drawing/2014/chart" uri="{C3380CC4-5D6E-409C-BE32-E72D297353CC}">
              <c16:uniqueId val="{00000000-07C3-45A3-AA1B-19633F6A7790}"/>
            </c:ext>
          </c:extLst>
        </c:ser>
        <c:dLbls>
          <c:showLegendKey val="0"/>
          <c:showVal val="0"/>
          <c:showCatName val="0"/>
          <c:showSerName val="0"/>
          <c:showPercent val="0"/>
          <c:showBubbleSize val="0"/>
        </c:dLbls>
        <c:smooth val="0"/>
        <c:axId val="512082928"/>
        <c:axId val="512077832"/>
      </c:lineChart>
      <c:catAx>
        <c:axId val="512082928"/>
        <c:scaling>
          <c:orientation val="minMax"/>
        </c:scaling>
        <c:delete val="0"/>
        <c:axPos val="b"/>
        <c:numFmt formatCode="General" sourceLinked="1"/>
        <c:majorTickMark val="out"/>
        <c:minorTickMark val="none"/>
        <c:tickLblPos val="nextTo"/>
        <c:crossAx val="512077832"/>
        <c:crosses val="autoZero"/>
        <c:auto val="1"/>
        <c:lblAlgn val="ctr"/>
        <c:lblOffset val="100"/>
        <c:noMultiLvlLbl val="0"/>
      </c:catAx>
      <c:valAx>
        <c:axId val="512077832"/>
        <c:scaling>
          <c:orientation val="minMax"/>
          <c:min val="2"/>
        </c:scaling>
        <c:delete val="0"/>
        <c:axPos val="l"/>
        <c:majorGridlines/>
        <c:numFmt formatCode="0.0" sourceLinked="0"/>
        <c:majorTickMark val="out"/>
        <c:minorTickMark val="none"/>
        <c:tickLblPos val="nextTo"/>
        <c:crossAx val="51208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NB spending (%)</a:t>
            </a:r>
          </a:p>
        </c:rich>
      </c:tx>
      <c:overlay val="0"/>
    </c:title>
    <c:autoTitleDeleted val="0"/>
    <c:plotArea>
      <c:layout/>
      <c:lineChart>
        <c:grouping val="standard"/>
        <c:varyColors val="0"/>
        <c:ser>
          <c:idx val="0"/>
          <c:order val="0"/>
          <c:tx>
            <c:strRef>
              <c:f>'Provincial spending Projection '!$Z$33</c:f>
              <c:strCache>
                <c:ptCount val="1"/>
                <c:pt idx="0">
                  <c:v>Annual growth rate in NB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'!$Z$34:$Z$70</c:f>
              <c:numCache>
                <c:formatCode>0.0</c:formatCode>
                <c:ptCount val="37"/>
                <c:pt idx="1">
                  <c:v>1.6604560306410516</c:v>
                </c:pt>
                <c:pt idx="2">
                  <c:v>8.0570327910813457</c:v>
                </c:pt>
                <c:pt idx="3">
                  <c:v>4.7692546202168788</c:v>
                </c:pt>
                <c:pt idx="4">
                  <c:v>4.4971417508611804</c:v>
                </c:pt>
                <c:pt idx="5">
                  <c:v>4.426121500738164</c:v>
                </c:pt>
                <c:pt idx="6">
                  <c:v>4.5719415276005506</c:v>
                </c:pt>
                <c:pt idx="7">
                  <c:v>4.7174664074020836</c:v>
                </c:pt>
                <c:pt idx="8">
                  <c:v>4.8626961401427948</c:v>
                </c:pt>
                <c:pt idx="9">
                  <c:v>5.0076307258227306</c:v>
                </c:pt>
                <c:pt idx="10">
                  <c:v>5.1522701644417497</c:v>
                </c:pt>
                <c:pt idx="11">
                  <c:v>5.2966144560000208</c:v>
                </c:pt>
                <c:pt idx="12">
                  <c:v>5.2966144559999933</c:v>
                </c:pt>
                <c:pt idx="13">
                  <c:v>5.2966144559999968</c:v>
                </c:pt>
                <c:pt idx="14">
                  <c:v>5.2966144560000137</c:v>
                </c:pt>
                <c:pt idx="15">
                  <c:v>5.2966144559999968</c:v>
                </c:pt>
                <c:pt idx="16">
                  <c:v>5.2966144560000012</c:v>
                </c:pt>
                <c:pt idx="17">
                  <c:v>5.1703375794424344</c:v>
                </c:pt>
                <c:pt idx="18">
                  <c:v>5.0348499427987603</c:v>
                </c:pt>
                <c:pt idx="19">
                  <c:v>4.9031092370985929</c:v>
                </c:pt>
                <c:pt idx="20">
                  <c:v>4.7746663306293584</c:v>
                </c:pt>
                <c:pt idx="21">
                  <c:v>4.6490707945588907</c:v>
                </c:pt>
                <c:pt idx="22">
                  <c:v>4.5258718103488338</c:v>
                </c:pt>
                <c:pt idx="23">
                  <c:v>4.4046187697218553</c:v>
                </c:pt>
                <c:pt idx="24">
                  <c:v>4.2848616122573926</c:v>
                </c:pt>
                <c:pt idx="25">
                  <c:v>4.1661509464266393</c:v>
                </c:pt>
                <c:pt idx="26">
                  <c:v>4.0480379999999743</c:v>
                </c:pt>
                <c:pt idx="27">
                  <c:v>4.0480380000000098</c:v>
                </c:pt>
                <c:pt idx="28">
                  <c:v>4.0480380000000009</c:v>
                </c:pt>
                <c:pt idx="29">
                  <c:v>4.0480379999999867</c:v>
                </c:pt>
                <c:pt idx="30">
                  <c:v>4.048038</c:v>
                </c:pt>
                <c:pt idx="31">
                  <c:v>4.0480380000000098</c:v>
                </c:pt>
                <c:pt idx="32">
                  <c:v>4.0480379999999796</c:v>
                </c:pt>
                <c:pt idx="33">
                  <c:v>4.0480380000000071</c:v>
                </c:pt>
                <c:pt idx="34">
                  <c:v>4.0480379999999903</c:v>
                </c:pt>
                <c:pt idx="35">
                  <c:v>4.0480379999999894</c:v>
                </c:pt>
                <c:pt idx="36">
                  <c:v>4.0480380000000089</c:v>
                </c:pt>
              </c:numCache>
            </c:numRef>
          </c:val>
          <c:smooth val="0"/>
          <c:extLst>
            <c:ext xmlns:c16="http://schemas.microsoft.com/office/drawing/2014/chart" uri="{C3380CC4-5D6E-409C-BE32-E72D297353CC}">
              <c16:uniqueId val="{00000000-0159-4922-B619-7B6A58048B6E}"/>
            </c:ext>
          </c:extLst>
        </c:ser>
        <c:dLbls>
          <c:showLegendKey val="0"/>
          <c:showVal val="0"/>
          <c:showCatName val="0"/>
          <c:showSerName val="0"/>
          <c:showPercent val="0"/>
          <c:showBubbleSize val="0"/>
        </c:dLbls>
        <c:smooth val="0"/>
        <c:axId val="512084104"/>
        <c:axId val="512079008"/>
      </c:lineChart>
      <c:catAx>
        <c:axId val="512084104"/>
        <c:scaling>
          <c:orientation val="minMax"/>
        </c:scaling>
        <c:delete val="0"/>
        <c:axPos val="b"/>
        <c:numFmt formatCode="General" sourceLinked="1"/>
        <c:majorTickMark val="out"/>
        <c:minorTickMark val="none"/>
        <c:tickLblPos val="nextTo"/>
        <c:crossAx val="512079008"/>
        <c:crosses val="autoZero"/>
        <c:auto val="1"/>
        <c:lblAlgn val="ctr"/>
        <c:lblOffset val="100"/>
        <c:noMultiLvlLbl val="0"/>
      </c:catAx>
      <c:valAx>
        <c:axId val="512079008"/>
        <c:scaling>
          <c:orientation val="minMax"/>
          <c:min val="1"/>
        </c:scaling>
        <c:delete val="0"/>
        <c:axPos val="l"/>
        <c:majorGridlines/>
        <c:numFmt formatCode="0.0" sourceLinked="0"/>
        <c:majorTickMark val="out"/>
        <c:minorTickMark val="none"/>
        <c:tickLblPos val="nextTo"/>
        <c:crossAx val="512084104"/>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QC</a:t>
            </a:r>
            <a:r>
              <a:rPr lang="en-US" sz="1200" baseline="0"/>
              <a:t> spending</a:t>
            </a:r>
            <a:r>
              <a:rPr lang="en-US" sz="1200"/>
              <a:t> (%)</a:t>
            </a:r>
          </a:p>
        </c:rich>
      </c:tx>
      <c:overlay val="0"/>
    </c:title>
    <c:autoTitleDeleted val="0"/>
    <c:plotArea>
      <c:layout/>
      <c:lineChart>
        <c:grouping val="standard"/>
        <c:varyColors val="0"/>
        <c:ser>
          <c:idx val="0"/>
          <c:order val="0"/>
          <c:tx>
            <c:strRef>
              <c:f>'Provincial spending Projection '!$AE$33</c:f>
              <c:strCache>
                <c:ptCount val="1"/>
                <c:pt idx="0">
                  <c:v>Annual growth rate in QC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'!$AE$34:$AE$70</c:f>
              <c:numCache>
                <c:formatCode>0.0</c:formatCode>
                <c:ptCount val="37"/>
                <c:pt idx="1">
                  <c:v>0.51033555661048924</c:v>
                </c:pt>
                <c:pt idx="2">
                  <c:v>7.4143944677498057</c:v>
                </c:pt>
                <c:pt idx="3">
                  <c:v>4.2150249427964415</c:v>
                </c:pt>
                <c:pt idx="4">
                  <c:v>4.0131215911178097</c:v>
                </c:pt>
                <c:pt idx="5">
                  <c:v>4.0112470781009986</c:v>
                </c:pt>
                <c:pt idx="6">
                  <c:v>4.2254944497434046</c:v>
                </c:pt>
                <c:pt idx="7">
                  <c:v>4.4397340312554778</c:v>
                </c:pt>
                <c:pt idx="8">
                  <c:v>4.6539658226371516</c:v>
                </c:pt>
                <c:pt idx="9">
                  <c:v>4.8681898238885122</c:v>
                </c:pt>
                <c:pt idx="10">
                  <c:v>5.0824060350094289</c:v>
                </c:pt>
                <c:pt idx="11">
                  <c:v>5.2966144559999977</c:v>
                </c:pt>
                <c:pt idx="12">
                  <c:v>5.2966144560000137</c:v>
                </c:pt>
                <c:pt idx="13">
                  <c:v>5.2966144559999933</c:v>
                </c:pt>
                <c:pt idx="14">
                  <c:v>5.2966144560000084</c:v>
                </c:pt>
                <c:pt idx="15">
                  <c:v>5.2966144560000217</c:v>
                </c:pt>
                <c:pt idx="16">
                  <c:v>5.2966144559999835</c:v>
                </c:pt>
                <c:pt idx="17">
                  <c:v>5.170337579442438</c:v>
                </c:pt>
                <c:pt idx="18">
                  <c:v>5.0348499427987488</c:v>
                </c:pt>
                <c:pt idx="19">
                  <c:v>4.9031092370985876</c:v>
                </c:pt>
                <c:pt idx="20">
                  <c:v>4.774666330629378</c:v>
                </c:pt>
                <c:pt idx="21">
                  <c:v>4.6490707945588978</c:v>
                </c:pt>
                <c:pt idx="22">
                  <c:v>4.5258718103487992</c:v>
                </c:pt>
                <c:pt idx="23">
                  <c:v>4.4046187697218802</c:v>
                </c:pt>
                <c:pt idx="24">
                  <c:v>4.2848616122573828</c:v>
                </c:pt>
                <c:pt idx="25">
                  <c:v>4.1661509464266455</c:v>
                </c:pt>
                <c:pt idx="26">
                  <c:v>4.0480379999999938</c:v>
                </c:pt>
                <c:pt idx="27">
                  <c:v>4.0480380000000009</c:v>
                </c:pt>
                <c:pt idx="28">
                  <c:v>4.0480379999999911</c:v>
                </c:pt>
                <c:pt idx="29">
                  <c:v>4.0480379999999956</c:v>
                </c:pt>
                <c:pt idx="30">
                  <c:v>4.0480379999999903</c:v>
                </c:pt>
                <c:pt idx="31">
                  <c:v>4.0480379999999938</c:v>
                </c:pt>
                <c:pt idx="32">
                  <c:v>4.0480380000000071</c:v>
                </c:pt>
                <c:pt idx="33">
                  <c:v>4.0480379999999796</c:v>
                </c:pt>
                <c:pt idx="34">
                  <c:v>4.0480380000000062</c:v>
                </c:pt>
                <c:pt idx="35">
                  <c:v>4.0480379999999974</c:v>
                </c:pt>
                <c:pt idx="36">
                  <c:v>4.0480379999999991</c:v>
                </c:pt>
              </c:numCache>
            </c:numRef>
          </c:val>
          <c:smooth val="0"/>
          <c:extLst>
            <c:ext xmlns:c16="http://schemas.microsoft.com/office/drawing/2014/chart" uri="{C3380CC4-5D6E-409C-BE32-E72D297353CC}">
              <c16:uniqueId val="{00000000-F647-4E99-8408-4A476DF968EC}"/>
            </c:ext>
          </c:extLst>
        </c:ser>
        <c:dLbls>
          <c:showLegendKey val="0"/>
          <c:showVal val="0"/>
          <c:showCatName val="0"/>
          <c:showSerName val="0"/>
          <c:showPercent val="0"/>
          <c:showBubbleSize val="0"/>
        </c:dLbls>
        <c:smooth val="0"/>
        <c:axId val="512082536"/>
        <c:axId val="512083320"/>
      </c:lineChart>
      <c:catAx>
        <c:axId val="512082536"/>
        <c:scaling>
          <c:orientation val="minMax"/>
        </c:scaling>
        <c:delete val="0"/>
        <c:axPos val="b"/>
        <c:numFmt formatCode="General" sourceLinked="1"/>
        <c:majorTickMark val="out"/>
        <c:minorTickMark val="none"/>
        <c:tickLblPos val="nextTo"/>
        <c:crossAx val="512083320"/>
        <c:crosses val="autoZero"/>
        <c:auto val="1"/>
        <c:lblAlgn val="ctr"/>
        <c:lblOffset val="100"/>
        <c:noMultiLvlLbl val="0"/>
      </c:catAx>
      <c:valAx>
        <c:axId val="512083320"/>
        <c:scaling>
          <c:orientation val="minMax"/>
        </c:scaling>
        <c:delete val="0"/>
        <c:axPos val="l"/>
        <c:majorGridlines/>
        <c:numFmt formatCode="0.0" sourceLinked="0"/>
        <c:majorTickMark val="out"/>
        <c:minorTickMark val="none"/>
        <c:tickLblPos val="nextTo"/>
        <c:crossAx val="512082536"/>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ON spending(%)</a:t>
            </a:r>
          </a:p>
        </c:rich>
      </c:tx>
      <c:overlay val="0"/>
    </c:title>
    <c:autoTitleDeleted val="0"/>
    <c:plotArea>
      <c:layout>
        <c:manualLayout>
          <c:layoutTarget val="inner"/>
          <c:xMode val="edge"/>
          <c:yMode val="edge"/>
          <c:x val="9.8373349608361638E-2"/>
          <c:y val="0.18944438441626771"/>
          <c:w val="0.86727499666811092"/>
          <c:h val="0.6592066258579462"/>
        </c:manualLayout>
      </c:layout>
      <c:lineChart>
        <c:grouping val="standard"/>
        <c:varyColors val="0"/>
        <c:ser>
          <c:idx val="0"/>
          <c:order val="0"/>
          <c:tx>
            <c:strRef>
              <c:f>'Provincial spending Projection '!$AJ$33</c:f>
              <c:strCache>
                <c:ptCount val="1"/>
                <c:pt idx="0">
                  <c:v>Annual growth rate in ON(%)</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'!$AJ$34:$AJ$70</c:f>
              <c:numCache>
                <c:formatCode>0.0</c:formatCode>
                <c:ptCount val="37"/>
                <c:pt idx="1">
                  <c:v>-6.572223705014904E-2</c:v>
                </c:pt>
                <c:pt idx="2">
                  <c:v>7.0076517103119267</c:v>
                </c:pt>
                <c:pt idx="3">
                  <c:v>3.8642383509242353</c:v>
                </c:pt>
                <c:pt idx="4">
                  <c:v>3.7067724561814113</c:v>
                </c:pt>
                <c:pt idx="5">
                  <c:v>3.7486621052983615</c:v>
                </c:pt>
                <c:pt idx="6">
                  <c:v>4.0062189496091989</c:v>
                </c:pt>
                <c:pt idx="7">
                  <c:v>4.2639498795758008</c:v>
                </c:pt>
                <c:pt idx="8">
                  <c:v>4.5218548951981958</c:v>
                </c:pt>
                <c:pt idx="9">
                  <c:v>4.7799339964763643</c:v>
                </c:pt>
                <c:pt idx="10">
                  <c:v>5.0381871834103062</c:v>
                </c:pt>
                <c:pt idx="11">
                  <c:v>5.296614456000011</c:v>
                </c:pt>
                <c:pt idx="12">
                  <c:v>5.2966144559999933</c:v>
                </c:pt>
                <c:pt idx="13">
                  <c:v>5.2966144559999844</c:v>
                </c:pt>
                <c:pt idx="14">
                  <c:v>5.2966144559999959</c:v>
                </c:pt>
                <c:pt idx="15">
                  <c:v>5.2966144560000208</c:v>
                </c:pt>
                <c:pt idx="16">
                  <c:v>5.2966144559999933</c:v>
                </c:pt>
                <c:pt idx="17">
                  <c:v>5.170337579442422</c:v>
                </c:pt>
                <c:pt idx="18">
                  <c:v>5.0348499427987772</c:v>
                </c:pt>
                <c:pt idx="19">
                  <c:v>4.9031092370985805</c:v>
                </c:pt>
                <c:pt idx="20">
                  <c:v>4.7746663306293753</c:v>
                </c:pt>
                <c:pt idx="21">
                  <c:v>4.6490707945589058</c:v>
                </c:pt>
                <c:pt idx="22">
                  <c:v>4.5258718103488009</c:v>
                </c:pt>
                <c:pt idx="23">
                  <c:v>4.4046187697218802</c:v>
                </c:pt>
                <c:pt idx="24">
                  <c:v>4.284861612257389</c:v>
                </c:pt>
                <c:pt idx="25">
                  <c:v>4.1661509464266233</c:v>
                </c:pt>
                <c:pt idx="26">
                  <c:v>4.048037999999992</c:v>
                </c:pt>
                <c:pt idx="27">
                  <c:v>4.048038000000008</c:v>
                </c:pt>
                <c:pt idx="28">
                  <c:v>4.0480380000000018</c:v>
                </c:pt>
                <c:pt idx="29">
                  <c:v>4.0480379999999938</c:v>
                </c:pt>
                <c:pt idx="30">
                  <c:v>4.0480379999999982</c:v>
                </c:pt>
                <c:pt idx="31">
                  <c:v>4.0480380000000009</c:v>
                </c:pt>
                <c:pt idx="32">
                  <c:v>4.0480379999999805</c:v>
                </c:pt>
                <c:pt idx="33">
                  <c:v>4.0480380000000036</c:v>
                </c:pt>
                <c:pt idx="34">
                  <c:v>4.0480379999999956</c:v>
                </c:pt>
                <c:pt idx="35">
                  <c:v>4.0480379999999903</c:v>
                </c:pt>
                <c:pt idx="36">
                  <c:v>4.0480380000000045</c:v>
                </c:pt>
              </c:numCache>
            </c:numRef>
          </c:val>
          <c:smooth val="0"/>
          <c:extLst>
            <c:ext xmlns:c16="http://schemas.microsoft.com/office/drawing/2014/chart" uri="{C3380CC4-5D6E-409C-BE32-E72D297353CC}">
              <c16:uniqueId val="{00000000-C8AB-420A-8547-29D0AC080E5F}"/>
            </c:ext>
          </c:extLst>
        </c:ser>
        <c:dLbls>
          <c:showLegendKey val="0"/>
          <c:showVal val="0"/>
          <c:showCatName val="0"/>
          <c:showSerName val="0"/>
          <c:showPercent val="0"/>
          <c:showBubbleSize val="0"/>
        </c:dLbls>
        <c:smooth val="0"/>
        <c:axId val="512078616"/>
        <c:axId val="512079400"/>
      </c:lineChart>
      <c:catAx>
        <c:axId val="512078616"/>
        <c:scaling>
          <c:orientation val="minMax"/>
        </c:scaling>
        <c:delete val="0"/>
        <c:axPos val="b"/>
        <c:numFmt formatCode="General" sourceLinked="1"/>
        <c:majorTickMark val="out"/>
        <c:minorTickMark val="none"/>
        <c:tickLblPos val="nextTo"/>
        <c:txPr>
          <a:bodyPr/>
          <a:lstStyle/>
          <a:p>
            <a:pPr>
              <a:defRPr sz="800" baseline="0"/>
            </a:pPr>
            <a:endParaRPr lang="en-US"/>
          </a:p>
        </c:txPr>
        <c:crossAx val="512079400"/>
        <c:crosses val="autoZero"/>
        <c:auto val="1"/>
        <c:lblAlgn val="ctr"/>
        <c:lblOffset val="100"/>
        <c:noMultiLvlLbl val="0"/>
      </c:catAx>
      <c:valAx>
        <c:axId val="512079400"/>
        <c:scaling>
          <c:orientation val="minMax"/>
          <c:min val="-1"/>
        </c:scaling>
        <c:delete val="0"/>
        <c:axPos val="l"/>
        <c:majorGridlines/>
        <c:numFmt formatCode="0.0" sourceLinked="0"/>
        <c:majorTickMark val="out"/>
        <c:minorTickMark val="none"/>
        <c:tickLblPos val="nextTo"/>
        <c:crossAx val="512078616"/>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MA spending (%)</a:t>
            </a:r>
          </a:p>
        </c:rich>
      </c:tx>
      <c:overlay val="0"/>
    </c:title>
    <c:autoTitleDeleted val="0"/>
    <c:plotArea>
      <c:layout/>
      <c:lineChart>
        <c:grouping val="standard"/>
        <c:varyColors val="0"/>
        <c:ser>
          <c:idx val="0"/>
          <c:order val="0"/>
          <c:tx>
            <c:strRef>
              <c:f>'Provincial spending Projection '!$AO$33</c:f>
              <c:strCache>
                <c:ptCount val="1"/>
                <c:pt idx="0">
                  <c:v>Annual growth rate in MA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'!$AO$34:$AO$70</c:f>
              <c:numCache>
                <c:formatCode>0.0</c:formatCode>
                <c:ptCount val="37"/>
                <c:pt idx="1">
                  <c:v>2.1196067928411977</c:v>
                </c:pt>
                <c:pt idx="2">
                  <c:v>7.653821232712593</c:v>
                </c:pt>
                <c:pt idx="3">
                  <c:v>4.4215134354577375</c:v>
                </c:pt>
                <c:pt idx="4">
                  <c:v>4.1934522325014756</c:v>
                </c:pt>
                <c:pt idx="5">
                  <c:v>4.165816199286982</c:v>
                </c:pt>
                <c:pt idx="6">
                  <c:v>4.3545697010482183</c:v>
                </c:pt>
                <c:pt idx="7">
                  <c:v>4.5432083525525009</c:v>
                </c:pt>
                <c:pt idx="8">
                  <c:v>4.7317321537998547</c:v>
                </c:pt>
                <c:pt idx="9">
                  <c:v>4.9201411047901731</c:v>
                </c:pt>
                <c:pt idx="10">
                  <c:v>5.1084352055235804</c:v>
                </c:pt>
                <c:pt idx="11">
                  <c:v>5.2966144560000128</c:v>
                </c:pt>
                <c:pt idx="12">
                  <c:v>5.2966144559999995</c:v>
                </c:pt>
                <c:pt idx="13">
                  <c:v>5.2966144559999861</c:v>
                </c:pt>
                <c:pt idx="14">
                  <c:v>5.2966144560000075</c:v>
                </c:pt>
                <c:pt idx="15">
                  <c:v>5.2966144560000075</c:v>
                </c:pt>
                <c:pt idx="16">
                  <c:v>5.2966144560000057</c:v>
                </c:pt>
                <c:pt idx="17">
                  <c:v>5.1703375794424318</c:v>
                </c:pt>
                <c:pt idx="18">
                  <c:v>5.0348499427987568</c:v>
                </c:pt>
                <c:pt idx="19">
                  <c:v>4.9031092370986</c:v>
                </c:pt>
                <c:pt idx="20">
                  <c:v>4.7746663306293611</c:v>
                </c:pt>
                <c:pt idx="21">
                  <c:v>4.6490707945588872</c:v>
                </c:pt>
                <c:pt idx="22">
                  <c:v>4.5258718103488214</c:v>
                </c:pt>
                <c:pt idx="23">
                  <c:v>4.4046187697218615</c:v>
                </c:pt>
                <c:pt idx="24">
                  <c:v>4.2848616122573793</c:v>
                </c:pt>
                <c:pt idx="25">
                  <c:v>4.166150946426642</c:v>
                </c:pt>
                <c:pt idx="26">
                  <c:v>4.0480379999999805</c:v>
                </c:pt>
                <c:pt idx="27">
                  <c:v>4.0480380000000187</c:v>
                </c:pt>
                <c:pt idx="28">
                  <c:v>4.0480379999999938</c:v>
                </c:pt>
                <c:pt idx="29">
                  <c:v>4.048038</c:v>
                </c:pt>
                <c:pt idx="30">
                  <c:v>4.0480379999999903</c:v>
                </c:pt>
                <c:pt idx="31">
                  <c:v>4.0480380000000062</c:v>
                </c:pt>
                <c:pt idx="32">
                  <c:v>4.0480379999999938</c:v>
                </c:pt>
                <c:pt idx="33">
                  <c:v>4.0480379999999823</c:v>
                </c:pt>
                <c:pt idx="34">
                  <c:v>4.0480380000000178</c:v>
                </c:pt>
                <c:pt idx="35">
                  <c:v>4.0480379999999876</c:v>
                </c:pt>
                <c:pt idx="36">
                  <c:v>4.048038</c:v>
                </c:pt>
              </c:numCache>
            </c:numRef>
          </c:val>
          <c:smooth val="0"/>
          <c:extLst>
            <c:ext xmlns:c16="http://schemas.microsoft.com/office/drawing/2014/chart" uri="{C3380CC4-5D6E-409C-BE32-E72D297353CC}">
              <c16:uniqueId val="{00000000-C001-485D-84BD-DDB75A23B988}"/>
            </c:ext>
          </c:extLst>
        </c:ser>
        <c:dLbls>
          <c:showLegendKey val="0"/>
          <c:showVal val="0"/>
          <c:showCatName val="0"/>
          <c:showSerName val="0"/>
          <c:showPercent val="0"/>
          <c:showBubbleSize val="0"/>
        </c:dLbls>
        <c:smooth val="0"/>
        <c:axId val="512080968"/>
        <c:axId val="512083712"/>
      </c:lineChart>
      <c:catAx>
        <c:axId val="512080968"/>
        <c:scaling>
          <c:orientation val="minMax"/>
        </c:scaling>
        <c:delete val="0"/>
        <c:axPos val="b"/>
        <c:numFmt formatCode="General" sourceLinked="1"/>
        <c:majorTickMark val="out"/>
        <c:minorTickMark val="none"/>
        <c:tickLblPos val="nextTo"/>
        <c:crossAx val="512083712"/>
        <c:crosses val="autoZero"/>
        <c:auto val="1"/>
        <c:lblAlgn val="ctr"/>
        <c:lblOffset val="100"/>
        <c:noMultiLvlLbl val="0"/>
      </c:catAx>
      <c:valAx>
        <c:axId val="512083712"/>
        <c:scaling>
          <c:orientation val="minMax"/>
          <c:min val="2"/>
        </c:scaling>
        <c:delete val="0"/>
        <c:axPos val="l"/>
        <c:majorGridlines/>
        <c:numFmt formatCode="0.0" sourceLinked="0"/>
        <c:majorTickMark val="out"/>
        <c:minorTickMark val="none"/>
        <c:tickLblPos val="nextTo"/>
        <c:crossAx val="512080968"/>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MA spending (%)</a:t>
            </a:r>
          </a:p>
        </c:rich>
      </c:tx>
      <c:overlay val="0"/>
    </c:title>
    <c:autoTitleDeleted val="0"/>
    <c:plotArea>
      <c:layout/>
      <c:lineChart>
        <c:grouping val="standard"/>
        <c:varyColors val="0"/>
        <c:ser>
          <c:idx val="0"/>
          <c:order val="0"/>
          <c:tx>
            <c:strRef>
              <c:f>'Provincial spending Projection '!$AT$33</c:f>
              <c:strCache>
                <c:ptCount val="1"/>
                <c:pt idx="0">
                  <c:v>Annual growth rate in MA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'!$AT$34:$AT$70</c:f>
              <c:numCache>
                <c:formatCode>0.0</c:formatCode>
                <c:ptCount val="37"/>
                <c:pt idx="1">
                  <c:v>1.2200502259341466</c:v>
                </c:pt>
                <c:pt idx="2">
                  <c:v>8.0303723872817265</c:v>
                </c:pt>
                <c:pt idx="3">
                  <c:v>4.7462619251638083</c:v>
                </c:pt>
                <c:pt idx="4">
                  <c:v>4.4770617580605379</c:v>
                </c:pt>
                <c:pt idx="5">
                  <c:v>4.4089100783376214</c:v>
                </c:pt>
                <c:pt idx="6">
                  <c:v>4.5575688724762857</c:v>
                </c:pt>
                <c:pt idx="7">
                  <c:v>4.7059444408036573</c:v>
                </c:pt>
                <c:pt idx="8">
                  <c:v>4.8540367833197084</c:v>
                </c:pt>
                <c:pt idx="9">
                  <c:v>5.0018459000244739</c:v>
                </c:pt>
                <c:pt idx="10">
                  <c:v>5.1493717909178756</c:v>
                </c:pt>
                <c:pt idx="11">
                  <c:v>5.2966144559999977</c:v>
                </c:pt>
                <c:pt idx="12">
                  <c:v>5.2966144560000119</c:v>
                </c:pt>
                <c:pt idx="13">
                  <c:v>5.296614455999979</c:v>
                </c:pt>
                <c:pt idx="14">
                  <c:v>5.2966144560000261</c:v>
                </c:pt>
                <c:pt idx="15">
                  <c:v>5.2966144559999853</c:v>
                </c:pt>
                <c:pt idx="16">
                  <c:v>5.2966144560000155</c:v>
                </c:pt>
                <c:pt idx="17">
                  <c:v>5.1703375794424229</c:v>
                </c:pt>
                <c:pt idx="18">
                  <c:v>5.0348499427987665</c:v>
                </c:pt>
                <c:pt idx="19">
                  <c:v>4.9031092370985849</c:v>
                </c:pt>
                <c:pt idx="20">
                  <c:v>4.7746663306293655</c:v>
                </c:pt>
                <c:pt idx="21">
                  <c:v>4.6490707945589023</c:v>
                </c:pt>
                <c:pt idx="22">
                  <c:v>4.5258718103488143</c:v>
                </c:pt>
                <c:pt idx="23">
                  <c:v>4.4046187697218677</c:v>
                </c:pt>
                <c:pt idx="24">
                  <c:v>4.284861612257381</c:v>
                </c:pt>
                <c:pt idx="25">
                  <c:v>4.166150946426626</c:v>
                </c:pt>
                <c:pt idx="26">
                  <c:v>4.0480379999999956</c:v>
                </c:pt>
                <c:pt idx="27">
                  <c:v>4.0480380000000196</c:v>
                </c:pt>
                <c:pt idx="28">
                  <c:v>4.0480379999999903</c:v>
                </c:pt>
                <c:pt idx="29">
                  <c:v>4.0480379999999894</c:v>
                </c:pt>
                <c:pt idx="30">
                  <c:v>4.0480379999999858</c:v>
                </c:pt>
                <c:pt idx="31">
                  <c:v>4.0480380000000196</c:v>
                </c:pt>
                <c:pt idx="32">
                  <c:v>4.0480380000000062</c:v>
                </c:pt>
                <c:pt idx="33">
                  <c:v>4.0480379999999814</c:v>
                </c:pt>
                <c:pt idx="34">
                  <c:v>4.0480379999999938</c:v>
                </c:pt>
                <c:pt idx="35">
                  <c:v>4.048038</c:v>
                </c:pt>
                <c:pt idx="36">
                  <c:v>4.0480379999999876</c:v>
                </c:pt>
              </c:numCache>
            </c:numRef>
          </c:val>
          <c:smooth val="0"/>
          <c:extLst>
            <c:ext xmlns:c16="http://schemas.microsoft.com/office/drawing/2014/chart" uri="{C3380CC4-5D6E-409C-BE32-E72D297353CC}">
              <c16:uniqueId val="{00000000-CEB9-4CED-A505-F7E5A73BADA7}"/>
            </c:ext>
          </c:extLst>
        </c:ser>
        <c:dLbls>
          <c:showLegendKey val="0"/>
          <c:showVal val="0"/>
          <c:showCatName val="0"/>
          <c:showSerName val="0"/>
          <c:showPercent val="0"/>
          <c:showBubbleSize val="0"/>
        </c:dLbls>
        <c:smooth val="0"/>
        <c:axId val="512077048"/>
        <c:axId val="512077440"/>
      </c:lineChart>
      <c:catAx>
        <c:axId val="512077048"/>
        <c:scaling>
          <c:orientation val="minMax"/>
        </c:scaling>
        <c:delete val="0"/>
        <c:axPos val="b"/>
        <c:numFmt formatCode="General" sourceLinked="1"/>
        <c:majorTickMark val="out"/>
        <c:minorTickMark val="none"/>
        <c:tickLblPos val="nextTo"/>
        <c:crossAx val="512077440"/>
        <c:crosses val="autoZero"/>
        <c:auto val="1"/>
        <c:lblAlgn val="ctr"/>
        <c:lblOffset val="100"/>
        <c:noMultiLvlLbl val="0"/>
      </c:catAx>
      <c:valAx>
        <c:axId val="512077440"/>
        <c:scaling>
          <c:orientation val="minMax"/>
          <c:min val="1"/>
        </c:scaling>
        <c:delete val="0"/>
        <c:axPos val="l"/>
        <c:majorGridlines/>
        <c:numFmt formatCode="0.0" sourceLinked="0"/>
        <c:majorTickMark val="out"/>
        <c:minorTickMark val="none"/>
        <c:tickLblPos val="nextTo"/>
        <c:crossAx val="512077048"/>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AB spending(%)</a:t>
            </a:r>
          </a:p>
        </c:rich>
      </c:tx>
      <c:layout>
        <c:manualLayout>
          <c:xMode val="edge"/>
          <c:yMode val="edge"/>
          <c:x val="0.19944444444444445"/>
          <c:y val="3.2407407407407406E-2"/>
        </c:manualLayout>
      </c:layout>
      <c:overlay val="0"/>
    </c:title>
    <c:autoTitleDeleted val="0"/>
    <c:plotArea>
      <c:layout/>
      <c:lineChart>
        <c:grouping val="standard"/>
        <c:varyColors val="0"/>
        <c:ser>
          <c:idx val="0"/>
          <c:order val="0"/>
          <c:tx>
            <c:strRef>
              <c:f>'Provincial spending Projection '!$AY$33</c:f>
              <c:strCache>
                <c:ptCount val="1"/>
                <c:pt idx="0">
                  <c:v>Annual growth rate in AB(%)</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'!$AY$34:$AY$70</c:f>
              <c:numCache>
                <c:formatCode>0.0</c:formatCode>
                <c:ptCount val="37"/>
                <c:pt idx="1">
                  <c:v>8.8505027915067452E-2</c:v>
                </c:pt>
                <c:pt idx="2">
                  <c:v>8.2715429504196862</c:v>
                </c:pt>
                <c:pt idx="3">
                  <c:v>4.9542543192655968</c:v>
                </c:pt>
                <c:pt idx="4">
                  <c:v>4.6587057874584357</c:v>
                </c:pt>
                <c:pt idx="5">
                  <c:v>4.5646049606786852</c:v>
                </c:pt>
                <c:pt idx="6">
                  <c:v>4.687584207433547</c:v>
                </c:pt>
                <c:pt idx="7">
                  <c:v>4.8101723885078664</c:v>
                </c:pt>
                <c:pt idx="8">
                  <c:v>4.9323695039016995</c:v>
                </c:pt>
                <c:pt idx="9">
                  <c:v>5.054175553615007</c:v>
                </c:pt>
                <c:pt idx="10">
                  <c:v>5.1755905376477482</c:v>
                </c:pt>
                <c:pt idx="11">
                  <c:v>5.2966144560000217</c:v>
                </c:pt>
                <c:pt idx="12">
                  <c:v>5.2966144559999799</c:v>
                </c:pt>
                <c:pt idx="13">
                  <c:v>5.2966144560000208</c:v>
                </c:pt>
                <c:pt idx="14">
                  <c:v>5.2966144560000075</c:v>
                </c:pt>
                <c:pt idx="15">
                  <c:v>5.2966144559999826</c:v>
                </c:pt>
                <c:pt idx="16">
                  <c:v>5.2966144560000181</c:v>
                </c:pt>
                <c:pt idx="17">
                  <c:v>5.1703375794424105</c:v>
                </c:pt>
                <c:pt idx="18">
                  <c:v>5.0348499427987674</c:v>
                </c:pt>
                <c:pt idx="19">
                  <c:v>4.9031092370986062</c:v>
                </c:pt>
                <c:pt idx="20">
                  <c:v>4.7746663306293566</c:v>
                </c:pt>
                <c:pt idx="21">
                  <c:v>4.6490707945589076</c:v>
                </c:pt>
                <c:pt idx="22">
                  <c:v>4.5258718103488071</c:v>
                </c:pt>
                <c:pt idx="23">
                  <c:v>4.4046187697218642</c:v>
                </c:pt>
                <c:pt idx="24">
                  <c:v>4.2848616122573864</c:v>
                </c:pt>
                <c:pt idx="25">
                  <c:v>4.1661509464266224</c:v>
                </c:pt>
                <c:pt idx="26">
                  <c:v>4.0480380000000178</c:v>
                </c:pt>
                <c:pt idx="27">
                  <c:v>4.0480379999999956</c:v>
                </c:pt>
                <c:pt idx="28">
                  <c:v>4.0480379999999991</c:v>
                </c:pt>
                <c:pt idx="29">
                  <c:v>4.0480379999999867</c:v>
                </c:pt>
                <c:pt idx="30">
                  <c:v>4.0480379999999965</c:v>
                </c:pt>
                <c:pt idx="31">
                  <c:v>4.048038</c:v>
                </c:pt>
                <c:pt idx="32">
                  <c:v>4.0480379999999849</c:v>
                </c:pt>
                <c:pt idx="33">
                  <c:v>4.048038</c:v>
                </c:pt>
                <c:pt idx="34">
                  <c:v>4.0480379999999965</c:v>
                </c:pt>
                <c:pt idx="35">
                  <c:v>4.048038000000008</c:v>
                </c:pt>
                <c:pt idx="36">
                  <c:v>4.0480379999999982</c:v>
                </c:pt>
              </c:numCache>
            </c:numRef>
          </c:val>
          <c:smooth val="0"/>
          <c:extLst>
            <c:ext xmlns:c16="http://schemas.microsoft.com/office/drawing/2014/chart" uri="{C3380CC4-5D6E-409C-BE32-E72D297353CC}">
              <c16:uniqueId val="{00000000-2122-4B0B-BF4F-5B92E9BA254A}"/>
            </c:ext>
          </c:extLst>
        </c:ser>
        <c:dLbls>
          <c:showLegendKey val="0"/>
          <c:showVal val="0"/>
          <c:showCatName val="0"/>
          <c:showSerName val="0"/>
          <c:showPercent val="0"/>
          <c:showBubbleSize val="0"/>
        </c:dLbls>
        <c:smooth val="0"/>
        <c:axId val="512081360"/>
        <c:axId val="512082144"/>
      </c:lineChart>
      <c:catAx>
        <c:axId val="512081360"/>
        <c:scaling>
          <c:orientation val="minMax"/>
        </c:scaling>
        <c:delete val="0"/>
        <c:axPos val="b"/>
        <c:numFmt formatCode="General" sourceLinked="1"/>
        <c:majorTickMark val="out"/>
        <c:minorTickMark val="none"/>
        <c:tickLblPos val="nextTo"/>
        <c:crossAx val="512082144"/>
        <c:crosses val="autoZero"/>
        <c:auto val="1"/>
        <c:lblAlgn val="ctr"/>
        <c:lblOffset val="100"/>
        <c:noMultiLvlLbl val="0"/>
      </c:catAx>
      <c:valAx>
        <c:axId val="512082144"/>
        <c:scaling>
          <c:orientation val="minMax"/>
        </c:scaling>
        <c:delete val="0"/>
        <c:axPos val="l"/>
        <c:majorGridlines/>
        <c:numFmt formatCode="0.0" sourceLinked="0"/>
        <c:majorTickMark val="out"/>
        <c:minorTickMark val="none"/>
        <c:tickLblPos val="nextTo"/>
        <c:crossAx val="512081360"/>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BC spending(%)</a:t>
            </a:r>
          </a:p>
        </c:rich>
      </c:tx>
      <c:overlay val="0"/>
    </c:title>
    <c:autoTitleDeleted val="0"/>
    <c:plotArea>
      <c:layout/>
      <c:lineChart>
        <c:grouping val="standard"/>
        <c:varyColors val="0"/>
        <c:ser>
          <c:idx val="0"/>
          <c:order val="0"/>
          <c:tx>
            <c:strRef>
              <c:f>'Provincial spending Projection '!$BD$33</c:f>
              <c:strCache>
                <c:ptCount val="1"/>
                <c:pt idx="0">
                  <c:v>Annual growth rate in BC(%)</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'!$BD$34:$BD$70</c:f>
              <c:numCache>
                <c:formatCode>0.0</c:formatCode>
                <c:ptCount val="37"/>
                <c:pt idx="1">
                  <c:v>1.2416383869827052</c:v>
                </c:pt>
                <c:pt idx="2">
                  <c:v>7.0074483464516959</c:v>
                </c:pt>
                <c:pt idx="3">
                  <c:v>3.8640629641124544</c:v>
                </c:pt>
                <c:pt idx="4">
                  <c:v>3.7066192872766837</c:v>
                </c:pt>
                <c:pt idx="5">
                  <c:v>3.7485308176657419</c:v>
                </c:pt>
                <c:pt idx="6">
                  <c:v>4.0061093159123864</c:v>
                </c:pt>
                <c:pt idx="7">
                  <c:v>4.2638619907492634</c:v>
                </c:pt>
                <c:pt idx="8">
                  <c:v>4.5217888421765009</c:v>
                </c:pt>
                <c:pt idx="9">
                  <c:v>4.779889870194058</c:v>
                </c:pt>
                <c:pt idx="10">
                  <c:v>5.0381650748018432</c:v>
                </c:pt>
                <c:pt idx="11">
                  <c:v>5.2966144560000057</c:v>
                </c:pt>
                <c:pt idx="12">
                  <c:v>5.2966144559999933</c:v>
                </c:pt>
                <c:pt idx="13">
                  <c:v>5.2966144560000057</c:v>
                </c:pt>
                <c:pt idx="14">
                  <c:v>5.2966144560000084</c:v>
                </c:pt>
                <c:pt idx="15">
                  <c:v>5.296614456000003</c:v>
                </c:pt>
                <c:pt idx="16">
                  <c:v>5.2966144560000021</c:v>
                </c:pt>
                <c:pt idx="17">
                  <c:v>5.170337579442422</c:v>
                </c:pt>
                <c:pt idx="18">
                  <c:v>5.0348499427987576</c:v>
                </c:pt>
                <c:pt idx="19">
                  <c:v>4.9031092370985982</c:v>
                </c:pt>
                <c:pt idx="20">
                  <c:v>4.7746663306293531</c:v>
                </c:pt>
                <c:pt idx="21">
                  <c:v>4.6490707945589165</c:v>
                </c:pt>
                <c:pt idx="22">
                  <c:v>4.5258718103488107</c:v>
                </c:pt>
                <c:pt idx="23">
                  <c:v>4.4046187697218686</c:v>
                </c:pt>
                <c:pt idx="24">
                  <c:v>4.2848616122573908</c:v>
                </c:pt>
                <c:pt idx="25">
                  <c:v>4.166150946426626</c:v>
                </c:pt>
                <c:pt idx="26">
                  <c:v>4.0480379999999982</c:v>
                </c:pt>
                <c:pt idx="27">
                  <c:v>4.0480379999999876</c:v>
                </c:pt>
                <c:pt idx="28">
                  <c:v>4.0480380000000018</c:v>
                </c:pt>
                <c:pt idx="29">
                  <c:v>4.048037999999984</c:v>
                </c:pt>
                <c:pt idx="30">
                  <c:v>4.0480380000000062</c:v>
                </c:pt>
                <c:pt idx="31">
                  <c:v>4.0480380000000187</c:v>
                </c:pt>
                <c:pt idx="32">
                  <c:v>4.0480379999999645</c:v>
                </c:pt>
                <c:pt idx="33">
                  <c:v>4.048038</c:v>
                </c:pt>
                <c:pt idx="34">
                  <c:v>4.0480380000000062</c:v>
                </c:pt>
                <c:pt idx="35">
                  <c:v>4.0480380000000098</c:v>
                </c:pt>
                <c:pt idx="36">
                  <c:v>4.0480379999999982</c:v>
                </c:pt>
              </c:numCache>
            </c:numRef>
          </c:val>
          <c:smooth val="0"/>
          <c:extLst>
            <c:ext xmlns:c16="http://schemas.microsoft.com/office/drawing/2014/chart" uri="{C3380CC4-5D6E-409C-BE32-E72D297353CC}">
              <c16:uniqueId val="{00000000-D99A-4FA2-AB6C-05A190A919C1}"/>
            </c:ext>
          </c:extLst>
        </c:ser>
        <c:dLbls>
          <c:showLegendKey val="0"/>
          <c:showVal val="0"/>
          <c:showCatName val="0"/>
          <c:showSerName val="0"/>
          <c:showPercent val="0"/>
          <c:showBubbleSize val="0"/>
        </c:dLbls>
        <c:smooth val="0"/>
        <c:axId val="512038040"/>
        <c:axId val="512036864"/>
      </c:lineChart>
      <c:catAx>
        <c:axId val="512038040"/>
        <c:scaling>
          <c:orientation val="minMax"/>
        </c:scaling>
        <c:delete val="0"/>
        <c:axPos val="b"/>
        <c:numFmt formatCode="General" sourceLinked="1"/>
        <c:majorTickMark val="out"/>
        <c:minorTickMark val="none"/>
        <c:tickLblPos val="nextTo"/>
        <c:crossAx val="512036864"/>
        <c:crosses val="autoZero"/>
        <c:auto val="1"/>
        <c:lblAlgn val="ctr"/>
        <c:lblOffset val="100"/>
        <c:noMultiLvlLbl val="0"/>
      </c:catAx>
      <c:valAx>
        <c:axId val="512036864"/>
        <c:scaling>
          <c:orientation val="minMax"/>
          <c:min val="1"/>
        </c:scaling>
        <c:delete val="0"/>
        <c:axPos val="l"/>
        <c:majorGridlines/>
        <c:numFmt formatCode="0.0" sourceLinked="0"/>
        <c:majorTickMark val="out"/>
        <c:minorTickMark val="none"/>
        <c:tickLblPos val="nextTo"/>
        <c:crossAx val="512038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Share of prescribed</a:t>
            </a:r>
            <a:r>
              <a:rPr lang="en-US" sz="1200" baseline="0"/>
              <a:t> drug in total HCE</a:t>
            </a:r>
            <a:endParaRPr lang="en-US" sz="1200"/>
          </a:p>
        </c:rich>
      </c:tx>
      <c:overlay val="1"/>
    </c:title>
    <c:autoTitleDeleted val="0"/>
    <c:plotArea>
      <c:layout>
        <c:manualLayout>
          <c:layoutTarget val="inner"/>
          <c:xMode val="edge"/>
          <c:yMode val="edge"/>
          <c:x val="7.1988407699037624E-2"/>
          <c:y val="0.12547462817147856"/>
          <c:w val="0.8913416447944007"/>
          <c:h val="0.75854549431321083"/>
        </c:manualLayout>
      </c:layout>
      <c:lineChart>
        <c:grouping val="standard"/>
        <c:varyColors val="0"/>
        <c:ser>
          <c:idx val="0"/>
          <c:order val="0"/>
          <c:tx>
            <c:strRef>
              <c:f>'Data for Graph A'!$H$1</c:f>
              <c:strCache>
                <c:ptCount val="1"/>
                <c:pt idx="0">
                  <c:v>s_pdrug</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A'!$H$2:$H$62</c:f>
              <c:numCache>
                <c:formatCode>0.0</c:formatCode>
                <c:ptCount val="61"/>
                <c:pt idx="0">
                  <c:v>6.3256117643567231</c:v>
                </c:pt>
                <c:pt idx="1">
                  <c:v>6.2876908589658509</c:v>
                </c:pt>
                <c:pt idx="2">
                  <c:v>6.3943412974563989</c:v>
                </c:pt>
                <c:pt idx="3">
                  <c:v>6.1536311200817231</c:v>
                </c:pt>
                <c:pt idx="4">
                  <c:v>6.0661815791785303</c:v>
                </c:pt>
                <c:pt idx="5">
                  <c:v>5.8226299470443541</c:v>
                </c:pt>
                <c:pt idx="6">
                  <c:v>6.382429016124096</c:v>
                </c:pt>
                <c:pt idx="7">
                  <c:v>6.2553340072269039</c:v>
                </c:pt>
                <c:pt idx="8">
                  <c:v>6.1904073559153137</c:v>
                </c:pt>
                <c:pt idx="9">
                  <c:v>6.1387164332887236</c:v>
                </c:pt>
                <c:pt idx="10">
                  <c:v>6.4415201958636867</c:v>
                </c:pt>
                <c:pt idx="11">
                  <c:v>6.9639489578628213</c:v>
                </c:pt>
                <c:pt idx="12">
                  <c:v>7.0382503163065699</c:v>
                </c:pt>
                <c:pt idx="13">
                  <c:v>7.3327778396279779</c:v>
                </c:pt>
                <c:pt idx="14">
                  <c:v>7.5992599037595916</c:v>
                </c:pt>
                <c:pt idx="15">
                  <c:v>7.974115303807344</c:v>
                </c:pt>
                <c:pt idx="16">
                  <c:v>8.2279534155149179</c:v>
                </c:pt>
                <c:pt idx="17">
                  <c:v>8.7284456548417815</c:v>
                </c:pt>
                <c:pt idx="18">
                  <c:v>9.2287000064215015</c:v>
                </c:pt>
                <c:pt idx="19">
                  <c:v>9.2400231579950205</c:v>
                </c:pt>
                <c:pt idx="20">
                  <c:v>9.9679414388244503</c:v>
                </c:pt>
                <c:pt idx="21">
                  <c:v>10.128323411060528</c:v>
                </c:pt>
                <c:pt idx="22">
                  <c:v>10.835401853087168</c:v>
                </c:pt>
                <c:pt idx="23">
                  <c:v>11.242268106377276</c:v>
                </c:pt>
                <c:pt idx="24">
                  <c:v>11.319242065916583</c:v>
                </c:pt>
                <c:pt idx="25">
                  <c:v>11.889861911517842</c:v>
                </c:pt>
                <c:pt idx="26">
                  <c:v>12.288660489386467</c:v>
                </c:pt>
                <c:pt idx="27">
                  <c:v>12.828786246418005</c:v>
                </c:pt>
                <c:pt idx="28">
                  <c:v>13.288570250114107</c:v>
                </c:pt>
                <c:pt idx="29">
                  <c:v>13.580548660967828</c:v>
                </c:pt>
                <c:pt idx="30">
                  <c:v>13.639214692562533</c:v>
                </c:pt>
                <c:pt idx="31">
                  <c:v>13.81621571256019</c:v>
                </c:pt>
                <c:pt idx="32">
                  <c:v>13.722677905829689</c:v>
                </c:pt>
                <c:pt idx="33">
                  <c:v>13.594841284823863</c:v>
                </c:pt>
                <c:pt idx="34">
                  <c:v>13.613234275673545</c:v>
                </c:pt>
                <c:pt idx="35">
                  <c:v>14.27038017509606</c:v>
                </c:pt>
                <c:pt idx="36">
                  <c:v>14.019071413866158</c:v>
                </c:pt>
                <c:pt idx="37">
                  <c:v>13.744602426899938</c:v>
                </c:pt>
                <c:pt idx="38">
                  <c:v>13.513408612416461</c:v>
                </c:pt>
                <c:pt idx="39">
                  <c:v>13.313364395417961</c:v>
                </c:pt>
                <c:pt idx="40">
                  <c:v>13.329802960824843</c:v>
                </c:pt>
              </c:numCache>
            </c:numRef>
          </c:val>
          <c:smooth val="0"/>
          <c:extLst>
            <c:ext xmlns:c16="http://schemas.microsoft.com/office/drawing/2014/chart" uri="{C3380CC4-5D6E-409C-BE32-E72D297353CC}">
              <c16:uniqueId val="{00000000-75CD-4BDA-8849-F2D6F7F424AB}"/>
            </c:ext>
          </c:extLst>
        </c:ser>
        <c:ser>
          <c:idx val="1"/>
          <c:order val="1"/>
          <c:tx>
            <c:strRef>
              <c:f>'Data for Graph A'!$I$1</c:f>
              <c:strCache>
                <c:ptCount val="1"/>
                <c:pt idx="0">
                  <c:v>Ŝ_pdrug</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A'!$I$2:$I$62</c:f>
              <c:numCache>
                <c:formatCode>0.0</c:formatCode>
                <c:ptCount val="61"/>
                <c:pt idx="40">
                  <c:v>13.329802960824843</c:v>
                </c:pt>
                <c:pt idx="41">
                  <c:v>13.278139534883721</c:v>
                </c:pt>
                <c:pt idx="42">
                  <c:v>13.256279069767443</c:v>
                </c:pt>
                <c:pt idx="43">
                  <c:v>13.234418604651164</c:v>
                </c:pt>
                <c:pt idx="44">
                  <c:v>13.212558139534885</c:v>
                </c:pt>
                <c:pt idx="45">
                  <c:v>13.190697674418605</c:v>
                </c:pt>
                <c:pt idx="46">
                  <c:v>13.168837209302326</c:v>
                </c:pt>
                <c:pt idx="47">
                  <c:v>13.146976744186047</c:v>
                </c:pt>
                <c:pt idx="48">
                  <c:v>13.125116279069767</c:v>
                </c:pt>
                <c:pt idx="49">
                  <c:v>13.103255813953487</c:v>
                </c:pt>
                <c:pt idx="50">
                  <c:v>13.081395348837209</c:v>
                </c:pt>
                <c:pt idx="51">
                  <c:v>13.081395348837209</c:v>
                </c:pt>
                <c:pt idx="52">
                  <c:v>13.081395348837209</c:v>
                </c:pt>
                <c:pt idx="53">
                  <c:v>13.081395348837209</c:v>
                </c:pt>
                <c:pt idx="54">
                  <c:v>13.081395348837209</c:v>
                </c:pt>
                <c:pt idx="55">
                  <c:v>13.081395348837209</c:v>
                </c:pt>
                <c:pt idx="56">
                  <c:v>13.081395348837209</c:v>
                </c:pt>
                <c:pt idx="57">
                  <c:v>13.081395348837209</c:v>
                </c:pt>
                <c:pt idx="58">
                  <c:v>13.081395348837209</c:v>
                </c:pt>
                <c:pt idx="59">
                  <c:v>13.081395348837209</c:v>
                </c:pt>
                <c:pt idx="60">
                  <c:v>13.081395348837209</c:v>
                </c:pt>
              </c:numCache>
            </c:numRef>
          </c:val>
          <c:smooth val="0"/>
          <c:extLst>
            <c:ext xmlns:c16="http://schemas.microsoft.com/office/drawing/2014/chart" uri="{C3380CC4-5D6E-409C-BE32-E72D297353CC}">
              <c16:uniqueId val="{00000001-75CD-4BDA-8849-F2D6F7F424AB}"/>
            </c:ext>
          </c:extLst>
        </c:ser>
        <c:dLbls>
          <c:showLegendKey val="0"/>
          <c:showVal val="0"/>
          <c:showCatName val="0"/>
          <c:showSerName val="0"/>
          <c:showPercent val="0"/>
          <c:showBubbleSize val="0"/>
        </c:dLbls>
        <c:smooth val="0"/>
        <c:axId val="244623312"/>
        <c:axId val="244626448"/>
      </c:lineChart>
      <c:catAx>
        <c:axId val="244623312"/>
        <c:scaling>
          <c:orientation val="minMax"/>
        </c:scaling>
        <c:delete val="0"/>
        <c:axPos val="b"/>
        <c:numFmt formatCode="General" sourceLinked="0"/>
        <c:majorTickMark val="out"/>
        <c:minorTickMark val="none"/>
        <c:tickLblPos val="nextTo"/>
        <c:crossAx val="244626448"/>
        <c:crosses val="autoZero"/>
        <c:auto val="1"/>
        <c:lblAlgn val="ctr"/>
        <c:lblOffset val="100"/>
        <c:noMultiLvlLbl val="0"/>
      </c:catAx>
      <c:valAx>
        <c:axId val="244626448"/>
        <c:scaling>
          <c:orientation val="minMax"/>
          <c:min val="4"/>
        </c:scaling>
        <c:delete val="0"/>
        <c:axPos val="l"/>
        <c:majorGridlines/>
        <c:numFmt formatCode="0" sourceLinked="0"/>
        <c:majorTickMark val="out"/>
        <c:minorTickMark val="none"/>
        <c:tickLblPos val="nextTo"/>
        <c:crossAx val="244623312"/>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in  per capita Terr. spending (%)</a:t>
            </a:r>
          </a:p>
        </c:rich>
      </c:tx>
      <c:overlay val="0"/>
    </c:title>
    <c:autoTitleDeleted val="0"/>
    <c:plotArea>
      <c:layout/>
      <c:lineChart>
        <c:grouping val="standard"/>
        <c:varyColors val="0"/>
        <c:ser>
          <c:idx val="0"/>
          <c:order val="0"/>
          <c:tx>
            <c:strRef>
              <c:f>'Provincial spending Projection '!$BI$33</c:f>
              <c:strCache>
                <c:ptCount val="1"/>
                <c:pt idx="0">
                  <c:v>Annual growth rate in Terr. (%)</c:v>
                </c:pt>
              </c:strCache>
            </c:strRef>
          </c:tx>
          <c:marker>
            <c:symbol val="none"/>
          </c:marker>
          <c:cat>
            <c:numRef>
              <c:f>'Provincial spending Projection '!$B$34:$B$70</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Projection '!$BI$34:$BI$70</c:f>
              <c:numCache>
                <c:formatCode>0.0</c:formatCode>
                <c:ptCount val="37"/>
                <c:pt idx="1">
                  <c:v>5.2878949595106484</c:v>
                </c:pt>
                <c:pt idx="2">
                  <c:v>9.0995964546709249</c:v>
                </c:pt>
                <c:pt idx="3">
                  <c:v>5.6683913538714252</c:v>
                </c:pt>
                <c:pt idx="4">
                  <c:v>5.2823763263176433</c:v>
                </c:pt>
                <c:pt idx="5">
                  <c:v>5.0991797082722732</c:v>
                </c:pt>
                <c:pt idx="6">
                  <c:v>5.1339888279516188</c:v>
                </c:pt>
                <c:pt idx="7">
                  <c:v>5.1680366162744553</c:v>
                </c:pt>
                <c:pt idx="8">
                  <c:v>5.2013230732406779</c:v>
                </c:pt>
                <c:pt idx="9">
                  <c:v>5.2338481988503833</c:v>
                </c:pt>
                <c:pt idx="10">
                  <c:v>5.2656119931034651</c:v>
                </c:pt>
                <c:pt idx="11">
                  <c:v>5.2966144559999977</c:v>
                </c:pt>
                <c:pt idx="12">
                  <c:v>5.2966144560000021</c:v>
                </c:pt>
                <c:pt idx="13">
                  <c:v>5.2966144560000021</c:v>
                </c:pt>
                <c:pt idx="14">
                  <c:v>5.2966144560000012</c:v>
                </c:pt>
                <c:pt idx="15">
                  <c:v>5.2966144560000066</c:v>
                </c:pt>
                <c:pt idx="16">
                  <c:v>5.2966144559999897</c:v>
                </c:pt>
                <c:pt idx="17">
                  <c:v>5.170337579442438</c:v>
                </c:pt>
                <c:pt idx="18">
                  <c:v>5.0348499427987594</c:v>
                </c:pt>
                <c:pt idx="19">
                  <c:v>4.903109237098576</c:v>
                </c:pt>
                <c:pt idx="20">
                  <c:v>4.7746663306293753</c:v>
                </c:pt>
                <c:pt idx="21">
                  <c:v>4.6490707945589023</c:v>
                </c:pt>
                <c:pt idx="22">
                  <c:v>4.5258718103488231</c:v>
                </c:pt>
                <c:pt idx="23">
                  <c:v>4.4046187697218686</c:v>
                </c:pt>
                <c:pt idx="24">
                  <c:v>4.2848616122573651</c:v>
                </c:pt>
                <c:pt idx="25">
                  <c:v>4.1661509464266508</c:v>
                </c:pt>
                <c:pt idx="26">
                  <c:v>4.048037999999984</c:v>
                </c:pt>
                <c:pt idx="27">
                  <c:v>4.0480380000000142</c:v>
                </c:pt>
                <c:pt idx="28">
                  <c:v>4.048037999999984</c:v>
                </c:pt>
                <c:pt idx="29">
                  <c:v>4.0480379999999965</c:v>
                </c:pt>
                <c:pt idx="30">
                  <c:v>4.0480379999999814</c:v>
                </c:pt>
                <c:pt idx="31">
                  <c:v>4.0480380000000205</c:v>
                </c:pt>
                <c:pt idx="32">
                  <c:v>4.0480379999999929</c:v>
                </c:pt>
                <c:pt idx="33">
                  <c:v>4.0480379999999885</c:v>
                </c:pt>
                <c:pt idx="34">
                  <c:v>4.0480380000000009</c:v>
                </c:pt>
                <c:pt idx="35">
                  <c:v>4.0480379999999982</c:v>
                </c:pt>
                <c:pt idx="36">
                  <c:v>4.0480380000000045</c:v>
                </c:pt>
              </c:numCache>
            </c:numRef>
          </c:val>
          <c:smooth val="0"/>
          <c:extLst>
            <c:ext xmlns:c16="http://schemas.microsoft.com/office/drawing/2014/chart" uri="{C3380CC4-5D6E-409C-BE32-E72D297353CC}">
              <c16:uniqueId val="{00000000-16C9-48A8-8B24-3A404BA49245}"/>
            </c:ext>
          </c:extLst>
        </c:ser>
        <c:dLbls>
          <c:showLegendKey val="0"/>
          <c:showVal val="0"/>
          <c:showCatName val="0"/>
          <c:showSerName val="0"/>
          <c:showPercent val="0"/>
          <c:showBubbleSize val="0"/>
        </c:dLbls>
        <c:smooth val="0"/>
        <c:axId val="512037648"/>
        <c:axId val="512042352"/>
      </c:lineChart>
      <c:catAx>
        <c:axId val="512037648"/>
        <c:scaling>
          <c:orientation val="minMax"/>
        </c:scaling>
        <c:delete val="0"/>
        <c:axPos val="b"/>
        <c:numFmt formatCode="General" sourceLinked="1"/>
        <c:majorTickMark val="out"/>
        <c:minorTickMark val="none"/>
        <c:tickLblPos val="nextTo"/>
        <c:crossAx val="512042352"/>
        <c:crosses val="autoZero"/>
        <c:auto val="1"/>
        <c:lblAlgn val="ctr"/>
        <c:lblOffset val="100"/>
        <c:noMultiLvlLbl val="0"/>
      </c:catAx>
      <c:valAx>
        <c:axId val="512042352"/>
        <c:scaling>
          <c:orientation val="minMax"/>
          <c:min val="3"/>
        </c:scaling>
        <c:delete val="0"/>
        <c:axPos val="l"/>
        <c:majorGridlines/>
        <c:numFmt formatCode="0.0" sourceLinked="0"/>
        <c:majorTickMark val="out"/>
        <c:minorTickMark val="none"/>
        <c:tickLblPos val="nextTo"/>
        <c:crossAx val="512037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N.L. Spending</a:t>
            </a:r>
            <a:r>
              <a:rPr lang="en-US" sz="1200" baseline="0"/>
              <a:t> by type of service</a:t>
            </a:r>
            <a:endParaRPr lang="en-US" sz="1200"/>
          </a:p>
        </c:rich>
      </c:tx>
      <c:overlay val="0"/>
    </c:title>
    <c:autoTitleDeleted val="0"/>
    <c:plotArea>
      <c:layout>
        <c:manualLayout>
          <c:layoutTarget val="inner"/>
          <c:xMode val="edge"/>
          <c:yMode val="edge"/>
          <c:x val="6.5113517060367457E-2"/>
          <c:y val="0.10708239713514189"/>
          <c:w val="0.90772362201899215"/>
          <c:h val="0.6908055261000684"/>
        </c:manualLayout>
      </c:layout>
      <c:barChart>
        <c:barDir val="col"/>
        <c:grouping val="clustered"/>
        <c:varyColors val="0"/>
        <c:ser>
          <c:idx val="6"/>
          <c:order val="6"/>
          <c:tx>
            <c:strRef>
              <c:f>'Data for Graph D'!$H$2</c:f>
              <c:strCache>
                <c:ptCount val="1"/>
              </c:strCache>
            </c:strRef>
          </c:tx>
          <c:invertIfNegative val="0"/>
          <c:dPt>
            <c:idx val="41"/>
            <c:invertIfNegative val="0"/>
            <c:bubble3D val="0"/>
            <c:spPr>
              <a:solidFill>
                <a:schemeClr val="tx1"/>
              </a:solidFill>
            </c:spPr>
            <c:extLst>
              <c:ext xmlns:c16="http://schemas.microsoft.com/office/drawing/2014/chart" uri="{C3380CC4-5D6E-409C-BE32-E72D297353CC}">
                <c16:uniqueId val="{00000001-835A-4FBD-A67E-D334432A65BD}"/>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D'!$H$3:$H$78</c:f>
              <c:numCache>
                <c:formatCode>General</c:formatCode>
                <c:ptCount val="76"/>
                <c:pt idx="41">
                  <c:v>1.2</c:v>
                </c:pt>
              </c:numCache>
            </c:numRef>
          </c:val>
          <c:extLst>
            <c:ext xmlns:c16="http://schemas.microsoft.com/office/drawing/2014/chart" uri="{C3380CC4-5D6E-409C-BE32-E72D297353CC}">
              <c16:uniqueId val="{00000002-835A-4FBD-A67E-D334432A65BD}"/>
            </c:ext>
          </c:extLst>
        </c:ser>
        <c:dLbls>
          <c:showLegendKey val="0"/>
          <c:showVal val="0"/>
          <c:showCatName val="0"/>
          <c:showSerName val="0"/>
          <c:showPercent val="0"/>
          <c:showBubbleSize val="0"/>
        </c:dLbls>
        <c:gapWidth val="150"/>
        <c:axId val="512038824"/>
        <c:axId val="512040784"/>
      </c:barChart>
      <c:lineChart>
        <c:grouping val="standard"/>
        <c:varyColors val="0"/>
        <c:ser>
          <c:idx val="0"/>
          <c:order val="0"/>
          <c:tx>
            <c:strRef>
              <c:f>'Data for Graph D'!$B$2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D'!$B$3:$B$78</c:f>
              <c:numCache>
                <c:formatCode>General</c:formatCode>
                <c:ptCount val="76"/>
                <c:pt idx="0">
                  <c:v>0.95005000000000006</c:v>
                </c:pt>
                <c:pt idx="1">
                  <c:v>0.9202999999999999</c:v>
                </c:pt>
                <c:pt idx="2">
                  <c:v>0.93203999999999998</c:v>
                </c:pt>
                <c:pt idx="3">
                  <c:v>0.96862000000000004</c:v>
                </c:pt>
                <c:pt idx="4">
                  <c:v>1.0141</c:v>
                </c:pt>
                <c:pt idx="5">
                  <c:v>0.98751</c:v>
                </c:pt>
                <c:pt idx="6">
                  <c:v>0.97880999999999996</c:v>
                </c:pt>
                <c:pt idx="7">
                  <c:v>0.95548999999999995</c:v>
                </c:pt>
                <c:pt idx="8">
                  <c:v>0.95508999999999988</c:v>
                </c:pt>
                <c:pt idx="9">
                  <c:v>0.9136399999999999</c:v>
                </c:pt>
                <c:pt idx="10">
                  <c:v>0.87018000000000006</c:v>
                </c:pt>
                <c:pt idx="11">
                  <c:v>0.86598000000000008</c:v>
                </c:pt>
                <c:pt idx="12">
                  <c:v>0.85105000000000008</c:v>
                </c:pt>
                <c:pt idx="13">
                  <c:v>0.85714000000000001</c:v>
                </c:pt>
                <c:pt idx="14">
                  <c:v>0.82769000000000004</c:v>
                </c:pt>
                <c:pt idx="15">
                  <c:v>0.84887000000000001</c:v>
                </c:pt>
                <c:pt idx="16">
                  <c:v>0.83026</c:v>
                </c:pt>
                <c:pt idx="17">
                  <c:v>0.8303100000000001</c:v>
                </c:pt>
                <c:pt idx="18">
                  <c:v>0.79923000000000011</c:v>
                </c:pt>
                <c:pt idx="19">
                  <c:v>0.79264999999999997</c:v>
                </c:pt>
                <c:pt idx="20">
                  <c:v>0.74006000000000005</c:v>
                </c:pt>
                <c:pt idx="21">
                  <c:v>0.66699999999999993</c:v>
                </c:pt>
                <c:pt idx="22">
                  <c:v>0.61035000000000006</c:v>
                </c:pt>
                <c:pt idx="23">
                  <c:v>0.63009000000000004</c:v>
                </c:pt>
                <c:pt idx="24">
                  <c:v>0.61480000000000001</c:v>
                </c:pt>
                <c:pt idx="25">
                  <c:v>0.59902999999999995</c:v>
                </c:pt>
                <c:pt idx="26">
                  <c:v>0.61399000000000004</c:v>
                </c:pt>
                <c:pt idx="27">
                  <c:v>0.61891000000000007</c:v>
                </c:pt>
                <c:pt idx="28">
                  <c:v>0.59406000000000003</c:v>
                </c:pt>
                <c:pt idx="29">
                  <c:v>0.56934000000000007</c:v>
                </c:pt>
                <c:pt idx="30">
                  <c:v>0.57340999999999998</c:v>
                </c:pt>
                <c:pt idx="31">
                  <c:v>0.58867999999999998</c:v>
                </c:pt>
                <c:pt idx="32">
                  <c:v>0.58848</c:v>
                </c:pt>
                <c:pt idx="33">
                  <c:v>0.58421000000000001</c:v>
                </c:pt>
                <c:pt idx="34">
                  <c:v>0.60750999999999999</c:v>
                </c:pt>
                <c:pt idx="35">
                  <c:v>0.61214000000000002</c:v>
                </c:pt>
                <c:pt idx="36">
                  <c:v>0.62309999999999999</c:v>
                </c:pt>
                <c:pt idx="37">
                  <c:v>0.61355000000000004</c:v>
                </c:pt>
                <c:pt idx="38">
                  <c:v>0.60541999999999996</c:v>
                </c:pt>
                <c:pt idx="39">
                  <c:v>0.6099</c:v>
                </c:pt>
                <c:pt idx="40">
                  <c:v>0.61251999999999995</c:v>
                </c:pt>
                <c:pt idx="41" formatCode="0.00">
                  <c:v>0.47993758658174468</c:v>
                </c:pt>
                <c:pt idx="42" formatCode="0.00">
                  <c:v>0.4761948194363273</c:v>
                </c:pt>
                <c:pt idx="43" formatCode="0.00">
                  <c:v>0.47191646678661203</c:v>
                </c:pt>
                <c:pt idx="44" formatCode="0.00">
                  <c:v>0.46730615817500648</c:v>
                </c:pt>
                <c:pt idx="45" formatCode="0.00">
                  <c:v>0.46228354493417328</c:v>
                </c:pt>
                <c:pt idx="46" formatCode="0.00">
                  <c:v>0.456849015046219</c:v>
                </c:pt>
                <c:pt idx="47" formatCode="0.00">
                  <c:v>0.45094684764169901</c:v>
                </c:pt>
                <c:pt idx="48" formatCode="0.00">
                  <c:v>0.44476936366510672</c:v>
                </c:pt>
                <c:pt idx="49" formatCode="0.00">
                  <c:v>0.43808193871411133</c:v>
                </c:pt>
                <c:pt idx="50" formatCode="0.00">
                  <c:v>0.43116492176027232</c:v>
                </c:pt>
                <c:pt idx="51" formatCode="0.00">
                  <c:v>0.42494658510445682</c:v>
                </c:pt>
                <c:pt idx="52" formatCode="0.00">
                  <c:v>0.41869939148320251</c:v>
                </c:pt>
                <c:pt idx="53" formatCode="0.00">
                  <c:v>0.41251799673078554</c:v>
                </c:pt>
                <c:pt idx="54" formatCode="0.00">
                  <c:v>0.40639714819871953</c:v>
                </c:pt>
                <c:pt idx="55" formatCode="0.00">
                  <c:v>0.40025010098192682</c:v>
                </c:pt>
                <c:pt idx="56" formatCode="0.00">
                  <c:v>0.39415394964975847</c:v>
                </c:pt>
                <c:pt idx="57" formatCode="0.00">
                  <c:v>0.38802875068231346</c:v>
                </c:pt>
                <c:pt idx="58" formatCode="0.00">
                  <c:v>0.38202201287977677</c:v>
                </c:pt>
                <c:pt idx="59" formatCode="0.00">
                  <c:v>0.37597175745938505</c:v>
                </c:pt>
                <c:pt idx="60" formatCode="0.00">
                  <c:v>0.36995455585752013</c:v>
                </c:pt>
                <c:pt idx="61" formatCode="0.00">
                  <c:v>0.36396243545432488</c:v>
                </c:pt>
                <c:pt idx="62" formatCode="0.00">
                  <c:v>0.36396243545432488</c:v>
                </c:pt>
                <c:pt idx="63" formatCode="0.00">
                  <c:v>0.36396243545432488</c:v>
                </c:pt>
                <c:pt idx="64" formatCode="0.00">
                  <c:v>0.36396243545432494</c:v>
                </c:pt>
                <c:pt idx="65" formatCode="0.00">
                  <c:v>0.36396243545432488</c:v>
                </c:pt>
                <c:pt idx="66" formatCode="0.00">
                  <c:v>0.36396243545432488</c:v>
                </c:pt>
                <c:pt idx="67" formatCode="0.00">
                  <c:v>0.36396243545432488</c:v>
                </c:pt>
                <c:pt idx="68" formatCode="0.00">
                  <c:v>0.36396243545432488</c:v>
                </c:pt>
                <c:pt idx="69" formatCode="0.00">
                  <c:v>0.36396243545432488</c:v>
                </c:pt>
                <c:pt idx="70" formatCode="0.00">
                  <c:v>0.36396243545432488</c:v>
                </c:pt>
                <c:pt idx="71" formatCode="0.00">
                  <c:v>0.36396243545432488</c:v>
                </c:pt>
                <c:pt idx="72" formatCode="0.00">
                  <c:v>0.36396243545432488</c:v>
                </c:pt>
                <c:pt idx="73" formatCode="0.00">
                  <c:v>0.36396243545432488</c:v>
                </c:pt>
                <c:pt idx="74" formatCode="0.00">
                  <c:v>0.36396243545432488</c:v>
                </c:pt>
                <c:pt idx="75" formatCode="0.00">
                  <c:v>0.36396243545432488</c:v>
                </c:pt>
              </c:numCache>
            </c:numRef>
          </c:val>
          <c:smooth val="0"/>
          <c:extLst>
            <c:ext xmlns:c16="http://schemas.microsoft.com/office/drawing/2014/chart" uri="{C3380CC4-5D6E-409C-BE32-E72D297353CC}">
              <c16:uniqueId val="{00000003-835A-4FBD-A67E-D334432A65BD}"/>
            </c:ext>
          </c:extLst>
        </c:ser>
        <c:ser>
          <c:idx val="1"/>
          <c:order val="1"/>
          <c:tx>
            <c:strRef>
              <c:f>'Data for Graph D'!$C$2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D'!$C$3:$C$78</c:f>
              <c:numCache>
                <c:formatCode>General</c:formatCode>
                <c:ptCount val="76"/>
                <c:pt idx="0">
                  <c:v>0.14427000000000001</c:v>
                </c:pt>
                <c:pt idx="1">
                  <c:v>0.18292</c:v>
                </c:pt>
                <c:pt idx="2">
                  <c:v>0.21811999999999998</c:v>
                </c:pt>
                <c:pt idx="3">
                  <c:v>0.23441000000000001</c:v>
                </c:pt>
                <c:pt idx="4">
                  <c:v>0.25718000000000002</c:v>
                </c:pt>
                <c:pt idx="5">
                  <c:v>0.26458999999999999</c:v>
                </c:pt>
                <c:pt idx="6">
                  <c:v>0.24699000000000002</c:v>
                </c:pt>
                <c:pt idx="7">
                  <c:v>0.24382999999999999</c:v>
                </c:pt>
                <c:pt idx="8">
                  <c:v>0.24207999999999999</c:v>
                </c:pt>
                <c:pt idx="9">
                  <c:v>0.22588999999999998</c:v>
                </c:pt>
                <c:pt idx="10">
                  <c:v>0.22036999999999998</c:v>
                </c:pt>
                <c:pt idx="11">
                  <c:v>0.22474</c:v>
                </c:pt>
                <c:pt idx="12">
                  <c:v>0.22761999999999999</c:v>
                </c:pt>
                <c:pt idx="13">
                  <c:v>0.21879999999999999</c:v>
                </c:pt>
                <c:pt idx="14">
                  <c:v>0.2157</c:v>
                </c:pt>
                <c:pt idx="15">
                  <c:v>0.22407999999999997</c:v>
                </c:pt>
                <c:pt idx="16">
                  <c:v>0.21854999999999999</c:v>
                </c:pt>
                <c:pt idx="17">
                  <c:v>0.19713</c:v>
                </c:pt>
                <c:pt idx="18">
                  <c:v>0.18903999999999999</c:v>
                </c:pt>
                <c:pt idx="19">
                  <c:v>0.19381999999999999</c:v>
                </c:pt>
                <c:pt idx="20">
                  <c:v>0.2329</c:v>
                </c:pt>
                <c:pt idx="21">
                  <c:v>0.27450000000000002</c:v>
                </c:pt>
                <c:pt idx="22">
                  <c:v>0.31952999999999998</c:v>
                </c:pt>
                <c:pt idx="23">
                  <c:v>0.30249999999999999</c:v>
                </c:pt>
                <c:pt idx="24">
                  <c:v>0.28993999999999998</c:v>
                </c:pt>
                <c:pt idx="25">
                  <c:v>0.28140999999999999</c:v>
                </c:pt>
                <c:pt idx="26">
                  <c:v>0.27657999999999999</c:v>
                </c:pt>
                <c:pt idx="27">
                  <c:v>0.26735000000000003</c:v>
                </c:pt>
                <c:pt idx="28">
                  <c:v>0.25923999999999997</c:v>
                </c:pt>
                <c:pt idx="29">
                  <c:v>0.25495000000000001</c:v>
                </c:pt>
                <c:pt idx="30">
                  <c:v>0.24101999999999998</c:v>
                </c:pt>
                <c:pt idx="31">
                  <c:v>0.24033000000000002</c:v>
                </c:pt>
                <c:pt idx="32">
                  <c:v>0.23604</c:v>
                </c:pt>
                <c:pt idx="33">
                  <c:v>0.24369000000000002</c:v>
                </c:pt>
                <c:pt idx="34">
                  <c:v>0.2407</c:v>
                </c:pt>
                <c:pt idx="35">
                  <c:v>0.23286000000000001</c:v>
                </c:pt>
                <c:pt idx="36">
                  <c:v>0.22897999999999999</c:v>
                </c:pt>
                <c:pt idx="37">
                  <c:v>0.22395999999999999</c:v>
                </c:pt>
                <c:pt idx="38">
                  <c:v>0.21941999999999998</c:v>
                </c:pt>
                <c:pt idx="39">
                  <c:v>0.21789</c:v>
                </c:pt>
                <c:pt idx="40">
                  <c:v>0.21670999999999999</c:v>
                </c:pt>
                <c:pt idx="41" formatCode="0.00">
                  <c:v>0.17285016625533617</c:v>
                </c:pt>
                <c:pt idx="42" formatCode="0.00">
                  <c:v>0.17114616008367284</c:v>
                </c:pt>
                <c:pt idx="43" formatCode="0.00">
                  <c:v>0.16925450840848258</c:v>
                </c:pt>
                <c:pt idx="44" formatCode="0.00">
                  <c:v>0.16724932143298429</c:v>
                </c:pt>
                <c:pt idx="45" formatCode="0.00">
                  <c:v>0.16510268076845616</c:v>
                </c:pt>
                <c:pt idx="46" formatCode="0.00">
                  <c:v>0.16281569019437436</c:v>
                </c:pt>
                <c:pt idx="47" formatCode="0.00">
                  <c:v>0.16036950475235112</c:v>
                </c:pt>
                <c:pt idx="48" formatCode="0.00">
                  <c:v>0.15783347740235418</c:v>
                </c:pt>
                <c:pt idx="49" formatCode="0.00">
                  <c:v>0.15512519814943412</c:v>
                </c:pt>
                <c:pt idx="50" formatCode="0.00">
                  <c:v>0.15234493902196289</c:v>
                </c:pt>
                <c:pt idx="51" formatCode="0.00">
                  <c:v>0.15014779340357476</c:v>
                </c:pt>
                <c:pt idx="52" formatCode="0.00">
                  <c:v>0.14794045165739825</c:v>
                </c:pt>
                <c:pt idx="53" formatCode="0.00">
                  <c:v>0.14575635884487756</c:v>
                </c:pt>
                <c:pt idx="54" formatCode="0.00">
                  <c:v>0.14359365903021426</c:v>
                </c:pt>
                <c:pt idx="55" formatCode="0.00">
                  <c:v>0.14142170234694748</c:v>
                </c:pt>
                <c:pt idx="56" formatCode="0.00">
                  <c:v>0.13926772887624803</c:v>
                </c:pt>
                <c:pt idx="57" formatCode="0.00">
                  <c:v>0.13710349190775079</c:v>
                </c:pt>
                <c:pt idx="58" formatCode="0.00">
                  <c:v>0.13498111121752115</c:v>
                </c:pt>
                <c:pt idx="59" formatCode="0.00">
                  <c:v>0.13284335430231606</c:v>
                </c:pt>
                <c:pt idx="60" formatCode="0.00">
                  <c:v>0.13071727640299047</c:v>
                </c:pt>
                <c:pt idx="61" formatCode="0.00">
                  <c:v>0.1286000605271948</c:v>
                </c:pt>
                <c:pt idx="62" formatCode="0.00">
                  <c:v>0.1286000605271948</c:v>
                </c:pt>
                <c:pt idx="63" formatCode="0.00">
                  <c:v>0.1286000605271948</c:v>
                </c:pt>
                <c:pt idx="64" formatCode="0.00">
                  <c:v>0.12860006052719483</c:v>
                </c:pt>
                <c:pt idx="65" formatCode="0.00">
                  <c:v>0.1286000605271948</c:v>
                </c:pt>
                <c:pt idx="66" formatCode="0.00">
                  <c:v>0.1286000605271948</c:v>
                </c:pt>
                <c:pt idx="67" formatCode="0.00">
                  <c:v>0.1286000605271948</c:v>
                </c:pt>
                <c:pt idx="68" formatCode="0.00">
                  <c:v>0.1286000605271948</c:v>
                </c:pt>
                <c:pt idx="69" formatCode="0.00">
                  <c:v>0.1286000605271948</c:v>
                </c:pt>
                <c:pt idx="70" formatCode="0.00">
                  <c:v>0.1286000605271948</c:v>
                </c:pt>
                <c:pt idx="71" formatCode="0.00">
                  <c:v>0.1286000605271948</c:v>
                </c:pt>
                <c:pt idx="72" formatCode="0.00">
                  <c:v>0.1286000605271948</c:v>
                </c:pt>
                <c:pt idx="73" formatCode="0.00">
                  <c:v>0.1286000605271948</c:v>
                </c:pt>
                <c:pt idx="74" formatCode="0.00">
                  <c:v>0.1286000605271948</c:v>
                </c:pt>
                <c:pt idx="75" formatCode="0.00">
                  <c:v>0.1286000605271948</c:v>
                </c:pt>
              </c:numCache>
            </c:numRef>
          </c:val>
          <c:smooth val="0"/>
          <c:extLst>
            <c:ext xmlns:c16="http://schemas.microsoft.com/office/drawing/2014/chart" uri="{C3380CC4-5D6E-409C-BE32-E72D297353CC}">
              <c16:uniqueId val="{00000004-835A-4FBD-A67E-D334432A65BD}"/>
            </c:ext>
          </c:extLst>
        </c:ser>
        <c:ser>
          <c:idx val="2"/>
          <c:order val="2"/>
          <c:tx>
            <c:strRef>
              <c:f>'Data for Graph D'!$D$2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D'!$D$3:$D$78</c:f>
              <c:numCache>
                <c:formatCode>General</c:formatCode>
                <c:ptCount val="76"/>
                <c:pt idx="0">
                  <c:v>0.10984000000000001</c:v>
                </c:pt>
                <c:pt idx="1">
                  <c:v>0.10533999999999999</c:v>
                </c:pt>
                <c:pt idx="2">
                  <c:v>0.11521000000000001</c:v>
                </c:pt>
                <c:pt idx="3">
                  <c:v>0.12333999999999999</c:v>
                </c:pt>
                <c:pt idx="4">
                  <c:v>0.15024000000000001</c:v>
                </c:pt>
                <c:pt idx="5">
                  <c:v>0.13991999999999999</c:v>
                </c:pt>
                <c:pt idx="6">
                  <c:v>0.12254</c:v>
                </c:pt>
                <c:pt idx="7">
                  <c:v>0.11639000000000001</c:v>
                </c:pt>
                <c:pt idx="8">
                  <c:v>0.11310999999999999</c:v>
                </c:pt>
                <c:pt idx="9">
                  <c:v>0.11647999999999999</c:v>
                </c:pt>
                <c:pt idx="10">
                  <c:v>0.12675</c:v>
                </c:pt>
                <c:pt idx="11">
                  <c:v>0.12691</c:v>
                </c:pt>
                <c:pt idx="12">
                  <c:v>0.13528999999999999</c:v>
                </c:pt>
                <c:pt idx="13">
                  <c:v>0.13167000000000001</c:v>
                </c:pt>
                <c:pt idx="14">
                  <c:v>0.12567999999999999</c:v>
                </c:pt>
                <c:pt idx="15">
                  <c:v>0.11277999999999999</c:v>
                </c:pt>
                <c:pt idx="16">
                  <c:v>0.11062999999999999</c:v>
                </c:pt>
                <c:pt idx="17">
                  <c:v>0.11123000000000001</c:v>
                </c:pt>
                <c:pt idx="18">
                  <c:v>0.10920000000000001</c:v>
                </c:pt>
                <c:pt idx="19">
                  <c:v>0.1114</c:v>
                </c:pt>
                <c:pt idx="20">
                  <c:v>0.1242</c:v>
                </c:pt>
                <c:pt idx="21">
                  <c:v>0.12013</c:v>
                </c:pt>
                <c:pt idx="22">
                  <c:v>0.11417000000000001</c:v>
                </c:pt>
                <c:pt idx="23">
                  <c:v>0.11621999999999999</c:v>
                </c:pt>
                <c:pt idx="24">
                  <c:v>0.11872000000000001</c:v>
                </c:pt>
                <c:pt idx="25">
                  <c:v>0.11854999999999999</c:v>
                </c:pt>
                <c:pt idx="26">
                  <c:v>0.12015000000000001</c:v>
                </c:pt>
                <c:pt idx="27">
                  <c:v>0.10568999999999999</c:v>
                </c:pt>
                <c:pt idx="28">
                  <c:v>0.10598999999999999</c:v>
                </c:pt>
                <c:pt idx="29">
                  <c:v>0.10581</c:v>
                </c:pt>
                <c:pt idx="30">
                  <c:v>0.10755999999999999</c:v>
                </c:pt>
                <c:pt idx="31">
                  <c:v>0.10198</c:v>
                </c:pt>
                <c:pt idx="32">
                  <c:v>0.10459</c:v>
                </c:pt>
                <c:pt idx="33">
                  <c:v>9.2759999999999995E-2</c:v>
                </c:pt>
                <c:pt idx="34">
                  <c:v>0.10062</c:v>
                </c:pt>
                <c:pt idx="35">
                  <c:v>0.10038</c:v>
                </c:pt>
                <c:pt idx="36">
                  <c:v>0.10611</c:v>
                </c:pt>
                <c:pt idx="37">
                  <c:v>0.11540999999999998</c:v>
                </c:pt>
                <c:pt idx="38">
                  <c:v>0.11935999999999999</c:v>
                </c:pt>
                <c:pt idx="39">
                  <c:v>0.12015999999999999</c:v>
                </c:pt>
                <c:pt idx="40">
                  <c:v>0.12216</c:v>
                </c:pt>
                <c:pt idx="41" formatCode="0.00">
                  <c:v>0.16312347102148714</c:v>
                </c:pt>
                <c:pt idx="42" formatCode="0.00">
                  <c:v>0.16255366007138936</c:v>
                </c:pt>
                <c:pt idx="43" formatCode="0.00">
                  <c:v>0.16179146333643302</c:v>
                </c:pt>
                <c:pt idx="44" formatCode="0.00">
                  <c:v>0.16090456713930709</c:v>
                </c:pt>
                <c:pt idx="45" formatCode="0.00">
                  <c:v>0.15986365163210889</c:v>
                </c:pt>
                <c:pt idx="46" formatCode="0.00">
                  <c:v>0.15866694709379264</c:v>
                </c:pt>
                <c:pt idx="47" formatCode="0.00">
                  <c:v>0.15729310249802972</c:v>
                </c:pt>
                <c:pt idx="48" formatCode="0.00">
                  <c:v>0.15580731060355665</c:v>
                </c:pt>
                <c:pt idx="49" formatCode="0.00">
                  <c:v>0.15412570302241135</c:v>
                </c:pt>
                <c:pt idx="50" formatCode="0.00">
                  <c:v>0.15234493902196289</c:v>
                </c:pt>
                <c:pt idx="51" formatCode="0.00">
                  <c:v>0.15014779340357476</c:v>
                </c:pt>
                <c:pt idx="52" formatCode="0.00">
                  <c:v>0.14794045165739825</c:v>
                </c:pt>
                <c:pt idx="53" formatCode="0.00">
                  <c:v>0.14575635884487756</c:v>
                </c:pt>
                <c:pt idx="54" formatCode="0.00">
                  <c:v>0.14359365903021426</c:v>
                </c:pt>
                <c:pt idx="55" formatCode="0.00">
                  <c:v>0.14142170234694748</c:v>
                </c:pt>
                <c:pt idx="56" formatCode="0.00">
                  <c:v>0.13926772887624803</c:v>
                </c:pt>
                <c:pt idx="57" formatCode="0.00">
                  <c:v>0.13710349190775079</c:v>
                </c:pt>
                <c:pt idx="58" formatCode="0.00">
                  <c:v>0.13498111121752115</c:v>
                </c:pt>
                <c:pt idx="59" formatCode="0.00">
                  <c:v>0.13284335430231606</c:v>
                </c:pt>
                <c:pt idx="60" formatCode="0.00">
                  <c:v>0.13071727640299047</c:v>
                </c:pt>
                <c:pt idx="61" formatCode="0.00">
                  <c:v>0.1286000605271948</c:v>
                </c:pt>
                <c:pt idx="62" formatCode="0.00">
                  <c:v>0.1286000605271948</c:v>
                </c:pt>
                <c:pt idx="63" formatCode="0.00">
                  <c:v>0.1286000605271948</c:v>
                </c:pt>
                <c:pt idx="64" formatCode="0.00">
                  <c:v>0.12860006052719483</c:v>
                </c:pt>
                <c:pt idx="65" formatCode="0.00">
                  <c:v>0.1286000605271948</c:v>
                </c:pt>
                <c:pt idx="66" formatCode="0.00">
                  <c:v>0.1286000605271948</c:v>
                </c:pt>
                <c:pt idx="67" formatCode="0.00">
                  <c:v>0.1286000605271948</c:v>
                </c:pt>
                <c:pt idx="68" formatCode="0.00">
                  <c:v>0.1286000605271948</c:v>
                </c:pt>
                <c:pt idx="69" formatCode="0.00">
                  <c:v>0.1286000605271948</c:v>
                </c:pt>
                <c:pt idx="70" formatCode="0.00">
                  <c:v>0.1286000605271948</c:v>
                </c:pt>
                <c:pt idx="71" formatCode="0.00">
                  <c:v>0.1286000605271948</c:v>
                </c:pt>
                <c:pt idx="72" formatCode="0.00">
                  <c:v>0.1286000605271948</c:v>
                </c:pt>
                <c:pt idx="73" formatCode="0.00">
                  <c:v>0.1286000605271948</c:v>
                </c:pt>
                <c:pt idx="74" formatCode="0.00">
                  <c:v>0.1286000605271948</c:v>
                </c:pt>
                <c:pt idx="75" formatCode="0.00">
                  <c:v>0.1286000605271948</c:v>
                </c:pt>
              </c:numCache>
            </c:numRef>
          </c:val>
          <c:smooth val="0"/>
          <c:extLst>
            <c:ext xmlns:c16="http://schemas.microsoft.com/office/drawing/2014/chart" uri="{C3380CC4-5D6E-409C-BE32-E72D297353CC}">
              <c16:uniqueId val="{00000005-835A-4FBD-A67E-D334432A65BD}"/>
            </c:ext>
          </c:extLst>
        </c:ser>
        <c:ser>
          <c:idx val="3"/>
          <c:order val="3"/>
          <c:tx>
            <c:strRef>
              <c:f>'Data for Graph D'!$E$2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D'!$E$3:$E$78</c:f>
              <c:numCache>
                <c:formatCode>General</c:formatCode>
                <c:ptCount val="76"/>
                <c:pt idx="0">
                  <c:v>0.35411999999999999</c:v>
                </c:pt>
                <c:pt idx="1">
                  <c:v>0.48399000000000003</c:v>
                </c:pt>
                <c:pt idx="2">
                  <c:v>0.62912999999999997</c:v>
                </c:pt>
                <c:pt idx="3">
                  <c:v>0.66113999999999995</c:v>
                </c:pt>
                <c:pt idx="4">
                  <c:v>0.63329000000000002</c:v>
                </c:pt>
                <c:pt idx="5">
                  <c:v>0.58255000000000001</c:v>
                </c:pt>
                <c:pt idx="6">
                  <c:v>0.60358000000000001</c:v>
                </c:pt>
                <c:pt idx="7">
                  <c:v>0.54293000000000002</c:v>
                </c:pt>
                <c:pt idx="8">
                  <c:v>0.49679000000000001</c:v>
                </c:pt>
                <c:pt idx="9">
                  <c:v>0.34155999999999997</c:v>
                </c:pt>
                <c:pt idx="10">
                  <c:v>0.32152000000000003</c:v>
                </c:pt>
                <c:pt idx="11">
                  <c:v>0.24044000000000001</c:v>
                </c:pt>
                <c:pt idx="12">
                  <c:v>0.24770999999999999</c:v>
                </c:pt>
                <c:pt idx="13">
                  <c:v>0.23782999999999999</c:v>
                </c:pt>
                <c:pt idx="14">
                  <c:v>0.22710999999999998</c:v>
                </c:pt>
                <c:pt idx="15">
                  <c:v>0.22342999999999999</c:v>
                </c:pt>
                <c:pt idx="16">
                  <c:v>0.22036</c:v>
                </c:pt>
                <c:pt idx="17">
                  <c:v>0.22618999999999997</c:v>
                </c:pt>
                <c:pt idx="18">
                  <c:v>0.23364000000000001</c:v>
                </c:pt>
                <c:pt idx="19">
                  <c:v>0.23907</c:v>
                </c:pt>
                <c:pt idx="20">
                  <c:v>0.25148999999999999</c:v>
                </c:pt>
                <c:pt idx="21">
                  <c:v>0.26051000000000002</c:v>
                </c:pt>
                <c:pt idx="22">
                  <c:v>0.23749000000000001</c:v>
                </c:pt>
                <c:pt idx="23">
                  <c:v>0.23801999999999998</c:v>
                </c:pt>
                <c:pt idx="24">
                  <c:v>0.24130000000000001</c:v>
                </c:pt>
                <c:pt idx="25">
                  <c:v>0.24926999999999999</c:v>
                </c:pt>
                <c:pt idx="26">
                  <c:v>0.24832000000000001</c:v>
                </c:pt>
                <c:pt idx="27">
                  <c:v>0.25996000000000002</c:v>
                </c:pt>
                <c:pt idx="28">
                  <c:v>0.26483000000000001</c:v>
                </c:pt>
                <c:pt idx="29">
                  <c:v>0.26118000000000002</c:v>
                </c:pt>
                <c:pt idx="30">
                  <c:v>0.26049</c:v>
                </c:pt>
                <c:pt idx="31">
                  <c:v>0.25287999999999999</c:v>
                </c:pt>
                <c:pt idx="32">
                  <c:v>0.26457999999999998</c:v>
                </c:pt>
                <c:pt idx="33">
                  <c:v>0.24258000000000002</c:v>
                </c:pt>
                <c:pt idx="34">
                  <c:v>0.24789999999999998</c:v>
                </c:pt>
                <c:pt idx="35">
                  <c:v>0.25880000000000003</c:v>
                </c:pt>
                <c:pt idx="36">
                  <c:v>0.25547999999999998</c:v>
                </c:pt>
                <c:pt idx="37">
                  <c:v>0.24484</c:v>
                </c:pt>
                <c:pt idx="38">
                  <c:v>0.23852000000000001</c:v>
                </c:pt>
                <c:pt idx="39">
                  <c:v>0.23197999999999999</c:v>
                </c:pt>
                <c:pt idx="40">
                  <c:v>0.23422999999999999</c:v>
                </c:pt>
                <c:pt idx="41" formatCode="0.00">
                  <c:v>0.25588000399846755</c:v>
                </c:pt>
                <c:pt idx="42" formatCode="0.00">
                  <c:v>0.25476432303278024</c:v>
                </c:pt>
                <c:pt idx="43" formatCode="0.00">
                  <c:v>0.25335012950873698</c:v>
                </c:pt>
                <c:pt idx="44" formatCode="0.00">
                  <c:v>0.25174407959069905</c:v>
                </c:pt>
                <c:pt idx="45" formatCode="0.00">
                  <c:v>0.24990081649779528</c:v>
                </c:pt>
                <c:pt idx="46" formatCode="0.00">
                  <c:v>0.24781816491852915</c:v>
                </c:pt>
                <c:pt idx="47" formatCode="0.00">
                  <c:v>0.24546339511472673</c:v>
                </c:pt>
                <c:pt idx="48" formatCode="0.00">
                  <c:v>0.24293882528751523</c:v>
                </c:pt>
                <c:pt idx="49" formatCode="0.00">
                  <c:v>0.24011419967346201</c:v>
                </c:pt>
                <c:pt idx="50" formatCode="0.00">
                  <c:v>0.23714070696814976</c:v>
                </c:pt>
                <c:pt idx="51" formatCode="0.00">
                  <c:v>0.23372062180745123</c:v>
                </c:pt>
                <c:pt idx="52" formatCode="0.00">
                  <c:v>0.23028466531576136</c:v>
                </c:pt>
                <c:pt idx="53" formatCode="0.00">
                  <c:v>0.22688489820193203</c:v>
                </c:pt>
                <c:pt idx="54" formatCode="0.00">
                  <c:v>0.22351843150929573</c:v>
                </c:pt>
                <c:pt idx="55" formatCode="0.00">
                  <c:v>0.22013755554005973</c:v>
                </c:pt>
                <c:pt idx="56" formatCode="0.00">
                  <c:v>0.21678467230736717</c:v>
                </c:pt>
                <c:pt idx="57" formatCode="0.00">
                  <c:v>0.21341581287527242</c:v>
                </c:pt>
                <c:pt idx="58" formatCode="0.00">
                  <c:v>0.21011210708387723</c:v>
                </c:pt>
                <c:pt idx="59" formatCode="0.00">
                  <c:v>0.20678446660266175</c:v>
                </c:pt>
                <c:pt idx="60" formatCode="0.00">
                  <c:v>0.20347500572163607</c:v>
                </c:pt>
                <c:pt idx="61" formatCode="0.00">
                  <c:v>0.20017933949987865</c:v>
                </c:pt>
                <c:pt idx="62" formatCode="0.00">
                  <c:v>0.20017933949987865</c:v>
                </c:pt>
                <c:pt idx="63" formatCode="0.00">
                  <c:v>0.20017933949987865</c:v>
                </c:pt>
                <c:pt idx="64" formatCode="0.00">
                  <c:v>0.20017933949987873</c:v>
                </c:pt>
                <c:pt idx="65" formatCode="0.00">
                  <c:v>0.20017933949987865</c:v>
                </c:pt>
                <c:pt idx="66" formatCode="0.00">
                  <c:v>0.20017933949987865</c:v>
                </c:pt>
                <c:pt idx="67" formatCode="0.00">
                  <c:v>0.20017933949987865</c:v>
                </c:pt>
                <c:pt idx="68" formatCode="0.00">
                  <c:v>0.20017933949987865</c:v>
                </c:pt>
                <c:pt idx="69" formatCode="0.00">
                  <c:v>0.20017933949987865</c:v>
                </c:pt>
                <c:pt idx="70" formatCode="0.00">
                  <c:v>0.20017933949987865</c:v>
                </c:pt>
                <c:pt idx="71" formatCode="0.00">
                  <c:v>0.20017933949987865</c:v>
                </c:pt>
                <c:pt idx="72" formatCode="0.00">
                  <c:v>0.20017933949987865</c:v>
                </c:pt>
                <c:pt idx="73" formatCode="0.00">
                  <c:v>0.20017933949987865</c:v>
                </c:pt>
                <c:pt idx="74" formatCode="0.00">
                  <c:v>0.20017933949987865</c:v>
                </c:pt>
                <c:pt idx="75" formatCode="0.00">
                  <c:v>0.20017933949987865</c:v>
                </c:pt>
              </c:numCache>
            </c:numRef>
          </c:val>
          <c:smooth val="0"/>
          <c:extLst>
            <c:ext xmlns:c16="http://schemas.microsoft.com/office/drawing/2014/chart" uri="{C3380CC4-5D6E-409C-BE32-E72D297353CC}">
              <c16:uniqueId val="{00000006-835A-4FBD-A67E-D334432A65BD}"/>
            </c:ext>
          </c:extLst>
        </c:ser>
        <c:ser>
          <c:idx val="4"/>
          <c:order val="4"/>
          <c:tx>
            <c:strRef>
              <c:f>'Data for Graph D'!$F$2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D'!$F$3:$F$78</c:f>
              <c:numCache>
                <c:formatCode>General</c:formatCode>
                <c:ptCount val="76"/>
                <c:pt idx="0">
                  <c:v>0.21803999999999998</c:v>
                </c:pt>
                <c:pt idx="1">
                  <c:v>0.21779999999999999</c:v>
                </c:pt>
                <c:pt idx="2">
                  <c:v>0.20971000000000001</c:v>
                </c:pt>
                <c:pt idx="3">
                  <c:v>0.19816999999999999</c:v>
                </c:pt>
                <c:pt idx="4">
                  <c:v>0.19719</c:v>
                </c:pt>
                <c:pt idx="5">
                  <c:v>0.20091000000000003</c:v>
                </c:pt>
                <c:pt idx="6">
                  <c:v>0.19599</c:v>
                </c:pt>
                <c:pt idx="7">
                  <c:v>0.19635999999999998</c:v>
                </c:pt>
                <c:pt idx="8">
                  <c:v>0.20035999999999998</c:v>
                </c:pt>
                <c:pt idx="9">
                  <c:v>0.20603000000000002</c:v>
                </c:pt>
                <c:pt idx="10">
                  <c:v>0.20054</c:v>
                </c:pt>
                <c:pt idx="11">
                  <c:v>0.19982</c:v>
                </c:pt>
                <c:pt idx="12">
                  <c:v>0.20389000000000002</c:v>
                </c:pt>
                <c:pt idx="13">
                  <c:v>0.2082</c:v>
                </c:pt>
                <c:pt idx="14">
                  <c:v>0.20642999999999997</c:v>
                </c:pt>
                <c:pt idx="15">
                  <c:v>0.20821000000000001</c:v>
                </c:pt>
                <c:pt idx="16">
                  <c:v>0.19688000000000003</c:v>
                </c:pt>
                <c:pt idx="17">
                  <c:v>0.19312000000000001</c:v>
                </c:pt>
                <c:pt idx="18">
                  <c:v>0.19016</c:v>
                </c:pt>
                <c:pt idx="19">
                  <c:v>0.18972</c:v>
                </c:pt>
                <c:pt idx="20">
                  <c:v>0.19167999999999999</c:v>
                </c:pt>
                <c:pt idx="21">
                  <c:v>0.19059000000000001</c:v>
                </c:pt>
                <c:pt idx="22">
                  <c:v>0.19519999999999998</c:v>
                </c:pt>
                <c:pt idx="23">
                  <c:v>0.19294</c:v>
                </c:pt>
                <c:pt idx="24">
                  <c:v>0.19001000000000001</c:v>
                </c:pt>
                <c:pt idx="25">
                  <c:v>0.18467</c:v>
                </c:pt>
                <c:pt idx="26">
                  <c:v>0.17873</c:v>
                </c:pt>
                <c:pt idx="27">
                  <c:v>0.17642999999999998</c:v>
                </c:pt>
                <c:pt idx="28">
                  <c:v>0.20406000000000002</c:v>
                </c:pt>
                <c:pt idx="29">
                  <c:v>0.20706000000000002</c:v>
                </c:pt>
                <c:pt idx="30">
                  <c:v>0.20206999999999997</c:v>
                </c:pt>
                <c:pt idx="31">
                  <c:v>0.19338999999999998</c:v>
                </c:pt>
                <c:pt idx="32">
                  <c:v>0.18852000000000002</c:v>
                </c:pt>
                <c:pt idx="33">
                  <c:v>0.18722</c:v>
                </c:pt>
                <c:pt idx="34">
                  <c:v>0.18579999999999999</c:v>
                </c:pt>
                <c:pt idx="35">
                  <c:v>0.21132999999999999</c:v>
                </c:pt>
                <c:pt idx="36">
                  <c:v>0.21884000000000001</c:v>
                </c:pt>
                <c:pt idx="37">
                  <c:v>0.21699000000000002</c:v>
                </c:pt>
                <c:pt idx="38">
                  <c:v>0.22104999999999997</c:v>
                </c:pt>
                <c:pt idx="39">
                  <c:v>0.21473</c:v>
                </c:pt>
                <c:pt idx="40">
                  <c:v>0.21315000000000001</c:v>
                </c:pt>
                <c:pt idx="41" formatCode="0.00">
                  <c:v>0.25281075130638636</c:v>
                </c:pt>
                <c:pt idx="42" formatCode="0.00">
                  <c:v>0.25205296494451285</c:v>
                </c:pt>
                <c:pt idx="43" formatCode="0.00">
                  <c:v>0.25099517023142781</c:v>
                </c:pt>
                <c:pt idx="44" formatCode="0.00">
                  <c:v>0.24974199627994684</c:v>
                </c:pt>
                <c:pt idx="45" formatCode="0.00">
                  <c:v>0.24824764407961697</c:v>
                </c:pt>
                <c:pt idx="46" formatCode="0.00">
                  <c:v>0.24650903158762133</c:v>
                </c:pt>
                <c:pt idx="47" formatCode="0.00">
                  <c:v>0.24449263827759032</c:v>
                </c:pt>
                <c:pt idx="48" formatCode="0.00">
                  <c:v>0.24229946960171425</c:v>
                </c:pt>
                <c:pt idx="49" formatCode="0.00">
                  <c:v>0.23979880960154315</c:v>
                </c:pt>
                <c:pt idx="50" formatCode="0.00">
                  <c:v>0.23714070696814976</c:v>
                </c:pt>
                <c:pt idx="51" formatCode="0.00">
                  <c:v>0.23372062180745123</c:v>
                </c:pt>
                <c:pt idx="52" formatCode="0.00">
                  <c:v>0.23028466531576139</c:v>
                </c:pt>
                <c:pt idx="53" formatCode="0.00">
                  <c:v>0.22688489820193203</c:v>
                </c:pt>
                <c:pt idx="54" formatCode="0.00">
                  <c:v>0.22351843150929576</c:v>
                </c:pt>
                <c:pt idx="55" formatCode="0.00">
                  <c:v>0.22013755554005973</c:v>
                </c:pt>
                <c:pt idx="56" formatCode="0.00">
                  <c:v>0.21678467230736717</c:v>
                </c:pt>
                <c:pt idx="57" formatCode="0.00">
                  <c:v>0.21341581287527239</c:v>
                </c:pt>
                <c:pt idx="58" formatCode="0.00">
                  <c:v>0.21011210708387723</c:v>
                </c:pt>
                <c:pt idx="59" formatCode="0.00">
                  <c:v>0.20678446660266178</c:v>
                </c:pt>
                <c:pt idx="60" formatCode="0.00">
                  <c:v>0.20347500572163607</c:v>
                </c:pt>
                <c:pt idx="61" formatCode="0.00">
                  <c:v>0.20017933949987868</c:v>
                </c:pt>
                <c:pt idx="62" formatCode="0.00">
                  <c:v>0.20017933949987868</c:v>
                </c:pt>
                <c:pt idx="63" formatCode="0.00">
                  <c:v>0.20017933949987868</c:v>
                </c:pt>
                <c:pt idx="64" formatCode="0.00">
                  <c:v>0.20017933949987873</c:v>
                </c:pt>
                <c:pt idx="65" formatCode="0.00">
                  <c:v>0.20017933949987868</c:v>
                </c:pt>
                <c:pt idx="66" formatCode="0.00">
                  <c:v>0.20017933949987868</c:v>
                </c:pt>
                <c:pt idx="67" formatCode="0.00">
                  <c:v>0.20017933949987868</c:v>
                </c:pt>
                <c:pt idx="68" formatCode="0.00">
                  <c:v>0.20017933949987868</c:v>
                </c:pt>
                <c:pt idx="69" formatCode="0.00">
                  <c:v>0.20017933949987868</c:v>
                </c:pt>
                <c:pt idx="70" formatCode="0.00">
                  <c:v>0.20017933949987868</c:v>
                </c:pt>
                <c:pt idx="71" formatCode="0.00">
                  <c:v>0.20017933949987868</c:v>
                </c:pt>
                <c:pt idx="72" formatCode="0.00">
                  <c:v>0.20017933949987868</c:v>
                </c:pt>
                <c:pt idx="73" formatCode="0.00">
                  <c:v>0.20017933949987868</c:v>
                </c:pt>
                <c:pt idx="74" formatCode="0.00">
                  <c:v>0.20017933949987868</c:v>
                </c:pt>
                <c:pt idx="75" formatCode="0.00">
                  <c:v>0.20017933949987868</c:v>
                </c:pt>
              </c:numCache>
            </c:numRef>
          </c:val>
          <c:smooth val="0"/>
          <c:extLst>
            <c:ext xmlns:c16="http://schemas.microsoft.com/office/drawing/2014/chart" uri="{C3380CC4-5D6E-409C-BE32-E72D297353CC}">
              <c16:uniqueId val="{00000007-835A-4FBD-A67E-D334432A65BD}"/>
            </c:ext>
          </c:extLst>
        </c:ser>
        <c:ser>
          <c:idx val="5"/>
          <c:order val="5"/>
          <c:tx>
            <c:strRef>
              <c:f>'Data for Graph D'!$G$2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D'!$G$3:$G$78</c:f>
              <c:numCache>
                <c:formatCode>General</c:formatCode>
                <c:ptCount val="76"/>
                <c:pt idx="0">
                  <c:v>0.39182</c:v>
                </c:pt>
                <c:pt idx="1">
                  <c:v>0.31673000000000001</c:v>
                </c:pt>
                <c:pt idx="2">
                  <c:v>0.24401</c:v>
                </c:pt>
                <c:pt idx="3">
                  <c:v>0.22680999999999998</c:v>
                </c:pt>
                <c:pt idx="4">
                  <c:v>0.21805000000000002</c:v>
                </c:pt>
                <c:pt idx="5">
                  <c:v>0.19417999999999999</c:v>
                </c:pt>
                <c:pt idx="6">
                  <c:v>0.21578</c:v>
                </c:pt>
                <c:pt idx="7">
                  <c:v>0.22431999999999999</c:v>
                </c:pt>
                <c:pt idx="8">
                  <c:v>0.26529000000000003</c:v>
                </c:pt>
                <c:pt idx="9">
                  <c:v>0.24248999999999998</c:v>
                </c:pt>
                <c:pt idx="10">
                  <c:v>0.23292000000000002</c:v>
                </c:pt>
                <c:pt idx="11">
                  <c:v>0.21689999999999998</c:v>
                </c:pt>
                <c:pt idx="12">
                  <c:v>0.21884999999999999</c:v>
                </c:pt>
                <c:pt idx="13">
                  <c:v>0.17288000000000001</c:v>
                </c:pt>
                <c:pt idx="14">
                  <c:v>0.16506999999999999</c:v>
                </c:pt>
                <c:pt idx="15">
                  <c:v>0.17760000000000001</c:v>
                </c:pt>
                <c:pt idx="16">
                  <c:v>0.15909999999999999</c:v>
                </c:pt>
                <c:pt idx="17">
                  <c:v>0.15617999999999999</c:v>
                </c:pt>
                <c:pt idx="18">
                  <c:v>0.16919000000000001</c:v>
                </c:pt>
                <c:pt idx="19">
                  <c:v>0.18096999999999999</c:v>
                </c:pt>
                <c:pt idx="20">
                  <c:v>0.16958999999999999</c:v>
                </c:pt>
                <c:pt idx="21">
                  <c:v>0.15648999999999999</c:v>
                </c:pt>
                <c:pt idx="22">
                  <c:v>0.18109999999999998</c:v>
                </c:pt>
                <c:pt idx="23">
                  <c:v>0.22541000000000003</c:v>
                </c:pt>
                <c:pt idx="24">
                  <c:v>0.29546</c:v>
                </c:pt>
                <c:pt idx="25">
                  <c:v>0.27806999999999998</c:v>
                </c:pt>
                <c:pt idx="26">
                  <c:v>0.24403</c:v>
                </c:pt>
                <c:pt idx="27">
                  <c:v>0.2457</c:v>
                </c:pt>
                <c:pt idx="28">
                  <c:v>0.24015</c:v>
                </c:pt>
                <c:pt idx="29">
                  <c:v>0.22683</c:v>
                </c:pt>
                <c:pt idx="30">
                  <c:v>0.21042</c:v>
                </c:pt>
                <c:pt idx="31">
                  <c:v>0.17992</c:v>
                </c:pt>
                <c:pt idx="32">
                  <c:v>0.21667999999999998</c:v>
                </c:pt>
                <c:pt idx="33">
                  <c:v>0.24136000000000002</c:v>
                </c:pt>
                <c:pt idx="34">
                  <c:v>0.26361000000000001</c:v>
                </c:pt>
                <c:pt idx="35">
                  <c:v>0.29493999999999998</c:v>
                </c:pt>
                <c:pt idx="36">
                  <c:v>0.32258999999999999</c:v>
                </c:pt>
                <c:pt idx="37">
                  <c:v>0.35304000000000002</c:v>
                </c:pt>
                <c:pt idx="38">
                  <c:v>0.31752999999999998</c:v>
                </c:pt>
                <c:pt idx="39">
                  <c:v>0.26369000000000004</c:v>
                </c:pt>
                <c:pt idx="40">
                  <c:v>0.28319</c:v>
                </c:pt>
                <c:pt idx="41" formatCode="0.00">
                  <c:v>0.30213589566813498</c:v>
                </c:pt>
                <c:pt idx="42" formatCode="0.00">
                  <c:v>0.29997823375300975</c:v>
                </c:pt>
                <c:pt idx="43" formatCode="0.00">
                  <c:v>0.29748047848255527</c:v>
                </c:pt>
                <c:pt idx="44" formatCode="0.00">
                  <c:v>0.29477039021415574</c:v>
                </c:pt>
                <c:pt idx="45" formatCode="0.00">
                  <c:v>0.29179681856668366</c:v>
                </c:pt>
                <c:pt idx="46" formatCode="0.00">
                  <c:v>0.28855947023840317</c:v>
                </c:pt>
                <c:pt idx="47" formatCode="0.00">
                  <c:v>0.28502258524619911</c:v>
                </c:pt>
                <c:pt idx="48" formatCode="0.00">
                  <c:v>0.28130718646626035</c:v>
                </c:pt>
                <c:pt idx="49" formatCode="0.00">
                  <c:v>0.27726440487206749</c:v>
                </c:pt>
                <c:pt idx="50" formatCode="0.00">
                  <c:v>0.27307111711483911</c:v>
                </c:pt>
                <c:pt idx="51" formatCode="0.00">
                  <c:v>0.26913283723282266</c:v>
                </c:pt>
                <c:pt idx="52" formatCode="0.00">
                  <c:v>0.26517628127269494</c:v>
                </c:pt>
                <c:pt idx="53" formatCode="0.00">
                  <c:v>0.26126139792949749</c:v>
                </c:pt>
                <c:pt idx="54" formatCode="0.00">
                  <c:v>0.25738486052585569</c:v>
                </c:pt>
                <c:pt idx="55" formatCode="0.00">
                  <c:v>0.25349173062188696</c:v>
                </c:pt>
                <c:pt idx="56" formatCode="0.00">
                  <c:v>0.24963083477818038</c:v>
                </c:pt>
                <c:pt idx="57" formatCode="0.00">
                  <c:v>0.24575154209879851</c:v>
                </c:pt>
                <c:pt idx="58" formatCode="0.00">
                  <c:v>0.24194727482385864</c:v>
                </c:pt>
                <c:pt idx="59" formatCode="0.00">
                  <c:v>0.23811544639094387</c:v>
                </c:pt>
                <c:pt idx="60" formatCode="0.00">
                  <c:v>0.23430455204309608</c:v>
                </c:pt>
                <c:pt idx="61" formatCode="0.00">
                  <c:v>0.23050954245440575</c:v>
                </c:pt>
                <c:pt idx="62" formatCode="0.00">
                  <c:v>0.23050954245440575</c:v>
                </c:pt>
                <c:pt idx="63" formatCode="0.00">
                  <c:v>0.23050954245440575</c:v>
                </c:pt>
                <c:pt idx="64" formatCode="0.00">
                  <c:v>0.2305095424544058</c:v>
                </c:pt>
                <c:pt idx="65" formatCode="0.00">
                  <c:v>0.23050954245440575</c:v>
                </c:pt>
                <c:pt idx="66" formatCode="0.00">
                  <c:v>0.23050954245440575</c:v>
                </c:pt>
                <c:pt idx="67" formatCode="0.00">
                  <c:v>0.23050954245440575</c:v>
                </c:pt>
                <c:pt idx="68" formatCode="0.00">
                  <c:v>0.23050954245440575</c:v>
                </c:pt>
                <c:pt idx="69" formatCode="0.00">
                  <c:v>0.23050954245440575</c:v>
                </c:pt>
                <c:pt idx="70" formatCode="0.00">
                  <c:v>0.23050954245440575</c:v>
                </c:pt>
                <c:pt idx="71" formatCode="0.00">
                  <c:v>0.23050954245440575</c:v>
                </c:pt>
                <c:pt idx="72" formatCode="0.00">
                  <c:v>0.23050954245440575</c:v>
                </c:pt>
                <c:pt idx="73" formatCode="0.00">
                  <c:v>0.23050954245440575</c:v>
                </c:pt>
                <c:pt idx="74" formatCode="0.00">
                  <c:v>0.23050954245440575</c:v>
                </c:pt>
                <c:pt idx="75" formatCode="0.00">
                  <c:v>0.23050954245440575</c:v>
                </c:pt>
              </c:numCache>
            </c:numRef>
          </c:val>
          <c:smooth val="0"/>
          <c:extLst>
            <c:ext xmlns:c16="http://schemas.microsoft.com/office/drawing/2014/chart" uri="{C3380CC4-5D6E-409C-BE32-E72D297353CC}">
              <c16:uniqueId val="{00000008-835A-4FBD-A67E-D334432A65BD}"/>
            </c:ext>
          </c:extLst>
        </c:ser>
        <c:dLbls>
          <c:showLegendKey val="0"/>
          <c:showVal val="0"/>
          <c:showCatName val="0"/>
          <c:showSerName val="0"/>
          <c:showPercent val="0"/>
          <c:showBubbleSize val="0"/>
        </c:dLbls>
        <c:marker val="1"/>
        <c:smooth val="0"/>
        <c:axId val="512038824"/>
        <c:axId val="512040784"/>
      </c:lineChart>
      <c:catAx>
        <c:axId val="512038824"/>
        <c:scaling>
          <c:orientation val="minMax"/>
        </c:scaling>
        <c:delete val="0"/>
        <c:axPos val="b"/>
        <c:numFmt formatCode="General" sourceLinked="0"/>
        <c:majorTickMark val="out"/>
        <c:minorTickMark val="none"/>
        <c:tickLblPos val="nextTo"/>
        <c:crossAx val="512040784"/>
        <c:crosses val="autoZero"/>
        <c:auto val="1"/>
        <c:lblAlgn val="ctr"/>
        <c:lblOffset val="100"/>
        <c:noMultiLvlLbl val="0"/>
      </c:catAx>
      <c:valAx>
        <c:axId val="512040784"/>
        <c:scaling>
          <c:orientation val="minMax"/>
          <c:max val="1.2"/>
        </c:scaling>
        <c:delete val="0"/>
        <c:axPos val="l"/>
        <c:majorGridlines/>
        <c:numFmt formatCode="General" sourceLinked="1"/>
        <c:majorTickMark val="out"/>
        <c:minorTickMark val="none"/>
        <c:tickLblPos val="nextTo"/>
        <c:crossAx val="512038824"/>
        <c:crosses val="autoZero"/>
        <c:crossBetween val="between"/>
      </c:valAx>
    </c:plotArea>
    <c:legend>
      <c:legendPos val="b"/>
      <c:legendEntry>
        <c:idx val="0"/>
        <c:delete val="1"/>
      </c:legendEntry>
      <c:layout>
        <c:manualLayout>
          <c:xMode val="edge"/>
          <c:yMode val="edge"/>
          <c:x val="0.10511811023622046"/>
          <c:y val="0.89726882205883429"/>
          <c:w val="0.75854606582821538"/>
          <c:h val="9.2007309974505333E-2"/>
        </c:manualLayout>
      </c:layou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P.E.I</a:t>
            </a:r>
            <a:r>
              <a:rPr lang="en-US" sz="1200" baseline="0"/>
              <a:t> Spending by type of service</a:t>
            </a:r>
            <a:endParaRPr lang="en-US" sz="1200"/>
          </a:p>
        </c:rich>
      </c:tx>
      <c:layout>
        <c:manualLayout>
          <c:xMode val="edge"/>
          <c:yMode val="edge"/>
          <c:x val="0.24056000085009616"/>
          <c:y val="3.5460992907801421E-2"/>
        </c:manualLayout>
      </c:layout>
      <c:overlay val="0"/>
    </c:title>
    <c:autoTitleDeleted val="0"/>
    <c:plotArea>
      <c:layout>
        <c:manualLayout>
          <c:layoutTarget val="inner"/>
          <c:xMode val="edge"/>
          <c:yMode val="edge"/>
          <c:x val="9.0447681894014254E-2"/>
          <c:y val="0.10905148824482044"/>
          <c:w val="0.8725797230811736"/>
          <c:h val="0.68317366579177607"/>
        </c:manualLayout>
      </c:layout>
      <c:barChart>
        <c:barDir val="col"/>
        <c:grouping val="clustered"/>
        <c:varyColors val="0"/>
        <c:ser>
          <c:idx val="6"/>
          <c:order val="6"/>
          <c:tx>
            <c:strRef>
              <c:f>'Data for Graph D'!$O$2</c:f>
              <c:strCache>
                <c:ptCount val="1"/>
              </c:strCache>
            </c:strRef>
          </c:tx>
          <c:invertIfNegative val="0"/>
          <c:dPt>
            <c:idx val="41"/>
            <c:invertIfNegative val="0"/>
            <c:bubble3D val="0"/>
            <c:spPr>
              <a:solidFill>
                <a:schemeClr val="tx1"/>
              </a:solidFill>
            </c:spPr>
            <c:extLst>
              <c:ext xmlns:c16="http://schemas.microsoft.com/office/drawing/2014/chart" uri="{C3380CC4-5D6E-409C-BE32-E72D297353CC}">
                <c16:uniqueId val="{00000001-B7CC-49BF-A38F-B54159D2AFB2}"/>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D'!$O$3:$O$78</c:f>
              <c:numCache>
                <c:formatCode>General</c:formatCode>
                <c:ptCount val="76"/>
                <c:pt idx="41">
                  <c:v>0.2</c:v>
                </c:pt>
              </c:numCache>
            </c:numRef>
          </c:val>
          <c:extLst>
            <c:ext xmlns:c16="http://schemas.microsoft.com/office/drawing/2014/chart" uri="{C3380CC4-5D6E-409C-BE32-E72D297353CC}">
              <c16:uniqueId val="{00000002-B7CC-49BF-A38F-B54159D2AFB2}"/>
            </c:ext>
          </c:extLst>
        </c:ser>
        <c:dLbls>
          <c:showLegendKey val="0"/>
          <c:showVal val="0"/>
          <c:showCatName val="0"/>
          <c:showSerName val="0"/>
          <c:showPercent val="0"/>
          <c:showBubbleSize val="0"/>
        </c:dLbls>
        <c:gapWidth val="150"/>
        <c:axId val="512041568"/>
        <c:axId val="512042744"/>
      </c:barChart>
      <c:lineChart>
        <c:grouping val="standard"/>
        <c:varyColors val="0"/>
        <c:ser>
          <c:idx val="0"/>
          <c:order val="0"/>
          <c:tx>
            <c:strRef>
              <c:f>'Data for Graph D'!$I$2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D'!$I$3:$I$78</c:f>
              <c:numCache>
                <c:formatCode>General</c:formatCode>
                <c:ptCount val="76"/>
                <c:pt idx="0">
                  <c:v>0.20000999999999999</c:v>
                </c:pt>
                <c:pt idx="1">
                  <c:v>0.18933</c:v>
                </c:pt>
                <c:pt idx="2">
                  <c:v>0.18447</c:v>
                </c:pt>
                <c:pt idx="3">
                  <c:v>0.18823000000000001</c:v>
                </c:pt>
                <c:pt idx="4">
                  <c:v>0.18832000000000002</c:v>
                </c:pt>
                <c:pt idx="5">
                  <c:v>0.18342</c:v>
                </c:pt>
                <c:pt idx="6">
                  <c:v>0.17887</c:v>
                </c:pt>
                <c:pt idx="7">
                  <c:v>0.18499000000000002</c:v>
                </c:pt>
                <c:pt idx="8">
                  <c:v>0.18303</c:v>
                </c:pt>
                <c:pt idx="9">
                  <c:v>0.1769</c:v>
                </c:pt>
                <c:pt idx="10">
                  <c:v>0.17091999999999999</c:v>
                </c:pt>
                <c:pt idx="11">
                  <c:v>0.16728999999999999</c:v>
                </c:pt>
                <c:pt idx="12">
                  <c:v>0.16521000000000002</c:v>
                </c:pt>
                <c:pt idx="13">
                  <c:v>0.16639999999999999</c:v>
                </c:pt>
                <c:pt idx="14">
                  <c:v>0.16667999999999999</c:v>
                </c:pt>
                <c:pt idx="15">
                  <c:v>0.1663</c:v>
                </c:pt>
                <c:pt idx="16">
                  <c:v>0.16420999999999999</c:v>
                </c:pt>
                <c:pt idx="17">
                  <c:v>0.15790000000000001</c:v>
                </c:pt>
                <c:pt idx="18">
                  <c:v>0.15744000000000002</c:v>
                </c:pt>
                <c:pt idx="19">
                  <c:v>0.15595999999999999</c:v>
                </c:pt>
                <c:pt idx="20">
                  <c:v>0.16069999999999998</c:v>
                </c:pt>
                <c:pt idx="21">
                  <c:v>0.16341999999999998</c:v>
                </c:pt>
                <c:pt idx="22">
                  <c:v>0.15722</c:v>
                </c:pt>
                <c:pt idx="23">
                  <c:v>0.14857000000000001</c:v>
                </c:pt>
                <c:pt idx="24">
                  <c:v>0.14291999999999999</c:v>
                </c:pt>
                <c:pt idx="25">
                  <c:v>0.13760999999999998</c:v>
                </c:pt>
                <c:pt idx="26">
                  <c:v>0.13442000000000001</c:v>
                </c:pt>
                <c:pt idx="27">
                  <c:v>0.14105999999999999</c:v>
                </c:pt>
                <c:pt idx="28">
                  <c:v>0.14143</c:v>
                </c:pt>
                <c:pt idx="29">
                  <c:v>0.13872999999999999</c:v>
                </c:pt>
                <c:pt idx="30">
                  <c:v>0.13239000000000001</c:v>
                </c:pt>
                <c:pt idx="31">
                  <c:v>0.12494999999999999</c:v>
                </c:pt>
                <c:pt idx="32">
                  <c:v>0.12244999999999999</c:v>
                </c:pt>
                <c:pt idx="33">
                  <c:v>0.12260000000000001</c:v>
                </c:pt>
                <c:pt idx="34">
                  <c:v>0.12506999999999999</c:v>
                </c:pt>
                <c:pt idx="35">
                  <c:v>0.13150000000000001</c:v>
                </c:pt>
                <c:pt idx="36">
                  <c:v>0.13879</c:v>
                </c:pt>
                <c:pt idx="37">
                  <c:v>0.14262</c:v>
                </c:pt>
                <c:pt idx="38">
                  <c:v>0.14432</c:v>
                </c:pt>
                <c:pt idx="39">
                  <c:v>0.14152999999999999</c:v>
                </c:pt>
                <c:pt idx="40">
                  <c:v>0.14032</c:v>
                </c:pt>
                <c:pt idx="41" formatCode="0.000">
                  <c:v>0.12742455642741057</c:v>
                </c:pt>
                <c:pt idx="42" formatCode="0.000">
                  <c:v>0.12788817521621235</c:v>
                </c:pt>
                <c:pt idx="43" formatCode="0.000">
                  <c:v>0.12834547248952316</c:v>
                </c:pt>
                <c:pt idx="44" formatCode="0.000">
                  <c:v>0.12863228089874362</c:v>
                </c:pt>
                <c:pt idx="45" formatCode="0.000">
                  <c:v>0.12891287571195476</c:v>
                </c:pt>
                <c:pt idx="46" formatCode="0.000">
                  <c:v>0.12901986346285055</c:v>
                </c:pt>
                <c:pt idx="47" formatCode="0.000">
                  <c:v>0.12904079327668924</c:v>
                </c:pt>
                <c:pt idx="48" formatCode="0.000">
                  <c:v>0.12897522875786388</c:v>
                </c:pt>
                <c:pt idx="49" formatCode="0.000">
                  <c:v>0.1288280307881946</c:v>
                </c:pt>
                <c:pt idx="50" formatCode="0.000">
                  <c:v>0.12859923111982755</c:v>
                </c:pt>
                <c:pt idx="51" formatCode="0.000">
                  <c:v>0.12851895383850576</c:v>
                </c:pt>
                <c:pt idx="52" formatCode="0.000">
                  <c:v>0.12852825581228372</c:v>
                </c:pt>
                <c:pt idx="53" formatCode="0.000">
                  <c:v>0.12840053390995138</c:v>
                </c:pt>
                <c:pt idx="54" formatCode="0.000">
                  <c:v>0.12836455370473088</c:v>
                </c:pt>
                <c:pt idx="55" formatCode="0.000">
                  <c:v>0.12826869710485891</c:v>
                </c:pt>
                <c:pt idx="56" formatCode="0.000">
                  <c:v>0.12818710409818507</c:v>
                </c:pt>
                <c:pt idx="57" formatCode="0.000">
                  <c:v>0.12804751519274915</c:v>
                </c:pt>
                <c:pt idx="58" formatCode="0.000">
                  <c:v>0.12799258001659175</c:v>
                </c:pt>
                <c:pt idx="59" formatCode="0.000">
                  <c:v>0.12787664288588918</c:v>
                </c:pt>
                <c:pt idx="60" formatCode="0.000">
                  <c:v>0.12769984085689934</c:v>
                </c:pt>
                <c:pt idx="61" formatCode="0.000">
                  <c:v>0.12760446129214245</c:v>
                </c:pt>
                <c:pt idx="62" formatCode="0.000">
                  <c:v>0.12760446129214242</c:v>
                </c:pt>
                <c:pt idx="63" formatCode="0.000">
                  <c:v>0.12760446129214245</c:v>
                </c:pt>
                <c:pt idx="64" formatCode="0.000">
                  <c:v>0.12760446129214248</c:v>
                </c:pt>
                <c:pt idx="65" formatCode="0.000">
                  <c:v>0.12760446129214245</c:v>
                </c:pt>
                <c:pt idx="66" formatCode="0.000">
                  <c:v>0.12760446129214245</c:v>
                </c:pt>
                <c:pt idx="67" formatCode="0.000">
                  <c:v>0.12760446129214245</c:v>
                </c:pt>
                <c:pt idx="68" formatCode="0.000">
                  <c:v>0.12760446129214245</c:v>
                </c:pt>
                <c:pt idx="69" formatCode="0.000">
                  <c:v>0.12760446129214245</c:v>
                </c:pt>
                <c:pt idx="70" formatCode="0.000">
                  <c:v>0.12760446129214245</c:v>
                </c:pt>
                <c:pt idx="71" formatCode="0.000">
                  <c:v>0.12760446129214245</c:v>
                </c:pt>
                <c:pt idx="72" formatCode="0.000">
                  <c:v>0.12760446129214245</c:v>
                </c:pt>
                <c:pt idx="73" formatCode="0.000">
                  <c:v>0.12760446129214245</c:v>
                </c:pt>
                <c:pt idx="74" formatCode="0.000">
                  <c:v>0.12760446129214245</c:v>
                </c:pt>
                <c:pt idx="75" formatCode="0.000">
                  <c:v>0.12760446129214245</c:v>
                </c:pt>
              </c:numCache>
            </c:numRef>
          </c:val>
          <c:smooth val="0"/>
          <c:extLst>
            <c:ext xmlns:c16="http://schemas.microsoft.com/office/drawing/2014/chart" uri="{C3380CC4-5D6E-409C-BE32-E72D297353CC}">
              <c16:uniqueId val="{00000003-B7CC-49BF-A38F-B54159D2AFB2}"/>
            </c:ext>
          </c:extLst>
        </c:ser>
        <c:ser>
          <c:idx val="1"/>
          <c:order val="1"/>
          <c:tx>
            <c:strRef>
              <c:f>'Data for Graph D'!$J$2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D'!$J$3:$J$78</c:f>
              <c:numCache>
                <c:formatCode>General</c:formatCode>
                <c:ptCount val="76"/>
                <c:pt idx="0">
                  <c:v>6.5579999999999999E-2</c:v>
                </c:pt>
                <c:pt idx="1">
                  <c:v>6.2630000000000005E-2</c:v>
                </c:pt>
                <c:pt idx="2">
                  <c:v>6.4079999999999998E-2</c:v>
                </c:pt>
                <c:pt idx="3">
                  <c:v>6.3130000000000006E-2</c:v>
                </c:pt>
                <c:pt idx="4">
                  <c:v>6.2600000000000003E-2</c:v>
                </c:pt>
                <c:pt idx="5">
                  <c:v>6.3230000000000008E-2</c:v>
                </c:pt>
                <c:pt idx="6">
                  <c:v>6.089E-2</c:v>
                </c:pt>
                <c:pt idx="7">
                  <c:v>5.7870000000000005E-2</c:v>
                </c:pt>
                <c:pt idx="8">
                  <c:v>5.4940000000000003E-2</c:v>
                </c:pt>
                <c:pt idx="9">
                  <c:v>5.9329999999999994E-2</c:v>
                </c:pt>
                <c:pt idx="10">
                  <c:v>6.4500000000000002E-2</c:v>
                </c:pt>
                <c:pt idx="11">
                  <c:v>6.7150000000000001E-2</c:v>
                </c:pt>
                <c:pt idx="12">
                  <c:v>6.9249999999999992E-2</c:v>
                </c:pt>
                <c:pt idx="13">
                  <c:v>6.8479999999999999E-2</c:v>
                </c:pt>
                <c:pt idx="14">
                  <c:v>6.7029999999999992E-2</c:v>
                </c:pt>
                <c:pt idx="15">
                  <c:v>6.4159999999999995E-2</c:v>
                </c:pt>
                <c:pt idx="16">
                  <c:v>5.9150000000000001E-2</c:v>
                </c:pt>
                <c:pt idx="17">
                  <c:v>6.1560000000000004E-2</c:v>
                </c:pt>
                <c:pt idx="18">
                  <c:v>6.6279999999999992E-2</c:v>
                </c:pt>
                <c:pt idx="19">
                  <c:v>5.6320000000000002E-2</c:v>
                </c:pt>
                <c:pt idx="20">
                  <c:v>5.4149999999999997E-2</c:v>
                </c:pt>
                <c:pt idx="21">
                  <c:v>6.1930000000000006E-2</c:v>
                </c:pt>
                <c:pt idx="22">
                  <c:v>6.0829999999999995E-2</c:v>
                </c:pt>
                <c:pt idx="23">
                  <c:v>5.9949999999999996E-2</c:v>
                </c:pt>
                <c:pt idx="24">
                  <c:v>5.8359999999999995E-2</c:v>
                </c:pt>
                <c:pt idx="25">
                  <c:v>5.8109999999999995E-2</c:v>
                </c:pt>
                <c:pt idx="26">
                  <c:v>5.6530000000000004E-2</c:v>
                </c:pt>
                <c:pt idx="27">
                  <c:v>4.9540000000000001E-2</c:v>
                </c:pt>
                <c:pt idx="28">
                  <c:v>5.518E-2</c:v>
                </c:pt>
                <c:pt idx="29">
                  <c:v>5.5869999999999996E-2</c:v>
                </c:pt>
                <c:pt idx="30">
                  <c:v>5.6139999999999995E-2</c:v>
                </c:pt>
                <c:pt idx="31">
                  <c:v>6.2210000000000001E-2</c:v>
                </c:pt>
                <c:pt idx="32">
                  <c:v>6.0069999999999998E-2</c:v>
                </c:pt>
                <c:pt idx="33">
                  <c:v>5.3159999999999999E-2</c:v>
                </c:pt>
                <c:pt idx="34">
                  <c:v>5.7870000000000005E-2</c:v>
                </c:pt>
                <c:pt idx="35">
                  <c:v>5.9069999999999998E-2</c:v>
                </c:pt>
                <c:pt idx="36">
                  <c:v>6.3949999999999993E-2</c:v>
                </c:pt>
                <c:pt idx="37">
                  <c:v>6.1910000000000007E-2</c:v>
                </c:pt>
                <c:pt idx="38">
                  <c:v>6.2350000000000003E-2</c:v>
                </c:pt>
                <c:pt idx="39">
                  <c:v>6.2210000000000001E-2</c:v>
                </c:pt>
                <c:pt idx="40">
                  <c:v>6.1970000000000004E-2</c:v>
                </c:pt>
                <c:pt idx="41" formatCode="0.000">
                  <c:v>4.5892125099768456E-2</c:v>
                </c:pt>
                <c:pt idx="42" formatCode="0.000">
                  <c:v>4.5963478003122837E-2</c:v>
                </c:pt>
                <c:pt idx="43" formatCode="0.000">
                  <c:v>4.6031557238478918E-2</c:v>
                </c:pt>
                <c:pt idx="44" formatCode="0.000">
                  <c:v>4.6037616492601442E-2</c:v>
                </c:pt>
                <c:pt idx="45" formatCode="0.000">
                  <c:v>4.6040707264726977E-2</c:v>
                </c:pt>
                <c:pt idx="46" formatCode="0.000">
                  <c:v>4.5981182899918809E-2</c:v>
                </c:pt>
                <c:pt idx="47" formatCode="0.000">
                  <c:v>4.5890570515919896E-2</c:v>
                </c:pt>
                <c:pt idx="48" formatCode="0.000">
                  <c:v>4.5768909724064243E-2</c:v>
                </c:pt>
                <c:pt idx="49" formatCode="0.000">
                  <c:v>4.5618118523397491E-2</c:v>
                </c:pt>
                <c:pt idx="50" formatCode="0.000">
                  <c:v>4.5438394995672399E-2</c:v>
                </c:pt>
                <c:pt idx="51" formatCode="0.000">
                  <c:v>4.5410030356272037E-2</c:v>
                </c:pt>
                <c:pt idx="52" formatCode="0.000">
                  <c:v>4.5413317053673588E-2</c:v>
                </c:pt>
                <c:pt idx="53" formatCode="0.000">
                  <c:v>4.5368188648182824E-2</c:v>
                </c:pt>
                <c:pt idx="54" formatCode="0.000">
                  <c:v>4.5355475642338244E-2</c:v>
                </c:pt>
                <c:pt idx="55" formatCode="0.000">
                  <c:v>4.532160631038349E-2</c:v>
                </c:pt>
                <c:pt idx="56" formatCode="0.000">
                  <c:v>4.5292776781358721E-2</c:v>
                </c:pt>
                <c:pt idx="57" formatCode="0.000">
                  <c:v>4.5243455368104708E-2</c:v>
                </c:pt>
                <c:pt idx="58" formatCode="0.000">
                  <c:v>4.5224044939195754E-2</c:v>
                </c:pt>
                <c:pt idx="59" formatCode="0.000">
                  <c:v>4.5183080486347511E-2</c:v>
                </c:pt>
                <c:pt idx="60" formatCode="0.000">
                  <c:v>4.5120610436104436E-2</c:v>
                </c:pt>
                <c:pt idx="61" formatCode="0.000">
                  <c:v>4.5086909656557005E-2</c:v>
                </c:pt>
                <c:pt idx="62" formatCode="0.000">
                  <c:v>4.5086909656556998E-2</c:v>
                </c:pt>
                <c:pt idx="63" formatCode="0.000">
                  <c:v>4.5086909656557005E-2</c:v>
                </c:pt>
                <c:pt idx="64" formatCode="0.000">
                  <c:v>4.5086909656557012E-2</c:v>
                </c:pt>
                <c:pt idx="65" formatCode="0.000">
                  <c:v>4.5086909656557005E-2</c:v>
                </c:pt>
                <c:pt idx="66" formatCode="0.000">
                  <c:v>4.5086909656557005E-2</c:v>
                </c:pt>
                <c:pt idx="67" formatCode="0.000">
                  <c:v>4.5086909656557005E-2</c:v>
                </c:pt>
                <c:pt idx="68" formatCode="0.000">
                  <c:v>4.5086909656557005E-2</c:v>
                </c:pt>
                <c:pt idx="69" formatCode="0.000">
                  <c:v>4.5086909656557005E-2</c:v>
                </c:pt>
                <c:pt idx="70" formatCode="0.000">
                  <c:v>4.5086909656557005E-2</c:v>
                </c:pt>
                <c:pt idx="71" formatCode="0.000">
                  <c:v>4.5086909656557005E-2</c:v>
                </c:pt>
                <c:pt idx="72" formatCode="0.000">
                  <c:v>4.5086909656557005E-2</c:v>
                </c:pt>
                <c:pt idx="73" formatCode="0.000">
                  <c:v>4.5086909656557005E-2</c:v>
                </c:pt>
                <c:pt idx="74" formatCode="0.000">
                  <c:v>4.5086909656557005E-2</c:v>
                </c:pt>
                <c:pt idx="75" formatCode="0.000">
                  <c:v>4.5086909656557005E-2</c:v>
                </c:pt>
              </c:numCache>
            </c:numRef>
          </c:val>
          <c:smooth val="0"/>
          <c:extLst>
            <c:ext xmlns:c16="http://schemas.microsoft.com/office/drawing/2014/chart" uri="{C3380CC4-5D6E-409C-BE32-E72D297353CC}">
              <c16:uniqueId val="{00000004-B7CC-49BF-A38F-B54159D2AFB2}"/>
            </c:ext>
          </c:extLst>
        </c:ser>
        <c:ser>
          <c:idx val="2"/>
          <c:order val="2"/>
          <c:tx>
            <c:strRef>
              <c:f>'Data for Graph D'!$K$2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D'!$K$3:$K$78</c:f>
              <c:numCache>
                <c:formatCode>General</c:formatCode>
                <c:ptCount val="76"/>
                <c:pt idx="0">
                  <c:v>3.5250000000000004E-2</c:v>
                </c:pt>
                <c:pt idx="1">
                  <c:v>3.7010000000000001E-2</c:v>
                </c:pt>
                <c:pt idx="2">
                  <c:v>3.8830000000000003E-2</c:v>
                </c:pt>
                <c:pt idx="3">
                  <c:v>3.6830000000000002E-2</c:v>
                </c:pt>
                <c:pt idx="4">
                  <c:v>3.4949999999999995E-2</c:v>
                </c:pt>
                <c:pt idx="5">
                  <c:v>3.2289999999999999E-2</c:v>
                </c:pt>
                <c:pt idx="6">
                  <c:v>3.3489999999999999E-2</c:v>
                </c:pt>
                <c:pt idx="7">
                  <c:v>3.0889999999999997E-2</c:v>
                </c:pt>
                <c:pt idx="8">
                  <c:v>3.143E-2</c:v>
                </c:pt>
                <c:pt idx="9">
                  <c:v>3.1300000000000001E-2</c:v>
                </c:pt>
                <c:pt idx="10">
                  <c:v>3.0620000000000001E-2</c:v>
                </c:pt>
                <c:pt idx="11">
                  <c:v>3.1379999999999998E-2</c:v>
                </c:pt>
                <c:pt idx="12">
                  <c:v>3.184E-2</c:v>
                </c:pt>
                <c:pt idx="13">
                  <c:v>3.4929999999999996E-2</c:v>
                </c:pt>
                <c:pt idx="14">
                  <c:v>3.8329999999999996E-2</c:v>
                </c:pt>
                <c:pt idx="15">
                  <c:v>3.6670000000000001E-2</c:v>
                </c:pt>
                <c:pt idx="16">
                  <c:v>3.8980000000000001E-2</c:v>
                </c:pt>
                <c:pt idx="17">
                  <c:v>3.9369999999999995E-2</c:v>
                </c:pt>
                <c:pt idx="18">
                  <c:v>3.9990000000000005E-2</c:v>
                </c:pt>
                <c:pt idx="19">
                  <c:v>4.1829999999999999E-2</c:v>
                </c:pt>
                <c:pt idx="20">
                  <c:v>4.4179999999999997E-2</c:v>
                </c:pt>
                <c:pt idx="21">
                  <c:v>4.7410000000000001E-2</c:v>
                </c:pt>
                <c:pt idx="22">
                  <c:v>4.3179999999999996E-2</c:v>
                </c:pt>
                <c:pt idx="23">
                  <c:v>4.0440000000000004E-2</c:v>
                </c:pt>
                <c:pt idx="24">
                  <c:v>3.8580000000000003E-2</c:v>
                </c:pt>
                <c:pt idx="25">
                  <c:v>3.3869999999999997E-2</c:v>
                </c:pt>
                <c:pt idx="26">
                  <c:v>4.5150000000000003E-2</c:v>
                </c:pt>
                <c:pt idx="27">
                  <c:v>3.9280000000000002E-2</c:v>
                </c:pt>
                <c:pt idx="28">
                  <c:v>3.9890000000000002E-2</c:v>
                </c:pt>
                <c:pt idx="29">
                  <c:v>3.7249999999999998E-2</c:v>
                </c:pt>
                <c:pt idx="30">
                  <c:v>3.431E-2</c:v>
                </c:pt>
                <c:pt idx="31">
                  <c:v>3.499E-2</c:v>
                </c:pt>
                <c:pt idx="32">
                  <c:v>3.4470000000000001E-2</c:v>
                </c:pt>
                <c:pt idx="33">
                  <c:v>3.2980000000000002E-2</c:v>
                </c:pt>
                <c:pt idx="34">
                  <c:v>3.286E-2</c:v>
                </c:pt>
                <c:pt idx="35">
                  <c:v>3.0130000000000001E-2</c:v>
                </c:pt>
                <c:pt idx="36">
                  <c:v>3.4630000000000001E-2</c:v>
                </c:pt>
                <c:pt idx="37">
                  <c:v>3.32E-2</c:v>
                </c:pt>
                <c:pt idx="38">
                  <c:v>3.3320000000000002E-2</c:v>
                </c:pt>
                <c:pt idx="39">
                  <c:v>3.3189999999999997E-2</c:v>
                </c:pt>
                <c:pt idx="40">
                  <c:v>3.3680000000000002E-2</c:v>
                </c:pt>
                <c:pt idx="41" formatCode="0.000">
                  <c:v>4.3309664670892006E-2</c:v>
                </c:pt>
                <c:pt idx="42" formatCode="0.000">
                  <c:v>4.3655852841603934E-2</c:v>
                </c:pt>
                <c:pt idx="43" formatCode="0.000">
                  <c:v>4.4001858947794084E-2</c:v>
                </c:pt>
                <c:pt idx="44" formatCode="0.000">
                  <c:v>4.4291137867699289E-2</c:v>
                </c:pt>
                <c:pt idx="45" formatCode="0.000">
                  <c:v>4.4579746087747563E-2</c:v>
                </c:pt>
                <c:pt idx="46" formatCode="0.000">
                  <c:v>4.4809526070746612E-2</c:v>
                </c:pt>
                <c:pt idx="47" formatCode="0.000">
                  <c:v>4.5010241959656763E-2</c:v>
                </c:pt>
                <c:pt idx="48" formatCode="0.000">
                  <c:v>4.5181357280651639E-2</c:v>
                </c:pt>
                <c:pt idx="49" formatCode="0.000">
                  <c:v>4.5324194082287925E-2</c:v>
                </c:pt>
                <c:pt idx="50" formatCode="0.000">
                  <c:v>4.5438394995672399E-2</c:v>
                </c:pt>
                <c:pt idx="51" formatCode="0.000">
                  <c:v>4.5410030356272037E-2</c:v>
                </c:pt>
                <c:pt idx="52" formatCode="0.000">
                  <c:v>4.5413317053673588E-2</c:v>
                </c:pt>
                <c:pt idx="53" formatCode="0.000">
                  <c:v>4.5368188648182824E-2</c:v>
                </c:pt>
                <c:pt idx="54" formatCode="0.000">
                  <c:v>4.5355475642338244E-2</c:v>
                </c:pt>
                <c:pt idx="55" formatCode="0.000">
                  <c:v>4.532160631038349E-2</c:v>
                </c:pt>
                <c:pt idx="56" formatCode="0.000">
                  <c:v>4.5292776781358721E-2</c:v>
                </c:pt>
                <c:pt idx="57" formatCode="0.000">
                  <c:v>4.5243455368104708E-2</c:v>
                </c:pt>
                <c:pt idx="58" formatCode="0.000">
                  <c:v>4.5224044939195754E-2</c:v>
                </c:pt>
                <c:pt idx="59" formatCode="0.000">
                  <c:v>4.5183080486347511E-2</c:v>
                </c:pt>
                <c:pt idx="60" formatCode="0.000">
                  <c:v>4.5120610436104436E-2</c:v>
                </c:pt>
                <c:pt idx="61" formatCode="0.000">
                  <c:v>4.5086909656557005E-2</c:v>
                </c:pt>
                <c:pt idx="62" formatCode="0.000">
                  <c:v>4.5086909656556998E-2</c:v>
                </c:pt>
                <c:pt idx="63" formatCode="0.000">
                  <c:v>4.5086909656557005E-2</c:v>
                </c:pt>
                <c:pt idx="64" formatCode="0.000">
                  <c:v>4.5086909656557012E-2</c:v>
                </c:pt>
                <c:pt idx="65" formatCode="0.000">
                  <c:v>4.5086909656557005E-2</c:v>
                </c:pt>
                <c:pt idx="66" formatCode="0.000">
                  <c:v>4.5086909656557005E-2</c:v>
                </c:pt>
                <c:pt idx="67" formatCode="0.000">
                  <c:v>4.5086909656557005E-2</c:v>
                </c:pt>
                <c:pt idx="68" formatCode="0.000">
                  <c:v>4.5086909656557005E-2</c:v>
                </c:pt>
                <c:pt idx="69" formatCode="0.000">
                  <c:v>4.5086909656557005E-2</c:v>
                </c:pt>
                <c:pt idx="70" formatCode="0.000">
                  <c:v>4.5086909656557005E-2</c:v>
                </c:pt>
                <c:pt idx="71" formatCode="0.000">
                  <c:v>4.5086909656557005E-2</c:v>
                </c:pt>
                <c:pt idx="72" formatCode="0.000">
                  <c:v>4.5086909656557005E-2</c:v>
                </c:pt>
                <c:pt idx="73" formatCode="0.000">
                  <c:v>4.5086909656557005E-2</c:v>
                </c:pt>
                <c:pt idx="74" formatCode="0.000">
                  <c:v>4.5086909656557005E-2</c:v>
                </c:pt>
                <c:pt idx="75" formatCode="0.000">
                  <c:v>4.5086909656557005E-2</c:v>
                </c:pt>
              </c:numCache>
            </c:numRef>
          </c:val>
          <c:smooth val="0"/>
          <c:extLst>
            <c:ext xmlns:c16="http://schemas.microsoft.com/office/drawing/2014/chart" uri="{C3380CC4-5D6E-409C-BE32-E72D297353CC}">
              <c16:uniqueId val="{00000005-B7CC-49BF-A38F-B54159D2AFB2}"/>
            </c:ext>
          </c:extLst>
        </c:ser>
        <c:ser>
          <c:idx val="3"/>
          <c:order val="3"/>
          <c:tx>
            <c:strRef>
              <c:f>'Data for Graph D'!$L$2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D'!$L$3:$L$78</c:f>
              <c:numCache>
                <c:formatCode>General</c:formatCode>
                <c:ptCount val="76"/>
                <c:pt idx="0">
                  <c:v>8.115E-2</c:v>
                </c:pt>
                <c:pt idx="1">
                  <c:v>6.1919999999999996E-2</c:v>
                </c:pt>
                <c:pt idx="2">
                  <c:v>5.2429999999999997E-2</c:v>
                </c:pt>
                <c:pt idx="3">
                  <c:v>6.7809999999999995E-2</c:v>
                </c:pt>
                <c:pt idx="4">
                  <c:v>8.3470000000000003E-2</c:v>
                </c:pt>
                <c:pt idx="5">
                  <c:v>8.6549999999999988E-2</c:v>
                </c:pt>
                <c:pt idx="6">
                  <c:v>9.8569999999999991E-2</c:v>
                </c:pt>
                <c:pt idx="7">
                  <c:v>0.10306</c:v>
                </c:pt>
                <c:pt idx="8">
                  <c:v>0.10575999999999999</c:v>
                </c:pt>
                <c:pt idx="9">
                  <c:v>8.6819999999999994E-2</c:v>
                </c:pt>
                <c:pt idx="10">
                  <c:v>8.2070000000000004E-2</c:v>
                </c:pt>
                <c:pt idx="11">
                  <c:v>6.4610000000000001E-2</c:v>
                </c:pt>
                <c:pt idx="12">
                  <c:v>6.1550000000000007E-2</c:v>
                </c:pt>
                <c:pt idx="13">
                  <c:v>5.7689999999999998E-2</c:v>
                </c:pt>
                <c:pt idx="14">
                  <c:v>5.5080000000000004E-2</c:v>
                </c:pt>
                <c:pt idx="15">
                  <c:v>5.876E-2</c:v>
                </c:pt>
                <c:pt idx="16">
                  <c:v>5.8400000000000001E-2</c:v>
                </c:pt>
                <c:pt idx="17">
                  <c:v>6.2850000000000003E-2</c:v>
                </c:pt>
                <c:pt idx="18">
                  <c:v>6.6979999999999998E-2</c:v>
                </c:pt>
                <c:pt idx="19">
                  <c:v>6.93E-2</c:v>
                </c:pt>
                <c:pt idx="20">
                  <c:v>7.4220000000000008E-2</c:v>
                </c:pt>
                <c:pt idx="21">
                  <c:v>6.9919999999999996E-2</c:v>
                </c:pt>
                <c:pt idx="22">
                  <c:v>6.7820000000000005E-2</c:v>
                </c:pt>
                <c:pt idx="23">
                  <c:v>7.399E-2</c:v>
                </c:pt>
                <c:pt idx="24">
                  <c:v>7.2069999999999995E-2</c:v>
                </c:pt>
                <c:pt idx="25">
                  <c:v>7.0779999999999996E-2</c:v>
                </c:pt>
                <c:pt idx="26">
                  <c:v>7.4810000000000001E-2</c:v>
                </c:pt>
                <c:pt idx="27">
                  <c:v>6.7529999999999993E-2</c:v>
                </c:pt>
                <c:pt idx="28">
                  <c:v>6.9099999999999995E-2</c:v>
                </c:pt>
                <c:pt idx="29">
                  <c:v>6.9019999999999998E-2</c:v>
                </c:pt>
                <c:pt idx="30">
                  <c:v>6.8900000000000003E-2</c:v>
                </c:pt>
                <c:pt idx="31">
                  <c:v>6.8909999999999999E-2</c:v>
                </c:pt>
                <c:pt idx="32">
                  <c:v>6.6500000000000004E-2</c:v>
                </c:pt>
                <c:pt idx="33">
                  <c:v>6.4440000000000011E-2</c:v>
                </c:pt>
                <c:pt idx="34">
                  <c:v>6.6769999999999996E-2</c:v>
                </c:pt>
                <c:pt idx="35">
                  <c:v>6.9370000000000001E-2</c:v>
                </c:pt>
                <c:pt idx="36">
                  <c:v>6.9320000000000007E-2</c:v>
                </c:pt>
                <c:pt idx="37">
                  <c:v>6.4149999999999999E-2</c:v>
                </c:pt>
                <c:pt idx="38">
                  <c:v>6.0820000000000006E-2</c:v>
                </c:pt>
                <c:pt idx="39">
                  <c:v>5.8370000000000005E-2</c:v>
                </c:pt>
                <c:pt idx="40">
                  <c:v>5.7359999999999994E-2</c:v>
                </c:pt>
                <c:pt idx="41" formatCode="0.000">
                  <c:v>6.7936742025924465E-2</c:v>
                </c:pt>
                <c:pt idx="42" formatCode="0.000">
                  <c:v>6.8420199155930603E-2</c:v>
                </c:pt>
                <c:pt idx="43" formatCode="0.000">
                  <c:v>6.8902749460072868E-2</c:v>
                </c:pt>
                <c:pt idx="44" formatCode="0.000">
                  <c:v>6.9295930716965284E-2</c:v>
                </c:pt>
                <c:pt idx="45" formatCode="0.000">
                  <c:v>6.9687604610896542E-2</c:v>
                </c:pt>
                <c:pt idx="46" formatCode="0.000">
                  <c:v>6.9986942618598155E-2</c:v>
                </c:pt>
                <c:pt idx="47" formatCode="0.000">
                  <c:v>7.0240631222154654E-2</c:v>
                </c:pt>
                <c:pt idx="48" formatCode="0.000">
                  <c:v>7.0447951512273094E-2</c:v>
                </c:pt>
                <c:pt idx="49" formatCode="0.000">
                  <c:v>7.0611081568469722E-2</c:v>
                </c:pt>
                <c:pt idx="50" formatCode="0.000">
                  <c:v>7.0729577115905148E-2</c:v>
                </c:pt>
                <c:pt idx="51" formatCode="0.000">
                  <c:v>7.068542461117816E-2</c:v>
                </c:pt>
                <c:pt idx="52" formatCode="0.000">
                  <c:v>7.0690540696756052E-2</c:v>
                </c:pt>
                <c:pt idx="53" formatCode="0.000">
                  <c:v>7.0620293650473259E-2</c:v>
                </c:pt>
                <c:pt idx="54" formatCode="0.000">
                  <c:v>7.0600504537601971E-2</c:v>
                </c:pt>
                <c:pt idx="55" formatCode="0.000">
                  <c:v>7.0547783407672413E-2</c:v>
                </c:pt>
                <c:pt idx="56" formatCode="0.000">
                  <c:v>7.0502907254001781E-2</c:v>
                </c:pt>
                <c:pt idx="57" formatCode="0.000">
                  <c:v>7.0426133356012041E-2</c:v>
                </c:pt>
                <c:pt idx="58" formatCode="0.000">
                  <c:v>7.0395919009125466E-2</c:v>
                </c:pt>
                <c:pt idx="59" formatCode="0.000">
                  <c:v>7.0332153587239044E-2</c:v>
                </c:pt>
                <c:pt idx="60" formatCode="0.000">
                  <c:v>7.0234912471294639E-2</c:v>
                </c:pt>
                <c:pt idx="61" formatCode="0.000">
                  <c:v>7.0182453710678355E-2</c:v>
                </c:pt>
                <c:pt idx="62" formatCode="0.000">
                  <c:v>7.0182453710678341E-2</c:v>
                </c:pt>
                <c:pt idx="63" formatCode="0.000">
                  <c:v>7.0182453710678355E-2</c:v>
                </c:pt>
                <c:pt idx="64" formatCode="0.000">
                  <c:v>7.0182453710678369E-2</c:v>
                </c:pt>
                <c:pt idx="65" formatCode="0.000">
                  <c:v>7.0182453710678355E-2</c:v>
                </c:pt>
                <c:pt idx="66" formatCode="0.000">
                  <c:v>7.0182453710678355E-2</c:v>
                </c:pt>
                <c:pt idx="67" formatCode="0.000">
                  <c:v>7.0182453710678355E-2</c:v>
                </c:pt>
                <c:pt idx="68" formatCode="0.000">
                  <c:v>7.0182453710678355E-2</c:v>
                </c:pt>
                <c:pt idx="69" formatCode="0.000">
                  <c:v>7.0182453710678355E-2</c:v>
                </c:pt>
                <c:pt idx="70" formatCode="0.000">
                  <c:v>7.0182453710678355E-2</c:v>
                </c:pt>
                <c:pt idx="71" formatCode="0.000">
                  <c:v>7.0182453710678355E-2</c:v>
                </c:pt>
                <c:pt idx="72" formatCode="0.000">
                  <c:v>7.0182453710678355E-2</c:v>
                </c:pt>
                <c:pt idx="73" formatCode="0.000">
                  <c:v>7.0182453710678355E-2</c:v>
                </c:pt>
                <c:pt idx="74" formatCode="0.000">
                  <c:v>7.0182453710678355E-2</c:v>
                </c:pt>
                <c:pt idx="75" formatCode="0.000">
                  <c:v>7.0182453710678355E-2</c:v>
                </c:pt>
              </c:numCache>
            </c:numRef>
          </c:val>
          <c:smooth val="0"/>
          <c:extLst>
            <c:ext xmlns:c16="http://schemas.microsoft.com/office/drawing/2014/chart" uri="{C3380CC4-5D6E-409C-BE32-E72D297353CC}">
              <c16:uniqueId val="{00000006-B7CC-49BF-A38F-B54159D2AFB2}"/>
            </c:ext>
          </c:extLst>
        </c:ser>
        <c:ser>
          <c:idx val="4"/>
          <c:order val="4"/>
          <c:tx>
            <c:strRef>
              <c:f>'Data for Graph D'!$M$2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D'!$M$3:$M$78</c:f>
              <c:numCache>
                <c:formatCode>General</c:formatCode>
                <c:ptCount val="76"/>
                <c:pt idx="0">
                  <c:v>5.3280000000000008E-2</c:v>
                </c:pt>
                <c:pt idx="1">
                  <c:v>5.1250000000000004E-2</c:v>
                </c:pt>
                <c:pt idx="2">
                  <c:v>5.178E-2</c:v>
                </c:pt>
                <c:pt idx="3">
                  <c:v>5.2610000000000004E-2</c:v>
                </c:pt>
                <c:pt idx="4">
                  <c:v>5.008E-2</c:v>
                </c:pt>
                <c:pt idx="5">
                  <c:v>4.8879999999999993E-2</c:v>
                </c:pt>
                <c:pt idx="6">
                  <c:v>4.8329999999999998E-2</c:v>
                </c:pt>
                <c:pt idx="7">
                  <c:v>4.9089999999999995E-2</c:v>
                </c:pt>
                <c:pt idx="8">
                  <c:v>4.965E-2</c:v>
                </c:pt>
                <c:pt idx="9">
                  <c:v>4.8990000000000006E-2</c:v>
                </c:pt>
                <c:pt idx="10">
                  <c:v>4.9950000000000008E-2</c:v>
                </c:pt>
                <c:pt idx="11">
                  <c:v>5.1230000000000005E-2</c:v>
                </c:pt>
                <c:pt idx="12">
                  <c:v>5.2360000000000004E-2</c:v>
                </c:pt>
                <c:pt idx="13">
                  <c:v>5.1809999999999995E-2</c:v>
                </c:pt>
                <c:pt idx="14">
                  <c:v>5.0630000000000001E-2</c:v>
                </c:pt>
                <c:pt idx="15">
                  <c:v>4.9430000000000002E-2</c:v>
                </c:pt>
                <c:pt idx="16">
                  <c:v>4.7259999999999996E-2</c:v>
                </c:pt>
                <c:pt idx="17">
                  <c:v>4.6379999999999998E-2</c:v>
                </c:pt>
                <c:pt idx="18">
                  <c:v>4.5440000000000001E-2</c:v>
                </c:pt>
                <c:pt idx="19">
                  <c:v>4.4010000000000001E-2</c:v>
                </c:pt>
                <c:pt idx="20">
                  <c:v>4.4179999999999997E-2</c:v>
                </c:pt>
                <c:pt idx="21">
                  <c:v>4.4749999999999998E-2</c:v>
                </c:pt>
                <c:pt idx="22">
                  <c:v>4.369E-2</c:v>
                </c:pt>
                <c:pt idx="23">
                  <c:v>4.4010000000000001E-2</c:v>
                </c:pt>
                <c:pt idx="24">
                  <c:v>4.2110000000000002E-2</c:v>
                </c:pt>
                <c:pt idx="25">
                  <c:v>4.1070000000000002E-2</c:v>
                </c:pt>
                <c:pt idx="26">
                  <c:v>4.0299999999999996E-2</c:v>
                </c:pt>
                <c:pt idx="27">
                  <c:v>4.3979999999999998E-2</c:v>
                </c:pt>
                <c:pt idx="28">
                  <c:v>4.394E-2</c:v>
                </c:pt>
                <c:pt idx="29">
                  <c:v>4.4920000000000002E-2</c:v>
                </c:pt>
                <c:pt idx="30">
                  <c:v>4.4580000000000002E-2</c:v>
                </c:pt>
                <c:pt idx="31">
                  <c:v>4.4949999999999997E-2</c:v>
                </c:pt>
                <c:pt idx="32">
                  <c:v>4.8460000000000003E-2</c:v>
                </c:pt>
                <c:pt idx="33">
                  <c:v>5.0770000000000003E-2</c:v>
                </c:pt>
                <c:pt idx="34">
                  <c:v>5.314E-2</c:v>
                </c:pt>
                <c:pt idx="35">
                  <c:v>5.1929999999999997E-2</c:v>
                </c:pt>
                <c:pt idx="36">
                  <c:v>5.1049999999999998E-2</c:v>
                </c:pt>
                <c:pt idx="37">
                  <c:v>4.9790000000000001E-2</c:v>
                </c:pt>
                <c:pt idx="38">
                  <c:v>5.0699999999999995E-2</c:v>
                </c:pt>
                <c:pt idx="39">
                  <c:v>5.1319999999999998E-2</c:v>
                </c:pt>
                <c:pt idx="40">
                  <c:v>5.0610000000000002E-2</c:v>
                </c:pt>
                <c:pt idx="41" formatCode="0.000">
                  <c:v>6.7121848227675404E-2</c:v>
                </c:pt>
                <c:pt idx="42" formatCode="0.000">
                  <c:v>6.7692029457073546E-2</c:v>
                </c:pt>
                <c:pt idx="43" formatCode="0.000">
                  <c:v>6.8262279414181254E-2</c:v>
                </c:pt>
                <c:pt idx="44" formatCode="0.000">
                  <c:v>6.8744830462226264E-2</c:v>
                </c:pt>
                <c:pt idx="45" formatCode="0.000">
                  <c:v>6.922659921104958E-2</c:v>
                </c:pt>
                <c:pt idx="46" formatCode="0.000">
                  <c:v>6.9617227027570103E-2</c:v>
                </c:pt>
                <c:pt idx="47" formatCode="0.000">
                  <c:v>6.9962844088265252E-2</c:v>
                </c:pt>
                <c:pt idx="48" formatCode="0.000">
                  <c:v>7.026254970052441E-2</c:v>
                </c:pt>
                <c:pt idx="49" formatCode="0.000">
                  <c:v>7.0518333892053947E-2</c:v>
                </c:pt>
                <c:pt idx="50" formatCode="0.000">
                  <c:v>7.0729577115905148E-2</c:v>
                </c:pt>
                <c:pt idx="51" formatCode="0.000">
                  <c:v>7.068542461117816E-2</c:v>
                </c:pt>
                <c:pt idx="52" formatCode="0.000">
                  <c:v>7.0690540696756052E-2</c:v>
                </c:pt>
                <c:pt idx="53" formatCode="0.000">
                  <c:v>7.0620293650473259E-2</c:v>
                </c:pt>
                <c:pt idx="54" formatCode="0.000">
                  <c:v>7.0600504537601985E-2</c:v>
                </c:pt>
                <c:pt idx="55" formatCode="0.000">
                  <c:v>7.0547783407672399E-2</c:v>
                </c:pt>
                <c:pt idx="56" formatCode="0.000">
                  <c:v>7.0502907254001781E-2</c:v>
                </c:pt>
                <c:pt idx="57" formatCode="0.000">
                  <c:v>7.0426133356012041E-2</c:v>
                </c:pt>
                <c:pt idx="58" formatCode="0.000">
                  <c:v>7.0395919009125466E-2</c:v>
                </c:pt>
                <c:pt idx="59" formatCode="0.000">
                  <c:v>7.0332153587239044E-2</c:v>
                </c:pt>
                <c:pt idx="60" formatCode="0.000">
                  <c:v>7.0234912471294639E-2</c:v>
                </c:pt>
                <c:pt idx="61" formatCode="0.000">
                  <c:v>7.0182453710678355E-2</c:v>
                </c:pt>
                <c:pt idx="62" formatCode="0.000">
                  <c:v>7.0182453710678341E-2</c:v>
                </c:pt>
                <c:pt idx="63" formatCode="0.000">
                  <c:v>7.0182453710678355E-2</c:v>
                </c:pt>
                <c:pt idx="64" formatCode="0.000">
                  <c:v>7.0182453710678369E-2</c:v>
                </c:pt>
                <c:pt idx="65" formatCode="0.000">
                  <c:v>7.0182453710678355E-2</c:v>
                </c:pt>
                <c:pt idx="66" formatCode="0.000">
                  <c:v>7.0182453710678355E-2</c:v>
                </c:pt>
                <c:pt idx="67" formatCode="0.000">
                  <c:v>7.0182453710678355E-2</c:v>
                </c:pt>
                <c:pt idx="68" formatCode="0.000">
                  <c:v>7.0182453710678355E-2</c:v>
                </c:pt>
                <c:pt idx="69" formatCode="0.000">
                  <c:v>7.0182453710678355E-2</c:v>
                </c:pt>
                <c:pt idx="70" formatCode="0.000">
                  <c:v>7.0182453710678355E-2</c:v>
                </c:pt>
                <c:pt idx="71" formatCode="0.000">
                  <c:v>7.0182453710678355E-2</c:v>
                </c:pt>
                <c:pt idx="72" formatCode="0.000">
                  <c:v>7.0182453710678355E-2</c:v>
                </c:pt>
                <c:pt idx="73" formatCode="0.000">
                  <c:v>7.0182453710678355E-2</c:v>
                </c:pt>
                <c:pt idx="74" formatCode="0.000">
                  <c:v>7.0182453710678355E-2</c:v>
                </c:pt>
                <c:pt idx="75" formatCode="0.000">
                  <c:v>7.0182453710678355E-2</c:v>
                </c:pt>
              </c:numCache>
            </c:numRef>
          </c:val>
          <c:smooth val="0"/>
          <c:extLst>
            <c:ext xmlns:c16="http://schemas.microsoft.com/office/drawing/2014/chart" uri="{C3380CC4-5D6E-409C-BE32-E72D297353CC}">
              <c16:uniqueId val="{00000007-B7CC-49BF-A38F-B54159D2AFB2}"/>
            </c:ext>
          </c:extLst>
        </c:ser>
        <c:ser>
          <c:idx val="5"/>
          <c:order val="5"/>
          <c:tx>
            <c:strRef>
              <c:f>'Data for Graph D'!$N$2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D'!$N$3:$N$78</c:f>
              <c:numCache>
                <c:formatCode>General</c:formatCode>
                <c:ptCount val="76"/>
                <c:pt idx="0">
                  <c:v>5.0819999999999997E-2</c:v>
                </c:pt>
                <c:pt idx="1">
                  <c:v>4.555E-2</c:v>
                </c:pt>
                <c:pt idx="2">
                  <c:v>5.3720000000000004E-2</c:v>
                </c:pt>
                <c:pt idx="3">
                  <c:v>5.6119999999999996E-2</c:v>
                </c:pt>
                <c:pt idx="4">
                  <c:v>8.3989999999999995E-2</c:v>
                </c:pt>
                <c:pt idx="5">
                  <c:v>0.13408999999999999</c:v>
                </c:pt>
                <c:pt idx="6">
                  <c:v>9.8569999999999991E-2</c:v>
                </c:pt>
                <c:pt idx="7">
                  <c:v>6.9570000000000007E-2</c:v>
                </c:pt>
                <c:pt idx="8">
                  <c:v>5.8459999999999998E-2</c:v>
                </c:pt>
                <c:pt idx="9">
                  <c:v>6.232E-2</c:v>
                </c:pt>
                <c:pt idx="10">
                  <c:v>5.697E-2</c:v>
                </c:pt>
                <c:pt idx="11">
                  <c:v>5.0990000000000001E-2</c:v>
                </c:pt>
                <c:pt idx="12">
                  <c:v>5.364E-2</c:v>
                </c:pt>
                <c:pt idx="13">
                  <c:v>5.1220000000000002E-2</c:v>
                </c:pt>
                <c:pt idx="14">
                  <c:v>4.8840000000000008E-2</c:v>
                </c:pt>
                <c:pt idx="15">
                  <c:v>4.403E-2</c:v>
                </c:pt>
                <c:pt idx="16">
                  <c:v>5.4190000000000002E-2</c:v>
                </c:pt>
                <c:pt idx="17">
                  <c:v>5.4109999999999998E-2</c:v>
                </c:pt>
                <c:pt idx="18">
                  <c:v>5.9699999999999996E-2</c:v>
                </c:pt>
                <c:pt idx="19">
                  <c:v>6.1240000000000003E-2</c:v>
                </c:pt>
                <c:pt idx="20">
                  <c:v>6.3710000000000003E-2</c:v>
                </c:pt>
                <c:pt idx="21">
                  <c:v>6.3930000000000001E-2</c:v>
                </c:pt>
                <c:pt idx="22">
                  <c:v>5.9559999999999995E-2</c:v>
                </c:pt>
                <c:pt idx="23">
                  <c:v>6.2810000000000005E-2</c:v>
                </c:pt>
                <c:pt idx="24">
                  <c:v>6.4549999999999996E-2</c:v>
                </c:pt>
                <c:pt idx="25">
                  <c:v>6.5509999999999999E-2</c:v>
                </c:pt>
                <c:pt idx="26">
                  <c:v>9.2719999999999997E-2</c:v>
                </c:pt>
                <c:pt idx="27">
                  <c:v>9.7780000000000006E-2</c:v>
                </c:pt>
                <c:pt idx="28">
                  <c:v>8.8190000000000004E-2</c:v>
                </c:pt>
                <c:pt idx="29">
                  <c:v>6.3320000000000001E-2</c:v>
                </c:pt>
                <c:pt idx="30">
                  <c:v>7.4470000000000008E-2</c:v>
                </c:pt>
                <c:pt idx="31">
                  <c:v>7.6609999999999998E-2</c:v>
                </c:pt>
                <c:pt idx="32">
                  <c:v>7.6429999999999998E-2</c:v>
                </c:pt>
                <c:pt idx="33">
                  <c:v>8.0549999999999997E-2</c:v>
                </c:pt>
                <c:pt idx="34">
                  <c:v>9.7380000000000008E-2</c:v>
                </c:pt>
                <c:pt idx="35">
                  <c:v>9.6860000000000002E-2</c:v>
                </c:pt>
                <c:pt idx="36">
                  <c:v>0.11148</c:v>
                </c:pt>
                <c:pt idx="37">
                  <c:v>9.5399999999999999E-2</c:v>
                </c:pt>
                <c:pt idx="38">
                  <c:v>8.8230000000000003E-2</c:v>
                </c:pt>
                <c:pt idx="39">
                  <c:v>8.4000000000000005E-2</c:v>
                </c:pt>
                <c:pt idx="40">
                  <c:v>8.4690000000000001E-2</c:v>
                </c:pt>
                <c:pt idx="41" formatCode="0.000">
                  <c:v>8.0217789901631559E-2</c:v>
                </c:pt>
                <c:pt idx="42" formatCode="0.000">
                  <c:v>8.0562969930386807E-2</c:v>
                </c:pt>
                <c:pt idx="43" formatCode="0.000">
                  <c:v>8.0904726269102778E-2</c:v>
                </c:pt>
                <c:pt idx="44" formatCode="0.000">
                  <c:v>8.1139499172744933E-2</c:v>
                </c:pt>
                <c:pt idx="45" formatCode="0.000">
                  <c:v>8.13707678268909E-2</c:v>
                </c:pt>
                <c:pt idx="46" formatCode="0.000">
                  <c:v>8.1492795704735735E-2</c:v>
                </c:pt>
                <c:pt idx="47" formatCode="0.000">
                  <c:v>8.156069987912544E-2</c:v>
                </c:pt>
                <c:pt idx="48" formatCode="0.000">
                  <c:v>8.1574095901613436E-2</c:v>
                </c:pt>
                <c:pt idx="49" formatCode="0.000">
                  <c:v>8.1535950539698851E-2</c:v>
                </c:pt>
                <c:pt idx="50" formatCode="0.000">
                  <c:v>8.1446179709224104E-2</c:v>
                </c:pt>
                <c:pt idx="51" formatCode="0.000">
                  <c:v>8.1395337431053635E-2</c:v>
                </c:pt>
                <c:pt idx="52" formatCode="0.000">
                  <c:v>8.1401228681113033E-2</c:v>
                </c:pt>
                <c:pt idx="53" formatCode="0.000">
                  <c:v>8.1320338142969212E-2</c:v>
                </c:pt>
                <c:pt idx="54" formatCode="0.000">
                  <c:v>8.1297550679662892E-2</c:v>
                </c:pt>
                <c:pt idx="55" formatCode="0.000">
                  <c:v>8.1236841499743986E-2</c:v>
                </c:pt>
                <c:pt idx="56" formatCode="0.000">
                  <c:v>8.1185165928850528E-2</c:v>
                </c:pt>
                <c:pt idx="57" formatCode="0.000">
                  <c:v>8.1096759622074466E-2</c:v>
                </c:pt>
                <c:pt idx="58" formatCode="0.000">
                  <c:v>8.106196734384144E-2</c:v>
                </c:pt>
                <c:pt idx="59" formatCode="0.000">
                  <c:v>8.098854049439648E-2</c:v>
                </c:pt>
                <c:pt idx="60" formatCode="0.000">
                  <c:v>8.0876565876036255E-2</c:v>
                </c:pt>
                <c:pt idx="61" formatCode="0.000">
                  <c:v>8.0816158818356881E-2</c:v>
                </c:pt>
                <c:pt idx="62" formatCode="0.000">
                  <c:v>8.0816158818356867E-2</c:v>
                </c:pt>
                <c:pt idx="63" formatCode="0.000">
                  <c:v>8.0816158818356881E-2</c:v>
                </c:pt>
                <c:pt idx="64" formatCode="0.000">
                  <c:v>8.0816158818356909E-2</c:v>
                </c:pt>
                <c:pt idx="65" formatCode="0.000">
                  <c:v>8.0816158818356881E-2</c:v>
                </c:pt>
                <c:pt idx="66" formatCode="0.000">
                  <c:v>8.0816158818356881E-2</c:v>
                </c:pt>
                <c:pt idx="67" formatCode="0.000">
                  <c:v>8.0816158818356881E-2</c:v>
                </c:pt>
                <c:pt idx="68" formatCode="0.000">
                  <c:v>8.0816158818356881E-2</c:v>
                </c:pt>
                <c:pt idx="69" formatCode="0.000">
                  <c:v>8.0816158818356881E-2</c:v>
                </c:pt>
                <c:pt idx="70" formatCode="0.000">
                  <c:v>8.0816158818356881E-2</c:v>
                </c:pt>
                <c:pt idx="71" formatCode="0.000">
                  <c:v>8.0816158818356881E-2</c:v>
                </c:pt>
                <c:pt idx="72" formatCode="0.000">
                  <c:v>8.0816158818356881E-2</c:v>
                </c:pt>
                <c:pt idx="73" formatCode="0.000">
                  <c:v>8.0816158818356881E-2</c:v>
                </c:pt>
                <c:pt idx="74" formatCode="0.000">
                  <c:v>8.0816158818356881E-2</c:v>
                </c:pt>
                <c:pt idx="75" formatCode="0.000">
                  <c:v>8.0816158818356881E-2</c:v>
                </c:pt>
              </c:numCache>
            </c:numRef>
          </c:val>
          <c:smooth val="0"/>
          <c:extLst>
            <c:ext xmlns:c16="http://schemas.microsoft.com/office/drawing/2014/chart" uri="{C3380CC4-5D6E-409C-BE32-E72D297353CC}">
              <c16:uniqueId val="{00000008-B7CC-49BF-A38F-B54159D2AFB2}"/>
            </c:ext>
          </c:extLst>
        </c:ser>
        <c:dLbls>
          <c:showLegendKey val="0"/>
          <c:showVal val="0"/>
          <c:showCatName val="0"/>
          <c:showSerName val="0"/>
          <c:showPercent val="0"/>
          <c:showBubbleSize val="0"/>
        </c:dLbls>
        <c:marker val="1"/>
        <c:smooth val="0"/>
        <c:axId val="512041568"/>
        <c:axId val="512042744"/>
      </c:lineChart>
      <c:catAx>
        <c:axId val="512041568"/>
        <c:scaling>
          <c:orientation val="minMax"/>
        </c:scaling>
        <c:delete val="0"/>
        <c:axPos val="b"/>
        <c:numFmt formatCode="General" sourceLinked="0"/>
        <c:majorTickMark val="out"/>
        <c:minorTickMark val="none"/>
        <c:tickLblPos val="nextTo"/>
        <c:crossAx val="512042744"/>
        <c:crosses val="autoZero"/>
        <c:auto val="1"/>
        <c:lblAlgn val="ctr"/>
        <c:lblOffset val="100"/>
        <c:noMultiLvlLbl val="0"/>
      </c:catAx>
      <c:valAx>
        <c:axId val="512042744"/>
        <c:scaling>
          <c:orientation val="minMax"/>
          <c:max val="0.2"/>
        </c:scaling>
        <c:delete val="0"/>
        <c:axPos val="l"/>
        <c:majorGridlines/>
        <c:numFmt formatCode="General" sourceLinked="1"/>
        <c:majorTickMark val="out"/>
        <c:minorTickMark val="none"/>
        <c:tickLblPos val="nextTo"/>
        <c:crossAx val="512041568"/>
        <c:crosses val="autoZero"/>
        <c:crossBetween val="between"/>
        <c:majorUnit val="5.000000000000001E-2"/>
      </c:valAx>
    </c:plotArea>
    <c:legend>
      <c:legendPos val="b"/>
      <c:legendEntry>
        <c:idx val="0"/>
        <c:delete val="1"/>
      </c:legendEntry>
      <c:layout>
        <c:manualLayout>
          <c:xMode val="edge"/>
          <c:yMode val="edge"/>
          <c:x val="0.22079526496434906"/>
          <c:y val="0.88778379265091867"/>
          <c:w val="0.60699246602271884"/>
          <c:h val="8.746747082146647E-2"/>
        </c:manualLayout>
      </c:layout>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N.S. Spending</a:t>
            </a:r>
            <a:r>
              <a:rPr lang="en-US" sz="1200" baseline="0"/>
              <a:t> by type of service</a:t>
            </a:r>
            <a:endParaRPr lang="en-US" sz="1200"/>
          </a:p>
        </c:rich>
      </c:tx>
      <c:layout>
        <c:manualLayout>
          <c:xMode val="edge"/>
          <c:yMode val="edge"/>
          <c:x val="0.26152077865266843"/>
          <c:y val="7.7294685990338162E-3"/>
        </c:manualLayout>
      </c:layout>
      <c:overlay val="0"/>
    </c:title>
    <c:autoTitleDeleted val="0"/>
    <c:plotArea>
      <c:layout>
        <c:manualLayout>
          <c:layoutTarget val="inner"/>
          <c:xMode val="edge"/>
          <c:yMode val="edge"/>
          <c:x val="7.69191782061725E-2"/>
          <c:y val="0.1131997136721546"/>
          <c:w val="0.88602002842950922"/>
          <c:h val="0.65251336898395718"/>
        </c:manualLayout>
      </c:layout>
      <c:barChart>
        <c:barDir val="col"/>
        <c:grouping val="clustered"/>
        <c:varyColors val="0"/>
        <c:ser>
          <c:idx val="6"/>
          <c:order val="6"/>
          <c:tx>
            <c:strRef>
              <c:f>'Data for Graph D'!$V$2</c:f>
              <c:strCache>
                <c:ptCount val="1"/>
                <c:pt idx="0">
                  <c:v>v</c:v>
                </c:pt>
              </c:strCache>
            </c:strRef>
          </c:tx>
          <c:invertIfNegative val="0"/>
          <c:dPt>
            <c:idx val="41"/>
            <c:invertIfNegative val="0"/>
            <c:bubble3D val="0"/>
            <c:spPr>
              <a:solidFill>
                <a:schemeClr val="tx1"/>
              </a:solidFill>
              <a:ln w="3175" cmpd="sng">
                <a:solidFill>
                  <a:schemeClr val="tx1"/>
                </a:solidFill>
              </a:ln>
            </c:spPr>
            <c:extLst>
              <c:ext xmlns:c16="http://schemas.microsoft.com/office/drawing/2014/chart" uri="{C3380CC4-5D6E-409C-BE32-E72D297353CC}">
                <c16:uniqueId val="{00000001-6339-4259-824B-464ED4617376}"/>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D'!$V$3:$V$78</c:f>
              <c:numCache>
                <c:formatCode>General</c:formatCode>
                <c:ptCount val="76"/>
                <c:pt idx="41">
                  <c:v>1.6</c:v>
                </c:pt>
              </c:numCache>
            </c:numRef>
          </c:val>
          <c:extLst>
            <c:ext xmlns:c16="http://schemas.microsoft.com/office/drawing/2014/chart" uri="{C3380CC4-5D6E-409C-BE32-E72D297353CC}">
              <c16:uniqueId val="{00000002-6339-4259-824B-464ED4617376}"/>
            </c:ext>
          </c:extLst>
        </c:ser>
        <c:dLbls>
          <c:showLegendKey val="0"/>
          <c:showVal val="0"/>
          <c:showCatName val="0"/>
          <c:showSerName val="0"/>
          <c:showPercent val="0"/>
          <c:showBubbleSize val="0"/>
        </c:dLbls>
        <c:gapWidth val="500"/>
        <c:axId val="512036472"/>
        <c:axId val="512041960"/>
      </c:barChart>
      <c:lineChart>
        <c:grouping val="standard"/>
        <c:varyColors val="0"/>
        <c:ser>
          <c:idx val="0"/>
          <c:order val="0"/>
          <c:tx>
            <c:strRef>
              <c:f>'Data for Graph D'!$P$2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D'!$P$3:$P$78</c:f>
              <c:numCache>
                <c:formatCode>General</c:formatCode>
                <c:ptCount val="76"/>
                <c:pt idx="0">
                  <c:v>1.54844</c:v>
                </c:pt>
                <c:pt idx="1">
                  <c:v>1.56016</c:v>
                </c:pt>
                <c:pt idx="2">
                  <c:v>1.5320400000000001</c:v>
                </c:pt>
                <c:pt idx="3">
                  <c:v>1.4865400000000002</c:v>
                </c:pt>
                <c:pt idx="4">
                  <c:v>1.47055</c:v>
                </c:pt>
                <c:pt idx="5">
                  <c:v>1.4149</c:v>
                </c:pt>
                <c:pt idx="6">
                  <c:v>1.5070399999999999</c:v>
                </c:pt>
                <c:pt idx="7">
                  <c:v>1.4750099999999999</c:v>
                </c:pt>
                <c:pt idx="8">
                  <c:v>1.48655</c:v>
                </c:pt>
                <c:pt idx="9">
                  <c:v>1.52491</c:v>
                </c:pt>
                <c:pt idx="10">
                  <c:v>1.5097</c:v>
                </c:pt>
                <c:pt idx="11">
                  <c:v>1.4956799999999999</c:v>
                </c:pt>
                <c:pt idx="12">
                  <c:v>1.4629400000000001</c:v>
                </c:pt>
                <c:pt idx="13">
                  <c:v>1.42425</c:v>
                </c:pt>
                <c:pt idx="14">
                  <c:v>1.4184600000000001</c:v>
                </c:pt>
                <c:pt idx="15">
                  <c:v>1.41015</c:v>
                </c:pt>
                <c:pt idx="16">
                  <c:v>1.3813</c:v>
                </c:pt>
                <c:pt idx="17">
                  <c:v>1.3393699999999999</c:v>
                </c:pt>
                <c:pt idx="18">
                  <c:v>1.1988399999999999</c:v>
                </c:pt>
                <c:pt idx="19">
                  <c:v>1.0986900000000002</c:v>
                </c:pt>
                <c:pt idx="20">
                  <c:v>1.09352</c:v>
                </c:pt>
                <c:pt idx="21">
                  <c:v>1.1030599999999999</c:v>
                </c:pt>
                <c:pt idx="22">
                  <c:v>1.2800100000000001</c:v>
                </c:pt>
                <c:pt idx="23">
                  <c:v>1.2446000000000002</c:v>
                </c:pt>
                <c:pt idx="24">
                  <c:v>1.16991</c:v>
                </c:pt>
                <c:pt idx="25">
                  <c:v>1.0605399999999998</c:v>
                </c:pt>
                <c:pt idx="26">
                  <c:v>0.98852000000000007</c:v>
                </c:pt>
                <c:pt idx="27">
                  <c:v>1.0025500000000001</c:v>
                </c:pt>
                <c:pt idx="28">
                  <c:v>1.0183599999999999</c:v>
                </c:pt>
                <c:pt idx="29">
                  <c:v>0.99250999999999989</c:v>
                </c:pt>
                <c:pt idx="30">
                  <c:v>0.98790000000000011</c:v>
                </c:pt>
                <c:pt idx="31">
                  <c:v>1.00508</c:v>
                </c:pt>
                <c:pt idx="32">
                  <c:v>1.0087900000000001</c:v>
                </c:pt>
                <c:pt idx="33">
                  <c:v>0.99219999999999997</c:v>
                </c:pt>
                <c:pt idx="34">
                  <c:v>0.99229999999999996</c:v>
                </c:pt>
                <c:pt idx="35">
                  <c:v>0.96159000000000006</c:v>
                </c:pt>
                <c:pt idx="36">
                  <c:v>0.92697000000000007</c:v>
                </c:pt>
                <c:pt idx="37">
                  <c:v>0.90384999999999993</c:v>
                </c:pt>
                <c:pt idx="38">
                  <c:v>0.91188000000000002</c:v>
                </c:pt>
                <c:pt idx="39">
                  <c:v>0.91340999999999994</c:v>
                </c:pt>
                <c:pt idx="40">
                  <c:v>0.90064</c:v>
                </c:pt>
                <c:pt idx="41" formatCode="0.00">
                  <c:v>0.81846298459321798</c:v>
                </c:pt>
                <c:pt idx="42" formatCode="0.00">
                  <c:v>0.81457653318318413</c:v>
                </c:pt>
                <c:pt idx="43" formatCode="0.00">
                  <c:v>0.81015771876144904</c:v>
                </c:pt>
                <c:pt idx="44" formatCode="0.00">
                  <c:v>0.80514533908996033</c:v>
                </c:pt>
                <c:pt idx="45" formatCode="0.00">
                  <c:v>0.79963546620560988</c:v>
                </c:pt>
                <c:pt idx="46" formatCode="0.00">
                  <c:v>0.79361718955917115</c:v>
                </c:pt>
                <c:pt idx="47" formatCode="0.00">
                  <c:v>0.78705381804123786</c:v>
                </c:pt>
                <c:pt idx="48" formatCode="0.00">
                  <c:v>0.77995649760747143</c:v>
                </c:pt>
                <c:pt idx="49" formatCode="0.00">
                  <c:v>0.77236820150015351</c:v>
                </c:pt>
                <c:pt idx="50" formatCode="0.00">
                  <c:v>0.76430216781853222</c:v>
                </c:pt>
                <c:pt idx="51" formatCode="0.00">
                  <c:v>0.7574635554635778</c:v>
                </c:pt>
                <c:pt idx="52" formatCode="0.00">
                  <c:v>0.7507286689315309</c:v>
                </c:pt>
                <c:pt idx="53" formatCode="0.00">
                  <c:v>0.74387802580724049</c:v>
                </c:pt>
                <c:pt idx="54" formatCode="0.00">
                  <c:v>0.73706452276885781</c:v>
                </c:pt>
                <c:pt idx="55" formatCode="0.00">
                  <c:v>0.73020827649724807</c:v>
                </c:pt>
                <c:pt idx="56" formatCode="0.00">
                  <c:v>0.72337659382817732</c:v>
                </c:pt>
                <c:pt idx="57" formatCode="0.00">
                  <c:v>0.71650063039255663</c:v>
                </c:pt>
                <c:pt idx="58" formatCode="0.00">
                  <c:v>0.70955254822817393</c:v>
                </c:pt>
                <c:pt idx="59" formatCode="0.00">
                  <c:v>0.70261452008301861</c:v>
                </c:pt>
                <c:pt idx="60" formatCode="0.00">
                  <c:v>0.69567842437816663</c:v>
                </c:pt>
                <c:pt idx="61" formatCode="0.00">
                  <c:v>0.68873143353661848</c:v>
                </c:pt>
                <c:pt idx="62" formatCode="0.00">
                  <c:v>0.68873143353661836</c:v>
                </c:pt>
                <c:pt idx="63" formatCode="0.00">
                  <c:v>0.68873143353661848</c:v>
                </c:pt>
                <c:pt idx="64" formatCode="0.00">
                  <c:v>0.68873143353661848</c:v>
                </c:pt>
                <c:pt idx="65" formatCode="0.00">
                  <c:v>0.68873143353661848</c:v>
                </c:pt>
                <c:pt idx="66" formatCode="0.00">
                  <c:v>0.68873143353661848</c:v>
                </c:pt>
                <c:pt idx="67" formatCode="0.00">
                  <c:v>0.68873143353661848</c:v>
                </c:pt>
                <c:pt idx="68" formatCode="0.00">
                  <c:v>0.68873143353661848</c:v>
                </c:pt>
                <c:pt idx="69" formatCode="0.00">
                  <c:v>0.68873143353661848</c:v>
                </c:pt>
                <c:pt idx="70" formatCode="0.00">
                  <c:v>0.68873143353661848</c:v>
                </c:pt>
                <c:pt idx="71" formatCode="0.00">
                  <c:v>0.68873143353661848</c:v>
                </c:pt>
                <c:pt idx="72" formatCode="0.00">
                  <c:v>0.68873143353661848</c:v>
                </c:pt>
                <c:pt idx="73" formatCode="0.00">
                  <c:v>0.68873143353661848</c:v>
                </c:pt>
                <c:pt idx="74" formatCode="0.00">
                  <c:v>0.68873143353661848</c:v>
                </c:pt>
                <c:pt idx="75" formatCode="0.00">
                  <c:v>0.68873143353661848</c:v>
                </c:pt>
              </c:numCache>
            </c:numRef>
          </c:val>
          <c:smooth val="0"/>
          <c:extLst>
            <c:ext xmlns:c16="http://schemas.microsoft.com/office/drawing/2014/chart" uri="{C3380CC4-5D6E-409C-BE32-E72D297353CC}">
              <c16:uniqueId val="{00000003-6339-4259-824B-464ED4617376}"/>
            </c:ext>
          </c:extLst>
        </c:ser>
        <c:ser>
          <c:idx val="1"/>
          <c:order val="1"/>
          <c:tx>
            <c:strRef>
              <c:f>'Data for Graph D'!$Q$2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D'!$Q$3:$Q$78</c:f>
              <c:numCache>
                <c:formatCode>General</c:formatCode>
                <c:ptCount val="76"/>
                <c:pt idx="0">
                  <c:v>0.16148000000000001</c:v>
                </c:pt>
                <c:pt idx="1">
                  <c:v>0.18434</c:v>
                </c:pt>
                <c:pt idx="2">
                  <c:v>0.2356</c:v>
                </c:pt>
                <c:pt idx="3">
                  <c:v>0.25720999999999999</c:v>
                </c:pt>
                <c:pt idx="4">
                  <c:v>0.26447999999999999</c:v>
                </c:pt>
                <c:pt idx="5">
                  <c:v>0.26997000000000004</c:v>
                </c:pt>
                <c:pt idx="6">
                  <c:v>0.25763999999999998</c:v>
                </c:pt>
                <c:pt idx="7">
                  <c:v>0.27113999999999999</c:v>
                </c:pt>
                <c:pt idx="8">
                  <c:v>0.24707000000000001</c:v>
                </c:pt>
                <c:pt idx="9">
                  <c:v>0.23923</c:v>
                </c:pt>
                <c:pt idx="10">
                  <c:v>0.23016</c:v>
                </c:pt>
                <c:pt idx="11">
                  <c:v>0.21643999999999999</c:v>
                </c:pt>
                <c:pt idx="12">
                  <c:v>0.21073</c:v>
                </c:pt>
                <c:pt idx="13">
                  <c:v>0.23862000000000003</c:v>
                </c:pt>
                <c:pt idx="14">
                  <c:v>0.25241999999999998</c:v>
                </c:pt>
                <c:pt idx="15">
                  <c:v>0.24864000000000003</c:v>
                </c:pt>
                <c:pt idx="16">
                  <c:v>0.24369000000000002</c:v>
                </c:pt>
                <c:pt idx="17">
                  <c:v>0.23763999999999999</c:v>
                </c:pt>
                <c:pt idx="18">
                  <c:v>0.22623000000000001</c:v>
                </c:pt>
                <c:pt idx="19">
                  <c:v>0.21747</c:v>
                </c:pt>
                <c:pt idx="20">
                  <c:v>0.25525999999999999</c:v>
                </c:pt>
                <c:pt idx="21">
                  <c:v>0.27037</c:v>
                </c:pt>
                <c:pt idx="22">
                  <c:v>0.28129999999999999</c:v>
                </c:pt>
                <c:pt idx="23">
                  <c:v>0.29464000000000001</c:v>
                </c:pt>
                <c:pt idx="24">
                  <c:v>0.31015999999999999</c:v>
                </c:pt>
                <c:pt idx="25">
                  <c:v>0.31741000000000003</c:v>
                </c:pt>
                <c:pt idx="26">
                  <c:v>0.30409999999999998</c:v>
                </c:pt>
                <c:pt idx="27">
                  <c:v>0.29810999999999999</c:v>
                </c:pt>
                <c:pt idx="28">
                  <c:v>0.29347000000000001</c:v>
                </c:pt>
                <c:pt idx="29">
                  <c:v>0.31286999999999998</c:v>
                </c:pt>
                <c:pt idx="30">
                  <c:v>0.33182</c:v>
                </c:pt>
                <c:pt idx="31">
                  <c:v>0.34948000000000001</c:v>
                </c:pt>
                <c:pt idx="32">
                  <c:v>0.35155999999999998</c:v>
                </c:pt>
                <c:pt idx="33">
                  <c:v>0.33477000000000001</c:v>
                </c:pt>
                <c:pt idx="34">
                  <c:v>0.34599000000000002</c:v>
                </c:pt>
                <c:pt idx="35">
                  <c:v>0.36730999999999997</c:v>
                </c:pt>
                <c:pt idx="36">
                  <c:v>0.37223000000000001</c:v>
                </c:pt>
                <c:pt idx="37">
                  <c:v>0.36808000000000002</c:v>
                </c:pt>
                <c:pt idx="38">
                  <c:v>0.37243999999999999</c:v>
                </c:pt>
                <c:pt idx="39">
                  <c:v>0.37384000000000001</c:v>
                </c:pt>
                <c:pt idx="40">
                  <c:v>0.37285999999999997</c:v>
                </c:pt>
                <c:pt idx="41" formatCode="0.00">
                  <c:v>0.29477054291241772</c:v>
                </c:pt>
                <c:pt idx="42" formatCode="0.00">
                  <c:v>0.29276178584553753</c:v>
                </c:pt>
                <c:pt idx="43" formatCode="0.00">
                  <c:v>0.29056592866107811</c:v>
                </c:pt>
                <c:pt idx="44" formatCode="0.00">
                  <c:v>0.28816228774647479</c:v>
                </c:pt>
                <c:pt idx="45" formatCode="0.00">
                  <c:v>0.2855865421878247</c:v>
                </c:pt>
                <c:pt idx="46" formatCode="0.00">
                  <c:v>0.28283596158158225</c:v>
                </c:pt>
                <c:pt idx="47" formatCode="0.00">
                  <c:v>0.27989868800016177</c:v>
                </c:pt>
                <c:pt idx="48" formatCode="0.00">
                  <c:v>0.27677995900059316</c:v>
                </c:pt>
                <c:pt idx="49" formatCode="0.00">
                  <c:v>0.27349625655355503</c:v>
                </c:pt>
                <c:pt idx="50" formatCode="0.00">
                  <c:v>0.27005343262921477</c:v>
                </c:pt>
                <c:pt idx="51" formatCode="0.00">
                  <c:v>0.26763712293046416</c:v>
                </c:pt>
                <c:pt idx="52" formatCode="0.00">
                  <c:v>0.26525746302247427</c:v>
                </c:pt>
                <c:pt idx="53" formatCode="0.00">
                  <c:v>0.26283690245189167</c:v>
                </c:pt>
                <c:pt idx="54" formatCode="0.00">
                  <c:v>0.26042946471166312</c:v>
                </c:pt>
                <c:pt idx="55" formatCode="0.00">
                  <c:v>0.258006924362361</c:v>
                </c:pt>
                <c:pt idx="56" formatCode="0.00">
                  <c:v>0.2555930631526227</c:v>
                </c:pt>
                <c:pt idx="57" formatCode="0.00">
                  <c:v>0.25316355607203672</c:v>
                </c:pt>
                <c:pt idx="58" formatCode="0.00">
                  <c:v>0.2507085670406215</c:v>
                </c:pt>
                <c:pt idx="59" formatCode="0.00">
                  <c:v>0.24825713042933326</c:v>
                </c:pt>
                <c:pt idx="60" formatCode="0.00">
                  <c:v>0.2458063766136189</c:v>
                </c:pt>
                <c:pt idx="61" formatCode="0.00">
                  <c:v>0.24335177318293855</c:v>
                </c:pt>
                <c:pt idx="62" formatCode="0.00">
                  <c:v>0.24335177318293852</c:v>
                </c:pt>
                <c:pt idx="63" formatCode="0.00">
                  <c:v>0.24335177318293855</c:v>
                </c:pt>
                <c:pt idx="64" formatCode="0.00">
                  <c:v>0.24335177318293855</c:v>
                </c:pt>
                <c:pt idx="65" formatCode="0.00">
                  <c:v>0.24335177318293855</c:v>
                </c:pt>
                <c:pt idx="66" formatCode="0.00">
                  <c:v>0.24335177318293855</c:v>
                </c:pt>
                <c:pt idx="67" formatCode="0.00">
                  <c:v>0.24335177318293855</c:v>
                </c:pt>
                <c:pt idx="68" formatCode="0.00">
                  <c:v>0.24335177318293855</c:v>
                </c:pt>
                <c:pt idx="69" formatCode="0.00">
                  <c:v>0.24335177318293855</c:v>
                </c:pt>
                <c:pt idx="70" formatCode="0.00">
                  <c:v>0.24335177318293855</c:v>
                </c:pt>
                <c:pt idx="71" formatCode="0.00">
                  <c:v>0.24335177318293855</c:v>
                </c:pt>
                <c:pt idx="72" formatCode="0.00">
                  <c:v>0.24335177318293855</c:v>
                </c:pt>
                <c:pt idx="73" formatCode="0.00">
                  <c:v>0.24335177318293855</c:v>
                </c:pt>
                <c:pt idx="74" formatCode="0.00">
                  <c:v>0.24335177318293855</c:v>
                </c:pt>
                <c:pt idx="75" formatCode="0.00">
                  <c:v>0.24335177318293855</c:v>
                </c:pt>
              </c:numCache>
            </c:numRef>
          </c:val>
          <c:smooth val="0"/>
          <c:extLst>
            <c:ext xmlns:c16="http://schemas.microsoft.com/office/drawing/2014/chart" uri="{C3380CC4-5D6E-409C-BE32-E72D297353CC}">
              <c16:uniqueId val="{00000004-6339-4259-824B-464ED4617376}"/>
            </c:ext>
          </c:extLst>
        </c:ser>
        <c:ser>
          <c:idx val="2"/>
          <c:order val="2"/>
          <c:tx>
            <c:strRef>
              <c:f>'Data for Graph D'!$R$2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D'!$R$3:$R$78</c:f>
              <c:numCache>
                <c:formatCode>General</c:formatCode>
                <c:ptCount val="76"/>
                <c:pt idx="0">
                  <c:v>0.25411</c:v>
                </c:pt>
                <c:pt idx="1">
                  <c:v>0.25124999999999997</c:v>
                </c:pt>
                <c:pt idx="2">
                  <c:v>0.27507999999999999</c:v>
                </c:pt>
                <c:pt idx="3">
                  <c:v>0.27533000000000002</c:v>
                </c:pt>
                <c:pt idx="4">
                  <c:v>0.27283000000000002</c:v>
                </c:pt>
                <c:pt idx="5">
                  <c:v>0.25652000000000003</c:v>
                </c:pt>
                <c:pt idx="6">
                  <c:v>0.24545999999999998</c:v>
                </c:pt>
                <c:pt idx="7">
                  <c:v>0.26366000000000001</c:v>
                </c:pt>
                <c:pt idx="8">
                  <c:v>0.26</c:v>
                </c:pt>
                <c:pt idx="9">
                  <c:v>0.26835000000000003</c:v>
                </c:pt>
                <c:pt idx="10">
                  <c:v>0.28061000000000003</c:v>
                </c:pt>
                <c:pt idx="11">
                  <c:v>0.28451000000000004</c:v>
                </c:pt>
                <c:pt idx="12">
                  <c:v>0.27827000000000002</c:v>
                </c:pt>
                <c:pt idx="13">
                  <c:v>0.28001999999999999</c:v>
                </c:pt>
                <c:pt idx="14">
                  <c:v>0.27774000000000004</c:v>
                </c:pt>
                <c:pt idx="15">
                  <c:v>0.25714999999999999</c:v>
                </c:pt>
                <c:pt idx="16">
                  <c:v>0.25858999999999999</c:v>
                </c:pt>
                <c:pt idx="17">
                  <c:v>0.25525000000000003</c:v>
                </c:pt>
                <c:pt idx="18">
                  <c:v>0.26273000000000002</c:v>
                </c:pt>
                <c:pt idx="19">
                  <c:v>0.26640000000000003</c:v>
                </c:pt>
                <c:pt idx="20">
                  <c:v>0.27101999999999998</c:v>
                </c:pt>
                <c:pt idx="21">
                  <c:v>0.27396999999999999</c:v>
                </c:pt>
                <c:pt idx="22">
                  <c:v>0.27900999999999998</c:v>
                </c:pt>
                <c:pt idx="23">
                  <c:v>0.26585999999999999</c:v>
                </c:pt>
                <c:pt idx="24">
                  <c:v>0.27026</c:v>
                </c:pt>
                <c:pt idx="25">
                  <c:v>0.28262999999999999</c:v>
                </c:pt>
                <c:pt idx="26">
                  <c:v>0.26315</c:v>
                </c:pt>
                <c:pt idx="27">
                  <c:v>0.26273999999999997</c:v>
                </c:pt>
                <c:pt idx="28">
                  <c:v>0.27008000000000004</c:v>
                </c:pt>
                <c:pt idx="29">
                  <c:v>0.25661999999999996</c:v>
                </c:pt>
                <c:pt idx="30">
                  <c:v>0.26112999999999997</c:v>
                </c:pt>
                <c:pt idx="31">
                  <c:v>0.28508</c:v>
                </c:pt>
                <c:pt idx="32">
                  <c:v>0.28543000000000002</c:v>
                </c:pt>
                <c:pt idx="33">
                  <c:v>0.26271</c:v>
                </c:pt>
                <c:pt idx="34">
                  <c:v>0.26180000000000003</c:v>
                </c:pt>
                <c:pt idx="35">
                  <c:v>0.26511999999999997</c:v>
                </c:pt>
                <c:pt idx="36">
                  <c:v>0.28319</c:v>
                </c:pt>
                <c:pt idx="37">
                  <c:v>0.28644999999999998</c:v>
                </c:pt>
                <c:pt idx="38">
                  <c:v>0.26019999999999999</c:v>
                </c:pt>
                <c:pt idx="39">
                  <c:v>0.26049</c:v>
                </c:pt>
                <c:pt idx="40">
                  <c:v>0.26407000000000003</c:v>
                </c:pt>
                <c:pt idx="41" formatCode="0.00">
                  <c:v>0.27818309439015293</c:v>
                </c:pt>
                <c:pt idx="42" formatCode="0.00">
                  <c:v>0.27806349727602436</c:v>
                </c:pt>
                <c:pt idx="43" formatCode="0.00">
                  <c:v>0.27775382313792096</c:v>
                </c:pt>
                <c:pt idx="44" formatCode="0.00">
                  <c:v>0.27723059070405731</c:v>
                </c:pt>
                <c:pt idx="45" formatCode="0.00">
                  <c:v>0.27652432582339764</c:v>
                </c:pt>
                <c:pt idx="46" formatCode="0.00">
                  <c:v>0.2756289550405841</c:v>
                </c:pt>
                <c:pt idx="47" formatCode="0.00">
                  <c:v>0.27452933204888524</c:v>
                </c:pt>
                <c:pt idx="48" formatCode="0.00">
                  <c:v>0.2732268321688886</c:v>
                </c:pt>
                <c:pt idx="49" formatCode="0.00">
                  <c:v>0.27173407878395173</c:v>
                </c:pt>
                <c:pt idx="50" formatCode="0.00">
                  <c:v>0.27005343262921477</c:v>
                </c:pt>
                <c:pt idx="51" formatCode="0.00">
                  <c:v>0.26763712293046416</c:v>
                </c:pt>
                <c:pt idx="52" formatCode="0.00">
                  <c:v>0.26525746302247427</c:v>
                </c:pt>
                <c:pt idx="53" formatCode="0.00">
                  <c:v>0.26283690245189167</c:v>
                </c:pt>
                <c:pt idx="54" formatCode="0.00">
                  <c:v>0.26042946471166312</c:v>
                </c:pt>
                <c:pt idx="55" formatCode="0.00">
                  <c:v>0.258006924362361</c:v>
                </c:pt>
                <c:pt idx="56" formatCode="0.00">
                  <c:v>0.2555930631526227</c:v>
                </c:pt>
                <c:pt idx="57" formatCode="0.00">
                  <c:v>0.25316355607203672</c:v>
                </c:pt>
                <c:pt idx="58" formatCode="0.00">
                  <c:v>0.2507085670406215</c:v>
                </c:pt>
                <c:pt idx="59" formatCode="0.00">
                  <c:v>0.24825713042933326</c:v>
                </c:pt>
                <c:pt idx="60" formatCode="0.00">
                  <c:v>0.2458063766136189</c:v>
                </c:pt>
                <c:pt idx="61" formatCode="0.00">
                  <c:v>0.24335177318293855</c:v>
                </c:pt>
                <c:pt idx="62" formatCode="0.00">
                  <c:v>0.24335177318293852</c:v>
                </c:pt>
                <c:pt idx="63" formatCode="0.00">
                  <c:v>0.24335177318293855</c:v>
                </c:pt>
                <c:pt idx="64" formatCode="0.00">
                  <c:v>0.24335177318293855</c:v>
                </c:pt>
                <c:pt idx="65" formatCode="0.00">
                  <c:v>0.24335177318293855</c:v>
                </c:pt>
                <c:pt idx="66" formatCode="0.00">
                  <c:v>0.24335177318293855</c:v>
                </c:pt>
                <c:pt idx="67" formatCode="0.00">
                  <c:v>0.24335177318293855</c:v>
                </c:pt>
                <c:pt idx="68" formatCode="0.00">
                  <c:v>0.24335177318293855</c:v>
                </c:pt>
                <c:pt idx="69" formatCode="0.00">
                  <c:v>0.24335177318293855</c:v>
                </c:pt>
                <c:pt idx="70" formatCode="0.00">
                  <c:v>0.24335177318293855</c:v>
                </c:pt>
                <c:pt idx="71" formatCode="0.00">
                  <c:v>0.24335177318293855</c:v>
                </c:pt>
                <c:pt idx="72" formatCode="0.00">
                  <c:v>0.24335177318293855</c:v>
                </c:pt>
                <c:pt idx="73" formatCode="0.00">
                  <c:v>0.24335177318293855</c:v>
                </c:pt>
                <c:pt idx="74" formatCode="0.00">
                  <c:v>0.24335177318293855</c:v>
                </c:pt>
                <c:pt idx="75" formatCode="0.00">
                  <c:v>0.24335177318293855</c:v>
                </c:pt>
              </c:numCache>
            </c:numRef>
          </c:val>
          <c:smooth val="0"/>
          <c:extLst>
            <c:ext xmlns:c16="http://schemas.microsoft.com/office/drawing/2014/chart" uri="{C3380CC4-5D6E-409C-BE32-E72D297353CC}">
              <c16:uniqueId val="{00000005-6339-4259-824B-464ED4617376}"/>
            </c:ext>
          </c:extLst>
        </c:ser>
        <c:ser>
          <c:idx val="3"/>
          <c:order val="3"/>
          <c:tx>
            <c:strRef>
              <c:f>'Data for Graph D'!$S$2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D'!$S$3:$S$78</c:f>
              <c:numCache>
                <c:formatCode>General</c:formatCode>
                <c:ptCount val="76"/>
                <c:pt idx="0">
                  <c:v>0.24099999999999999</c:v>
                </c:pt>
                <c:pt idx="1">
                  <c:v>0.23416999999999999</c:v>
                </c:pt>
                <c:pt idx="2">
                  <c:v>0.24012999999999998</c:v>
                </c:pt>
                <c:pt idx="3">
                  <c:v>0.26656000000000002</c:v>
                </c:pt>
                <c:pt idx="4">
                  <c:v>0.29630000000000001</c:v>
                </c:pt>
                <c:pt idx="5">
                  <c:v>0.29285</c:v>
                </c:pt>
                <c:pt idx="6">
                  <c:v>0.28276000000000001</c:v>
                </c:pt>
                <c:pt idx="7">
                  <c:v>0.28283999999999998</c:v>
                </c:pt>
                <c:pt idx="8">
                  <c:v>0.29819000000000001</c:v>
                </c:pt>
                <c:pt idx="9">
                  <c:v>0.33311999999999997</c:v>
                </c:pt>
                <c:pt idx="10">
                  <c:v>0.37096000000000001</c:v>
                </c:pt>
                <c:pt idx="11">
                  <c:v>0.42571999999999999</c:v>
                </c:pt>
                <c:pt idx="12">
                  <c:v>0.45522999999999997</c:v>
                </c:pt>
                <c:pt idx="13">
                  <c:v>0.45073999999999997</c:v>
                </c:pt>
                <c:pt idx="14">
                  <c:v>0.43996000000000002</c:v>
                </c:pt>
                <c:pt idx="15">
                  <c:v>0.43131000000000003</c:v>
                </c:pt>
                <c:pt idx="16">
                  <c:v>0.41527999999999998</c:v>
                </c:pt>
                <c:pt idx="17">
                  <c:v>0.43920000000000003</c:v>
                </c:pt>
                <c:pt idx="18">
                  <c:v>0.4582</c:v>
                </c:pt>
                <c:pt idx="19">
                  <c:v>0.45107000000000003</c:v>
                </c:pt>
                <c:pt idx="20">
                  <c:v>0.45313999999999999</c:v>
                </c:pt>
                <c:pt idx="21">
                  <c:v>0.47375000000000006</c:v>
                </c:pt>
                <c:pt idx="22">
                  <c:v>0.46328999999999998</c:v>
                </c:pt>
                <c:pt idx="23">
                  <c:v>0.50185999999999997</c:v>
                </c:pt>
                <c:pt idx="24">
                  <c:v>0.48082999999999998</c:v>
                </c:pt>
                <c:pt idx="25">
                  <c:v>0.47673000000000004</c:v>
                </c:pt>
                <c:pt idx="26">
                  <c:v>0.47882000000000002</c:v>
                </c:pt>
                <c:pt idx="27">
                  <c:v>0.49531999999999998</c:v>
                </c:pt>
                <c:pt idx="28">
                  <c:v>0.49436999999999998</c:v>
                </c:pt>
                <c:pt idx="29">
                  <c:v>0.49873000000000001</c:v>
                </c:pt>
                <c:pt idx="30">
                  <c:v>0.50435999999999992</c:v>
                </c:pt>
                <c:pt idx="31">
                  <c:v>0.51180000000000003</c:v>
                </c:pt>
                <c:pt idx="32">
                  <c:v>0.50524000000000002</c:v>
                </c:pt>
                <c:pt idx="33">
                  <c:v>0.47847999999999996</c:v>
                </c:pt>
                <c:pt idx="34">
                  <c:v>0.48008000000000001</c:v>
                </c:pt>
                <c:pt idx="35">
                  <c:v>0.51185999999999998</c:v>
                </c:pt>
                <c:pt idx="36">
                  <c:v>0.51051999999999997</c:v>
                </c:pt>
                <c:pt idx="37">
                  <c:v>0.48057000000000005</c:v>
                </c:pt>
                <c:pt idx="38">
                  <c:v>0.47923999999999994</c:v>
                </c:pt>
                <c:pt idx="39">
                  <c:v>0.46762000000000004</c:v>
                </c:pt>
                <c:pt idx="40">
                  <c:v>0.46827999999999997</c:v>
                </c:pt>
                <c:pt idx="41" formatCode="0.00">
                  <c:v>0.43636572259722306</c:v>
                </c:pt>
                <c:pt idx="42" formatCode="0.00">
                  <c:v>0.43579860713405227</c:v>
                </c:pt>
                <c:pt idx="43" formatCode="0.00">
                  <c:v>0.43493621735290322</c:v>
                </c:pt>
                <c:pt idx="44" formatCode="0.00">
                  <c:v>0.43374256636702735</c:v>
                </c:pt>
                <c:pt idx="45" formatCode="0.00">
                  <c:v>0.43226620998121784</c:v>
                </c:pt>
                <c:pt idx="46" formatCode="0.00">
                  <c:v>0.43049836836018374</c:v>
                </c:pt>
                <c:pt idx="47" formatCode="0.00">
                  <c:v>0.42841612780917476</c:v>
                </c:pt>
                <c:pt idx="48" formatCode="0.00">
                  <c:v>0.42602240797951146</c:v>
                </c:pt>
                <c:pt idx="49" formatCode="0.00">
                  <c:v>0.42333763656362017</c:v>
                </c:pt>
                <c:pt idx="50" formatCode="0.00">
                  <c:v>0.42036619230019273</c:v>
                </c:pt>
                <c:pt idx="51" formatCode="0.00">
                  <c:v>0.41660495550496779</c:v>
                </c:pt>
                <c:pt idx="52" formatCode="0.00">
                  <c:v>0.41290076791234198</c:v>
                </c:pt>
                <c:pt idx="53" formatCode="0.00">
                  <c:v>0.40913291419398234</c:v>
                </c:pt>
                <c:pt idx="54" formatCode="0.00">
                  <c:v>0.40538548752287179</c:v>
                </c:pt>
                <c:pt idx="55" formatCode="0.00">
                  <c:v>0.40161455207348651</c:v>
                </c:pt>
                <c:pt idx="56" formatCode="0.00">
                  <c:v>0.39785712660549749</c:v>
                </c:pt>
                <c:pt idx="57" formatCode="0.00">
                  <c:v>0.39407534671590616</c:v>
                </c:pt>
                <c:pt idx="58" formatCode="0.00">
                  <c:v>0.39025390152549566</c:v>
                </c:pt>
                <c:pt idx="59" formatCode="0.00">
                  <c:v>0.38643798604566021</c:v>
                </c:pt>
                <c:pt idx="60" formatCode="0.00">
                  <c:v>0.38262313340799164</c:v>
                </c:pt>
                <c:pt idx="61" formatCode="0.00">
                  <c:v>0.37880228844514013</c:v>
                </c:pt>
                <c:pt idx="62" formatCode="0.00">
                  <c:v>0.37880228844514013</c:v>
                </c:pt>
                <c:pt idx="63" formatCode="0.00">
                  <c:v>0.37880228844514013</c:v>
                </c:pt>
                <c:pt idx="64" formatCode="0.00">
                  <c:v>0.37880228844514013</c:v>
                </c:pt>
                <c:pt idx="65" formatCode="0.00">
                  <c:v>0.37880228844514013</c:v>
                </c:pt>
                <c:pt idx="66" formatCode="0.00">
                  <c:v>0.37880228844514013</c:v>
                </c:pt>
                <c:pt idx="67" formatCode="0.00">
                  <c:v>0.37880228844514013</c:v>
                </c:pt>
                <c:pt idx="68" formatCode="0.00">
                  <c:v>0.37880228844514013</c:v>
                </c:pt>
                <c:pt idx="69" formatCode="0.00">
                  <c:v>0.37880228844514013</c:v>
                </c:pt>
                <c:pt idx="70" formatCode="0.00">
                  <c:v>0.37880228844514013</c:v>
                </c:pt>
                <c:pt idx="71" formatCode="0.00">
                  <c:v>0.37880228844514013</c:v>
                </c:pt>
                <c:pt idx="72" formatCode="0.00">
                  <c:v>0.37880228844514013</c:v>
                </c:pt>
                <c:pt idx="73" formatCode="0.00">
                  <c:v>0.37880228844514013</c:v>
                </c:pt>
                <c:pt idx="74" formatCode="0.00">
                  <c:v>0.37880228844514013</c:v>
                </c:pt>
                <c:pt idx="75" formatCode="0.00">
                  <c:v>0.37880228844514013</c:v>
                </c:pt>
              </c:numCache>
            </c:numRef>
          </c:val>
          <c:smooth val="0"/>
          <c:extLst>
            <c:ext xmlns:c16="http://schemas.microsoft.com/office/drawing/2014/chart" uri="{C3380CC4-5D6E-409C-BE32-E72D297353CC}">
              <c16:uniqueId val="{00000006-6339-4259-824B-464ED4617376}"/>
            </c:ext>
          </c:extLst>
        </c:ser>
        <c:ser>
          <c:idx val="4"/>
          <c:order val="4"/>
          <c:tx>
            <c:strRef>
              <c:f>'Data for Graph D'!$T$2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D'!$T$3:$T$78</c:f>
              <c:numCache>
                <c:formatCode>General</c:formatCode>
                <c:ptCount val="76"/>
                <c:pt idx="0">
                  <c:v>0.4451</c:v>
                </c:pt>
                <c:pt idx="1">
                  <c:v>0.43346000000000001</c:v>
                </c:pt>
                <c:pt idx="2">
                  <c:v>0.43106999999999995</c:v>
                </c:pt>
                <c:pt idx="3">
                  <c:v>0.42264000000000002</c:v>
                </c:pt>
                <c:pt idx="4">
                  <c:v>0.41263000000000005</c:v>
                </c:pt>
                <c:pt idx="5">
                  <c:v>0.40048</c:v>
                </c:pt>
                <c:pt idx="6">
                  <c:v>0.36230000000000001</c:v>
                </c:pt>
                <c:pt idx="7">
                  <c:v>0.35111999999999999</c:v>
                </c:pt>
                <c:pt idx="8">
                  <c:v>0.35136999999999996</c:v>
                </c:pt>
                <c:pt idx="9">
                  <c:v>0.36441999999999997</c:v>
                </c:pt>
                <c:pt idx="10">
                  <c:v>0.37146000000000001</c:v>
                </c:pt>
                <c:pt idx="11">
                  <c:v>0.36319000000000001</c:v>
                </c:pt>
                <c:pt idx="12">
                  <c:v>0.35991000000000001</c:v>
                </c:pt>
                <c:pt idx="13">
                  <c:v>0.35695000000000005</c:v>
                </c:pt>
                <c:pt idx="14">
                  <c:v>0.33977000000000002</c:v>
                </c:pt>
                <c:pt idx="15">
                  <c:v>0.32752999999999999</c:v>
                </c:pt>
                <c:pt idx="16">
                  <c:v>0.31684000000000001</c:v>
                </c:pt>
                <c:pt idx="17">
                  <c:v>0.30936000000000002</c:v>
                </c:pt>
                <c:pt idx="18">
                  <c:v>0.35837000000000002</c:v>
                </c:pt>
                <c:pt idx="19">
                  <c:v>0.35498000000000002</c:v>
                </c:pt>
                <c:pt idx="20">
                  <c:v>0.34147</c:v>
                </c:pt>
                <c:pt idx="21">
                  <c:v>0.35814000000000001</c:v>
                </c:pt>
                <c:pt idx="22">
                  <c:v>0.37171999999999999</c:v>
                </c:pt>
                <c:pt idx="23">
                  <c:v>0.37707999999999997</c:v>
                </c:pt>
                <c:pt idx="24">
                  <c:v>0.38533000000000001</c:v>
                </c:pt>
                <c:pt idx="25">
                  <c:v>0.36792000000000002</c:v>
                </c:pt>
                <c:pt idx="26">
                  <c:v>0.34794000000000003</c:v>
                </c:pt>
                <c:pt idx="27">
                  <c:v>0.34599999999999997</c:v>
                </c:pt>
                <c:pt idx="28">
                  <c:v>0.36005999999999999</c:v>
                </c:pt>
                <c:pt idx="29">
                  <c:v>0.37862000000000001</c:v>
                </c:pt>
                <c:pt idx="30">
                  <c:v>0.38275000000000003</c:v>
                </c:pt>
                <c:pt idx="31">
                  <c:v>0.37968000000000002</c:v>
                </c:pt>
                <c:pt idx="32">
                  <c:v>0.37192000000000003</c:v>
                </c:pt>
                <c:pt idx="33">
                  <c:v>0.36366999999999999</c:v>
                </c:pt>
                <c:pt idx="34">
                  <c:v>0.35576999999999998</c:v>
                </c:pt>
                <c:pt idx="35">
                  <c:v>0.3669</c:v>
                </c:pt>
                <c:pt idx="36">
                  <c:v>0.37274000000000002</c:v>
                </c:pt>
                <c:pt idx="37">
                  <c:v>0.38058999999999998</c:v>
                </c:pt>
                <c:pt idx="38">
                  <c:v>0.37325000000000003</c:v>
                </c:pt>
                <c:pt idx="39">
                  <c:v>0.37814999999999999</c:v>
                </c:pt>
                <c:pt idx="40">
                  <c:v>0.38695999999999997</c:v>
                </c:pt>
                <c:pt idx="41" formatCode="0.00">
                  <c:v>0.4311315634293128</c:v>
                </c:pt>
                <c:pt idx="42" formatCode="0.00">
                  <c:v>0.43116057122603169</c:v>
                </c:pt>
                <c:pt idx="43" formatCode="0.00">
                  <c:v>0.43089336534379208</c:v>
                </c:pt>
                <c:pt idx="44" formatCode="0.00">
                  <c:v>0.43029307609620099</c:v>
                </c:pt>
                <c:pt idx="45" formatCode="0.00">
                  <c:v>0.42940663318724714</c:v>
                </c:pt>
                <c:pt idx="46" formatCode="0.00">
                  <c:v>0.4282242018836987</c:v>
                </c:pt>
                <c:pt idx="47" formatCode="0.00">
                  <c:v>0.42672183084479087</c:v>
                </c:pt>
                <c:pt idx="48" formatCode="0.00">
                  <c:v>0.42490122099551259</c:v>
                </c:pt>
                <c:pt idx="49" formatCode="0.00">
                  <c:v>0.42278158245343711</c:v>
                </c:pt>
                <c:pt idx="50" formatCode="0.00">
                  <c:v>0.42036619230019273</c:v>
                </c:pt>
                <c:pt idx="51" formatCode="0.00">
                  <c:v>0.41660495550496779</c:v>
                </c:pt>
                <c:pt idx="52" formatCode="0.00">
                  <c:v>0.41290076791234198</c:v>
                </c:pt>
                <c:pt idx="53" formatCode="0.00">
                  <c:v>0.40913291419398229</c:v>
                </c:pt>
                <c:pt idx="54" formatCode="0.00">
                  <c:v>0.40538548752287179</c:v>
                </c:pt>
                <c:pt idx="55" formatCode="0.00">
                  <c:v>0.40161455207348645</c:v>
                </c:pt>
                <c:pt idx="56" formatCode="0.00">
                  <c:v>0.39785712660549755</c:v>
                </c:pt>
                <c:pt idx="57" formatCode="0.00">
                  <c:v>0.39407534671590616</c:v>
                </c:pt>
                <c:pt idx="58" formatCode="0.00">
                  <c:v>0.39025390152549566</c:v>
                </c:pt>
                <c:pt idx="59" formatCode="0.00">
                  <c:v>0.38643798604566021</c:v>
                </c:pt>
                <c:pt idx="60" formatCode="0.00">
                  <c:v>0.38262313340799164</c:v>
                </c:pt>
                <c:pt idx="61" formatCode="0.00">
                  <c:v>0.37880228844514013</c:v>
                </c:pt>
                <c:pt idx="62" formatCode="0.00">
                  <c:v>0.37880228844514008</c:v>
                </c:pt>
                <c:pt idx="63" formatCode="0.00">
                  <c:v>0.37880228844514013</c:v>
                </c:pt>
                <c:pt idx="64" formatCode="0.00">
                  <c:v>0.37880228844514013</c:v>
                </c:pt>
                <c:pt idx="65" formatCode="0.00">
                  <c:v>0.37880228844514013</c:v>
                </c:pt>
                <c:pt idx="66" formatCode="0.00">
                  <c:v>0.37880228844514013</c:v>
                </c:pt>
                <c:pt idx="67" formatCode="0.00">
                  <c:v>0.37880228844514013</c:v>
                </c:pt>
                <c:pt idx="68" formatCode="0.00">
                  <c:v>0.37880228844514013</c:v>
                </c:pt>
                <c:pt idx="69" formatCode="0.00">
                  <c:v>0.37880228844514013</c:v>
                </c:pt>
                <c:pt idx="70" formatCode="0.00">
                  <c:v>0.37880228844514013</c:v>
                </c:pt>
                <c:pt idx="71" formatCode="0.00">
                  <c:v>0.37880228844514013</c:v>
                </c:pt>
                <c:pt idx="72" formatCode="0.00">
                  <c:v>0.37880228844514013</c:v>
                </c:pt>
                <c:pt idx="73" formatCode="0.00">
                  <c:v>0.37880228844514013</c:v>
                </c:pt>
                <c:pt idx="74" formatCode="0.00">
                  <c:v>0.37880228844514013</c:v>
                </c:pt>
                <c:pt idx="75" formatCode="0.00">
                  <c:v>0.37880228844514013</c:v>
                </c:pt>
              </c:numCache>
            </c:numRef>
          </c:val>
          <c:smooth val="0"/>
          <c:extLst>
            <c:ext xmlns:c16="http://schemas.microsoft.com/office/drawing/2014/chart" uri="{C3380CC4-5D6E-409C-BE32-E72D297353CC}">
              <c16:uniqueId val="{00000007-6339-4259-824B-464ED4617376}"/>
            </c:ext>
          </c:extLst>
        </c:ser>
        <c:ser>
          <c:idx val="5"/>
          <c:order val="5"/>
          <c:tx>
            <c:strRef>
              <c:f>'Data for Graph D'!$U$2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D'!$U$3:$U$78</c:f>
              <c:numCache>
                <c:formatCode>General</c:formatCode>
                <c:ptCount val="76"/>
                <c:pt idx="0">
                  <c:v>0.48526999999999998</c:v>
                </c:pt>
                <c:pt idx="1">
                  <c:v>0.48327999999999999</c:v>
                </c:pt>
                <c:pt idx="2">
                  <c:v>0.32233000000000001</c:v>
                </c:pt>
                <c:pt idx="3">
                  <c:v>0.28760000000000002</c:v>
                </c:pt>
                <c:pt idx="4">
                  <c:v>0.27230000000000004</c:v>
                </c:pt>
                <c:pt idx="5">
                  <c:v>0.31213000000000002</c:v>
                </c:pt>
                <c:pt idx="6">
                  <c:v>0.34669</c:v>
                </c:pt>
                <c:pt idx="7">
                  <c:v>0.34395999999999999</c:v>
                </c:pt>
                <c:pt idx="8">
                  <c:v>0.30876999999999999</c:v>
                </c:pt>
                <c:pt idx="9">
                  <c:v>0.33284999999999998</c:v>
                </c:pt>
                <c:pt idx="10">
                  <c:v>0.33080000000000004</c:v>
                </c:pt>
                <c:pt idx="11">
                  <c:v>0.39134000000000002</c:v>
                </c:pt>
                <c:pt idx="12">
                  <c:v>0.56829000000000007</c:v>
                </c:pt>
                <c:pt idx="13">
                  <c:v>0.36028000000000004</c:v>
                </c:pt>
                <c:pt idx="14">
                  <c:v>0.39468000000000003</c:v>
                </c:pt>
                <c:pt idx="15">
                  <c:v>0.38106000000000001</c:v>
                </c:pt>
                <c:pt idx="16">
                  <c:v>0.34965000000000002</c:v>
                </c:pt>
                <c:pt idx="17">
                  <c:v>0.32754</c:v>
                </c:pt>
                <c:pt idx="18">
                  <c:v>0.32705000000000001</c:v>
                </c:pt>
                <c:pt idx="19">
                  <c:v>0.37712000000000001</c:v>
                </c:pt>
                <c:pt idx="20">
                  <c:v>0.36221999999999999</c:v>
                </c:pt>
                <c:pt idx="21">
                  <c:v>0.30287000000000003</c:v>
                </c:pt>
                <c:pt idx="22">
                  <c:v>0.32715</c:v>
                </c:pt>
                <c:pt idx="23">
                  <c:v>0.35269</c:v>
                </c:pt>
                <c:pt idx="24">
                  <c:v>0.34366000000000002</c:v>
                </c:pt>
                <c:pt idx="25">
                  <c:v>0.37136000000000002</c:v>
                </c:pt>
                <c:pt idx="26">
                  <c:v>0.42835000000000001</c:v>
                </c:pt>
                <c:pt idx="27">
                  <c:v>0.46933000000000002</c:v>
                </c:pt>
                <c:pt idx="28">
                  <c:v>0.47300999999999999</c:v>
                </c:pt>
                <c:pt idx="29">
                  <c:v>0.38986999999999999</c:v>
                </c:pt>
                <c:pt idx="30">
                  <c:v>0.40422000000000002</c:v>
                </c:pt>
                <c:pt idx="31">
                  <c:v>0.43578</c:v>
                </c:pt>
                <c:pt idx="32">
                  <c:v>0.4511</c:v>
                </c:pt>
                <c:pt idx="33">
                  <c:v>0.48458000000000001</c:v>
                </c:pt>
                <c:pt idx="34">
                  <c:v>0.46540000000000004</c:v>
                </c:pt>
                <c:pt idx="35">
                  <c:v>0.53157999999999994</c:v>
                </c:pt>
                <c:pt idx="36">
                  <c:v>0.55052000000000001</c:v>
                </c:pt>
                <c:pt idx="37">
                  <c:v>0.52083000000000002</c:v>
                </c:pt>
                <c:pt idx="38">
                  <c:v>0.44653000000000004</c:v>
                </c:pt>
                <c:pt idx="39">
                  <c:v>0.41190000000000004</c:v>
                </c:pt>
                <c:pt idx="40">
                  <c:v>0.43515000000000004</c:v>
                </c:pt>
                <c:pt idx="41" formatCode="0.00">
                  <c:v>0.51524834444107048</c:v>
                </c:pt>
                <c:pt idx="42" formatCode="0.00">
                  <c:v>0.51314130206243158</c:v>
                </c:pt>
                <c:pt idx="43" formatCode="0.00">
                  <c:v>0.51069653802198811</c:v>
                </c:pt>
                <c:pt idx="44" formatCode="0.00">
                  <c:v>0.50787476610521143</c:v>
                </c:pt>
                <c:pt idx="45" formatCode="0.00">
                  <c:v>0.50473586526881242</c:v>
                </c:pt>
                <c:pt idx="46" formatCode="0.00">
                  <c:v>0.50127229839406906</c:v>
                </c:pt>
                <c:pt idx="47" formatCode="0.00">
                  <c:v>0.49746021092988257</c:v>
                </c:pt>
                <c:pt idx="48" formatCode="0.00">
                  <c:v>0.49330593748638035</c:v>
                </c:pt>
                <c:pt idx="49" formatCode="0.00">
                  <c:v>0.48883597063973422</c:v>
                </c:pt>
                <c:pt idx="50" formatCode="0.00">
                  <c:v>0.48405803961840377</c:v>
                </c:pt>
                <c:pt idx="51" formatCode="0.00">
                  <c:v>0.47972691846026594</c:v>
                </c:pt>
                <c:pt idx="52" formatCode="0.00">
                  <c:v>0.47546149032330293</c:v>
                </c:pt>
                <c:pt idx="53" formatCode="0.00">
                  <c:v>0.47112274967791901</c:v>
                </c:pt>
                <c:pt idx="54" formatCode="0.00">
                  <c:v>0.46680753108694328</c:v>
                </c:pt>
                <c:pt idx="55" formatCode="0.00">
                  <c:v>0.46246524178159049</c:v>
                </c:pt>
                <c:pt idx="56" formatCode="0.00">
                  <c:v>0.45813850942451229</c:v>
                </c:pt>
                <c:pt idx="57" formatCode="0.00">
                  <c:v>0.45378373258195254</c:v>
                </c:pt>
                <c:pt idx="58" formatCode="0.00">
                  <c:v>0.44938328054451016</c:v>
                </c:pt>
                <c:pt idx="59" formatCode="0.00">
                  <c:v>0.44498919605257842</c:v>
                </c:pt>
                <c:pt idx="60" formatCode="0.00">
                  <c:v>0.44059633543950555</c:v>
                </c:pt>
                <c:pt idx="61" formatCode="0.00">
                  <c:v>0.43619657457319172</c:v>
                </c:pt>
                <c:pt idx="62" formatCode="0.00">
                  <c:v>0.43619657457319161</c:v>
                </c:pt>
                <c:pt idx="63" formatCode="0.00">
                  <c:v>0.43619657457319172</c:v>
                </c:pt>
                <c:pt idx="64" formatCode="0.00">
                  <c:v>0.43619657457319172</c:v>
                </c:pt>
                <c:pt idx="65" formatCode="0.00">
                  <c:v>0.43619657457319172</c:v>
                </c:pt>
                <c:pt idx="66" formatCode="0.00">
                  <c:v>0.43619657457319172</c:v>
                </c:pt>
                <c:pt idx="67" formatCode="0.00">
                  <c:v>0.43619657457319172</c:v>
                </c:pt>
                <c:pt idx="68" formatCode="0.00">
                  <c:v>0.43619657457319172</c:v>
                </c:pt>
                <c:pt idx="69" formatCode="0.00">
                  <c:v>0.43619657457319172</c:v>
                </c:pt>
                <c:pt idx="70" formatCode="0.00">
                  <c:v>0.43619657457319172</c:v>
                </c:pt>
                <c:pt idx="71" formatCode="0.00">
                  <c:v>0.43619657457319172</c:v>
                </c:pt>
                <c:pt idx="72" formatCode="0.00">
                  <c:v>0.43619657457319172</c:v>
                </c:pt>
                <c:pt idx="73" formatCode="0.00">
                  <c:v>0.43619657457319172</c:v>
                </c:pt>
                <c:pt idx="74" formatCode="0.00">
                  <c:v>0.43619657457319172</c:v>
                </c:pt>
                <c:pt idx="75" formatCode="0.00">
                  <c:v>0.43619657457319172</c:v>
                </c:pt>
              </c:numCache>
            </c:numRef>
          </c:val>
          <c:smooth val="0"/>
          <c:extLst>
            <c:ext xmlns:c16="http://schemas.microsoft.com/office/drawing/2014/chart" uri="{C3380CC4-5D6E-409C-BE32-E72D297353CC}">
              <c16:uniqueId val="{00000008-6339-4259-824B-464ED4617376}"/>
            </c:ext>
          </c:extLst>
        </c:ser>
        <c:dLbls>
          <c:showLegendKey val="0"/>
          <c:showVal val="0"/>
          <c:showCatName val="0"/>
          <c:showSerName val="0"/>
          <c:showPercent val="0"/>
          <c:showBubbleSize val="0"/>
        </c:dLbls>
        <c:marker val="1"/>
        <c:smooth val="0"/>
        <c:axId val="512036472"/>
        <c:axId val="512041960"/>
      </c:lineChart>
      <c:catAx>
        <c:axId val="512036472"/>
        <c:scaling>
          <c:orientation val="minMax"/>
        </c:scaling>
        <c:delete val="0"/>
        <c:axPos val="b"/>
        <c:numFmt formatCode="General" sourceLinked="0"/>
        <c:majorTickMark val="out"/>
        <c:minorTickMark val="none"/>
        <c:tickLblPos val="nextTo"/>
        <c:crossAx val="512041960"/>
        <c:crosses val="autoZero"/>
        <c:auto val="1"/>
        <c:lblAlgn val="ctr"/>
        <c:lblOffset val="100"/>
        <c:noMultiLvlLbl val="0"/>
      </c:catAx>
      <c:valAx>
        <c:axId val="512041960"/>
        <c:scaling>
          <c:orientation val="minMax"/>
          <c:max val="1.6"/>
        </c:scaling>
        <c:delete val="0"/>
        <c:axPos val="l"/>
        <c:majorGridlines/>
        <c:numFmt formatCode="General" sourceLinked="1"/>
        <c:majorTickMark val="out"/>
        <c:minorTickMark val="none"/>
        <c:tickLblPos val="nextTo"/>
        <c:crossAx val="512036472"/>
        <c:crosses val="autoZero"/>
        <c:crossBetween val="between"/>
      </c:valAx>
    </c:plotArea>
    <c:legend>
      <c:legendPos val="b"/>
      <c:legendEntry>
        <c:idx val="0"/>
        <c:delete val="1"/>
      </c:legendEntry>
      <c:layout>
        <c:manualLayout>
          <c:xMode val="edge"/>
          <c:yMode val="edge"/>
          <c:x val="0.14372090988626421"/>
          <c:y val="0.86520835965023091"/>
          <c:w val="0.63186170694180466"/>
          <c:h val="0.13479164034976912"/>
        </c:manualLayout>
      </c:layou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N.B. Spending</a:t>
            </a:r>
            <a:r>
              <a:rPr lang="en-US" sz="1200" baseline="0"/>
              <a:t> by type of service</a:t>
            </a:r>
            <a:endParaRPr lang="en-US" sz="1200"/>
          </a:p>
        </c:rich>
      </c:tx>
      <c:overlay val="0"/>
    </c:title>
    <c:autoTitleDeleted val="0"/>
    <c:plotArea>
      <c:layout/>
      <c:barChart>
        <c:barDir val="col"/>
        <c:grouping val="clustered"/>
        <c:varyColors val="0"/>
        <c:ser>
          <c:idx val="6"/>
          <c:order val="6"/>
          <c:tx>
            <c:strRef>
              <c:f>'Data for Graph D'!$AC$2</c:f>
              <c:strCache>
                <c:ptCount val="1"/>
                <c:pt idx="0">
                  <c:v>v</c:v>
                </c:pt>
              </c:strCache>
            </c:strRef>
          </c:tx>
          <c:invertIfNegative val="0"/>
          <c:dPt>
            <c:idx val="41"/>
            <c:invertIfNegative val="0"/>
            <c:bubble3D val="0"/>
            <c:spPr>
              <a:solidFill>
                <a:schemeClr val="tx1"/>
              </a:solidFill>
              <a:ln w="3175" cmpd="sng">
                <a:solidFill>
                  <a:schemeClr val="tx1"/>
                </a:solidFill>
                <a:prstDash val="solid"/>
              </a:ln>
            </c:spPr>
            <c:extLst>
              <c:ext xmlns:c16="http://schemas.microsoft.com/office/drawing/2014/chart" uri="{C3380CC4-5D6E-409C-BE32-E72D297353CC}">
                <c16:uniqueId val="{00000001-6E02-4072-8515-F62CCA00014B}"/>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D'!$AC$3:$AC$78</c:f>
              <c:numCache>
                <c:formatCode>General</c:formatCode>
                <c:ptCount val="76"/>
                <c:pt idx="41">
                  <c:v>1.2</c:v>
                </c:pt>
              </c:numCache>
            </c:numRef>
          </c:val>
          <c:extLst>
            <c:ext xmlns:c16="http://schemas.microsoft.com/office/drawing/2014/chart" uri="{C3380CC4-5D6E-409C-BE32-E72D297353CC}">
              <c16:uniqueId val="{00000002-6E02-4072-8515-F62CCA00014B}"/>
            </c:ext>
          </c:extLst>
        </c:ser>
        <c:dLbls>
          <c:showLegendKey val="0"/>
          <c:showVal val="0"/>
          <c:showCatName val="0"/>
          <c:showSerName val="0"/>
          <c:showPercent val="0"/>
          <c:showBubbleSize val="0"/>
        </c:dLbls>
        <c:gapWidth val="382"/>
        <c:axId val="512038432"/>
        <c:axId val="512039216"/>
      </c:barChart>
      <c:lineChart>
        <c:grouping val="standard"/>
        <c:varyColors val="0"/>
        <c:ser>
          <c:idx val="0"/>
          <c:order val="0"/>
          <c:tx>
            <c:strRef>
              <c:f>'Data for Graph D'!$W$2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D'!$W$3:$W$78</c:f>
              <c:numCache>
                <c:formatCode>General</c:formatCode>
                <c:ptCount val="76"/>
                <c:pt idx="0">
                  <c:v>1.1246499999999999</c:v>
                </c:pt>
                <c:pt idx="1">
                  <c:v>1.1644300000000001</c:v>
                </c:pt>
                <c:pt idx="2">
                  <c:v>1.17605</c:v>
                </c:pt>
                <c:pt idx="3">
                  <c:v>1.1609400000000001</c:v>
                </c:pt>
                <c:pt idx="4">
                  <c:v>1.1226</c:v>
                </c:pt>
                <c:pt idx="5">
                  <c:v>1.12161</c:v>
                </c:pt>
                <c:pt idx="6">
                  <c:v>1.15235</c:v>
                </c:pt>
                <c:pt idx="7">
                  <c:v>1.1778599999999999</c:v>
                </c:pt>
                <c:pt idx="8">
                  <c:v>1.15604</c:v>
                </c:pt>
                <c:pt idx="9">
                  <c:v>1.14906</c:v>
                </c:pt>
                <c:pt idx="10">
                  <c:v>1.11615</c:v>
                </c:pt>
                <c:pt idx="11">
                  <c:v>1.0729600000000001</c:v>
                </c:pt>
                <c:pt idx="12">
                  <c:v>1.07717</c:v>
                </c:pt>
                <c:pt idx="13">
                  <c:v>1.0769199999999999</c:v>
                </c:pt>
                <c:pt idx="14">
                  <c:v>1.0669200000000001</c:v>
                </c:pt>
                <c:pt idx="15">
                  <c:v>1.0919399999999999</c:v>
                </c:pt>
                <c:pt idx="16">
                  <c:v>1.08117</c:v>
                </c:pt>
                <c:pt idx="17">
                  <c:v>1.08012</c:v>
                </c:pt>
                <c:pt idx="18">
                  <c:v>1.0313299999999999</c:v>
                </c:pt>
                <c:pt idx="19">
                  <c:v>1.00274</c:v>
                </c:pt>
                <c:pt idx="20">
                  <c:v>0.94655999999999996</c:v>
                </c:pt>
                <c:pt idx="21">
                  <c:v>0.93989999999999996</c:v>
                </c:pt>
                <c:pt idx="22">
                  <c:v>0.86867000000000005</c:v>
                </c:pt>
                <c:pt idx="23">
                  <c:v>0.83814000000000011</c:v>
                </c:pt>
                <c:pt idx="24">
                  <c:v>0.82713999999999999</c:v>
                </c:pt>
                <c:pt idx="25">
                  <c:v>0.80357000000000001</c:v>
                </c:pt>
                <c:pt idx="26">
                  <c:v>0.81837000000000004</c:v>
                </c:pt>
                <c:pt idx="27">
                  <c:v>0.81542000000000003</c:v>
                </c:pt>
                <c:pt idx="28">
                  <c:v>0.80506999999999995</c:v>
                </c:pt>
                <c:pt idx="29">
                  <c:v>0.80993000000000004</c:v>
                </c:pt>
                <c:pt idx="30">
                  <c:v>0.80728999999999995</c:v>
                </c:pt>
                <c:pt idx="31">
                  <c:v>0.79953999999999992</c:v>
                </c:pt>
                <c:pt idx="32">
                  <c:v>0.81364999999999998</c:v>
                </c:pt>
                <c:pt idx="33">
                  <c:v>0.81318999999999997</c:v>
                </c:pt>
                <c:pt idx="34">
                  <c:v>0.81612000000000007</c:v>
                </c:pt>
                <c:pt idx="35">
                  <c:v>0.80409999999999993</c:v>
                </c:pt>
                <c:pt idx="36">
                  <c:v>0.79025000000000001</c:v>
                </c:pt>
                <c:pt idx="37">
                  <c:v>0.77817000000000003</c:v>
                </c:pt>
                <c:pt idx="38">
                  <c:v>0.76965000000000006</c:v>
                </c:pt>
                <c:pt idx="39">
                  <c:v>0.73543999999999998</c:v>
                </c:pt>
                <c:pt idx="40">
                  <c:v>0.72960999999999998</c:v>
                </c:pt>
                <c:pt idx="41" formatCode="0.00">
                  <c:v>0.63303966375604936</c:v>
                </c:pt>
                <c:pt idx="42" formatCode="0.00">
                  <c:v>0.63002154637528585</c:v>
                </c:pt>
                <c:pt idx="43" formatCode="0.00">
                  <c:v>0.62658882306169905</c:v>
                </c:pt>
                <c:pt idx="44" formatCode="0.00">
                  <c:v>0.62275980980091816</c:v>
                </c:pt>
                <c:pt idx="45" formatCode="0.00">
                  <c:v>0.61854251927888981</c:v>
                </c:pt>
                <c:pt idx="46" formatCode="0.00">
                  <c:v>0.61392858274446882</c:v>
                </c:pt>
                <c:pt idx="47" formatCode="0.00">
                  <c:v>0.60887420243145995</c:v>
                </c:pt>
                <c:pt idx="48" formatCode="0.00">
                  <c:v>0.60338850911227548</c:v>
                </c:pt>
                <c:pt idx="49" formatCode="0.00">
                  <c:v>0.59758316554701252</c:v>
                </c:pt>
                <c:pt idx="50" formatCode="0.00">
                  <c:v>0.59131241459594774</c:v>
                </c:pt>
                <c:pt idx="51" formatCode="0.00">
                  <c:v>0.58610001619703356</c:v>
                </c:pt>
                <c:pt idx="52" formatCode="0.00">
                  <c:v>0.58087599414539148</c:v>
                </c:pt>
                <c:pt idx="53" formatCode="0.00">
                  <c:v>0.57557921478249296</c:v>
                </c:pt>
                <c:pt idx="54" formatCode="0.00">
                  <c:v>0.57035664248718665</c:v>
                </c:pt>
                <c:pt idx="55" formatCode="0.00">
                  <c:v>0.56505697586141201</c:v>
                </c:pt>
                <c:pt idx="56" formatCode="0.00">
                  <c:v>0.5598210767601578</c:v>
                </c:pt>
                <c:pt idx="57" formatCode="0.00">
                  <c:v>0.55450756689678515</c:v>
                </c:pt>
                <c:pt idx="58" formatCode="0.00">
                  <c:v>0.54924062786641792</c:v>
                </c:pt>
                <c:pt idx="59" formatCode="0.00">
                  <c:v>0.54395191848646796</c:v>
                </c:pt>
                <c:pt idx="60" formatCode="0.00">
                  <c:v>0.53863580030362379</c:v>
                </c:pt>
                <c:pt idx="61" formatCode="0.00">
                  <c:v>0.53328295748221199</c:v>
                </c:pt>
                <c:pt idx="62" formatCode="0.00">
                  <c:v>0.53328295748221199</c:v>
                </c:pt>
                <c:pt idx="63" formatCode="0.00">
                  <c:v>0.53328295748221199</c:v>
                </c:pt>
                <c:pt idx="64" formatCode="0.00">
                  <c:v>0.53328295748221211</c:v>
                </c:pt>
                <c:pt idx="65" formatCode="0.00">
                  <c:v>0.53328295748221199</c:v>
                </c:pt>
                <c:pt idx="66" formatCode="0.00">
                  <c:v>0.53328295748221199</c:v>
                </c:pt>
                <c:pt idx="67" formatCode="0.00">
                  <c:v>0.53328295748221199</c:v>
                </c:pt>
                <c:pt idx="68" formatCode="0.00">
                  <c:v>0.53328295748221199</c:v>
                </c:pt>
                <c:pt idx="69" formatCode="0.00">
                  <c:v>0.53328295748221199</c:v>
                </c:pt>
                <c:pt idx="70" formatCode="0.00">
                  <c:v>0.53328295748221199</c:v>
                </c:pt>
                <c:pt idx="71" formatCode="0.00">
                  <c:v>0.53328295748221199</c:v>
                </c:pt>
                <c:pt idx="72" formatCode="0.00">
                  <c:v>0.53328295748221199</c:v>
                </c:pt>
                <c:pt idx="73" formatCode="0.00">
                  <c:v>0.53328295748221199</c:v>
                </c:pt>
                <c:pt idx="74" formatCode="0.00">
                  <c:v>0.53328295748221199</c:v>
                </c:pt>
                <c:pt idx="75" formatCode="0.00">
                  <c:v>0.53328295748221199</c:v>
                </c:pt>
              </c:numCache>
            </c:numRef>
          </c:val>
          <c:smooth val="0"/>
          <c:extLst>
            <c:ext xmlns:c16="http://schemas.microsoft.com/office/drawing/2014/chart" uri="{C3380CC4-5D6E-409C-BE32-E72D297353CC}">
              <c16:uniqueId val="{00000003-6E02-4072-8515-F62CCA00014B}"/>
            </c:ext>
          </c:extLst>
        </c:ser>
        <c:ser>
          <c:idx val="1"/>
          <c:order val="1"/>
          <c:tx>
            <c:strRef>
              <c:f>'Data for Graph D'!$X$2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D'!$X$3:$X$78</c:f>
              <c:numCache>
                <c:formatCode>General</c:formatCode>
                <c:ptCount val="76"/>
                <c:pt idx="0">
                  <c:v>0.15656999999999999</c:v>
                </c:pt>
                <c:pt idx="1">
                  <c:v>0.19643999999999998</c:v>
                </c:pt>
                <c:pt idx="2">
                  <c:v>0.22265000000000001</c:v>
                </c:pt>
                <c:pt idx="3">
                  <c:v>0.24669000000000002</c:v>
                </c:pt>
                <c:pt idx="4">
                  <c:v>0.29786999999999997</c:v>
                </c:pt>
                <c:pt idx="5">
                  <c:v>0.33635000000000004</c:v>
                </c:pt>
                <c:pt idx="6">
                  <c:v>0.33832000000000001</c:v>
                </c:pt>
                <c:pt idx="7">
                  <c:v>0.35014000000000001</c:v>
                </c:pt>
                <c:pt idx="8">
                  <c:v>0.34637000000000001</c:v>
                </c:pt>
                <c:pt idx="9">
                  <c:v>0.33394000000000001</c:v>
                </c:pt>
                <c:pt idx="10">
                  <c:v>0.32152000000000003</c:v>
                </c:pt>
                <c:pt idx="11">
                  <c:v>0.28727999999999998</c:v>
                </c:pt>
                <c:pt idx="12">
                  <c:v>0.26971999999999996</c:v>
                </c:pt>
                <c:pt idx="13">
                  <c:v>0.27001999999999998</c:v>
                </c:pt>
                <c:pt idx="14">
                  <c:v>0.25617000000000001</c:v>
                </c:pt>
                <c:pt idx="15">
                  <c:v>0.26778999999999997</c:v>
                </c:pt>
                <c:pt idx="16">
                  <c:v>0.27062999999999998</c:v>
                </c:pt>
                <c:pt idx="17">
                  <c:v>0.28216000000000002</c:v>
                </c:pt>
                <c:pt idx="18">
                  <c:v>0.29964000000000002</c:v>
                </c:pt>
                <c:pt idx="19">
                  <c:v>0.29510999999999998</c:v>
                </c:pt>
                <c:pt idx="20">
                  <c:v>0.29244000000000003</c:v>
                </c:pt>
                <c:pt idx="21">
                  <c:v>0.29100999999999999</c:v>
                </c:pt>
                <c:pt idx="22">
                  <c:v>0.28980999999999996</c:v>
                </c:pt>
                <c:pt idx="23">
                  <c:v>0.29060000000000002</c:v>
                </c:pt>
                <c:pt idx="24">
                  <c:v>0.27312999999999998</c:v>
                </c:pt>
                <c:pt idx="25">
                  <c:v>0.25971</c:v>
                </c:pt>
                <c:pt idx="26">
                  <c:v>0.24767</c:v>
                </c:pt>
                <c:pt idx="27">
                  <c:v>0.24822</c:v>
                </c:pt>
                <c:pt idx="28">
                  <c:v>0.24604999999999999</c:v>
                </c:pt>
                <c:pt idx="29">
                  <c:v>0.23906000000000002</c:v>
                </c:pt>
                <c:pt idx="30">
                  <c:v>0.23132</c:v>
                </c:pt>
                <c:pt idx="31">
                  <c:v>0.24510999999999999</c:v>
                </c:pt>
                <c:pt idx="32">
                  <c:v>0.24827999999999997</c:v>
                </c:pt>
                <c:pt idx="33">
                  <c:v>0.24670999999999998</c:v>
                </c:pt>
                <c:pt idx="34">
                  <c:v>0.25312000000000001</c:v>
                </c:pt>
                <c:pt idx="35">
                  <c:v>0.25880000000000003</c:v>
                </c:pt>
                <c:pt idx="36">
                  <c:v>0.25684000000000001</c:v>
                </c:pt>
                <c:pt idx="37">
                  <c:v>0.25462000000000001</c:v>
                </c:pt>
                <c:pt idx="38">
                  <c:v>0.25351000000000001</c:v>
                </c:pt>
                <c:pt idx="39">
                  <c:v>0.24792999999999998</c:v>
                </c:pt>
                <c:pt idx="40">
                  <c:v>0.24659999999999999</c:v>
                </c:pt>
                <c:pt idx="41" formatCode="0.00">
                  <c:v>0.22799008493121692</c:v>
                </c:pt>
                <c:pt idx="42" formatCode="0.00">
                  <c:v>0.22643204846231074</c:v>
                </c:pt>
                <c:pt idx="43" formatCode="0.00">
                  <c:v>0.22472829554708432</c:v>
                </c:pt>
                <c:pt idx="44" formatCode="0.00">
                  <c:v>0.22288633218895301</c:v>
                </c:pt>
                <c:pt idx="45" formatCode="0.00">
                  <c:v>0.22090993551752086</c:v>
                </c:pt>
                <c:pt idx="46" formatCode="0.00">
                  <c:v>0.21879702623301528</c:v>
                </c:pt>
                <c:pt idx="47" formatCode="0.00">
                  <c:v>0.21653295684639087</c:v>
                </c:pt>
                <c:pt idx="48" formatCode="0.00">
                  <c:v>0.21412200209347271</c:v>
                </c:pt>
                <c:pt idx="49" formatCode="0.00">
                  <c:v>0.21160472225434931</c:v>
                </c:pt>
                <c:pt idx="50" formatCode="0.00">
                  <c:v>0.20893038649056822</c:v>
                </c:pt>
                <c:pt idx="51" formatCode="0.00">
                  <c:v>0.20708867238961856</c:v>
                </c:pt>
                <c:pt idx="52" formatCode="0.00">
                  <c:v>0.20524285126470501</c:v>
                </c:pt>
                <c:pt idx="53" formatCode="0.00">
                  <c:v>0.20337132255648085</c:v>
                </c:pt>
                <c:pt idx="54" formatCode="0.00">
                  <c:v>0.20152601367880596</c:v>
                </c:pt>
                <c:pt idx="55" formatCode="0.00">
                  <c:v>0.19965346480436558</c:v>
                </c:pt>
                <c:pt idx="56" formatCode="0.00">
                  <c:v>0.19780344712192241</c:v>
                </c:pt>
                <c:pt idx="57" formatCode="0.00">
                  <c:v>0.19592600697019744</c:v>
                </c:pt>
                <c:pt idx="58" formatCode="0.00">
                  <c:v>0.19406502184613433</c:v>
                </c:pt>
                <c:pt idx="59" formatCode="0.00">
                  <c:v>0.19219634453188536</c:v>
                </c:pt>
                <c:pt idx="60" formatCode="0.00">
                  <c:v>0.19031798277394707</c:v>
                </c:pt>
                <c:pt idx="61" formatCode="0.00">
                  <c:v>0.18842664497704825</c:v>
                </c:pt>
                <c:pt idx="62" formatCode="0.00">
                  <c:v>0.18842664497704825</c:v>
                </c:pt>
                <c:pt idx="63" formatCode="0.00">
                  <c:v>0.18842664497704825</c:v>
                </c:pt>
                <c:pt idx="64" formatCode="0.00">
                  <c:v>0.18842664497704828</c:v>
                </c:pt>
                <c:pt idx="65" formatCode="0.00">
                  <c:v>0.18842664497704825</c:v>
                </c:pt>
                <c:pt idx="66" formatCode="0.00">
                  <c:v>0.18842664497704825</c:v>
                </c:pt>
                <c:pt idx="67" formatCode="0.00">
                  <c:v>0.18842664497704825</c:v>
                </c:pt>
                <c:pt idx="68" formatCode="0.00">
                  <c:v>0.18842664497704825</c:v>
                </c:pt>
                <c:pt idx="69" formatCode="0.00">
                  <c:v>0.18842664497704825</c:v>
                </c:pt>
                <c:pt idx="70" formatCode="0.00">
                  <c:v>0.18842664497704825</c:v>
                </c:pt>
                <c:pt idx="71" formatCode="0.00">
                  <c:v>0.18842664497704825</c:v>
                </c:pt>
                <c:pt idx="72" formatCode="0.00">
                  <c:v>0.18842664497704825</c:v>
                </c:pt>
                <c:pt idx="73" formatCode="0.00">
                  <c:v>0.18842664497704825</c:v>
                </c:pt>
                <c:pt idx="74" formatCode="0.00">
                  <c:v>0.18842664497704825</c:v>
                </c:pt>
                <c:pt idx="75" formatCode="0.00">
                  <c:v>0.18842664497704825</c:v>
                </c:pt>
              </c:numCache>
            </c:numRef>
          </c:val>
          <c:smooth val="0"/>
          <c:extLst>
            <c:ext xmlns:c16="http://schemas.microsoft.com/office/drawing/2014/chart" uri="{C3380CC4-5D6E-409C-BE32-E72D297353CC}">
              <c16:uniqueId val="{00000004-6E02-4072-8515-F62CCA00014B}"/>
            </c:ext>
          </c:extLst>
        </c:ser>
        <c:ser>
          <c:idx val="2"/>
          <c:order val="2"/>
          <c:tx>
            <c:strRef>
              <c:f>'Data for Graph D'!$Y$2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D'!$Y$3:$Y$78</c:f>
              <c:numCache>
                <c:formatCode>General</c:formatCode>
                <c:ptCount val="76"/>
                <c:pt idx="0">
                  <c:v>0.16968</c:v>
                </c:pt>
                <c:pt idx="1">
                  <c:v>0.17296</c:v>
                </c:pt>
                <c:pt idx="2">
                  <c:v>0.18447</c:v>
                </c:pt>
                <c:pt idx="3">
                  <c:v>0.20518</c:v>
                </c:pt>
                <c:pt idx="4">
                  <c:v>0.20501</c:v>
                </c:pt>
                <c:pt idx="5">
                  <c:v>0.20315</c:v>
                </c:pt>
                <c:pt idx="6">
                  <c:v>0.18418999999999999</c:v>
                </c:pt>
                <c:pt idx="7">
                  <c:v>0.18889</c:v>
                </c:pt>
                <c:pt idx="8">
                  <c:v>0.18684999999999999</c:v>
                </c:pt>
                <c:pt idx="9">
                  <c:v>0.19078000000000001</c:v>
                </c:pt>
                <c:pt idx="10">
                  <c:v>0.19979</c:v>
                </c:pt>
                <c:pt idx="11">
                  <c:v>0.18783</c:v>
                </c:pt>
                <c:pt idx="12">
                  <c:v>0.18786</c:v>
                </c:pt>
                <c:pt idx="13">
                  <c:v>0.18426000000000001</c:v>
                </c:pt>
                <c:pt idx="14">
                  <c:v>0.17754999999999999</c:v>
                </c:pt>
                <c:pt idx="15">
                  <c:v>0.17285</c:v>
                </c:pt>
                <c:pt idx="16">
                  <c:v>0.17158999999999999</c:v>
                </c:pt>
                <c:pt idx="17">
                  <c:v>0.17249999999999999</c:v>
                </c:pt>
                <c:pt idx="18">
                  <c:v>0.17491999999999999</c:v>
                </c:pt>
                <c:pt idx="19">
                  <c:v>0.17687</c:v>
                </c:pt>
                <c:pt idx="20">
                  <c:v>0.18212</c:v>
                </c:pt>
                <c:pt idx="21">
                  <c:v>0.18099999999999999</c:v>
                </c:pt>
                <c:pt idx="22">
                  <c:v>0.19900999999999999</c:v>
                </c:pt>
                <c:pt idx="23">
                  <c:v>0.19508</c:v>
                </c:pt>
                <c:pt idx="24">
                  <c:v>0.19420999999999999</c:v>
                </c:pt>
                <c:pt idx="25">
                  <c:v>0.20027999999999999</c:v>
                </c:pt>
                <c:pt idx="26">
                  <c:v>0.19672999999999999</c:v>
                </c:pt>
                <c:pt idx="27">
                  <c:v>0.18852000000000002</c:v>
                </c:pt>
                <c:pt idx="28">
                  <c:v>0.17801</c:v>
                </c:pt>
                <c:pt idx="29">
                  <c:v>0.17893999999999999</c:v>
                </c:pt>
                <c:pt idx="30">
                  <c:v>0.19558</c:v>
                </c:pt>
                <c:pt idx="31">
                  <c:v>0.18973999999999999</c:v>
                </c:pt>
                <c:pt idx="32">
                  <c:v>0.19613999999999998</c:v>
                </c:pt>
                <c:pt idx="33">
                  <c:v>0.19861000000000001</c:v>
                </c:pt>
                <c:pt idx="34">
                  <c:v>0.20795000000000002</c:v>
                </c:pt>
                <c:pt idx="35">
                  <c:v>0.17944000000000002</c:v>
                </c:pt>
                <c:pt idx="36">
                  <c:v>0.18526000000000001</c:v>
                </c:pt>
                <c:pt idx="37">
                  <c:v>0.18734999999999999</c:v>
                </c:pt>
                <c:pt idx="38">
                  <c:v>0.18389999999999998</c:v>
                </c:pt>
                <c:pt idx="39">
                  <c:v>0.18473999999999999</c:v>
                </c:pt>
                <c:pt idx="40">
                  <c:v>0.18527000000000002</c:v>
                </c:pt>
                <c:pt idx="41" formatCode="0.00">
                  <c:v>0.21516053364695922</c:v>
                </c:pt>
                <c:pt idx="42" formatCode="0.00">
                  <c:v>0.21506388584479963</c:v>
                </c:pt>
                <c:pt idx="43" formatCode="0.00">
                  <c:v>0.21481921002609433</c:v>
                </c:pt>
                <c:pt idx="44" formatCode="0.00">
                  <c:v>0.2144309375658755</c:v>
                </c:pt>
                <c:pt idx="45" formatCode="0.00">
                  <c:v>0.21390003365948873</c:v>
                </c:pt>
                <c:pt idx="46" formatCode="0.00">
                  <c:v>0.21322181015937802</c:v>
                </c:pt>
                <c:pt idx="47" formatCode="0.00">
                  <c:v>0.21237915916767511</c:v>
                </c:pt>
                <c:pt idx="48" formatCode="0.00">
                  <c:v>0.21137323865827401</c:v>
                </c:pt>
                <c:pt idx="49" formatCode="0.00">
                  <c:v>0.21024132100638129</c:v>
                </c:pt>
                <c:pt idx="50" formatCode="0.00">
                  <c:v>0.20893038649056822</c:v>
                </c:pt>
                <c:pt idx="51" formatCode="0.00">
                  <c:v>0.20708867238961856</c:v>
                </c:pt>
                <c:pt idx="52" formatCode="0.00">
                  <c:v>0.20524285126470501</c:v>
                </c:pt>
                <c:pt idx="53" formatCode="0.00">
                  <c:v>0.20337132255648085</c:v>
                </c:pt>
                <c:pt idx="54" formatCode="0.00">
                  <c:v>0.20152601367880596</c:v>
                </c:pt>
                <c:pt idx="55" formatCode="0.00">
                  <c:v>0.19965346480436558</c:v>
                </c:pt>
                <c:pt idx="56" formatCode="0.00">
                  <c:v>0.19780344712192241</c:v>
                </c:pt>
                <c:pt idx="57" formatCode="0.00">
                  <c:v>0.19592600697019744</c:v>
                </c:pt>
                <c:pt idx="58" formatCode="0.00">
                  <c:v>0.19406502184613433</c:v>
                </c:pt>
                <c:pt idx="59" formatCode="0.00">
                  <c:v>0.19219634453188536</c:v>
                </c:pt>
                <c:pt idx="60" formatCode="0.00">
                  <c:v>0.19031798277394707</c:v>
                </c:pt>
                <c:pt idx="61" formatCode="0.00">
                  <c:v>0.18842664497704825</c:v>
                </c:pt>
                <c:pt idx="62" formatCode="0.00">
                  <c:v>0.18842664497704825</c:v>
                </c:pt>
                <c:pt idx="63" formatCode="0.00">
                  <c:v>0.18842664497704825</c:v>
                </c:pt>
                <c:pt idx="64" formatCode="0.00">
                  <c:v>0.18842664497704828</c:v>
                </c:pt>
                <c:pt idx="65" formatCode="0.00">
                  <c:v>0.18842664497704825</c:v>
                </c:pt>
                <c:pt idx="66" formatCode="0.00">
                  <c:v>0.18842664497704825</c:v>
                </c:pt>
                <c:pt idx="67" formatCode="0.00">
                  <c:v>0.18842664497704825</c:v>
                </c:pt>
                <c:pt idx="68" formatCode="0.00">
                  <c:v>0.18842664497704825</c:v>
                </c:pt>
                <c:pt idx="69" formatCode="0.00">
                  <c:v>0.18842664497704825</c:v>
                </c:pt>
                <c:pt idx="70" formatCode="0.00">
                  <c:v>0.18842664497704825</c:v>
                </c:pt>
                <c:pt idx="71" formatCode="0.00">
                  <c:v>0.18842664497704825</c:v>
                </c:pt>
                <c:pt idx="72" formatCode="0.00">
                  <c:v>0.18842664497704825</c:v>
                </c:pt>
                <c:pt idx="73" formatCode="0.00">
                  <c:v>0.18842664497704825</c:v>
                </c:pt>
                <c:pt idx="74" formatCode="0.00">
                  <c:v>0.18842664497704825</c:v>
                </c:pt>
                <c:pt idx="75" formatCode="0.00">
                  <c:v>0.18842664497704825</c:v>
                </c:pt>
              </c:numCache>
            </c:numRef>
          </c:val>
          <c:smooth val="0"/>
          <c:extLst>
            <c:ext xmlns:c16="http://schemas.microsoft.com/office/drawing/2014/chart" uri="{C3380CC4-5D6E-409C-BE32-E72D297353CC}">
              <c16:uniqueId val="{00000005-6E02-4072-8515-F62CCA00014B}"/>
            </c:ext>
          </c:extLst>
        </c:ser>
        <c:ser>
          <c:idx val="3"/>
          <c:order val="3"/>
          <c:tx>
            <c:strRef>
              <c:f>'Data for Graph D'!$Z$2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D'!$Z$3:$Z$78</c:f>
              <c:numCache>
                <c:formatCode>General</c:formatCode>
                <c:ptCount val="76"/>
                <c:pt idx="0">
                  <c:v>0.21394000000000002</c:v>
                </c:pt>
                <c:pt idx="1">
                  <c:v>0.20926</c:v>
                </c:pt>
                <c:pt idx="2">
                  <c:v>0.22588999999999998</c:v>
                </c:pt>
                <c:pt idx="3">
                  <c:v>0.23089999999999999</c:v>
                </c:pt>
                <c:pt idx="4">
                  <c:v>0.26083000000000001</c:v>
                </c:pt>
                <c:pt idx="5">
                  <c:v>0.28028999999999998</c:v>
                </c:pt>
                <c:pt idx="6">
                  <c:v>0.31206</c:v>
                </c:pt>
                <c:pt idx="7">
                  <c:v>0.32121</c:v>
                </c:pt>
                <c:pt idx="8">
                  <c:v>0.31346999999999997</c:v>
                </c:pt>
                <c:pt idx="9">
                  <c:v>0.30536000000000002</c:v>
                </c:pt>
                <c:pt idx="10">
                  <c:v>0.30847000000000002</c:v>
                </c:pt>
                <c:pt idx="11">
                  <c:v>0.32766000000000001</c:v>
                </c:pt>
                <c:pt idx="12">
                  <c:v>0.35926999999999998</c:v>
                </c:pt>
                <c:pt idx="13">
                  <c:v>0.34203</c:v>
                </c:pt>
                <c:pt idx="14">
                  <c:v>0.32586999999999999</c:v>
                </c:pt>
                <c:pt idx="15">
                  <c:v>0.33343</c:v>
                </c:pt>
                <c:pt idx="16">
                  <c:v>0.33400000000000002</c:v>
                </c:pt>
                <c:pt idx="17">
                  <c:v>0.33627000000000001</c:v>
                </c:pt>
                <c:pt idx="18">
                  <c:v>0.34299000000000002</c:v>
                </c:pt>
                <c:pt idx="19">
                  <c:v>0.34650000000000003</c:v>
                </c:pt>
                <c:pt idx="20">
                  <c:v>0.35156999999999999</c:v>
                </c:pt>
                <c:pt idx="21">
                  <c:v>0.33589999999999998</c:v>
                </c:pt>
                <c:pt idx="22">
                  <c:v>0.37463999999999997</c:v>
                </c:pt>
                <c:pt idx="23">
                  <c:v>0.3634</c:v>
                </c:pt>
                <c:pt idx="24">
                  <c:v>0.37526999999999999</c:v>
                </c:pt>
                <c:pt idx="25">
                  <c:v>0.37755</c:v>
                </c:pt>
                <c:pt idx="26">
                  <c:v>0.38684000000000002</c:v>
                </c:pt>
                <c:pt idx="27">
                  <c:v>0.39693000000000001</c:v>
                </c:pt>
                <c:pt idx="28">
                  <c:v>0.40512999999999999</c:v>
                </c:pt>
                <c:pt idx="29">
                  <c:v>0.39611000000000002</c:v>
                </c:pt>
                <c:pt idx="30">
                  <c:v>0.41370000000000001</c:v>
                </c:pt>
                <c:pt idx="31">
                  <c:v>0.40651000000000004</c:v>
                </c:pt>
                <c:pt idx="32">
                  <c:v>0.39378000000000002</c:v>
                </c:pt>
                <c:pt idx="33">
                  <c:v>0.39036999999999999</c:v>
                </c:pt>
                <c:pt idx="34">
                  <c:v>0.40292</c:v>
                </c:pt>
                <c:pt idx="35">
                  <c:v>0.42192999999999997</c:v>
                </c:pt>
                <c:pt idx="36">
                  <c:v>0.41771000000000003</c:v>
                </c:pt>
                <c:pt idx="37">
                  <c:v>0.40448999999999996</c:v>
                </c:pt>
                <c:pt idx="38">
                  <c:v>0.37306</c:v>
                </c:pt>
                <c:pt idx="39">
                  <c:v>0.36234</c:v>
                </c:pt>
                <c:pt idx="40">
                  <c:v>0.35908000000000001</c:v>
                </c:pt>
                <c:pt idx="41" formatCode="0.00">
                  <c:v>0.33750678467750533</c:v>
                </c:pt>
                <c:pt idx="42" formatCode="0.00">
                  <c:v>0.33706165251515652</c:v>
                </c:pt>
                <c:pt idx="43" formatCode="0.00">
                  <c:v>0.33638656551306434</c:v>
                </c:pt>
                <c:pt idx="44" formatCode="0.00">
                  <c:v>0.33548904156683118</c:v>
                </c:pt>
                <c:pt idx="45" formatCode="0.00">
                  <c:v>0.334371150131265</c:v>
                </c:pt>
                <c:pt idx="46" formatCode="0.00">
                  <c:v>0.33302611969377999</c:v>
                </c:pt>
                <c:pt idx="47" formatCode="0.00">
                  <c:v>0.33142781617878936</c:v>
                </c:pt>
                <c:pt idx="48" formatCode="0.00">
                  <c:v>0.32957867058958462</c:v>
                </c:pt>
                <c:pt idx="49" formatCode="0.00">
                  <c:v>0.32753736425389146</c:v>
                </c:pt>
                <c:pt idx="50" formatCode="0.00">
                  <c:v>0.32522182802777122</c:v>
                </c:pt>
                <c:pt idx="51" formatCode="0.00">
                  <c:v>0.32235500890836849</c:v>
                </c:pt>
                <c:pt idx="52" formatCode="0.00">
                  <c:v>0.31948179677996524</c:v>
                </c:pt>
                <c:pt idx="53" formatCode="0.00">
                  <c:v>0.3165685681303711</c:v>
                </c:pt>
                <c:pt idx="54" formatCode="0.00">
                  <c:v>0.31369615336795265</c:v>
                </c:pt>
                <c:pt idx="55" formatCode="0.00">
                  <c:v>0.31078133672377661</c:v>
                </c:pt>
                <c:pt idx="56" formatCode="0.00">
                  <c:v>0.30790159221808677</c:v>
                </c:pt>
                <c:pt idx="57" formatCode="0.00">
                  <c:v>0.30497916179323181</c:v>
                </c:pt>
                <c:pt idx="58" formatCode="0.00">
                  <c:v>0.30208234532652983</c:v>
                </c:pt>
                <c:pt idx="59" formatCode="0.00">
                  <c:v>0.29917355516755739</c:v>
                </c:pt>
                <c:pt idx="60" formatCode="0.00">
                  <c:v>0.2962496901669931</c:v>
                </c:pt>
                <c:pt idx="61" formatCode="0.00">
                  <c:v>0.29330562661521659</c:v>
                </c:pt>
                <c:pt idx="62" formatCode="0.00">
                  <c:v>0.29330562661521659</c:v>
                </c:pt>
                <c:pt idx="63" formatCode="0.00">
                  <c:v>0.29330562661521659</c:v>
                </c:pt>
                <c:pt idx="64" formatCode="0.00">
                  <c:v>0.29330562661521664</c:v>
                </c:pt>
                <c:pt idx="65" formatCode="0.00">
                  <c:v>0.29330562661521659</c:v>
                </c:pt>
                <c:pt idx="66" formatCode="0.00">
                  <c:v>0.29330562661521659</c:v>
                </c:pt>
                <c:pt idx="67" formatCode="0.00">
                  <c:v>0.29330562661521659</c:v>
                </c:pt>
                <c:pt idx="68" formatCode="0.00">
                  <c:v>0.29330562661521659</c:v>
                </c:pt>
                <c:pt idx="69" formatCode="0.00">
                  <c:v>0.29330562661521659</c:v>
                </c:pt>
                <c:pt idx="70" formatCode="0.00">
                  <c:v>0.29330562661521659</c:v>
                </c:pt>
                <c:pt idx="71" formatCode="0.00">
                  <c:v>0.29330562661521659</c:v>
                </c:pt>
                <c:pt idx="72" formatCode="0.00">
                  <c:v>0.29330562661521659</c:v>
                </c:pt>
                <c:pt idx="73" formatCode="0.00">
                  <c:v>0.29330562661521659</c:v>
                </c:pt>
                <c:pt idx="74" formatCode="0.00">
                  <c:v>0.29330562661521659</c:v>
                </c:pt>
                <c:pt idx="75" formatCode="0.00">
                  <c:v>0.29330562661521659</c:v>
                </c:pt>
              </c:numCache>
            </c:numRef>
          </c:val>
          <c:smooth val="0"/>
          <c:extLst>
            <c:ext xmlns:c16="http://schemas.microsoft.com/office/drawing/2014/chart" uri="{C3380CC4-5D6E-409C-BE32-E72D297353CC}">
              <c16:uniqueId val="{00000006-6E02-4072-8515-F62CCA00014B}"/>
            </c:ext>
          </c:extLst>
        </c:ser>
        <c:ser>
          <c:idx val="4"/>
          <c:order val="4"/>
          <c:tx>
            <c:strRef>
              <c:f>'Data for Graph D'!$AA$2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D'!$AA$3:$AA$78</c:f>
              <c:numCache>
                <c:formatCode>General</c:formatCode>
                <c:ptCount val="76"/>
                <c:pt idx="0">
                  <c:v>0.26395000000000002</c:v>
                </c:pt>
                <c:pt idx="1">
                  <c:v>0.24840000000000001</c:v>
                </c:pt>
                <c:pt idx="2">
                  <c:v>0.24725</c:v>
                </c:pt>
                <c:pt idx="3">
                  <c:v>0.24610000000000001</c:v>
                </c:pt>
                <c:pt idx="4">
                  <c:v>0.25144</c:v>
                </c:pt>
                <c:pt idx="5">
                  <c:v>0.25921</c:v>
                </c:pt>
                <c:pt idx="6">
                  <c:v>0.27439000000000002</c:v>
                </c:pt>
                <c:pt idx="7">
                  <c:v>0.29715000000000003</c:v>
                </c:pt>
                <c:pt idx="8">
                  <c:v>0.31140999999999996</c:v>
                </c:pt>
                <c:pt idx="9">
                  <c:v>0.30481999999999998</c:v>
                </c:pt>
                <c:pt idx="10">
                  <c:v>0.30395</c:v>
                </c:pt>
                <c:pt idx="11">
                  <c:v>0.30135000000000001</c:v>
                </c:pt>
                <c:pt idx="12">
                  <c:v>0.30691000000000002</c:v>
                </c:pt>
                <c:pt idx="13">
                  <c:v>0.31162000000000001</c:v>
                </c:pt>
                <c:pt idx="14">
                  <c:v>0.31053999999999998</c:v>
                </c:pt>
                <c:pt idx="15">
                  <c:v>0.29431000000000002</c:v>
                </c:pt>
                <c:pt idx="16">
                  <c:v>0.29064999999999996</c:v>
                </c:pt>
                <c:pt idx="17">
                  <c:v>0.28487999999999997</c:v>
                </c:pt>
                <c:pt idx="18">
                  <c:v>0.28272000000000003</c:v>
                </c:pt>
                <c:pt idx="19">
                  <c:v>0.28895999999999999</c:v>
                </c:pt>
                <c:pt idx="20">
                  <c:v>0.28933999999999999</c:v>
                </c:pt>
                <c:pt idx="21">
                  <c:v>0.29288000000000003</c:v>
                </c:pt>
                <c:pt idx="22">
                  <c:v>0.3034</c:v>
                </c:pt>
                <c:pt idx="23">
                  <c:v>0.28453000000000001</c:v>
                </c:pt>
                <c:pt idx="24">
                  <c:v>0.28971000000000002</c:v>
                </c:pt>
                <c:pt idx="25">
                  <c:v>0.28050000000000003</c:v>
                </c:pt>
                <c:pt idx="26">
                  <c:v>0.28311000000000003</c:v>
                </c:pt>
                <c:pt idx="27">
                  <c:v>0.28011999999999998</c:v>
                </c:pt>
                <c:pt idx="28">
                  <c:v>0.28376000000000001</c:v>
                </c:pt>
                <c:pt idx="29">
                  <c:v>0.2903</c:v>
                </c:pt>
                <c:pt idx="30">
                  <c:v>0.28980999999999996</c:v>
                </c:pt>
                <c:pt idx="31">
                  <c:v>0.28700000000000003</c:v>
                </c:pt>
                <c:pt idx="32">
                  <c:v>0.28743000000000002</c:v>
                </c:pt>
                <c:pt idx="33">
                  <c:v>0.28702</c:v>
                </c:pt>
                <c:pt idx="34">
                  <c:v>0.29972000000000004</c:v>
                </c:pt>
                <c:pt idx="35">
                  <c:v>0.28836000000000001</c:v>
                </c:pt>
                <c:pt idx="36">
                  <c:v>0.29583999999999999</c:v>
                </c:pt>
                <c:pt idx="37">
                  <c:v>0.29663</c:v>
                </c:pt>
                <c:pt idx="38">
                  <c:v>0.28636</c:v>
                </c:pt>
                <c:pt idx="39">
                  <c:v>0.28273999999999999</c:v>
                </c:pt>
                <c:pt idx="40">
                  <c:v>0.28187000000000001</c:v>
                </c:pt>
                <c:pt idx="41" formatCode="0.00">
                  <c:v>0.33345842766922068</c:v>
                </c:pt>
                <c:pt idx="42" formatCode="0.00">
                  <c:v>0.33347443580085168</c:v>
                </c:pt>
                <c:pt idx="43" formatCode="0.00">
                  <c:v>0.33325975967817789</c:v>
                </c:pt>
                <c:pt idx="44" formatCode="0.00">
                  <c:v>0.33282094699970866</c:v>
                </c:pt>
                <c:pt idx="45" formatCode="0.00">
                  <c:v>0.33215917991612787</c:v>
                </c:pt>
                <c:pt idx="46" formatCode="0.00">
                  <c:v>0.33126686369453817</c:v>
                </c:pt>
                <c:pt idx="47" formatCode="0.00">
                  <c:v>0.33011708787886357</c:v>
                </c:pt>
                <c:pt idx="48" formatCode="0.00">
                  <c:v>0.32871129998008736</c:v>
                </c:pt>
                <c:pt idx="49" formatCode="0.00">
                  <c:v>0.32710714382957412</c:v>
                </c:pt>
                <c:pt idx="50" formatCode="0.00">
                  <c:v>0.32522182802777122</c:v>
                </c:pt>
                <c:pt idx="51" formatCode="0.00">
                  <c:v>0.32235500890836849</c:v>
                </c:pt>
                <c:pt idx="52" formatCode="0.00">
                  <c:v>0.3194817967799653</c:v>
                </c:pt>
                <c:pt idx="53" formatCode="0.00">
                  <c:v>0.3165685681303711</c:v>
                </c:pt>
                <c:pt idx="54" formatCode="0.00">
                  <c:v>0.31369615336795265</c:v>
                </c:pt>
                <c:pt idx="55" formatCode="0.00">
                  <c:v>0.31078133672377661</c:v>
                </c:pt>
                <c:pt idx="56" formatCode="0.00">
                  <c:v>0.30790159221808677</c:v>
                </c:pt>
                <c:pt idx="57" formatCode="0.00">
                  <c:v>0.30497916179323181</c:v>
                </c:pt>
                <c:pt idx="58" formatCode="0.00">
                  <c:v>0.30208234532652983</c:v>
                </c:pt>
                <c:pt idx="59" formatCode="0.00">
                  <c:v>0.29917355516755739</c:v>
                </c:pt>
                <c:pt idx="60" formatCode="0.00">
                  <c:v>0.29624969016699304</c:v>
                </c:pt>
                <c:pt idx="61" formatCode="0.00">
                  <c:v>0.29330562661521659</c:v>
                </c:pt>
                <c:pt idx="62" formatCode="0.00">
                  <c:v>0.29330562661521659</c:v>
                </c:pt>
                <c:pt idx="63" formatCode="0.00">
                  <c:v>0.29330562661521659</c:v>
                </c:pt>
                <c:pt idx="64" formatCode="0.00">
                  <c:v>0.29330562661521664</c:v>
                </c:pt>
                <c:pt idx="65" formatCode="0.00">
                  <c:v>0.29330562661521659</c:v>
                </c:pt>
                <c:pt idx="66" formatCode="0.00">
                  <c:v>0.29330562661521659</c:v>
                </c:pt>
                <c:pt idx="67" formatCode="0.00">
                  <c:v>0.29330562661521659</c:v>
                </c:pt>
                <c:pt idx="68" formatCode="0.00">
                  <c:v>0.29330562661521659</c:v>
                </c:pt>
                <c:pt idx="69" formatCode="0.00">
                  <c:v>0.29330562661521659</c:v>
                </c:pt>
                <c:pt idx="70" formatCode="0.00">
                  <c:v>0.29330562661521659</c:v>
                </c:pt>
                <c:pt idx="71" formatCode="0.00">
                  <c:v>0.29330562661521659</c:v>
                </c:pt>
                <c:pt idx="72" formatCode="0.00">
                  <c:v>0.29330562661521659</c:v>
                </c:pt>
                <c:pt idx="73" formatCode="0.00">
                  <c:v>0.29330562661521659</c:v>
                </c:pt>
                <c:pt idx="74" formatCode="0.00">
                  <c:v>0.29330562661521659</c:v>
                </c:pt>
                <c:pt idx="75" formatCode="0.00">
                  <c:v>0.29330562661521659</c:v>
                </c:pt>
              </c:numCache>
            </c:numRef>
          </c:val>
          <c:smooth val="0"/>
          <c:extLst>
            <c:ext xmlns:c16="http://schemas.microsoft.com/office/drawing/2014/chart" uri="{C3380CC4-5D6E-409C-BE32-E72D297353CC}">
              <c16:uniqueId val="{00000007-6E02-4072-8515-F62CCA00014B}"/>
            </c:ext>
          </c:extLst>
        </c:ser>
        <c:ser>
          <c:idx val="5"/>
          <c:order val="5"/>
          <c:tx>
            <c:strRef>
              <c:f>'Data for Graph D'!$AB$2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D'!$AB$3:$AB$78</c:f>
              <c:numCache>
                <c:formatCode>General</c:formatCode>
                <c:ptCount val="76"/>
                <c:pt idx="0">
                  <c:v>0.34592000000000001</c:v>
                </c:pt>
                <c:pt idx="1">
                  <c:v>0.29894000000000004</c:v>
                </c:pt>
                <c:pt idx="2">
                  <c:v>0.26602000000000003</c:v>
                </c:pt>
                <c:pt idx="3">
                  <c:v>0.27533000000000002</c:v>
                </c:pt>
                <c:pt idx="4">
                  <c:v>0.31403999999999999</c:v>
                </c:pt>
                <c:pt idx="5">
                  <c:v>0.32200000000000001</c:v>
                </c:pt>
                <c:pt idx="6">
                  <c:v>0.33109</c:v>
                </c:pt>
                <c:pt idx="7">
                  <c:v>0.32835999999999999</c:v>
                </c:pt>
                <c:pt idx="8">
                  <c:v>0.31406000000000001</c:v>
                </c:pt>
                <c:pt idx="9">
                  <c:v>0.36987000000000003</c:v>
                </c:pt>
                <c:pt idx="10">
                  <c:v>0.32602999999999999</c:v>
                </c:pt>
                <c:pt idx="11">
                  <c:v>0.34081</c:v>
                </c:pt>
                <c:pt idx="12">
                  <c:v>0.35114999999999996</c:v>
                </c:pt>
                <c:pt idx="13">
                  <c:v>0.34928999999999999</c:v>
                </c:pt>
                <c:pt idx="14">
                  <c:v>0.35885</c:v>
                </c:pt>
                <c:pt idx="15">
                  <c:v>0.3498</c:v>
                </c:pt>
                <c:pt idx="16">
                  <c:v>0.30435000000000001</c:v>
                </c:pt>
                <c:pt idx="17">
                  <c:v>0.27772000000000002</c:v>
                </c:pt>
                <c:pt idx="18">
                  <c:v>0.30019999999999997</c:v>
                </c:pt>
                <c:pt idx="19">
                  <c:v>0.34049000000000001</c:v>
                </c:pt>
                <c:pt idx="20">
                  <c:v>0.38874999999999998</c:v>
                </c:pt>
                <c:pt idx="21">
                  <c:v>0.37491999999999998</c:v>
                </c:pt>
                <c:pt idx="22">
                  <c:v>0.32296000000000002</c:v>
                </c:pt>
                <c:pt idx="23">
                  <c:v>0.31724999999999998</c:v>
                </c:pt>
                <c:pt idx="24">
                  <c:v>0.33581</c:v>
                </c:pt>
                <c:pt idx="25">
                  <c:v>0.32826</c:v>
                </c:pt>
                <c:pt idx="26">
                  <c:v>0.36930999999999997</c:v>
                </c:pt>
                <c:pt idx="27">
                  <c:v>0.34409000000000001</c:v>
                </c:pt>
                <c:pt idx="28">
                  <c:v>0.33821000000000001</c:v>
                </c:pt>
                <c:pt idx="29">
                  <c:v>0.35072999999999999</c:v>
                </c:pt>
                <c:pt idx="30">
                  <c:v>0.41184999999999999</c:v>
                </c:pt>
                <c:pt idx="31">
                  <c:v>0.44966</c:v>
                </c:pt>
                <c:pt idx="32">
                  <c:v>0.38478000000000001</c:v>
                </c:pt>
                <c:pt idx="33">
                  <c:v>0.38077</c:v>
                </c:pt>
                <c:pt idx="34">
                  <c:v>0.38555999999999996</c:v>
                </c:pt>
                <c:pt idx="35">
                  <c:v>0.38211999999999996</c:v>
                </c:pt>
                <c:pt idx="36">
                  <c:v>0.40124999999999994</c:v>
                </c:pt>
                <c:pt idx="37">
                  <c:v>0.36</c:v>
                </c:pt>
                <c:pt idx="38">
                  <c:v>0.34203</c:v>
                </c:pt>
                <c:pt idx="39">
                  <c:v>0.35622000000000004</c:v>
                </c:pt>
                <c:pt idx="40">
                  <c:v>0.37272</c:v>
                </c:pt>
                <c:pt idx="41" formatCode="0.00">
                  <c:v>0.39851849730009054</c:v>
                </c:pt>
                <c:pt idx="42" formatCode="0.00">
                  <c:v>0.39688115660667883</c:v>
                </c:pt>
                <c:pt idx="43" formatCode="0.00">
                  <c:v>0.39498079854140694</c:v>
                </c:pt>
                <c:pt idx="44" formatCode="0.00">
                  <c:v>0.39282844647633025</c:v>
                </c:pt>
                <c:pt idx="45" formatCode="0.00">
                  <c:v>0.39042864763767932</c:v>
                </c:pt>
                <c:pt idx="46" formatCode="0.00">
                  <c:v>0.38777561243737169</c:v>
                </c:pt>
                <c:pt idx="47" formatCode="0.00">
                  <c:v>0.38484114075595283</c:v>
                </c:pt>
                <c:pt idx="48" formatCode="0.00">
                  <c:v>0.38163043076017972</c:v>
                </c:pt>
                <c:pt idx="49" formatCode="0.00">
                  <c:v>0.37821358543860351</c:v>
                </c:pt>
                <c:pt idx="50" formatCode="0.00">
                  <c:v>0.37449786257743356</c:v>
                </c:pt>
                <c:pt idx="51" formatCode="0.00">
                  <c:v>0.37119667692478797</c:v>
                </c:pt>
                <c:pt idx="52" formatCode="0.00">
                  <c:v>0.36788812962541456</c:v>
                </c:pt>
                <c:pt idx="53" formatCode="0.00">
                  <c:v>0.36453350269557883</c:v>
                </c:pt>
                <c:pt idx="54" formatCode="0.00">
                  <c:v>0.36122587357521818</c:v>
                </c:pt>
                <c:pt idx="55" formatCode="0.00">
                  <c:v>0.35786941804556094</c:v>
                </c:pt>
                <c:pt idx="56" formatCode="0.00">
                  <c:v>0.35455334861476656</c:v>
                </c:pt>
                <c:pt idx="57" formatCode="0.00">
                  <c:v>0.35118812570129726</c:v>
                </c:pt>
                <c:pt idx="58" formatCode="0.00">
                  <c:v>0.34785239764873133</c:v>
                </c:pt>
                <c:pt idx="59" formatCode="0.00">
                  <c:v>0.3445028817080964</c:v>
                </c:pt>
                <c:pt idx="60" formatCode="0.00">
                  <c:v>0.34113600685896173</c:v>
                </c:pt>
                <c:pt idx="61" formatCode="0.00">
                  <c:v>0.33774587307206755</c:v>
                </c:pt>
                <c:pt idx="62" formatCode="0.00">
                  <c:v>0.33774587307206755</c:v>
                </c:pt>
                <c:pt idx="63" formatCode="0.00">
                  <c:v>0.33774587307206755</c:v>
                </c:pt>
                <c:pt idx="64" formatCode="0.00">
                  <c:v>0.33774587307206766</c:v>
                </c:pt>
                <c:pt idx="65" formatCode="0.00">
                  <c:v>0.33774587307206755</c:v>
                </c:pt>
                <c:pt idx="66" formatCode="0.00">
                  <c:v>0.33774587307206755</c:v>
                </c:pt>
                <c:pt idx="67" formatCode="0.00">
                  <c:v>0.33774587307206755</c:v>
                </c:pt>
                <c:pt idx="68" formatCode="0.00">
                  <c:v>0.33774587307206755</c:v>
                </c:pt>
                <c:pt idx="69" formatCode="0.00">
                  <c:v>0.33774587307206755</c:v>
                </c:pt>
                <c:pt idx="70" formatCode="0.00">
                  <c:v>0.33774587307206755</c:v>
                </c:pt>
                <c:pt idx="71" formatCode="0.00">
                  <c:v>0.33774587307206755</c:v>
                </c:pt>
                <c:pt idx="72" formatCode="0.00">
                  <c:v>0.33774587307206755</c:v>
                </c:pt>
                <c:pt idx="73" formatCode="0.00">
                  <c:v>0.33774587307206755</c:v>
                </c:pt>
                <c:pt idx="74" formatCode="0.00">
                  <c:v>0.33774587307206755</c:v>
                </c:pt>
                <c:pt idx="75" formatCode="0.00">
                  <c:v>0.33774587307206755</c:v>
                </c:pt>
              </c:numCache>
            </c:numRef>
          </c:val>
          <c:smooth val="0"/>
          <c:extLst>
            <c:ext xmlns:c16="http://schemas.microsoft.com/office/drawing/2014/chart" uri="{C3380CC4-5D6E-409C-BE32-E72D297353CC}">
              <c16:uniqueId val="{00000008-6E02-4072-8515-F62CCA00014B}"/>
            </c:ext>
          </c:extLst>
        </c:ser>
        <c:dLbls>
          <c:showLegendKey val="0"/>
          <c:showVal val="0"/>
          <c:showCatName val="0"/>
          <c:showSerName val="0"/>
          <c:showPercent val="0"/>
          <c:showBubbleSize val="0"/>
        </c:dLbls>
        <c:marker val="1"/>
        <c:smooth val="0"/>
        <c:axId val="512038432"/>
        <c:axId val="512039216"/>
      </c:lineChart>
      <c:catAx>
        <c:axId val="512038432"/>
        <c:scaling>
          <c:orientation val="minMax"/>
        </c:scaling>
        <c:delete val="0"/>
        <c:axPos val="b"/>
        <c:numFmt formatCode="General" sourceLinked="0"/>
        <c:majorTickMark val="out"/>
        <c:minorTickMark val="none"/>
        <c:tickLblPos val="nextTo"/>
        <c:crossAx val="512039216"/>
        <c:crosses val="autoZero"/>
        <c:auto val="1"/>
        <c:lblAlgn val="ctr"/>
        <c:lblOffset val="100"/>
        <c:noMultiLvlLbl val="0"/>
      </c:catAx>
      <c:valAx>
        <c:axId val="512039216"/>
        <c:scaling>
          <c:orientation val="minMax"/>
          <c:max val="1.2"/>
        </c:scaling>
        <c:delete val="0"/>
        <c:axPos val="l"/>
        <c:majorGridlines/>
        <c:numFmt formatCode="General" sourceLinked="1"/>
        <c:majorTickMark val="out"/>
        <c:minorTickMark val="none"/>
        <c:tickLblPos val="nextTo"/>
        <c:crossAx val="512038432"/>
        <c:crosses val="autoZero"/>
        <c:crossBetween val="between"/>
      </c:valAx>
    </c:plotArea>
    <c:legend>
      <c:legendPos val="b"/>
      <c:legendEntry>
        <c:idx val="0"/>
        <c:delete val="1"/>
      </c:legendEntry>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Que. Spending</a:t>
            </a:r>
            <a:r>
              <a:rPr lang="en-US" sz="1200" baseline="0"/>
              <a:t> type of service</a:t>
            </a:r>
            <a:endParaRPr lang="en-US" sz="1200"/>
          </a:p>
        </c:rich>
      </c:tx>
      <c:layout>
        <c:manualLayout>
          <c:xMode val="edge"/>
          <c:yMode val="edge"/>
          <c:x val="0.21717371981888717"/>
          <c:y val="2.4888888888888887E-2"/>
        </c:manualLayout>
      </c:layout>
      <c:overlay val="0"/>
    </c:title>
    <c:autoTitleDeleted val="0"/>
    <c:plotArea>
      <c:layout>
        <c:manualLayout>
          <c:layoutTarget val="inner"/>
          <c:xMode val="edge"/>
          <c:yMode val="edge"/>
          <c:x val="6.8833537242107681E-2"/>
          <c:y val="0.12356451443569554"/>
          <c:w val="0.89488805931131121"/>
          <c:h val="0.64175205372055766"/>
        </c:manualLayout>
      </c:layout>
      <c:barChart>
        <c:barDir val="col"/>
        <c:grouping val="clustered"/>
        <c:varyColors val="0"/>
        <c:ser>
          <c:idx val="6"/>
          <c:order val="6"/>
          <c:tx>
            <c:strRef>
              <c:f>'Data for Graph D'!$AJ$2</c:f>
              <c:strCache>
                <c:ptCount val="1"/>
                <c:pt idx="0">
                  <c:v>v</c:v>
                </c:pt>
              </c:strCache>
            </c:strRef>
          </c:tx>
          <c:invertIfNegative val="0"/>
          <c:dPt>
            <c:idx val="41"/>
            <c:invertIfNegative val="0"/>
            <c:bubble3D val="0"/>
            <c:spPr>
              <a:solidFill>
                <a:schemeClr val="tx1"/>
              </a:solidFill>
              <a:ln w="6350">
                <a:solidFill>
                  <a:schemeClr val="tx1"/>
                </a:solidFill>
              </a:ln>
            </c:spPr>
            <c:extLst>
              <c:ext xmlns:c16="http://schemas.microsoft.com/office/drawing/2014/chart" uri="{C3380CC4-5D6E-409C-BE32-E72D297353CC}">
                <c16:uniqueId val="{00000001-C837-4F21-8878-067D51E928A6}"/>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D'!$AJ$3:$AJ$78</c:f>
              <c:numCache>
                <c:formatCode>General</c:formatCode>
                <c:ptCount val="76"/>
                <c:pt idx="41">
                  <c:v>14</c:v>
                </c:pt>
              </c:numCache>
            </c:numRef>
          </c:val>
          <c:extLst>
            <c:ext xmlns:c16="http://schemas.microsoft.com/office/drawing/2014/chart" uri="{C3380CC4-5D6E-409C-BE32-E72D297353CC}">
              <c16:uniqueId val="{00000002-C837-4F21-8878-067D51E928A6}"/>
            </c:ext>
          </c:extLst>
        </c:ser>
        <c:dLbls>
          <c:showLegendKey val="0"/>
          <c:showVal val="0"/>
          <c:showCatName val="0"/>
          <c:showSerName val="0"/>
          <c:showPercent val="0"/>
          <c:showBubbleSize val="0"/>
        </c:dLbls>
        <c:gapWidth val="500"/>
        <c:axId val="512043136"/>
        <c:axId val="513535776"/>
      </c:barChart>
      <c:lineChart>
        <c:grouping val="standard"/>
        <c:varyColors val="0"/>
        <c:ser>
          <c:idx val="0"/>
          <c:order val="0"/>
          <c:tx>
            <c:strRef>
              <c:f>'Data for Graph D'!$AD$2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D'!$AD$3:$AD$78</c:f>
              <c:numCache>
                <c:formatCode>General</c:formatCode>
                <c:ptCount val="76"/>
                <c:pt idx="0">
                  <c:v>13.128509999999999</c:v>
                </c:pt>
                <c:pt idx="1">
                  <c:v>13.259979999999999</c:v>
                </c:pt>
                <c:pt idx="2">
                  <c:v>12.61683</c:v>
                </c:pt>
                <c:pt idx="3">
                  <c:v>13.11116</c:v>
                </c:pt>
                <c:pt idx="4">
                  <c:v>13.018460000000001</c:v>
                </c:pt>
                <c:pt idx="5">
                  <c:v>12.676689999999999</c:v>
                </c:pt>
                <c:pt idx="6">
                  <c:v>12.40377</c:v>
                </c:pt>
                <c:pt idx="7">
                  <c:v>12.67625</c:v>
                </c:pt>
                <c:pt idx="8">
                  <c:v>12.405620000000001</c:v>
                </c:pt>
                <c:pt idx="9">
                  <c:v>12.01722</c:v>
                </c:pt>
                <c:pt idx="10">
                  <c:v>11.489520000000001</c:v>
                </c:pt>
                <c:pt idx="11">
                  <c:v>11.40821</c:v>
                </c:pt>
                <c:pt idx="12">
                  <c:v>11.47658</c:v>
                </c:pt>
                <c:pt idx="13">
                  <c:v>11.23232</c:v>
                </c:pt>
                <c:pt idx="14">
                  <c:v>10.89878</c:v>
                </c:pt>
                <c:pt idx="15">
                  <c:v>8.8727200000000011</c:v>
                </c:pt>
                <c:pt idx="16">
                  <c:v>8.169039999999999</c:v>
                </c:pt>
                <c:pt idx="17">
                  <c:v>8.1855499999999992</c:v>
                </c:pt>
                <c:pt idx="18">
                  <c:v>8.2190600000000007</c:v>
                </c:pt>
                <c:pt idx="19">
                  <c:v>7.9735299999999993</c:v>
                </c:pt>
                <c:pt idx="20">
                  <c:v>7.6118000000000006</c:v>
                </c:pt>
                <c:pt idx="21">
                  <c:v>7.29786</c:v>
                </c:pt>
                <c:pt idx="22">
                  <c:v>7.1944300000000005</c:v>
                </c:pt>
                <c:pt idx="23">
                  <c:v>7.1297600000000001</c:v>
                </c:pt>
                <c:pt idx="24">
                  <c:v>6.6840899999999994</c:v>
                </c:pt>
                <c:pt idx="25">
                  <c:v>6.5526</c:v>
                </c:pt>
                <c:pt idx="26">
                  <c:v>6.3719600000000005</c:v>
                </c:pt>
                <c:pt idx="27">
                  <c:v>6.12479</c:v>
                </c:pt>
                <c:pt idx="28">
                  <c:v>6.02285</c:v>
                </c:pt>
                <c:pt idx="29">
                  <c:v>5.9719500000000005</c:v>
                </c:pt>
                <c:pt idx="30">
                  <c:v>5.8631799999999998</c:v>
                </c:pt>
                <c:pt idx="31">
                  <c:v>5.8996199999999996</c:v>
                </c:pt>
                <c:pt idx="32">
                  <c:v>5.9573400000000003</c:v>
                </c:pt>
                <c:pt idx="33">
                  <c:v>5.8507299999999995</c:v>
                </c:pt>
                <c:pt idx="34">
                  <c:v>5.8511500000000005</c:v>
                </c:pt>
                <c:pt idx="35">
                  <c:v>5.7733499999999998</c:v>
                </c:pt>
                <c:pt idx="36">
                  <c:v>5.7021799999999994</c:v>
                </c:pt>
                <c:pt idx="37">
                  <c:v>5.5783399999999999</c:v>
                </c:pt>
                <c:pt idx="38">
                  <c:v>5.53247</c:v>
                </c:pt>
                <c:pt idx="39">
                  <c:v>5.4743000000000004</c:v>
                </c:pt>
                <c:pt idx="40">
                  <c:v>5.4470600000000005</c:v>
                </c:pt>
                <c:pt idx="41" formatCode="0.00">
                  <c:v>6.270015493406639</c:v>
                </c:pt>
                <c:pt idx="42" formatCode="0.00">
                  <c:v>6.2425652626446562</c:v>
                </c:pt>
                <c:pt idx="43" formatCode="0.00">
                  <c:v>6.2151057394246845</c:v>
                </c:pt>
                <c:pt idx="44" formatCode="0.00">
                  <c:v>6.1876223057345827</c:v>
                </c:pt>
                <c:pt idx="45" formatCode="0.00">
                  <c:v>6.1599967694385285</c:v>
                </c:pt>
                <c:pt idx="46" formatCode="0.00">
                  <c:v>6.1322259469494185</c:v>
                </c:pt>
                <c:pt idx="47" formatCode="0.00">
                  <c:v>6.104245909624793</c:v>
                </c:pt>
                <c:pt idx="48" formatCode="0.00">
                  <c:v>6.0761269769309179</c:v>
                </c:pt>
                <c:pt idx="49" formatCode="0.00">
                  <c:v>6.0478371118350855</c:v>
                </c:pt>
                <c:pt idx="50" formatCode="0.00">
                  <c:v>6.0193865024332416</c:v>
                </c:pt>
                <c:pt idx="51" formatCode="0.00">
                  <c:v>6.000698066201954</c:v>
                </c:pt>
                <c:pt idx="52" formatCode="0.00">
                  <c:v>5.9816773084752812</c:v>
                </c:pt>
                <c:pt idx="53" formatCode="0.00">
                  <c:v>5.9624845347215087</c:v>
                </c:pt>
                <c:pt idx="54" formatCode="0.00">
                  <c:v>5.9430949358195049</c:v>
                </c:pt>
                <c:pt idx="55" formatCode="0.00">
                  <c:v>5.923702523011654</c:v>
                </c:pt>
                <c:pt idx="56" formatCode="0.00">
                  <c:v>5.904236892495808</c:v>
                </c:pt>
                <c:pt idx="57" formatCode="0.00">
                  <c:v>5.8848364234472674</c:v>
                </c:pt>
                <c:pt idx="58" formatCode="0.00">
                  <c:v>5.8655263369088813</c:v>
                </c:pt>
                <c:pt idx="59" formatCode="0.00">
                  <c:v>5.8462990286106082</c:v>
                </c:pt>
                <c:pt idx="60" formatCode="0.00">
                  <c:v>5.8272828199117299</c:v>
                </c:pt>
                <c:pt idx="61" formatCode="0.00">
                  <c:v>5.8083742544042591</c:v>
                </c:pt>
                <c:pt idx="62" formatCode="0.00">
                  <c:v>5.8083742544042591</c:v>
                </c:pt>
                <c:pt idx="63" formatCode="0.00">
                  <c:v>5.8083742544042591</c:v>
                </c:pt>
                <c:pt idx="64" formatCode="0.00">
                  <c:v>5.8083742544042591</c:v>
                </c:pt>
                <c:pt idx="65" formatCode="0.00">
                  <c:v>5.8083742544042591</c:v>
                </c:pt>
                <c:pt idx="66" formatCode="0.00">
                  <c:v>5.8083742544042583</c:v>
                </c:pt>
                <c:pt idx="67" formatCode="0.00">
                  <c:v>5.8083742544042591</c:v>
                </c:pt>
                <c:pt idx="68" formatCode="0.00">
                  <c:v>5.8083742544042591</c:v>
                </c:pt>
                <c:pt idx="69" formatCode="0.00">
                  <c:v>5.8083742544042591</c:v>
                </c:pt>
                <c:pt idx="70" formatCode="0.00">
                  <c:v>5.8083742544042591</c:v>
                </c:pt>
                <c:pt idx="71" formatCode="0.00">
                  <c:v>5.80837425440426</c:v>
                </c:pt>
                <c:pt idx="72" formatCode="0.00">
                  <c:v>5.8083742544042591</c:v>
                </c:pt>
                <c:pt idx="73" formatCode="0.00">
                  <c:v>5.8083742544042591</c:v>
                </c:pt>
                <c:pt idx="74" formatCode="0.00">
                  <c:v>5.8083742544042591</c:v>
                </c:pt>
                <c:pt idx="75" formatCode="0.00">
                  <c:v>5.8083742544042591</c:v>
                </c:pt>
              </c:numCache>
            </c:numRef>
          </c:val>
          <c:smooth val="0"/>
          <c:extLst>
            <c:ext xmlns:c16="http://schemas.microsoft.com/office/drawing/2014/chart" uri="{C3380CC4-5D6E-409C-BE32-E72D297353CC}">
              <c16:uniqueId val="{00000003-C837-4F21-8878-067D51E928A6}"/>
            </c:ext>
          </c:extLst>
        </c:ser>
        <c:ser>
          <c:idx val="1"/>
          <c:order val="1"/>
          <c:tx>
            <c:strRef>
              <c:f>'Data for Graph D'!$AE$2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D'!$AE$3:$AE$78</c:f>
              <c:numCache>
                <c:formatCode>General</c:formatCode>
                <c:ptCount val="76"/>
                <c:pt idx="0">
                  <c:v>2.0738699999999999</c:v>
                </c:pt>
                <c:pt idx="1">
                  <c:v>2.4292199999999999</c:v>
                </c:pt>
                <c:pt idx="2">
                  <c:v>2.7061500000000001</c:v>
                </c:pt>
                <c:pt idx="3">
                  <c:v>2.8725400000000003</c:v>
                </c:pt>
                <c:pt idx="4">
                  <c:v>2.9937900000000002</c:v>
                </c:pt>
                <c:pt idx="5">
                  <c:v>3.0204</c:v>
                </c:pt>
                <c:pt idx="6">
                  <c:v>3.1628799999999999</c:v>
                </c:pt>
                <c:pt idx="7">
                  <c:v>3.2341599999999997</c:v>
                </c:pt>
                <c:pt idx="8">
                  <c:v>3.2463100000000003</c:v>
                </c:pt>
                <c:pt idx="9">
                  <c:v>3.1007199999999999</c:v>
                </c:pt>
                <c:pt idx="10">
                  <c:v>2.9762299999999997</c:v>
                </c:pt>
                <c:pt idx="11">
                  <c:v>2.2456</c:v>
                </c:pt>
                <c:pt idx="12">
                  <c:v>2.0417100000000001</c:v>
                </c:pt>
                <c:pt idx="13">
                  <c:v>2.0569000000000002</c:v>
                </c:pt>
                <c:pt idx="14">
                  <c:v>2.0384599999999997</c:v>
                </c:pt>
                <c:pt idx="15">
                  <c:v>3.5807799999999999</c:v>
                </c:pt>
                <c:pt idx="16">
                  <c:v>3.9753200000000004</c:v>
                </c:pt>
                <c:pt idx="17">
                  <c:v>3.9511200000000004</c:v>
                </c:pt>
                <c:pt idx="18">
                  <c:v>3.9409100000000001</c:v>
                </c:pt>
                <c:pt idx="19">
                  <c:v>3.9758300000000002</c:v>
                </c:pt>
                <c:pt idx="20">
                  <c:v>3.9830299999999998</c:v>
                </c:pt>
                <c:pt idx="21">
                  <c:v>3.8841399999999999</c:v>
                </c:pt>
                <c:pt idx="22">
                  <c:v>3.7919</c:v>
                </c:pt>
                <c:pt idx="23">
                  <c:v>3.7502099999999996</c:v>
                </c:pt>
                <c:pt idx="24">
                  <c:v>3.5304000000000002</c:v>
                </c:pt>
                <c:pt idx="25">
                  <c:v>3.4185300000000001</c:v>
                </c:pt>
                <c:pt idx="26">
                  <c:v>3.3301900000000004</c:v>
                </c:pt>
                <c:pt idx="27">
                  <c:v>3.2530799999999997</c:v>
                </c:pt>
                <c:pt idx="28">
                  <c:v>3.1843700000000004</c:v>
                </c:pt>
                <c:pt idx="29">
                  <c:v>3.1622499999999998</c:v>
                </c:pt>
                <c:pt idx="30">
                  <c:v>3.1058400000000002</c:v>
                </c:pt>
                <c:pt idx="31">
                  <c:v>3.0967600000000002</c:v>
                </c:pt>
                <c:pt idx="32">
                  <c:v>3.0919400000000001</c:v>
                </c:pt>
                <c:pt idx="33">
                  <c:v>3.0386600000000001</c:v>
                </c:pt>
                <c:pt idx="34">
                  <c:v>3.0290500000000002</c:v>
                </c:pt>
                <c:pt idx="35">
                  <c:v>2.97349</c:v>
                </c:pt>
                <c:pt idx="36">
                  <c:v>2.9798900000000001</c:v>
                </c:pt>
                <c:pt idx="37">
                  <c:v>2.99261</c:v>
                </c:pt>
                <c:pt idx="38">
                  <c:v>3.0558399999999999</c:v>
                </c:pt>
                <c:pt idx="39">
                  <c:v>3.0651600000000001</c:v>
                </c:pt>
                <c:pt idx="40">
                  <c:v>3.0983299999999998</c:v>
                </c:pt>
                <c:pt idx="41" formatCode="0.00">
                  <c:v>2.2581544991669018</c:v>
                </c:pt>
                <c:pt idx="42" formatCode="0.00">
                  <c:v>2.2436007914534097</c:v>
                </c:pt>
                <c:pt idx="43" formatCode="0.00">
                  <c:v>2.2290696355563289</c:v>
                </c:pt>
                <c:pt idx="44" formatCode="0.00">
                  <c:v>2.2145559475596399</c:v>
                </c:pt>
                <c:pt idx="45" formatCode="0.00">
                  <c:v>2.2000176975889345</c:v>
                </c:pt>
                <c:pt idx="46" formatCode="0.00">
                  <c:v>2.1854542028057367</c:v>
                </c:pt>
                <c:pt idx="47" formatCode="0.00">
                  <c:v>2.1708431903506913</c:v>
                </c:pt>
                <c:pt idx="48" formatCode="0.00">
                  <c:v>2.1562102254627429</c:v>
                </c:pt>
                <c:pt idx="49" formatCode="0.00">
                  <c:v>2.1415444177011875</c:v>
                </c:pt>
                <c:pt idx="50" formatCode="0.00">
                  <c:v>2.1268498975264123</c:v>
                </c:pt>
                <c:pt idx="51" formatCode="0.00">
                  <c:v>2.1202466500580242</c:v>
                </c:pt>
                <c:pt idx="52" formatCode="0.00">
                  <c:v>2.1135259823279329</c:v>
                </c:pt>
                <c:pt idx="53" formatCode="0.00">
                  <c:v>2.1067445356015999</c:v>
                </c:pt>
                <c:pt idx="54" formatCode="0.00">
                  <c:v>2.0998935439895585</c:v>
                </c:pt>
                <c:pt idx="55" formatCode="0.00">
                  <c:v>2.0930415581307846</c:v>
                </c:pt>
                <c:pt idx="56" formatCode="0.00">
                  <c:v>2.0861637020151855</c:v>
                </c:pt>
                <c:pt idx="57" formatCode="0.00">
                  <c:v>2.0793088696180346</c:v>
                </c:pt>
                <c:pt idx="58" formatCode="0.00">
                  <c:v>2.0724859723744715</c:v>
                </c:pt>
                <c:pt idx="59" formatCode="0.00">
                  <c:v>2.0656923234424154</c:v>
                </c:pt>
                <c:pt idx="60" formatCode="0.00">
                  <c:v>2.0589732630354782</c:v>
                </c:pt>
                <c:pt idx="61" formatCode="0.00">
                  <c:v>2.0522922365561715</c:v>
                </c:pt>
                <c:pt idx="62" formatCode="0.00">
                  <c:v>2.0522922365561715</c:v>
                </c:pt>
                <c:pt idx="63" formatCode="0.00">
                  <c:v>2.0522922365561715</c:v>
                </c:pt>
                <c:pt idx="64" formatCode="0.00">
                  <c:v>2.0522922365561715</c:v>
                </c:pt>
                <c:pt idx="65" formatCode="0.00">
                  <c:v>2.0522922365561715</c:v>
                </c:pt>
                <c:pt idx="66" formatCode="0.00">
                  <c:v>2.0522922365561715</c:v>
                </c:pt>
                <c:pt idx="67" formatCode="0.00">
                  <c:v>2.0522922365561715</c:v>
                </c:pt>
                <c:pt idx="68" formatCode="0.00">
                  <c:v>2.0522922365561715</c:v>
                </c:pt>
                <c:pt idx="69" formatCode="0.00">
                  <c:v>2.0522922365561715</c:v>
                </c:pt>
                <c:pt idx="70" formatCode="0.00">
                  <c:v>2.0522922365561715</c:v>
                </c:pt>
                <c:pt idx="71" formatCode="0.00">
                  <c:v>2.052292236556172</c:v>
                </c:pt>
                <c:pt idx="72" formatCode="0.00">
                  <c:v>2.0522922365561715</c:v>
                </c:pt>
                <c:pt idx="73" formatCode="0.00">
                  <c:v>2.0522922365561715</c:v>
                </c:pt>
                <c:pt idx="74" formatCode="0.00">
                  <c:v>2.0522922365561715</c:v>
                </c:pt>
                <c:pt idx="75" formatCode="0.00">
                  <c:v>2.0522922365561715</c:v>
                </c:pt>
              </c:numCache>
            </c:numRef>
          </c:val>
          <c:smooth val="0"/>
          <c:extLst>
            <c:ext xmlns:c16="http://schemas.microsoft.com/office/drawing/2014/chart" uri="{C3380CC4-5D6E-409C-BE32-E72D297353CC}">
              <c16:uniqueId val="{00000004-C837-4F21-8878-067D51E928A6}"/>
            </c:ext>
          </c:extLst>
        </c:ser>
        <c:ser>
          <c:idx val="2"/>
          <c:order val="2"/>
          <c:tx>
            <c:strRef>
              <c:f>'Data for Graph D'!$AF$2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D'!$AF$3:$AF$78</c:f>
              <c:numCache>
                <c:formatCode>General</c:formatCode>
                <c:ptCount val="76"/>
                <c:pt idx="0">
                  <c:v>2.1517499999999998</c:v>
                </c:pt>
                <c:pt idx="1">
                  <c:v>2.2014499999999999</c:v>
                </c:pt>
                <c:pt idx="2">
                  <c:v>2.28932</c:v>
                </c:pt>
                <c:pt idx="3">
                  <c:v>2.3306499999999999</c:v>
                </c:pt>
                <c:pt idx="4">
                  <c:v>2.3625799999999999</c:v>
                </c:pt>
                <c:pt idx="5">
                  <c:v>2.3499400000000001</c:v>
                </c:pt>
                <c:pt idx="6">
                  <c:v>2.2605599999999999</c:v>
                </c:pt>
                <c:pt idx="7">
                  <c:v>2.1788700000000003</c:v>
                </c:pt>
                <c:pt idx="8">
                  <c:v>2.1126</c:v>
                </c:pt>
                <c:pt idx="9">
                  <c:v>2.1144099999999999</c:v>
                </c:pt>
                <c:pt idx="10">
                  <c:v>2.2174900000000002</c:v>
                </c:pt>
                <c:pt idx="11">
                  <c:v>2.2779000000000003</c:v>
                </c:pt>
                <c:pt idx="12">
                  <c:v>2.3065199999999999</c:v>
                </c:pt>
                <c:pt idx="13">
                  <c:v>2.3308399999999998</c:v>
                </c:pt>
                <c:pt idx="14">
                  <c:v>2.33527</c:v>
                </c:pt>
                <c:pt idx="15">
                  <c:v>2.2518199999999999</c:v>
                </c:pt>
                <c:pt idx="16">
                  <c:v>2.2589700000000001</c:v>
                </c:pt>
                <c:pt idx="17">
                  <c:v>2.2037500000000003</c:v>
                </c:pt>
                <c:pt idx="18">
                  <c:v>2.22878</c:v>
                </c:pt>
                <c:pt idx="19">
                  <c:v>2.2769399999999997</c:v>
                </c:pt>
                <c:pt idx="20">
                  <c:v>2.3203899999999997</c:v>
                </c:pt>
                <c:pt idx="21">
                  <c:v>2.3567500000000003</c:v>
                </c:pt>
                <c:pt idx="22">
                  <c:v>2.44217</c:v>
                </c:pt>
                <c:pt idx="23">
                  <c:v>2.2703199999999999</c:v>
                </c:pt>
                <c:pt idx="24">
                  <c:v>2.4345499999999998</c:v>
                </c:pt>
                <c:pt idx="25">
                  <c:v>2.2331500000000002</c:v>
                </c:pt>
                <c:pt idx="26">
                  <c:v>2.3149999999999999</c:v>
                </c:pt>
                <c:pt idx="27">
                  <c:v>2.2250700000000001</c:v>
                </c:pt>
                <c:pt idx="28">
                  <c:v>2.20825</c:v>
                </c:pt>
                <c:pt idx="29">
                  <c:v>1.9817600000000002</c:v>
                </c:pt>
                <c:pt idx="30">
                  <c:v>2.1100300000000001</c:v>
                </c:pt>
                <c:pt idx="31">
                  <c:v>2.06088</c:v>
                </c:pt>
                <c:pt idx="32">
                  <c:v>1.97163</c:v>
                </c:pt>
                <c:pt idx="33">
                  <c:v>2.0272100000000002</c:v>
                </c:pt>
                <c:pt idx="34">
                  <c:v>1.9270099999999999</c:v>
                </c:pt>
                <c:pt idx="35">
                  <c:v>1.95346</c:v>
                </c:pt>
                <c:pt idx="36">
                  <c:v>1.91062</c:v>
                </c:pt>
                <c:pt idx="37">
                  <c:v>1.9109</c:v>
                </c:pt>
                <c:pt idx="38">
                  <c:v>2.03931</c:v>
                </c:pt>
                <c:pt idx="39">
                  <c:v>2.0885600000000002</c:v>
                </c:pt>
                <c:pt idx="40">
                  <c:v>2.13015</c:v>
                </c:pt>
                <c:pt idx="41" formatCode="0.00">
                  <c:v>2.1310827058317687</c:v>
                </c:pt>
                <c:pt idx="42" formatCode="0.00">
                  <c:v>2.1309594104332477</c:v>
                </c:pt>
                <c:pt idx="43" formatCode="0.00">
                  <c:v>2.1307818716715099</c:v>
                </c:pt>
                <c:pt idx="44" formatCode="0.00">
                  <c:v>2.1305447645157827</c:v>
                </c:pt>
                <c:pt idx="45" formatCode="0.00">
                  <c:v>2.130206857664946</c:v>
                </c:pt>
                <c:pt idx="46" formatCode="0.00">
                  <c:v>2.1297661543461364</c:v>
                </c:pt>
                <c:pt idx="47" formatCode="0.00">
                  <c:v>2.1291994445843994</c:v>
                </c:pt>
                <c:pt idx="48" formatCode="0.00">
                  <c:v>2.1285301563040111</c:v>
                </c:pt>
                <c:pt idx="49" formatCode="0.00">
                  <c:v>2.1277461229345747</c:v>
                </c:pt>
                <c:pt idx="50" formatCode="0.00">
                  <c:v>2.1268498975264123</c:v>
                </c:pt>
                <c:pt idx="51" formatCode="0.00">
                  <c:v>2.1202466500580242</c:v>
                </c:pt>
                <c:pt idx="52" formatCode="0.00">
                  <c:v>2.1135259823279329</c:v>
                </c:pt>
                <c:pt idx="53" formatCode="0.00">
                  <c:v>2.1067445356015999</c:v>
                </c:pt>
                <c:pt idx="54" formatCode="0.00">
                  <c:v>2.0998935439895585</c:v>
                </c:pt>
                <c:pt idx="55" formatCode="0.00">
                  <c:v>2.0930415581307846</c:v>
                </c:pt>
                <c:pt idx="56" formatCode="0.00">
                  <c:v>2.0861637020151855</c:v>
                </c:pt>
                <c:pt idx="57" formatCode="0.00">
                  <c:v>2.0793088696180346</c:v>
                </c:pt>
                <c:pt idx="58" formatCode="0.00">
                  <c:v>2.0724859723744715</c:v>
                </c:pt>
                <c:pt idx="59" formatCode="0.00">
                  <c:v>2.0656923234424154</c:v>
                </c:pt>
                <c:pt idx="60" formatCode="0.00">
                  <c:v>2.0589732630354782</c:v>
                </c:pt>
                <c:pt idx="61" formatCode="0.00">
                  <c:v>2.0522922365561715</c:v>
                </c:pt>
                <c:pt idx="62" formatCode="0.00">
                  <c:v>2.0522922365561715</c:v>
                </c:pt>
                <c:pt idx="63" formatCode="0.00">
                  <c:v>2.0522922365561715</c:v>
                </c:pt>
                <c:pt idx="64" formatCode="0.00">
                  <c:v>2.0522922365561715</c:v>
                </c:pt>
                <c:pt idx="65" formatCode="0.00">
                  <c:v>2.0522922365561715</c:v>
                </c:pt>
                <c:pt idx="66" formatCode="0.00">
                  <c:v>2.0522922365561715</c:v>
                </c:pt>
                <c:pt idx="67" formatCode="0.00">
                  <c:v>2.0522922365561715</c:v>
                </c:pt>
                <c:pt idx="68" formatCode="0.00">
                  <c:v>2.0522922365561715</c:v>
                </c:pt>
                <c:pt idx="69" formatCode="0.00">
                  <c:v>2.0522922365561715</c:v>
                </c:pt>
                <c:pt idx="70" formatCode="0.00">
                  <c:v>2.0522922365561715</c:v>
                </c:pt>
                <c:pt idx="71" formatCode="0.00">
                  <c:v>2.052292236556172</c:v>
                </c:pt>
                <c:pt idx="72" formatCode="0.00">
                  <c:v>2.0522922365561715</c:v>
                </c:pt>
                <c:pt idx="73" formatCode="0.00">
                  <c:v>2.0522922365561715</c:v>
                </c:pt>
                <c:pt idx="74" formatCode="0.00">
                  <c:v>2.0522922365561715</c:v>
                </c:pt>
                <c:pt idx="75" formatCode="0.00">
                  <c:v>2.0522922365561715</c:v>
                </c:pt>
              </c:numCache>
            </c:numRef>
          </c:val>
          <c:smooth val="0"/>
          <c:extLst>
            <c:ext xmlns:c16="http://schemas.microsoft.com/office/drawing/2014/chart" uri="{C3380CC4-5D6E-409C-BE32-E72D297353CC}">
              <c16:uniqueId val="{00000005-C837-4F21-8878-067D51E928A6}"/>
            </c:ext>
          </c:extLst>
        </c:ser>
        <c:ser>
          <c:idx val="3"/>
          <c:order val="3"/>
          <c:tx>
            <c:strRef>
              <c:f>'Data for Graph D'!$AG$2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D'!$AG$3:$AG$78</c:f>
              <c:numCache>
                <c:formatCode>General</c:formatCode>
                <c:ptCount val="76"/>
                <c:pt idx="0">
                  <c:v>2.3665100000000003</c:v>
                </c:pt>
                <c:pt idx="1">
                  <c:v>2.10893</c:v>
                </c:pt>
                <c:pt idx="2">
                  <c:v>2.0064700000000002</c:v>
                </c:pt>
                <c:pt idx="3">
                  <c:v>1.7764899999999999</c:v>
                </c:pt>
                <c:pt idx="4">
                  <c:v>1.7188599999999998</c:v>
                </c:pt>
                <c:pt idx="5">
                  <c:v>1.5315000000000001</c:v>
                </c:pt>
                <c:pt idx="6">
                  <c:v>1.9956800000000001</c:v>
                </c:pt>
                <c:pt idx="7">
                  <c:v>1.88757</c:v>
                </c:pt>
                <c:pt idx="8">
                  <c:v>1.8481999999999998</c:v>
                </c:pt>
                <c:pt idx="9">
                  <c:v>1.9745200000000001</c:v>
                </c:pt>
                <c:pt idx="10">
                  <c:v>2.0907399999999998</c:v>
                </c:pt>
                <c:pt idx="11">
                  <c:v>2.3672</c:v>
                </c:pt>
                <c:pt idx="12">
                  <c:v>2.3832399999999998</c:v>
                </c:pt>
                <c:pt idx="13">
                  <c:v>2.52806</c:v>
                </c:pt>
                <c:pt idx="14">
                  <c:v>2.63957</c:v>
                </c:pt>
                <c:pt idx="15">
                  <c:v>2.6669200000000002</c:v>
                </c:pt>
                <c:pt idx="16">
                  <c:v>2.81047</c:v>
                </c:pt>
                <c:pt idx="17">
                  <c:v>2.87988</c:v>
                </c:pt>
                <c:pt idx="18">
                  <c:v>3.05443</c:v>
                </c:pt>
                <c:pt idx="19">
                  <c:v>3.1461399999999999</c:v>
                </c:pt>
                <c:pt idx="20">
                  <c:v>3.3584200000000002</c:v>
                </c:pt>
                <c:pt idx="21">
                  <c:v>3.3089</c:v>
                </c:pt>
                <c:pt idx="22">
                  <c:v>3.4530699999999999</c:v>
                </c:pt>
                <c:pt idx="23">
                  <c:v>3.4353400000000001</c:v>
                </c:pt>
                <c:pt idx="24">
                  <c:v>3.6750900000000004</c:v>
                </c:pt>
                <c:pt idx="25">
                  <c:v>3.80348</c:v>
                </c:pt>
                <c:pt idx="26">
                  <c:v>3.8707699999999998</c:v>
                </c:pt>
                <c:pt idx="27">
                  <c:v>3.9886300000000001</c:v>
                </c:pt>
                <c:pt idx="28">
                  <c:v>4.05159</c:v>
                </c:pt>
                <c:pt idx="29">
                  <c:v>4.14222</c:v>
                </c:pt>
                <c:pt idx="30">
                  <c:v>4.1381800000000002</c:v>
                </c:pt>
                <c:pt idx="31">
                  <c:v>4.1550900000000004</c:v>
                </c:pt>
                <c:pt idx="32">
                  <c:v>4.2045199999999996</c:v>
                </c:pt>
                <c:pt idx="33">
                  <c:v>4.1330499999999999</c:v>
                </c:pt>
                <c:pt idx="34">
                  <c:v>4.10379</c:v>
                </c:pt>
                <c:pt idx="35">
                  <c:v>4.2367500000000007</c:v>
                </c:pt>
                <c:pt idx="36">
                  <c:v>4.0786699999999998</c:v>
                </c:pt>
                <c:pt idx="37">
                  <c:v>4.16188</c:v>
                </c:pt>
                <c:pt idx="38">
                  <c:v>4.1595000000000004</c:v>
                </c:pt>
                <c:pt idx="39">
                  <c:v>4.12066</c:v>
                </c:pt>
                <c:pt idx="40">
                  <c:v>4.1378699999999995</c:v>
                </c:pt>
                <c:pt idx="41" formatCode="0.00">
                  <c:v>3.3428754787682839</c:v>
                </c:pt>
                <c:pt idx="42" formatCode="0.00">
                  <c:v>3.3397736561018347</c:v>
                </c:pt>
                <c:pt idx="43" formatCode="0.00">
                  <c:v>3.3366028838017412</c:v>
                </c:pt>
                <c:pt idx="44" formatCode="0.00">
                  <c:v>3.3333549215259275</c:v>
                </c:pt>
                <c:pt idx="45" formatCode="0.00">
                  <c:v>3.3299654274427404</c:v>
                </c:pt>
                <c:pt idx="46" formatCode="0.00">
                  <c:v>3.3264315583235966</c:v>
                </c:pt>
                <c:pt idx="47" formatCode="0.00">
                  <c:v>3.3227173744037741</c:v>
                </c:pt>
                <c:pt idx="48" formatCode="0.00">
                  <c:v>3.3188597746692872</c:v>
                </c:pt>
                <c:pt idx="49" formatCode="0.00">
                  <c:v>3.314840077922999</c:v>
                </c:pt>
                <c:pt idx="50" formatCode="0.00">
                  <c:v>3.3106625763382826</c:v>
                </c:pt>
                <c:pt idx="51" formatCode="0.00">
                  <c:v>3.300383936411075</c:v>
                </c:pt>
                <c:pt idx="52" formatCode="0.00">
                  <c:v>3.2899225196614044</c:v>
                </c:pt>
                <c:pt idx="53" formatCode="0.00">
                  <c:v>3.2793664940968297</c:v>
                </c:pt>
                <c:pt idx="54" formatCode="0.00">
                  <c:v>3.2687022147007276</c:v>
                </c:pt>
                <c:pt idx="55" formatCode="0.00">
                  <c:v>3.2580363876564098</c:v>
                </c:pt>
                <c:pt idx="56" formatCode="0.00">
                  <c:v>3.2473302908726946</c:v>
                </c:pt>
                <c:pt idx="57" formatCode="0.00">
                  <c:v>3.2366600328959971</c:v>
                </c:pt>
                <c:pt idx="58" formatCode="0.00">
                  <c:v>3.2260394852998848</c:v>
                </c:pt>
                <c:pt idx="59" formatCode="0.00">
                  <c:v>3.2154644657358347</c:v>
                </c:pt>
                <c:pt idx="60" formatCode="0.00">
                  <c:v>3.2050055509514515</c:v>
                </c:pt>
                <c:pt idx="61" formatCode="0.00">
                  <c:v>3.1946058399223425</c:v>
                </c:pt>
                <c:pt idx="62" formatCode="0.00">
                  <c:v>3.1946058399223425</c:v>
                </c:pt>
                <c:pt idx="63" formatCode="0.00">
                  <c:v>3.1946058399223425</c:v>
                </c:pt>
                <c:pt idx="64" formatCode="0.00">
                  <c:v>3.1946058399223425</c:v>
                </c:pt>
                <c:pt idx="65" formatCode="0.00">
                  <c:v>3.1946058399223425</c:v>
                </c:pt>
                <c:pt idx="66" formatCode="0.00">
                  <c:v>3.194605839922342</c:v>
                </c:pt>
                <c:pt idx="67" formatCode="0.00">
                  <c:v>3.1946058399223425</c:v>
                </c:pt>
                <c:pt idx="68" formatCode="0.00">
                  <c:v>3.1946058399223425</c:v>
                </c:pt>
                <c:pt idx="69" formatCode="0.00">
                  <c:v>3.1946058399223425</c:v>
                </c:pt>
                <c:pt idx="70" formatCode="0.00">
                  <c:v>3.1946058399223425</c:v>
                </c:pt>
                <c:pt idx="71" formatCode="0.00">
                  <c:v>3.1946058399223429</c:v>
                </c:pt>
                <c:pt idx="72" formatCode="0.00">
                  <c:v>3.1946058399223425</c:v>
                </c:pt>
                <c:pt idx="73" formatCode="0.00">
                  <c:v>3.1946058399223425</c:v>
                </c:pt>
                <c:pt idx="74" formatCode="0.00">
                  <c:v>3.1946058399223425</c:v>
                </c:pt>
                <c:pt idx="75" formatCode="0.00">
                  <c:v>3.1946058399223425</c:v>
                </c:pt>
              </c:numCache>
            </c:numRef>
          </c:val>
          <c:smooth val="0"/>
          <c:extLst>
            <c:ext xmlns:c16="http://schemas.microsoft.com/office/drawing/2014/chart" uri="{C3380CC4-5D6E-409C-BE32-E72D297353CC}">
              <c16:uniqueId val="{00000006-C837-4F21-8878-067D51E928A6}"/>
            </c:ext>
          </c:extLst>
        </c:ser>
        <c:ser>
          <c:idx val="4"/>
          <c:order val="4"/>
          <c:tx>
            <c:strRef>
              <c:f>'Data for Graph D'!$AH$2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D'!$AH$3:$AH$78</c:f>
              <c:numCache>
                <c:formatCode>General</c:formatCode>
                <c:ptCount val="76"/>
                <c:pt idx="0">
                  <c:v>4.01905</c:v>
                </c:pt>
                <c:pt idx="1">
                  <c:v>3.9445399999999999</c:v>
                </c:pt>
                <c:pt idx="2">
                  <c:v>3.9695800000000006</c:v>
                </c:pt>
                <c:pt idx="3">
                  <c:v>4.0001600000000002</c:v>
                </c:pt>
                <c:pt idx="4">
                  <c:v>3.9969299999999999</c:v>
                </c:pt>
                <c:pt idx="5">
                  <c:v>3.9177700000000004</c:v>
                </c:pt>
                <c:pt idx="6">
                  <c:v>3.6248799999999997</c:v>
                </c:pt>
                <c:pt idx="7">
                  <c:v>3.22864</c:v>
                </c:pt>
                <c:pt idx="8">
                  <c:v>3.3256399999999999</c:v>
                </c:pt>
                <c:pt idx="9">
                  <c:v>3.3344999999999998</c:v>
                </c:pt>
                <c:pt idx="10">
                  <c:v>3.35371</c:v>
                </c:pt>
                <c:pt idx="11">
                  <c:v>3.2184200000000005</c:v>
                </c:pt>
                <c:pt idx="12">
                  <c:v>3.1945399999999999</c:v>
                </c:pt>
                <c:pt idx="13">
                  <c:v>3.1663999999999999</c:v>
                </c:pt>
                <c:pt idx="14">
                  <c:v>3.0781099999999997</c:v>
                </c:pt>
                <c:pt idx="15">
                  <c:v>2.9479700000000002</c:v>
                </c:pt>
                <c:pt idx="16">
                  <c:v>2.8813600000000004</c:v>
                </c:pt>
                <c:pt idx="17">
                  <c:v>2.85798</c:v>
                </c:pt>
                <c:pt idx="18">
                  <c:v>2.8976899999999999</c:v>
                </c:pt>
                <c:pt idx="19">
                  <c:v>2.91431</c:v>
                </c:pt>
                <c:pt idx="20">
                  <c:v>2.9982199999999999</c:v>
                </c:pt>
                <c:pt idx="21">
                  <c:v>3.0314700000000001</c:v>
                </c:pt>
                <c:pt idx="22">
                  <c:v>2.88679</c:v>
                </c:pt>
                <c:pt idx="23">
                  <c:v>2.8541400000000001</c:v>
                </c:pt>
                <c:pt idx="24">
                  <c:v>2.8024100000000001</c:v>
                </c:pt>
                <c:pt idx="25">
                  <c:v>2.7187999999999999</c:v>
                </c:pt>
                <c:pt idx="26">
                  <c:v>2.6048300000000002</c:v>
                </c:pt>
                <c:pt idx="27">
                  <c:v>2.5961000000000003</c:v>
                </c:pt>
                <c:pt idx="28">
                  <c:v>2.5470300000000003</c:v>
                </c:pt>
                <c:pt idx="29">
                  <c:v>2.5495000000000001</c:v>
                </c:pt>
                <c:pt idx="30">
                  <c:v>2.4504100000000002</c:v>
                </c:pt>
                <c:pt idx="31">
                  <c:v>2.3597700000000001</c:v>
                </c:pt>
                <c:pt idx="32">
                  <c:v>2.37127</c:v>
                </c:pt>
                <c:pt idx="33">
                  <c:v>2.45852</c:v>
                </c:pt>
                <c:pt idx="34">
                  <c:v>2.6290500000000003</c:v>
                </c:pt>
                <c:pt idx="35">
                  <c:v>2.6322700000000001</c:v>
                </c:pt>
                <c:pt idx="36">
                  <c:v>2.74383</c:v>
                </c:pt>
                <c:pt idx="37">
                  <c:v>2.8347000000000002</c:v>
                </c:pt>
                <c:pt idx="38">
                  <c:v>3.0676800000000002</c:v>
                </c:pt>
                <c:pt idx="39">
                  <c:v>3.16066</c:v>
                </c:pt>
                <c:pt idx="40">
                  <c:v>3.30139</c:v>
                </c:pt>
                <c:pt idx="41" formatCode="0.00">
                  <c:v>3.3027780526225379</c:v>
                </c:pt>
                <c:pt idx="42" formatCode="0.00">
                  <c:v>3.3042297376769261</c:v>
                </c:pt>
                <c:pt idx="43" formatCode="0.00">
                  <c:v>3.3055882404260237</c:v>
                </c:pt>
                <c:pt idx="44" formatCode="0.00">
                  <c:v>3.3068452444441419</c:v>
                </c:pt>
                <c:pt idx="45" formatCode="0.00">
                  <c:v>3.3079366598889366</c:v>
                </c:pt>
                <c:pt idx="46" formatCode="0.00">
                  <c:v>3.3088592289206384</c:v>
                </c:pt>
                <c:pt idx="47" formatCode="0.00">
                  <c:v>3.3095767160682747</c:v>
                </c:pt>
                <c:pt idx="48" formatCode="0.00">
                  <c:v>3.3101253458895323</c:v>
                </c:pt>
                <c:pt idx="49" formatCode="0.00">
                  <c:v>3.3104860345053368</c:v>
                </c:pt>
                <c:pt idx="50" formatCode="0.00">
                  <c:v>3.3106625763382826</c:v>
                </c:pt>
                <c:pt idx="51" formatCode="0.00">
                  <c:v>3.300383936411075</c:v>
                </c:pt>
                <c:pt idx="52" formatCode="0.00">
                  <c:v>3.2899225196614048</c:v>
                </c:pt>
                <c:pt idx="53" formatCode="0.00">
                  <c:v>3.2793664940968297</c:v>
                </c:pt>
                <c:pt idx="54" formatCode="0.00">
                  <c:v>3.2687022147007276</c:v>
                </c:pt>
                <c:pt idx="55" formatCode="0.00">
                  <c:v>3.2580363876564098</c:v>
                </c:pt>
                <c:pt idx="56" formatCode="0.00">
                  <c:v>3.2473302908726942</c:v>
                </c:pt>
                <c:pt idx="57" formatCode="0.00">
                  <c:v>3.2366600328959971</c:v>
                </c:pt>
                <c:pt idx="58" formatCode="0.00">
                  <c:v>3.2260394852998848</c:v>
                </c:pt>
                <c:pt idx="59" formatCode="0.00">
                  <c:v>3.2154644657358347</c:v>
                </c:pt>
                <c:pt idx="60" formatCode="0.00">
                  <c:v>3.2050055509514515</c:v>
                </c:pt>
                <c:pt idx="61" formatCode="0.00">
                  <c:v>3.1946058399223425</c:v>
                </c:pt>
                <c:pt idx="62" formatCode="0.00">
                  <c:v>3.1946058399223425</c:v>
                </c:pt>
                <c:pt idx="63" formatCode="0.00">
                  <c:v>3.1946058399223425</c:v>
                </c:pt>
                <c:pt idx="64" formatCode="0.00">
                  <c:v>3.1946058399223425</c:v>
                </c:pt>
                <c:pt idx="65" formatCode="0.00">
                  <c:v>3.1946058399223425</c:v>
                </c:pt>
                <c:pt idx="66" formatCode="0.00">
                  <c:v>3.194605839922342</c:v>
                </c:pt>
                <c:pt idx="67" formatCode="0.00">
                  <c:v>3.1946058399223425</c:v>
                </c:pt>
                <c:pt idx="68" formatCode="0.00">
                  <c:v>3.1946058399223425</c:v>
                </c:pt>
                <c:pt idx="69" formatCode="0.00">
                  <c:v>3.1946058399223425</c:v>
                </c:pt>
                <c:pt idx="70" formatCode="0.00">
                  <c:v>3.1946058399223425</c:v>
                </c:pt>
                <c:pt idx="71" formatCode="0.00">
                  <c:v>3.1946058399223429</c:v>
                </c:pt>
                <c:pt idx="72" formatCode="0.00">
                  <c:v>3.1946058399223425</c:v>
                </c:pt>
                <c:pt idx="73" formatCode="0.00">
                  <c:v>3.1946058399223425</c:v>
                </c:pt>
                <c:pt idx="74" formatCode="0.00">
                  <c:v>3.1946058399223425</c:v>
                </c:pt>
                <c:pt idx="75" formatCode="0.00">
                  <c:v>3.1946058399223425</c:v>
                </c:pt>
              </c:numCache>
            </c:numRef>
          </c:val>
          <c:smooth val="0"/>
          <c:extLst>
            <c:ext xmlns:c16="http://schemas.microsoft.com/office/drawing/2014/chart" uri="{C3380CC4-5D6E-409C-BE32-E72D297353CC}">
              <c16:uniqueId val="{00000007-C837-4F21-8878-067D51E928A6}"/>
            </c:ext>
          </c:extLst>
        </c:ser>
        <c:ser>
          <c:idx val="5"/>
          <c:order val="5"/>
          <c:tx>
            <c:strRef>
              <c:f>'Data for Graph D'!$AI$2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D'!$AI$3:$AI$78</c:f>
              <c:numCache>
                <c:formatCode>General</c:formatCode>
                <c:ptCount val="76"/>
                <c:pt idx="0">
                  <c:v>3.95675</c:v>
                </c:pt>
                <c:pt idx="1">
                  <c:v>3.6370600000000004</c:v>
                </c:pt>
                <c:pt idx="2">
                  <c:v>3.6006499999999999</c:v>
                </c:pt>
                <c:pt idx="3">
                  <c:v>3.1882099999999998</c:v>
                </c:pt>
                <c:pt idx="4">
                  <c:v>2.7726000000000002</c:v>
                </c:pt>
                <c:pt idx="5">
                  <c:v>2.90245</c:v>
                </c:pt>
                <c:pt idx="6">
                  <c:v>2.7648099999999998</c:v>
                </c:pt>
                <c:pt idx="7">
                  <c:v>2.4467599999999998</c:v>
                </c:pt>
                <c:pt idx="8">
                  <c:v>2.5482800000000001</c:v>
                </c:pt>
                <c:pt idx="9">
                  <c:v>2.8070599999999999</c:v>
                </c:pt>
                <c:pt idx="10">
                  <c:v>3.05152</c:v>
                </c:pt>
                <c:pt idx="11">
                  <c:v>2.7968500000000001</c:v>
                </c:pt>
                <c:pt idx="12">
                  <c:v>2.6811700000000003</c:v>
                </c:pt>
                <c:pt idx="13">
                  <c:v>2.7812000000000001</c:v>
                </c:pt>
                <c:pt idx="14">
                  <c:v>2.7017899999999999</c:v>
                </c:pt>
                <c:pt idx="15">
                  <c:v>3.2146099999999995</c:v>
                </c:pt>
                <c:pt idx="16">
                  <c:v>3.6596900000000003</c:v>
                </c:pt>
                <c:pt idx="17">
                  <c:v>3.51363</c:v>
                </c:pt>
                <c:pt idx="18">
                  <c:v>3.3216299999999999</c:v>
                </c:pt>
                <c:pt idx="19">
                  <c:v>3.46421</c:v>
                </c:pt>
                <c:pt idx="20">
                  <c:v>3.3266299999999998</c:v>
                </c:pt>
                <c:pt idx="21">
                  <c:v>3.22193</c:v>
                </c:pt>
                <c:pt idx="22">
                  <c:v>3.1119500000000002</c:v>
                </c:pt>
                <c:pt idx="23">
                  <c:v>3.3480299999999996</c:v>
                </c:pt>
                <c:pt idx="24">
                  <c:v>3.1724899999999998</c:v>
                </c:pt>
                <c:pt idx="25">
                  <c:v>3.2608400000000004</c:v>
                </c:pt>
                <c:pt idx="26">
                  <c:v>3.5098600000000002</c:v>
                </c:pt>
                <c:pt idx="27">
                  <c:v>3.4979200000000001</c:v>
                </c:pt>
                <c:pt idx="28">
                  <c:v>3.39758</c:v>
                </c:pt>
                <c:pt idx="29">
                  <c:v>3.34362</c:v>
                </c:pt>
                <c:pt idx="30">
                  <c:v>3.38245</c:v>
                </c:pt>
                <c:pt idx="31">
                  <c:v>3.3924599999999998</c:v>
                </c:pt>
                <c:pt idx="32">
                  <c:v>3.3355399999999999</c:v>
                </c:pt>
                <c:pt idx="33">
                  <c:v>3.3769100000000005</c:v>
                </c:pt>
                <c:pt idx="34">
                  <c:v>3.4987999999999997</c:v>
                </c:pt>
                <c:pt idx="35">
                  <c:v>3.4319700000000002</c:v>
                </c:pt>
                <c:pt idx="36">
                  <c:v>3.6290900000000001</c:v>
                </c:pt>
                <c:pt idx="37">
                  <c:v>3.6707499999999995</c:v>
                </c:pt>
                <c:pt idx="38">
                  <c:v>3.6315600000000003</c:v>
                </c:pt>
                <c:pt idx="39">
                  <c:v>3.5563400000000001</c:v>
                </c:pt>
                <c:pt idx="40">
                  <c:v>3.2728700000000002</c:v>
                </c:pt>
                <c:pt idx="41" formatCode="0.00">
                  <c:v>3.9471731323356929</c:v>
                </c:pt>
                <c:pt idx="42" formatCode="0.00">
                  <c:v>3.9324949057460921</c:v>
                </c:pt>
                <c:pt idx="43" formatCode="0.00">
                  <c:v>3.9177963883590041</c:v>
                </c:pt>
                <c:pt idx="44" formatCode="0.00">
                  <c:v>3.9030682768707159</c:v>
                </c:pt>
                <c:pt idx="45" formatCode="0.00">
                  <c:v>3.8882358660617298</c:v>
                </c:pt>
                <c:pt idx="46" formatCode="0.00">
                  <c:v>3.8732968931866796</c:v>
                </c:pt>
                <c:pt idx="47" formatCode="0.00">
                  <c:v>3.8582106943171168</c:v>
                </c:pt>
                <c:pt idx="48" formatCode="0.00">
                  <c:v>3.8430214041882218</c:v>
                </c:pt>
                <c:pt idx="49" formatCode="0.00">
                  <c:v>3.8277084932973167</c:v>
                </c:pt>
                <c:pt idx="50" formatCode="0.00">
                  <c:v>3.8122781182077197</c:v>
                </c:pt>
                <c:pt idx="51" formatCode="0.00">
                  <c:v>3.800442108594571</c:v>
                </c:pt>
                <c:pt idx="52" formatCode="0.00">
                  <c:v>3.7883956287010112</c:v>
                </c:pt>
                <c:pt idx="53" formatCode="0.00">
                  <c:v>3.7762402053236221</c:v>
                </c:pt>
                <c:pt idx="54" formatCode="0.00">
                  <c:v>3.7639601260190196</c:v>
                </c:pt>
                <c:pt idx="55" formatCode="0.00">
                  <c:v>3.7516782645740476</c:v>
                </c:pt>
                <c:pt idx="56" formatCode="0.00">
                  <c:v>3.7393500319140118</c:v>
                </c:pt>
                <c:pt idx="57" formatCode="0.00">
                  <c:v>3.7270630681832695</c:v>
                </c:pt>
                <c:pt idx="58" formatCode="0.00">
                  <c:v>3.714833346708958</c:v>
                </c:pt>
                <c:pt idx="59" formatCode="0.00">
                  <c:v>3.7026560514533853</c:v>
                </c:pt>
                <c:pt idx="60" formatCode="0.00">
                  <c:v>3.6906124526107624</c:v>
                </c:pt>
                <c:pt idx="61" formatCode="0.00">
                  <c:v>3.6786370277893639</c:v>
                </c:pt>
                <c:pt idx="62" formatCode="0.00">
                  <c:v>3.6786370277893639</c:v>
                </c:pt>
                <c:pt idx="63" formatCode="0.00">
                  <c:v>3.6786370277893639</c:v>
                </c:pt>
                <c:pt idx="64" formatCode="0.00">
                  <c:v>3.6786370277893639</c:v>
                </c:pt>
                <c:pt idx="65" formatCode="0.00">
                  <c:v>3.6786370277893639</c:v>
                </c:pt>
                <c:pt idx="66" formatCode="0.00">
                  <c:v>3.6786370277893634</c:v>
                </c:pt>
                <c:pt idx="67" formatCode="0.00">
                  <c:v>3.6786370277893639</c:v>
                </c:pt>
                <c:pt idx="68" formatCode="0.00">
                  <c:v>3.6786370277893639</c:v>
                </c:pt>
                <c:pt idx="69" formatCode="0.00">
                  <c:v>3.6786370277893639</c:v>
                </c:pt>
                <c:pt idx="70" formatCode="0.00">
                  <c:v>3.6786370277893639</c:v>
                </c:pt>
                <c:pt idx="71" formatCode="0.00">
                  <c:v>3.6786370277893647</c:v>
                </c:pt>
                <c:pt idx="72" formatCode="0.00">
                  <c:v>3.6786370277893639</c:v>
                </c:pt>
                <c:pt idx="73" formatCode="0.00">
                  <c:v>3.6786370277893639</c:v>
                </c:pt>
                <c:pt idx="74" formatCode="0.00">
                  <c:v>3.6786370277893639</c:v>
                </c:pt>
                <c:pt idx="75" formatCode="0.00">
                  <c:v>3.6786370277893639</c:v>
                </c:pt>
              </c:numCache>
            </c:numRef>
          </c:val>
          <c:smooth val="0"/>
          <c:extLst>
            <c:ext xmlns:c16="http://schemas.microsoft.com/office/drawing/2014/chart" uri="{C3380CC4-5D6E-409C-BE32-E72D297353CC}">
              <c16:uniqueId val="{00000008-C837-4F21-8878-067D51E928A6}"/>
            </c:ext>
          </c:extLst>
        </c:ser>
        <c:dLbls>
          <c:showLegendKey val="0"/>
          <c:showVal val="0"/>
          <c:showCatName val="0"/>
          <c:showSerName val="0"/>
          <c:showPercent val="0"/>
          <c:showBubbleSize val="0"/>
        </c:dLbls>
        <c:marker val="1"/>
        <c:smooth val="0"/>
        <c:axId val="512043136"/>
        <c:axId val="513535776"/>
      </c:lineChart>
      <c:catAx>
        <c:axId val="512043136"/>
        <c:scaling>
          <c:orientation val="minMax"/>
        </c:scaling>
        <c:delete val="0"/>
        <c:axPos val="b"/>
        <c:numFmt formatCode="General" sourceLinked="0"/>
        <c:majorTickMark val="out"/>
        <c:minorTickMark val="none"/>
        <c:tickLblPos val="nextTo"/>
        <c:crossAx val="513535776"/>
        <c:crosses val="autoZero"/>
        <c:auto val="1"/>
        <c:lblAlgn val="ctr"/>
        <c:lblOffset val="100"/>
        <c:noMultiLvlLbl val="0"/>
      </c:catAx>
      <c:valAx>
        <c:axId val="513535776"/>
        <c:scaling>
          <c:orientation val="minMax"/>
          <c:max val="14"/>
        </c:scaling>
        <c:delete val="0"/>
        <c:axPos val="l"/>
        <c:majorGridlines/>
        <c:numFmt formatCode="General" sourceLinked="1"/>
        <c:majorTickMark val="out"/>
        <c:minorTickMark val="none"/>
        <c:tickLblPos val="nextTo"/>
        <c:crossAx val="512043136"/>
        <c:crosses val="autoZero"/>
        <c:crossBetween val="between"/>
      </c:valAx>
    </c:plotArea>
    <c:legend>
      <c:legendPos val="b"/>
      <c:legendEntry>
        <c:idx val="0"/>
        <c:delete val="1"/>
      </c:legendEntry>
      <c:layout>
        <c:manualLayout>
          <c:xMode val="edge"/>
          <c:yMode val="edge"/>
          <c:x val="0.10673753788513379"/>
          <c:y val="0.87627664723727716"/>
          <c:w val="0.77516600265604263"/>
          <c:h val="9.8926815966186049E-2"/>
        </c:manualLayout>
      </c:layou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Ont. Spending</a:t>
            </a:r>
            <a:r>
              <a:rPr lang="en-US" sz="1200" baseline="0"/>
              <a:t> by type of service</a:t>
            </a:r>
            <a:endParaRPr lang="en-US" sz="1200"/>
          </a:p>
        </c:rich>
      </c:tx>
      <c:layout>
        <c:manualLayout>
          <c:xMode val="edge"/>
          <c:yMode val="edge"/>
          <c:x val="0.23495681631336779"/>
          <c:y val="2.5616520157202571E-2"/>
        </c:manualLayout>
      </c:layout>
      <c:overlay val="0"/>
    </c:title>
    <c:autoTitleDeleted val="0"/>
    <c:plotArea>
      <c:layout>
        <c:manualLayout>
          <c:layoutTarget val="inner"/>
          <c:xMode val="edge"/>
          <c:yMode val="edge"/>
          <c:x val="6.8833522846457149E-2"/>
          <c:y val="0.1225838436862059"/>
          <c:w val="0.894888081294124"/>
          <c:h val="0.65471927120221085"/>
        </c:manualLayout>
      </c:layout>
      <c:barChart>
        <c:barDir val="col"/>
        <c:grouping val="clustered"/>
        <c:varyColors val="0"/>
        <c:ser>
          <c:idx val="6"/>
          <c:order val="6"/>
          <c:tx>
            <c:strRef>
              <c:f>'Data for Graph D'!$AQ$2</c:f>
              <c:strCache>
                <c:ptCount val="1"/>
                <c:pt idx="0">
                  <c:v>v</c:v>
                </c:pt>
              </c:strCache>
            </c:strRef>
          </c:tx>
          <c:invertIfNegative val="0"/>
          <c:dPt>
            <c:idx val="41"/>
            <c:invertIfNegative val="0"/>
            <c:bubble3D val="0"/>
            <c:spPr>
              <a:solidFill>
                <a:schemeClr val="tx1"/>
              </a:solidFill>
              <a:ln w="3175">
                <a:solidFill>
                  <a:schemeClr val="tx1"/>
                </a:solidFill>
              </a:ln>
            </c:spPr>
            <c:extLst>
              <c:ext xmlns:c16="http://schemas.microsoft.com/office/drawing/2014/chart" uri="{C3380CC4-5D6E-409C-BE32-E72D297353CC}">
                <c16:uniqueId val="{00000001-0E83-41A8-B958-019CECF9FE1D}"/>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D'!$AQ$3:$AQ$78</c:f>
              <c:numCache>
                <c:formatCode>General</c:formatCode>
                <c:ptCount val="76"/>
                <c:pt idx="41">
                  <c:v>16</c:v>
                </c:pt>
              </c:numCache>
            </c:numRef>
          </c:val>
          <c:extLst>
            <c:ext xmlns:c16="http://schemas.microsoft.com/office/drawing/2014/chart" uri="{C3380CC4-5D6E-409C-BE32-E72D297353CC}">
              <c16:uniqueId val="{00000002-0E83-41A8-B958-019CECF9FE1D}"/>
            </c:ext>
          </c:extLst>
        </c:ser>
        <c:dLbls>
          <c:showLegendKey val="0"/>
          <c:showVal val="0"/>
          <c:showCatName val="0"/>
          <c:showSerName val="0"/>
          <c:showPercent val="0"/>
          <c:showBubbleSize val="0"/>
        </c:dLbls>
        <c:gapWidth val="433"/>
        <c:axId val="513535384"/>
        <c:axId val="513537344"/>
      </c:barChart>
      <c:lineChart>
        <c:grouping val="standard"/>
        <c:varyColors val="0"/>
        <c:ser>
          <c:idx val="0"/>
          <c:order val="0"/>
          <c:tx>
            <c:strRef>
              <c:f>'Data for Graph D'!$AK$2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D'!$AK$3:$AK$78</c:f>
              <c:numCache>
                <c:formatCode>General</c:formatCode>
                <c:ptCount val="76"/>
                <c:pt idx="0">
                  <c:v>15.899140000000001</c:v>
                </c:pt>
                <c:pt idx="1">
                  <c:v>16.077809999999999</c:v>
                </c:pt>
                <c:pt idx="2">
                  <c:v>15.526860000000001</c:v>
                </c:pt>
                <c:pt idx="3">
                  <c:v>14.97475</c:v>
                </c:pt>
                <c:pt idx="4">
                  <c:v>14.460839999999999</c:v>
                </c:pt>
                <c:pt idx="5">
                  <c:v>13.758839999999999</c:v>
                </c:pt>
                <c:pt idx="6">
                  <c:v>13.811100000000001</c:v>
                </c:pt>
                <c:pt idx="7">
                  <c:v>13.813800000000001</c:v>
                </c:pt>
                <c:pt idx="8">
                  <c:v>13.991760000000001</c:v>
                </c:pt>
                <c:pt idx="9">
                  <c:v>14.11666</c:v>
                </c:pt>
                <c:pt idx="10">
                  <c:v>14.09629</c:v>
                </c:pt>
                <c:pt idx="11">
                  <c:v>14.103760000000001</c:v>
                </c:pt>
                <c:pt idx="12">
                  <c:v>14.206269999999998</c:v>
                </c:pt>
                <c:pt idx="13">
                  <c:v>14.233489999999998</c:v>
                </c:pt>
                <c:pt idx="14">
                  <c:v>14.416480000000002</c:v>
                </c:pt>
                <c:pt idx="15">
                  <c:v>13.97396</c:v>
                </c:pt>
                <c:pt idx="16">
                  <c:v>14.18102</c:v>
                </c:pt>
                <c:pt idx="17">
                  <c:v>13.866569999999999</c:v>
                </c:pt>
                <c:pt idx="18">
                  <c:v>13.53806</c:v>
                </c:pt>
                <c:pt idx="19">
                  <c:v>12.99583</c:v>
                </c:pt>
                <c:pt idx="20">
                  <c:v>12.771189999999999</c:v>
                </c:pt>
                <c:pt idx="21">
                  <c:v>12.87867</c:v>
                </c:pt>
                <c:pt idx="22">
                  <c:v>11.838480000000001</c:v>
                </c:pt>
                <c:pt idx="23">
                  <c:v>11.6107</c:v>
                </c:pt>
                <c:pt idx="24">
                  <c:v>11.41878</c:v>
                </c:pt>
                <c:pt idx="25">
                  <c:v>11.673389999999999</c:v>
                </c:pt>
                <c:pt idx="26">
                  <c:v>11.09943</c:v>
                </c:pt>
                <c:pt idx="27">
                  <c:v>11.380189999999999</c:v>
                </c:pt>
                <c:pt idx="28">
                  <c:v>11.52252</c:v>
                </c:pt>
                <c:pt idx="29">
                  <c:v>11.887880000000001</c:v>
                </c:pt>
                <c:pt idx="30">
                  <c:v>11.629849999999999</c:v>
                </c:pt>
                <c:pt idx="31">
                  <c:v>11.42028</c:v>
                </c:pt>
                <c:pt idx="32">
                  <c:v>11.336880000000001</c:v>
                </c:pt>
                <c:pt idx="33">
                  <c:v>11.182090000000001</c:v>
                </c:pt>
                <c:pt idx="34">
                  <c:v>11.145570000000001</c:v>
                </c:pt>
                <c:pt idx="35">
                  <c:v>10.92038</c:v>
                </c:pt>
                <c:pt idx="36">
                  <c:v>10.95478</c:v>
                </c:pt>
                <c:pt idx="37">
                  <c:v>10.872160000000001</c:v>
                </c:pt>
                <c:pt idx="38">
                  <c:v>10.83033</c:v>
                </c:pt>
                <c:pt idx="39">
                  <c:v>10.589690000000001</c:v>
                </c:pt>
                <c:pt idx="40">
                  <c:v>10.5245</c:v>
                </c:pt>
                <c:pt idx="41" formatCode="0.00">
                  <c:v>10.9415860083182</c:v>
                </c:pt>
                <c:pt idx="42" formatCode="0.00">
                  <c:v>10.87886498518451</c:v>
                </c:pt>
                <c:pt idx="43" formatCode="0.00">
                  <c:v>10.821007583339281</c:v>
                </c:pt>
                <c:pt idx="44" formatCode="0.00">
                  <c:v>10.768233811193429</c:v>
                </c:pt>
                <c:pt idx="45" formatCode="0.00">
                  <c:v>10.720429185615718</c:v>
                </c:pt>
                <c:pt idx="46" formatCode="0.00">
                  <c:v>10.677624143739207</c:v>
                </c:pt>
                <c:pt idx="47" formatCode="0.00">
                  <c:v>10.640019357278037</c:v>
                </c:pt>
                <c:pt idx="48" formatCode="0.00">
                  <c:v>10.607255913379365</c:v>
                </c:pt>
                <c:pt idx="49" formatCode="0.00">
                  <c:v>10.579554568967346</c:v>
                </c:pt>
                <c:pt idx="50" formatCode="0.00">
                  <c:v>10.556598769235714</c:v>
                </c:pt>
                <c:pt idx="51" formatCode="0.00">
                  <c:v>10.551156264328434</c:v>
                </c:pt>
                <c:pt idx="52" formatCode="0.00">
                  <c:v>10.545409782036053</c:v>
                </c:pt>
                <c:pt idx="53" formatCode="0.00">
                  <c:v>10.539576084085629</c:v>
                </c:pt>
                <c:pt idx="54" formatCode="0.00">
                  <c:v>10.533415802374313</c:v>
                </c:pt>
                <c:pt idx="55" formatCode="0.00">
                  <c:v>10.526938722007534</c:v>
                </c:pt>
                <c:pt idx="56" formatCode="0.00">
                  <c:v>10.519970267315518</c:v>
                </c:pt>
                <c:pt idx="57" formatCode="0.00">
                  <c:v>10.512725677434831</c:v>
                </c:pt>
                <c:pt idx="58" formatCode="0.00">
                  <c:v>10.504816120602106</c:v>
                </c:pt>
                <c:pt idx="59" formatCode="0.00">
                  <c:v>10.496428447525179</c:v>
                </c:pt>
                <c:pt idx="60" formatCode="0.00">
                  <c:v>10.487541526340104</c:v>
                </c:pt>
                <c:pt idx="61" formatCode="0.00">
                  <c:v>10.478119427847123</c:v>
                </c:pt>
                <c:pt idx="62" formatCode="0.00">
                  <c:v>10.478119427847123</c:v>
                </c:pt>
                <c:pt idx="63" formatCode="0.00">
                  <c:v>10.478119427847123</c:v>
                </c:pt>
                <c:pt idx="64" formatCode="0.00">
                  <c:v>10.478119427847126</c:v>
                </c:pt>
                <c:pt idx="65" formatCode="0.00">
                  <c:v>10.478119427847123</c:v>
                </c:pt>
                <c:pt idx="66" formatCode="0.00">
                  <c:v>10.478119427847123</c:v>
                </c:pt>
                <c:pt idx="67" formatCode="0.00">
                  <c:v>10.478119427847123</c:v>
                </c:pt>
                <c:pt idx="68" formatCode="0.00">
                  <c:v>10.478119427847123</c:v>
                </c:pt>
                <c:pt idx="69" formatCode="0.00">
                  <c:v>10.478119427847123</c:v>
                </c:pt>
                <c:pt idx="70" formatCode="0.00">
                  <c:v>10.478119427847121</c:v>
                </c:pt>
                <c:pt idx="71" formatCode="0.00">
                  <c:v>10.478119427847121</c:v>
                </c:pt>
                <c:pt idx="72" formatCode="0.00">
                  <c:v>10.478119427847123</c:v>
                </c:pt>
                <c:pt idx="73" formatCode="0.00">
                  <c:v>10.478119427847123</c:v>
                </c:pt>
                <c:pt idx="74" formatCode="0.00">
                  <c:v>10.478119427847123</c:v>
                </c:pt>
                <c:pt idx="75" formatCode="0.00">
                  <c:v>10.478119427847123</c:v>
                </c:pt>
              </c:numCache>
            </c:numRef>
          </c:val>
          <c:smooth val="0"/>
          <c:extLst>
            <c:ext xmlns:c16="http://schemas.microsoft.com/office/drawing/2014/chart" uri="{C3380CC4-5D6E-409C-BE32-E72D297353CC}">
              <c16:uniqueId val="{00000003-0E83-41A8-B958-019CECF9FE1D}"/>
            </c:ext>
          </c:extLst>
        </c:ser>
        <c:ser>
          <c:idx val="1"/>
          <c:order val="1"/>
          <c:tx>
            <c:strRef>
              <c:f>'Data for Graph D'!$AL$2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D'!$AL$3:$AL$78</c:f>
              <c:numCache>
                <c:formatCode>General</c:formatCode>
                <c:ptCount val="76"/>
                <c:pt idx="0">
                  <c:v>4.0133099999999997</c:v>
                </c:pt>
                <c:pt idx="1">
                  <c:v>4.0463199999999997</c:v>
                </c:pt>
                <c:pt idx="2">
                  <c:v>4.0925599999999998</c:v>
                </c:pt>
                <c:pt idx="3">
                  <c:v>4.0989499999999994</c:v>
                </c:pt>
                <c:pt idx="4">
                  <c:v>4.2113300000000002</c:v>
                </c:pt>
                <c:pt idx="5">
                  <c:v>4.1388599999999993</c:v>
                </c:pt>
                <c:pt idx="6">
                  <c:v>3.7512299999999996</c:v>
                </c:pt>
                <c:pt idx="7">
                  <c:v>3.6850899999999998</c:v>
                </c:pt>
                <c:pt idx="8">
                  <c:v>3.6861100000000002</c:v>
                </c:pt>
                <c:pt idx="9">
                  <c:v>3.5838000000000001</c:v>
                </c:pt>
                <c:pt idx="10">
                  <c:v>3.4807100000000002</c:v>
                </c:pt>
                <c:pt idx="11">
                  <c:v>3.4330100000000003</c:v>
                </c:pt>
                <c:pt idx="12">
                  <c:v>3.5957000000000003</c:v>
                </c:pt>
                <c:pt idx="13">
                  <c:v>3.5541499999999995</c:v>
                </c:pt>
                <c:pt idx="14">
                  <c:v>3.4121699999999997</c:v>
                </c:pt>
                <c:pt idx="15">
                  <c:v>3.5180799999999999</c:v>
                </c:pt>
                <c:pt idx="16">
                  <c:v>3.6459900000000003</c:v>
                </c:pt>
                <c:pt idx="17">
                  <c:v>3.8227099999999998</c:v>
                </c:pt>
                <c:pt idx="18">
                  <c:v>3.6428000000000003</c:v>
                </c:pt>
                <c:pt idx="19">
                  <c:v>3.5232600000000005</c:v>
                </c:pt>
                <c:pt idx="20">
                  <c:v>3.4366800000000004</c:v>
                </c:pt>
                <c:pt idx="21">
                  <c:v>3.34673</c:v>
                </c:pt>
                <c:pt idx="22">
                  <c:v>3.2511400000000004</c:v>
                </c:pt>
                <c:pt idx="23">
                  <c:v>3.2620299999999998</c:v>
                </c:pt>
                <c:pt idx="24">
                  <c:v>3.3235899999999998</c:v>
                </c:pt>
                <c:pt idx="25">
                  <c:v>3.3059600000000002</c:v>
                </c:pt>
                <c:pt idx="26">
                  <c:v>3.1966099999999997</c:v>
                </c:pt>
                <c:pt idx="27">
                  <c:v>3.2856799999999997</c:v>
                </c:pt>
                <c:pt idx="28">
                  <c:v>3.3262100000000001</c:v>
                </c:pt>
                <c:pt idx="29">
                  <c:v>3.7157799999999996</c:v>
                </c:pt>
                <c:pt idx="30">
                  <c:v>3.7231899999999998</c:v>
                </c:pt>
                <c:pt idx="31">
                  <c:v>3.78111</c:v>
                </c:pt>
                <c:pt idx="32">
                  <c:v>3.8240400000000001</c:v>
                </c:pt>
                <c:pt idx="33">
                  <c:v>3.7625100000000002</c:v>
                </c:pt>
                <c:pt idx="34">
                  <c:v>3.7619699999999998</c:v>
                </c:pt>
                <c:pt idx="35">
                  <c:v>3.7190399999999997</c:v>
                </c:pt>
                <c:pt idx="36">
                  <c:v>3.7472499999999997</c:v>
                </c:pt>
                <c:pt idx="37">
                  <c:v>3.7447399999999997</c:v>
                </c:pt>
                <c:pt idx="38">
                  <c:v>3.84192</c:v>
                </c:pt>
                <c:pt idx="39">
                  <c:v>3.8871500000000001</c:v>
                </c:pt>
                <c:pt idx="40">
                  <c:v>3.9533400000000003</c:v>
                </c:pt>
                <c:pt idx="41" formatCode="0.00">
                  <c:v>3.9406268929777513</c:v>
                </c:pt>
                <c:pt idx="42" formatCode="0.00">
                  <c:v>3.9099038718794916</c:v>
                </c:pt>
                <c:pt idx="43" formatCode="0.00">
                  <c:v>3.8809926075978809</c:v>
                </c:pt>
                <c:pt idx="44" formatCode="0.00">
                  <c:v>3.8539611910685565</c:v>
                </c:pt>
                <c:pt idx="45" formatCode="0.00">
                  <c:v>3.8287575167435102</c:v>
                </c:pt>
                <c:pt idx="46" formatCode="0.00">
                  <c:v>3.8053814002929034</c:v>
                </c:pt>
                <c:pt idx="47" formatCode="0.00">
                  <c:v>3.7838930326393601</c:v>
                </c:pt>
                <c:pt idx="48" formatCode="0.00">
                  <c:v>3.7641533416540338</c:v>
                </c:pt>
                <c:pt idx="49" formatCode="0.00">
                  <c:v>3.7462295379285542</c:v>
                </c:pt>
                <c:pt idx="50" formatCode="0.00">
                  <c:v>3.7299982317966194</c:v>
                </c:pt>
                <c:pt idx="51" formatCode="0.00">
                  <c:v>3.7280752133960471</c:v>
                </c:pt>
                <c:pt idx="52" formatCode="0.00">
                  <c:v>3.7260447896527387</c:v>
                </c:pt>
                <c:pt idx="53" formatCode="0.00">
                  <c:v>3.723983549710256</c:v>
                </c:pt>
                <c:pt idx="54" formatCode="0.00">
                  <c:v>3.7218069168389243</c:v>
                </c:pt>
                <c:pt idx="55" formatCode="0.00">
                  <c:v>3.7195183484426626</c:v>
                </c:pt>
                <c:pt idx="56" formatCode="0.00">
                  <c:v>3.7170561611181498</c:v>
                </c:pt>
                <c:pt idx="57" formatCode="0.00">
                  <c:v>3.7144964060269743</c:v>
                </c:pt>
                <c:pt idx="58" formatCode="0.00">
                  <c:v>3.7117016959460782</c:v>
                </c:pt>
                <c:pt idx="59" formatCode="0.00">
                  <c:v>3.708738051458897</c:v>
                </c:pt>
                <c:pt idx="60" formatCode="0.00">
                  <c:v>3.7055980059735041</c:v>
                </c:pt>
                <c:pt idx="61" formatCode="0.00">
                  <c:v>3.7022688645059838</c:v>
                </c:pt>
                <c:pt idx="62" formatCode="0.00">
                  <c:v>3.7022688645059838</c:v>
                </c:pt>
                <c:pt idx="63" formatCode="0.00">
                  <c:v>3.7022688645059838</c:v>
                </c:pt>
                <c:pt idx="64" formatCode="0.00">
                  <c:v>3.7022688645059847</c:v>
                </c:pt>
                <c:pt idx="65" formatCode="0.00">
                  <c:v>3.7022688645059838</c:v>
                </c:pt>
                <c:pt idx="66" formatCode="0.00">
                  <c:v>3.7022688645059838</c:v>
                </c:pt>
                <c:pt idx="67" formatCode="0.00">
                  <c:v>3.7022688645059838</c:v>
                </c:pt>
                <c:pt idx="68" formatCode="0.00">
                  <c:v>3.7022688645059838</c:v>
                </c:pt>
                <c:pt idx="69" formatCode="0.00">
                  <c:v>3.7022688645059838</c:v>
                </c:pt>
                <c:pt idx="70" formatCode="0.00">
                  <c:v>3.7022688645059829</c:v>
                </c:pt>
                <c:pt idx="71" formatCode="0.00">
                  <c:v>3.7022688645059829</c:v>
                </c:pt>
                <c:pt idx="72" formatCode="0.00">
                  <c:v>3.7022688645059838</c:v>
                </c:pt>
                <c:pt idx="73" formatCode="0.00">
                  <c:v>3.7022688645059838</c:v>
                </c:pt>
                <c:pt idx="74" formatCode="0.00">
                  <c:v>3.7022688645059838</c:v>
                </c:pt>
                <c:pt idx="75" formatCode="0.00">
                  <c:v>3.7022688645059838</c:v>
                </c:pt>
              </c:numCache>
            </c:numRef>
          </c:val>
          <c:smooth val="0"/>
          <c:extLst>
            <c:ext xmlns:c16="http://schemas.microsoft.com/office/drawing/2014/chart" uri="{C3380CC4-5D6E-409C-BE32-E72D297353CC}">
              <c16:uniqueId val="{00000004-0E83-41A8-B958-019CECF9FE1D}"/>
            </c:ext>
          </c:extLst>
        </c:ser>
        <c:ser>
          <c:idx val="2"/>
          <c:order val="2"/>
          <c:tx>
            <c:strRef>
              <c:f>'Data for Graph D'!$AM$2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D'!$AM$3:$AM$78</c:f>
              <c:numCache>
                <c:formatCode>General</c:formatCode>
                <c:ptCount val="76"/>
                <c:pt idx="0">
                  <c:v>3.3723000000000001</c:v>
                </c:pt>
                <c:pt idx="1">
                  <c:v>3.3900800000000002</c:v>
                </c:pt>
                <c:pt idx="2">
                  <c:v>3.62201</c:v>
                </c:pt>
                <c:pt idx="3">
                  <c:v>3.6961900000000001</c:v>
                </c:pt>
                <c:pt idx="4">
                  <c:v>3.7741900000000004</c:v>
                </c:pt>
                <c:pt idx="5">
                  <c:v>3.7460100000000005</c:v>
                </c:pt>
                <c:pt idx="6">
                  <c:v>3.7204099999999998</c:v>
                </c:pt>
                <c:pt idx="7">
                  <c:v>3.7130499999999995</c:v>
                </c:pt>
                <c:pt idx="8">
                  <c:v>3.7554400000000001</c:v>
                </c:pt>
                <c:pt idx="9">
                  <c:v>3.8750100000000001</c:v>
                </c:pt>
                <c:pt idx="10">
                  <c:v>4.1029200000000001</c:v>
                </c:pt>
                <c:pt idx="11">
                  <c:v>4.1610000000000005</c:v>
                </c:pt>
                <c:pt idx="12">
                  <c:v>4.2214900000000002</c:v>
                </c:pt>
                <c:pt idx="13">
                  <c:v>4.2525399999999998</c:v>
                </c:pt>
                <c:pt idx="14">
                  <c:v>4.23041</c:v>
                </c:pt>
                <c:pt idx="15">
                  <c:v>4.3139200000000004</c:v>
                </c:pt>
                <c:pt idx="16">
                  <c:v>4.2521200000000006</c:v>
                </c:pt>
                <c:pt idx="17">
                  <c:v>4.27895</c:v>
                </c:pt>
                <c:pt idx="18">
                  <c:v>4.4481799999999998</c:v>
                </c:pt>
                <c:pt idx="19">
                  <c:v>4.6580399999999997</c:v>
                </c:pt>
                <c:pt idx="20">
                  <c:v>4.8253300000000001</c:v>
                </c:pt>
                <c:pt idx="21">
                  <c:v>4.9416399999999996</c:v>
                </c:pt>
                <c:pt idx="22">
                  <c:v>5.0684800000000001</c:v>
                </c:pt>
                <c:pt idx="23">
                  <c:v>4.9704199999999998</c:v>
                </c:pt>
                <c:pt idx="24">
                  <c:v>4.9964399999999998</c:v>
                </c:pt>
                <c:pt idx="25">
                  <c:v>4.9365300000000003</c:v>
                </c:pt>
                <c:pt idx="26">
                  <c:v>4.9853100000000001</c:v>
                </c:pt>
                <c:pt idx="27">
                  <c:v>4.9192999999999998</c:v>
                </c:pt>
                <c:pt idx="28">
                  <c:v>4.3681999999999999</c:v>
                </c:pt>
                <c:pt idx="29">
                  <c:v>4.5628099999999998</c:v>
                </c:pt>
                <c:pt idx="30">
                  <c:v>4.4928900000000001</c:v>
                </c:pt>
                <c:pt idx="31">
                  <c:v>4.34755</c:v>
                </c:pt>
                <c:pt idx="32">
                  <c:v>4.5769400000000005</c:v>
                </c:pt>
                <c:pt idx="33">
                  <c:v>4.3950500000000003</c:v>
                </c:pt>
                <c:pt idx="34">
                  <c:v>4.3159099999999997</c:v>
                </c:pt>
                <c:pt idx="35">
                  <c:v>3.8338700000000001</c:v>
                </c:pt>
                <c:pt idx="36">
                  <c:v>3.7348499999999998</c:v>
                </c:pt>
                <c:pt idx="37">
                  <c:v>3.8607299999999998</c:v>
                </c:pt>
                <c:pt idx="38">
                  <c:v>3.76023</c:v>
                </c:pt>
                <c:pt idx="39">
                  <c:v>3.6662100000000004</c:v>
                </c:pt>
                <c:pt idx="40">
                  <c:v>3.66439</c:v>
                </c:pt>
                <c:pt idx="41" formatCode="0.00">
                  <c:v>3.718878325136147</c:v>
                </c:pt>
                <c:pt idx="42" formatCode="0.00">
                  <c:v>3.7136047024986132</c:v>
                </c:pt>
                <c:pt idx="43" formatCode="0.00">
                  <c:v>3.7098655692274058</c:v>
                </c:pt>
                <c:pt idx="44" formatCode="0.00">
                  <c:v>3.7077576871906923</c:v>
                </c:pt>
                <c:pt idx="45" formatCode="0.00">
                  <c:v>3.7072635949436634</c:v>
                </c:pt>
                <c:pt idx="46" formatCode="0.00">
                  <c:v>3.7084156237716144</c:v>
                </c:pt>
                <c:pt idx="47" formatCode="0.00">
                  <c:v>3.7113058093159554</c:v>
                </c:pt>
                <c:pt idx="48" formatCode="0.00">
                  <c:v>3.7158315112542657</c:v>
                </c:pt>
                <c:pt idx="49" formatCode="0.00">
                  <c:v>3.722092014092734</c:v>
                </c:pt>
                <c:pt idx="50" formatCode="0.00">
                  <c:v>3.7299982317966194</c:v>
                </c:pt>
                <c:pt idx="51" formatCode="0.00">
                  <c:v>3.7280752133960471</c:v>
                </c:pt>
                <c:pt idx="52" formatCode="0.00">
                  <c:v>3.7260447896527387</c:v>
                </c:pt>
                <c:pt idx="53" formatCode="0.00">
                  <c:v>3.723983549710256</c:v>
                </c:pt>
                <c:pt idx="54" formatCode="0.00">
                  <c:v>3.7218069168389243</c:v>
                </c:pt>
                <c:pt idx="55" formatCode="0.00">
                  <c:v>3.7195183484426626</c:v>
                </c:pt>
                <c:pt idx="56" formatCode="0.00">
                  <c:v>3.7170561611181498</c:v>
                </c:pt>
                <c:pt idx="57" formatCode="0.00">
                  <c:v>3.7144964060269743</c:v>
                </c:pt>
                <c:pt idx="58" formatCode="0.00">
                  <c:v>3.7117016959460782</c:v>
                </c:pt>
                <c:pt idx="59" formatCode="0.00">
                  <c:v>3.708738051458897</c:v>
                </c:pt>
                <c:pt idx="60" formatCode="0.00">
                  <c:v>3.7055980059735041</c:v>
                </c:pt>
                <c:pt idx="61" formatCode="0.00">
                  <c:v>3.7022688645059838</c:v>
                </c:pt>
                <c:pt idx="62" formatCode="0.00">
                  <c:v>3.7022688645059838</c:v>
                </c:pt>
                <c:pt idx="63" formatCode="0.00">
                  <c:v>3.7022688645059838</c:v>
                </c:pt>
                <c:pt idx="64" formatCode="0.00">
                  <c:v>3.7022688645059847</c:v>
                </c:pt>
                <c:pt idx="65" formatCode="0.00">
                  <c:v>3.7022688645059838</c:v>
                </c:pt>
                <c:pt idx="66" formatCode="0.00">
                  <c:v>3.7022688645059838</c:v>
                </c:pt>
                <c:pt idx="67" formatCode="0.00">
                  <c:v>3.7022688645059838</c:v>
                </c:pt>
                <c:pt idx="68" formatCode="0.00">
                  <c:v>3.7022688645059838</c:v>
                </c:pt>
                <c:pt idx="69" formatCode="0.00">
                  <c:v>3.7022688645059838</c:v>
                </c:pt>
                <c:pt idx="70" formatCode="0.00">
                  <c:v>3.7022688645059829</c:v>
                </c:pt>
                <c:pt idx="71" formatCode="0.00">
                  <c:v>3.7022688645059829</c:v>
                </c:pt>
                <c:pt idx="72" formatCode="0.00">
                  <c:v>3.7022688645059838</c:v>
                </c:pt>
                <c:pt idx="73" formatCode="0.00">
                  <c:v>3.7022688645059838</c:v>
                </c:pt>
                <c:pt idx="74" formatCode="0.00">
                  <c:v>3.7022688645059838</c:v>
                </c:pt>
                <c:pt idx="75" formatCode="0.00">
                  <c:v>3.7022688645059838</c:v>
                </c:pt>
              </c:numCache>
            </c:numRef>
          </c:val>
          <c:smooth val="0"/>
          <c:extLst>
            <c:ext xmlns:c16="http://schemas.microsoft.com/office/drawing/2014/chart" uri="{C3380CC4-5D6E-409C-BE32-E72D297353CC}">
              <c16:uniqueId val="{00000005-0E83-41A8-B958-019CECF9FE1D}"/>
            </c:ext>
          </c:extLst>
        </c:ser>
        <c:ser>
          <c:idx val="3"/>
          <c:order val="3"/>
          <c:tx>
            <c:strRef>
              <c:f>'Data for Graph D'!$AN$2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D'!$AN$3:$AN$78</c:f>
              <c:numCache>
                <c:formatCode>General</c:formatCode>
                <c:ptCount val="76"/>
                <c:pt idx="0">
                  <c:v>3.0403099999999998</c:v>
                </c:pt>
                <c:pt idx="1">
                  <c:v>3.00075</c:v>
                </c:pt>
                <c:pt idx="2">
                  <c:v>2.9430399999999999</c:v>
                </c:pt>
                <c:pt idx="3">
                  <c:v>3.0829800000000001</c:v>
                </c:pt>
                <c:pt idx="4">
                  <c:v>3.09395</c:v>
                </c:pt>
                <c:pt idx="5">
                  <c:v>3.0396800000000002</c:v>
                </c:pt>
                <c:pt idx="6">
                  <c:v>3.07687</c:v>
                </c:pt>
                <c:pt idx="7">
                  <c:v>3.0846200000000001</c:v>
                </c:pt>
                <c:pt idx="8">
                  <c:v>3.2122400000000004</c:v>
                </c:pt>
                <c:pt idx="9">
                  <c:v>3.41561</c:v>
                </c:pt>
                <c:pt idx="10">
                  <c:v>3.7339600000000002</c:v>
                </c:pt>
                <c:pt idx="11">
                  <c:v>4.0696300000000001</c:v>
                </c:pt>
                <c:pt idx="12">
                  <c:v>4.2505500000000005</c:v>
                </c:pt>
                <c:pt idx="13">
                  <c:v>4.4283700000000001</c:v>
                </c:pt>
                <c:pt idx="14">
                  <c:v>4.51884</c:v>
                </c:pt>
                <c:pt idx="15">
                  <c:v>4.6483299999999996</c:v>
                </c:pt>
                <c:pt idx="16">
                  <c:v>4.7494300000000003</c:v>
                </c:pt>
                <c:pt idx="17">
                  <c:v>5.15578</c:v>
                </c:pt>
                <c:pt idx="18">
                  <c:v>5.3671000000000006</c:v>
                </c:pt>
                <c:pt idx="19">
                  <c:v>5.3938199999999998</c:v>
                </c:pt>
                <c:pt idx="20">
                  <c:v>5.7336299999999998</c:v>
                </c:pt>
                <c:pt idx="21">
                  <c:v>5.8005700000000004</c:v>
                </c:pt>
                <c:pt idx="22">
                  <c:v>6.2288600000000001</c:v>
                </c:pt>
                <c:pt idx="23">
                  <c:v>6.5457100000000006</c:v>
                </c:pt>
                <c:pt idx="24">
                  <c:v>6.2632900000000005</c:v>
                </c:pt>
                <c:pt idx="25">
                  <c:v>6.3801999999999994</c:v>
                </c:pt>
                <c:pt idx="26">
                  <c:v>6.44313</c:v>
                </c:pt>
                <c:pt idx="27">
                  <c:v>6.6443600000000007</c:v>
                </c:pt>
                <c:pt idx="28">
                  <c:v>6.7903799999999999</c:v>
                </c:pt>
                <c:pt idx="29">
                  <c:v>6.88009</c:v>
                </c:pt>
                <c:pt idx="30">
                  <c:v>6.8986500000000008</c:v>
                </c:pt>
                <c:pt idx="31">
                  <c:v>6.8780700000000001</c:v>
                </c:pt>
                <c:pt idx="32">
                  <c:v>6.8029599999999997</c:v>
                </c:pt>
                <c:pt idx="33">
                  <c:v>6.7380100000000001</c:v>
                </c:pt>
                <c:pt idx="34">
                  <c:v>6.6737000000000002</c:v>
                </c:pt>
                <c:pt idx="35">
                  <c:v>6.6799499999999998</c:v>
                </c:pt>
                <c:pt idx="36">
                  <c:v>6.6679100000000009</c:v>
                </c:pt>
                <c:pt idx="37">
                  <c:v>6.4385700000000003</c:v>
                </c:pt>
                <c:pt idx="38">
                  <c:v>6.3253699999999995</c:v>
                </c:pt>
                <c:pt idx="39">
                  <c:v>6.2053799999999999</c:v>
                </c:pt>
                <c:pt idx="40">
                  <c:v>6.2139499999999996</c:v>
                </c:pt>
                <c:pt idx="41" formatCode="0.00">
                  <c:v>5.8335357551354798</c:v>
                </c:pt>
                <c:pt idx="42" formatCode="0.00">
                  <c:v>5.8201949290339492</c:v>
                </c:pt>
                <c:pt idx="43" formatCode="0.00">
                  <c:v>5.8092986060044947</c:v>
                </c:pt>
                <c:pt idx="44" formatCode="0.00">
                  <c:v>5.8009916244269224</c:v>
                </c:pt>
                <c:pt idx="45" formatCode="0.00">
                  <c:v>5.7952398177478797</c:v>
                </c:pt>
                <c:pt idx="46" formatCode="0.00">
                  <c:v>5.7920869561763793</c:v>
                </c:pt>
                <c:pt idx="47" formatCode="0.00">
                  <c:v>5.7916698812340748</c:v>
                </c:pt>
                <c:pt idx="48" formatCode="0.00">
                  <c:v>5.7938214761139539</c:v>
                </c:pt>
                <c:pt idx="49" formatCode="0.00">
                  <c:v>5.7986898197304875</c:v>
                </c:pt>
                <c:pt idx="50" formatCode="0.00">
                  <c:v>5.8061293230796434</c:v>
                </c:pt>
                <c:pt idx="51" formatCode="0.00">
                  <c:v>5.8031359453806388</c:v>
                </c:pt>
                <c:pt idx="52" formatCode="0.00">
                  <c:v>5.7999753801198288</c:v>
                </c:pt>
                <c:pt idx="53" formatCode="0.00">
                  <c:v>5.7967668462470963</c:v>
                </c:pt>
                <c:pt idx="54" formatCode="0.00">
                  <c:v>5.7933786913058718</c:v>
                </c:pt>
                <c:pt idx="55" formatCode="0.00">
                  <c:v>5.789816297104144</c:v>
                </c:pt>
                <c:pt idx="56" formatCode="0.00">
                  <c:v>5.7859836470235351</c:v>
                </c:pt>
                <c:pt idx="57" formatCode="0.00">
                  <c:v>5.7819991225891574</c:v>
                </c:pt>
                <c:pt idx="58" formatCode="0.00">
                  <c:v>5.7776488663311589</c:v>
                </c:pt>
                <c:pt idx="59" formatCode="0.00">
                  <c:v>5.7730356461388483</c:v>
                </c:pt>
                <c:pt idx="60" formatCode="0.00">
                  <c:v>5.7681478394870567</c:v>
                </c:pt>
                <c:pt idx="61" formatCode="0.00">
                  <c:v>5.7629656853159172</c:v>
                </c:pt>
                <c:pt idx="62" formatCode="0.00">
                  <c:v>5.7629656853159172</c:v>
                </c:pt>
                <c:pt idx="63" formatCode="0.00">
                  <c:v>5.7629656853159172</c:v>
                </c:pt>
                <c:pt idx="64" formatCode="0.00">
                  <c:v>5.762965685315919</c:v>
                </c:pt>
                <c:pt idx="65" formatCode="0.00">
                  <c:v>5.7629656853159172</c:v>
                </c:pt>
                <c:pt idx="66" formatCode="0.00">
                  <c:v>5.7629656853159172</c:v>
                </c:pt>
                <c:pt idx="67" formatCode="0.00">
                  <c:v>5.7629656853159172</c:v>
                </c:pt>
                <c:pt idx="68" formatCode="0.00">
                  <c:v>5.7629656853159172</c:v>
                </c:pt>
                <c:pt idx="69" formatCode="0.00">
                  <c:v>5.7629656853159172</c:v>
                </c:pt>
                <c:pt idx="70" formatCode="0.00">
                  <c:v>5.7629656853159164</c:v>
                </c:pt>
                <c:pt idx="71" formatCode="0.00">
                  <c:v>5.7629656853159164</c:v>
                </c:pt>
                <c:pt idx="72" formatCode="0.00">
                  <c:v>5.7629656853159172</c:v>
                </c:pt>
                <c:pt idx="73" formatCode="0.00">
                  <c:v>5.7629656853159172</c:v>
                </c:pt>
                <c:pt idx="74" formatCode="0.00">
                  <c:v>5.7629656853159172</c:v>
                </c:pt>
                <c:pt idx="75" formatCode="0.00">
                  <c:v>5.7629656853159172</c:v>
                </c:pt>
              </c:numCache>
            </c:numRef>
          </c:val>
          <c:smooth val="0"/>
          <c:extLst>
            <c:ext xmlns:c16="http://schemas.microsoft.com/office/drawing/2014/chart" uri="{C3380CC4-5D6E-409C-BE32-E72D297353CC}">
              <c16:uniqueId val="{00000006-0E83-41A8-B958-019CECF9FE1D}"/>
            </c:ext>
          </c:extLst>
        </c:ser>
        <c:ser>
          <c:idx val="4"/>
          <c:order val="4"/>
          <c:tx>
            <c:strRef>
              <c:f>'Data for Graph D'!$AO$2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D'!$AO$3:$AO$78</c:f>
              <c:numCache>
                <c:formatCode>General</c:formatCode>
                <c:ptCount val="76"/>
                <c:pt idx="0">
                  <c:v>5.79373</c:v>
                </c:pt>
                <c:pt idx="1">
                  <c:v>5.5203600000000002</c:v>
                </c:pt>
                <c:pt idx="2">
                  <c:v>5.5935300000000003</c:v>
                </c:pt>
                <c:pt idx="3">
                  <c:v>5.7462499999999999</c:v>
                </c:pt>
                <c:pt idx="4">
                  <c:v>5.5785999999999998</c:v>
                </c:pt>
                <c:pt idx="5">
                  <c:v>5.50488</c:v>
                </c:pt>
                <c:pt idx="6">
                  <c:v>5.4717700000000002</c:v>
                </c:pt>
                <c:pt idx="7">
                  <c:v>5.4832600000000005</c:v>
                </c:pt>
                <c:pt idx="8">
                  <c:v>5.7875500000000004</c:v>
                </c:pt>
                <c:pt idx="9">
                  <c:v>6.0844100000000001</c:v>
                </c:pt>
                <c:pt idx="10">
                  <c:v>6.3593099999999998</c:v>
                </c:pt>
                <c:pt idx="11">
                  <c:v>6.7626400000000002</c:v>
                </c:pt>
                <c:pt idx="12">
                  <c:v>7.1854199999999997</c:v>
                </c:pt>
                <c:pt idx="13">
                  <c:v>7.2321300000000006</c:v>
                </c:pt>
                <c:pt idx="14">
                  <c:v>7.0170499999999993</c:v>
                </c:pt>
                <c:pt idx="15">
                  <c:v>6.99803</c:v>
                </c:pt>
                <c:pt idx="16">
                  <c:v>7.2337299999999995</c:v>
                </c:pt>
                <c:pt idx="17">
                  <c:v>6.9402299999999997</c:v>
                </c:pt>
                <c:pt idx="18">
                  <c:v>6.5631400000000006</c:v>
                </c:pt>
                <c:pt idx="19">
                  <c:v>6.5000400000000003</c:v>
                </c:pt>
                <c:pt idx="20">
                  <c:v>6.2379600000000002</c:v>
                </c:pt>
                <c:pt idx="21">
                  <c:v>6.2271700000000001</c:v>
                </c:pt>
                <c:pt idx="22">
                  <c:v>6.3477300000000003</c:v>
                </c:pt>
                <c:pt idx="23">
                  <c:v>6.1668399999999997</c:v>
                </c:pt>
                <c:pt idx="24">
                  <c:v>5.9256000000000002</c:v>
                </c:pt>
                <c:pt idx="25">
                  <c:v>5.7532899999999998</c:v>
                </c:pt>
                <c:pt idx="26">
                  <c:v>5.5752299999999995</c:v>
                </c:pt>
                <c:pt idx="27">
                  <c:v>5.46129</c:v>
                </c:pt>
                <c:pt idx="28">
                  <c:v>5.4305699999999995</c:v>
                </c:pt>
                <c:pt idx="29">
                  <c:v>5.4840200000000001</c:v>
                </c:pt>
                <c:pt idx="30">
                  <c:v>5.64527</c:v>
                </c:pt>
                <c:pt idx="31">
                  <c:v>5.7503700000000002</c:v>
                </c:pt>
                <c:pt idx="32">
                  <c:v>5.8342600000000004</c:v>
                </c:pt>
                <c:pt idx="33">
                  <c:v>5.9729799999999997</c:v>
                </c:pt>
                <c:pt idx="34">
                  <c:v>6.0393099999999995</c:v>
                </c:pt>
                <c:pt idx="35">
                  <c:v>6.0394499999999995</c:v>
                </c:pt>
                <c:pt idx="36">
                  <c:v>6.2090399999999999</c:v>
                </c:pt>
                <c:pt idx="37">
                  <c:v>6.2114099999999999</c:v>
                </c:pt>
                <c:pt idx="38">
                  <c:v>6.1529800000000003</c:v>
                </c:pt>
                <c:pt idx="39">
                  <c:v>6.1300499999999998</c:v>
                </c:pt>
                <c:pt idx="40">
                  <c:v>6.1127399999999996</c:v>
                </c:pt>
                <c:pt idx="41" formatCode="0.00">
                  <c:v>5.763563131088981</c:v>
                </c:pt>
                <c:pt idx="42" formatCode="0.00">
                  <c:v>5.7582528470019252</c:v>
                </c:pt>
                <c:pt idx="43" formatCode="0.00">
                  <c:v>5.7552995744137183</c:v>
                </c:pt>
                <c:pt idx="44" formatCode="0.00">
                  <c:v>5.7548571987992716</c:v>
                </c:pt>
                <c:pt idx="45" formatCode="0.00">
                  <c:v>5.7569024855306639</c:v>
                </c:pt>
                <c:pt idx="46" formatCode="0.00">
                  <c:v>5.7614894650992428</c:v>
                </c:pt>
                <c:pt idx="47" formatCode="0.00">
                  <c:v>5.7687650276080706</c:v>
                </c:pt>
                <c:pt idx="48" formatCode="0.00">
                  <c:v>5.7785735522842181</c:v>
                </c:pt>
                <c:pt idx="49" formatCode="0.00">
                  <c:v>5.7910732389461481</c:v>
                </c:pt>
                <c:pt idx="50" formatCode="0.00">
                  <c:v>5.8061293230796434</c:v>
                </c:pt>
                <c:pt idx="51" formatCode="0.00">
                  <c:v>5.8031359453806388</c:v>
                </c:pt>
                <c:pt idx="52" formatCode="0.00">
                  <c:v>5.7999753801198288</c:v>
                </c:pt>
                <c:pt idx="53" formatCode="0.00">
                  <c:v>5.7967668462470963</c:v>
                </c:pt>
                <c:pt idx="54" formatCode="0.00">
                  <c:v>5.7933786913058718</c:v>
                </c:pt>
                <c:pt idx="55" formatCode="0.00">
                  <c:v>5.789816297104144</c:v>
                </c:pt>
                <c:pt idx="56" formatCode="0.00">
                  <c:v>5.7859836470235351</c:v>
                </c:pt>
                <c:pt idx="57" formatCode="0.00">
                  <c:v>5.7819991225891574</c:v>
                </c:pt>
                <c:pt idx="58" formatCode="0.00">
                  <c:v>5.7776488663311589</c:v>
                </c:pt>
                <c:pt idx="59" formatCode="0.00">
                  <c:v>5.7730356461388483</c:v>
                </c:pt>
                <c:pt idx="60" formatCode="0.00">
                  <c:v>5.7681478394870576</c:v>
                </c:pt>
                <c:pt idx="61" formatCode="0.00">
                  <c:v>5.7629656853159172</c:v>
                </c:pt>
                <c:pt idx="62" formatCode="0.00">
                  <c:v>5.7629656853159172</c:v>
                </c:pt>
                <c:pt idx="63" formatCode="0.00">
                  <c:v>5.7629656853159172</c:v>
                </c:pt>
                <c:pt idx="64" formatCode="0.00">
                  <c:v>5.762965685315919</c:v>
                </c:pt>
                <c:pt idx="65" formatCode="0.00">
                  <c:v>5.7629656853159172</c:v>
                </c:pt>
                <c:pt idx="66" formatCode="0.00">
                  <c:v>5.7629656853159172</c:v>
                </c:pt>
                <c:pt idx="67" formatCode="0.00">
                  <c:v>5.7629656853159172</c:v>
                </c:pt>
                <c:pt idx="68" formatCode="0.00">
                  <c:v>5.7629656853159172</c:v>
                </c:pt>
                <c:pt idx="69" formatCode="0.00">
                  <c:v>5.7629656853159172</c:v>
                </c:pt>
                <c:pt idx="70" formatCode="0.00">
                  <c:v>5.7629656853159164</c:v>
                </c:pt>
                <c:pt idx="71" formatCode="0.00">
                  <c:v>5.7629656853159164</c:v>
                </c:pt>
                <c:pt idx="72" formatCode="0.00">
                  <c:v>5.7629656853159172</c:v>
                </c:pt>
                <c:pt idx="73" formatCode="0.00">
                  <c:v>5.7629656853159172</c:v>
                </c:pt>
                <c:pt idx="74" formatCode="0.00">
                  <c:v>5.7629656853159172</c:v>
                </c:pt>
                <c:pt idx="75" formatCode="0.00">
                  <c:v>5.7629656853159172</c:v>
                </c:pt>
              </c:numCache>
            </c:numRef>
          </c:val>
          <c:smooth val="0"/>
          <c:extLst>
            <c:ext xmlns:c16="http://schemas.microsoft.com/office/drawing/2014/chart" uri="{C3380CC4-5D6E-409C-BE32-E72D297353CC}">
              <c16:uniqueId val="{00000007-0E83-41A8-B958-019CECF9FE1D}"/>
            </c:ext>
          </c:extLst>
        </c:ser>
        <c:ser>
          <c:idx val="5"/>
          <c:order val="5"/>
          <c:tx>
            <c:strRef>
              <c:f>'Data for Graph D'!$AP$2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D'!$AP$3:$AP$78</c:f>
              <c:numCache>
                <c:formatCode>General</c:formatCode>
                <c:ptCount val="76"/>
                <c:pt idx="0">
                  <c:v>4.1354500000000005</c:v>
                </c:pt>
                <c:pt idx="1">
                  <c:v>3.8427599999999997</c:v>
                </c:pt>
                <c:pt idx="2">
                  <c:v>3.97864</c:v>
                </c:pt>
                <c:pt idx="3">
                  <c:v>3.8943600000000003</c:v>
                </c:pt>
                <c:pt idx="4">
                  <c:v>3.9786700000000002</c:v>
                </c:pt>
                <c:pt idx="5">
                  <c:v>4.0478199999999998</c:v>
                </c:pt>
                <c:pt idx="6">
                  <c:v>4.0503600000000004</c:v>
                </c:pt>
                <c:pt idx="7">
                  <c:v>4.17828</c:v>
                </c:pt>
                <c:pt idx="8">
                  <c:v>4.3803200000000002</c:v>
                </c:pt>
                <c:pt idx="9">
                  <c:v>4.5393600000000003</c:v>
                </c:pt>
                <c:pt idx="10">
                  <c:v>4.4766399999999997</c:v>
                </c:pt>
                <c:pt idx="11">
                  <c:v>4.6137200000000007</c:v>
                </c:pt>
                <c:pt idx="12">
                  <c:v>4.7254499999999995</c:v>
                </c:pt>
                <c:pt idx="13">
                  <c:v>5.1920999999999999</c:v>
                </c:pt>
                <c:pt idx="14">
                  <c:v>5.5711399999999998</c:v>
                </c:pt>
                <c:pt idx="15">
                  <c:v>5.5030900000000003</c:v>
                </c:pt>
                <c:pt idx="16">
                  <c:v>5.3647499999999999</c:v>
                </c:pt>
                <c:pt idx="17">
                  <c:v>5.4114599999999999</c:v>
                </c:pt>
                <c:pt idx="18">
                  <c:v>5.6958200000000003</c:v>
                </c:pt>
                <c:pt idx="19">
                  <c:v>6.2254300000000002</c:v>
                </c:pt>
                <c:pt idx="20">
                  <c:v>6.4453999999999994</c:v>
                </c:pt>
                <c:pt idx="21">
                  <c:v>6.3533000000000008</c:v>
                </c:pt>
                <c:pt idx="22">
                  <c:v>6.37453</c:v>
                </c:pt>
                <c:pt idx="23">
                  <c:v>6.8479700000000001</c:v>
                </c:pt>
                <c:pt idx="24">
                  <c:v>7.2453900000000004</c:v>
                </c:pt>
                <c:pt idx="25">
                  <c:v>7.54094</c:v>
                </c:pt>
                <c:pt idx="26">
                  <c:v>7.6852799999999997</c:v>
                </c:pt>
                <c:pt idx="27">
                  <c:v>7.7719700000000005</c:v>
                </c:pt>
                <c:pt idx="28">
                  <c:v>8.6856600000000004</c:v>
                </c:pt>
                <c:pt idx="29">
                  <c:v>7.9522599999999999</c:v>
                </c:pt>
                <c:pt idx="30">
                  <c:v>7.935830000000001</c:v>
                </c:pt>
                <c:pt idx="31">
                  <c:v>7.70662</c:v>
                </c:pt>
                <c:pt idx="32">
                  <c:v>7.5533600000000005</c:v>
                </c:pt>
                <c:pt idx="33">
                  <c:v>7.3985300000000001</c:v>
                </c:pt>
                <c:pt idx="34">
                  <c:v>7.4686100000000009</c:v>
                </c:pt>
                <c:pt idx="35">
                  <c:v>7.5260900000000008</c:v>
                </c:pt>
                <c:pt idx="36">
                  <c:v>7.1801300000000001</c:v>
                </c:pt>
                <c:pt idx="37">
                  <c:v>7.0053000000000001</c:v>
                </c:pt>
                <c:pt idx="38">
                  <c:v>7.1080599999999992</c:v>
                </c:pt>
                <c:pt idx="39">
                  <c:v>7.0857799999999997</c:v>
                </c:pt>
                <c:pt idx="40">
                  <c:v>6.8438999999999997</c:v>
                </c:pt>
                <c:pt idx="41" formatCode="0.00">
                  <c:v>6.8880745769431204</c:v>
                </c:pt>
                <c:pt idx="42" formatCode="0.00">
                  <c:v>6.8531251712398547</c:v>
                </c:pt>
                <c:pt idx="43" formatCode="0.00">
                  <c:v>6.8212040479839642</c:v>
                </c:pt>
                <c:pt idx="44" formatCode="0.00">
                  <c:v>6.7924559240540301</c:v>
                </c:pt>
                <c:pt idx="45" formatCode="0.00">
                  <c:v>6.7668147921586241</c:v>
                </c:pt>
                <c:pt idx="46" formatCode="0.00">
                  <c:v>6.7443060285693166</c:v>
                </c:pt>
                <c:pt idx="47" formatCode="0.00">
                  <c:v>6.7250626989427023</c:v>
                </c:pt>
                <c:pt idx="48" formatCode="0.00">
                  <c:v>6.7088643258421579</c:v>
                </c:pt>
                <c:pt idx="49" formatCode="0.00">
                  <c:v>6.6958567385508294</c:v>
                </c:pt>
                <c:pt idx="50" formatCode="0.00">
                  <c:v>6.6858458871826194</c:v>
                </c:pt>
                <c:pt idx="51" formatCode="0.00">
                  <c:v>6.682398967408008</c:v>
                </c:pt>
                <c:pt idx="52" formatCode="0.00">
                  <c:v>6.678759528622833</c:v>
                </c:pt>
                <c:pt idx="53" formatCode="0.00">
                  <c:v>6.6750648532542316</c:v>
                </c:pt>
                <c:pt idx="54" formatCode="0.00">
                  <c:v>6.6711633415037319</c:v>
                </c:pt>
                <c:pt idx="55" formatCode="0.00">
                  <c:v>6.6670611906047723</c:v>
                </c:pt>
                <c:pt idx="56" formatCode="0.00">
                  <c:v>6.6626478359664949</c:v>
                </c:pt>
                <c:pt idx="57" formatCode="0.00">
                  <c:v>6.6580595957087265</c:v>
                </c:pt>
                <c:pt idx="58" formatCode="0.00">
                  <c:v>6.6530502097146673</c:v>
                </c:pt>
                <c:pt idx="59" formatCode="0.00">
                  <c:v>6.6477380167659463</c:v>
                </c:pt>
                <c:pt idx="60" formatCode="0.00">
                  <c:v>6.6421096333487331</c:v>
                </c:pt>
                <c:pt idx="61" formatCode="0.00">
                  <c:v>6.6361423043031778</c:v>
                </c:pt>
                <c:pt idx="62" formatCode="0.00">
                  <c:v>6.6361423043031778</c:v>
                </c:pt>
                <c:pt idx="63" formatCode="0.00">
                  <c:v>6.6361423043031778</c:v>
                </c:pt>
                <c:pt idx="64" formatCode="0.00">
                  <c:v>6.6361423043031795</c:v>
                </c:pt>
                <c:pt idx="65" formatCode="0.00">
                  <c:v>6.6361423043031778</c:v>
                </c:pt>
                <c:pt idx="66" formatCode="0.00">
                  <c:v>6.6361423043031778</c:v>
                </c:pt>
                <c:pt idx="67" formatCode="0.00">
                  <c:v>6.6361423043031778</c:v>
                </c:pt>
                <c:pt idx="68" formatCode="0.00">
                  <c:v>6.6361423043031778</c:v>
                </c:pt>
                <c:pt idx="69" formatCode="0.00">
                  <c:v>6.6361423043031778</c:v>
                </c:pt>
                <c:pt idx="70" formatCode="0.00">
                  <c:v>6.6361423043031769</c:v>
                </c:pt>
                <c:pt idx="71" formatCode="0.00">
                  <c:v>6.6361423043031769</c:v>
                </c:pt>
                <c:pt idx="72" formatCode="0.00">
                  <c:v>6.6361423043031778</c:v>
                </c:pt>
                <c:pt idx="73" formatCode="0.00">
                  <c:v>6.6361423043031778</c:v>
                </c:pt>
                <c:pt idx="74" formatCode="0.00">
                  <c:v>6.6361423043031778</c:v>
                </c:pt>
                <c:pt idx="75" formatCode="0.00">
                  <c:v>6.6361423043031778</c:v>
                </c:pt>
              </c:numCache>
            </c:numRef>
          </c:val>
          <c:smooth val="0"/>
          <c:extLst>
            <c:ext xmlns:c16="http://schemas.microsoft.com/office/drawing/2014/chart" uri="{C3380CC4-5D6E-409C-BE32-E72D297353CC}">
              <c16:uniqueId val="{00000008-0E83-41A8-B958-019CECF9FE1D}"/>
            </c:ext>
          </c:extLst>
        </c:ser>
        <c:dLbls>
          <c:showLegendKey val="0"/>
          <c:showVal val="0"/>
          <c:showCatName val="0"/>
          <c:showSerName val="0"/>
          <c:showPercent val="0"/>
          <c:showBubbleSize val="0"/>
        </c:dLbls>
        <c:marker val="1"/>
        <c:smooth val="0"/>
        <c:axId val="513535384"/>
        <c:axId val="513537344"/>
      </c:lineChart>
      <c:catAx>
        <c:axId val="513535384"/>
        <c:scaling>
          <c:orientation val="minMax"/>
        </c:scaling>
        <c:delete val="0"/>
        <c:axPos val="b"/>
        <c:numFmt formatCode="General" sourceLinked="0"/>
        <c:majorTickMark val="out"/>
        <c:minorTickMark val="none"/>
        <c:tickLblPos val="nextTo"/>
        <c:crossAx val="513537344"/>
        <c:crosses val="autoZero"/>
        <c:auto val="1"/>
        <c:lblAlgn val="ctr"/>
        <c:lblOffset val="100"/>
        <c:noMultiLvlLbl val="0"/>
      </c:catAx>
      <c:valAx>
        <c:axId val="513537344"/>
        <c:scaling>
          <c:orientation val="minMax"/>
          <c:max val="16"/>
        </c:scaling>
        <c:delete val="0"/>
        <c:axPos val="l"/>
        <c:majorGridlines/>
        <c:numFmt formatCode="General" sourceLinked="1"/>
        <c:majorTickMark val="out"/>
        <c:minorTickMark val="none"/>
        <c:tickLblPos val="nextTo"/>
        <c:crossAx val="513535384"/>
        <c:crosses val="autoZero"/>
        <c:crossBetween val="between"/>
      </c:valAx>
      <c:spPr>
        <a:ln w="6350"/>
      </c:spPr>
    </c:plotArea>
    <c:legend>
      <c:legendPos val="b"/>
      <c:legendEntry>
        <c:idx val="0"/>
        <c:delete val="1"/>
      </c:legendEntry>
      <c:layout>
        <c:manualLayout>
          <c:xMode val="edge"/>
          <c:yMode val="edge"/>
          <c:x val="8.7184681288560967E-2"/>
          <c:y val="0.87625074643447343"/>
          <c:w val="0.79375813412844498"/>
          <c:h val="0.10258523240150537"/>
        </c:manualLayout>
      </c:layou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MA Spending by type of service</a:t>
            </a:r>
          </a:p>
        </c:rich>
      </c:tx>
      <c:overlay val="0"/>
    </c:title>
    <c:autoTitleDeleted val="0"/>
    <c:plotArea>
      <c:layout>
        <c:manualLayout>
          <c:layoutTarget val="inner"/>
          <c:xMode val="edge"/>
          <c:yMode val="edge"/>
          <c:x val="7.5690927855574935E-2"/>
          <c:y val="8.5395687655964794E-2"/>
          <c:w val="0.88262236681492656"/>
          <c:h val="0.71076796405865594"/>
        </c:manualLayout>
      </c:layout>
      <c:barChart>
        <c:barDir val="col"/>
        <c:grouping val="clustered"/>
        <c:varyColors val="0"/>
        <c:ser>
          <c:idx val="6"/>
          <c:order val="6"/>
          <c:tx>
            <c:strRef>
              <c:f>'Data for Graph D'!$AX$2</c:f>
              <c:strCache>
                <c:ptCount val="1"/>
                <c:pt idx="0">
                  <c:v>v</c:v>
                </c:pt>
              </c:strCache>
            </c:strRef>
          </c:tx>
          <c:invertIfNegative val="0"/>
          <c:dPt>
            <c:idx val="41"/>
            <c:invertIfNegative val="0"/>
            <c:bubble3D val="0"/>
            <c:spPr>
              <a:solidFill>
                <a:schemeClr val="tx1">
                  <a:alpha val="75000"/>
                </a:schemeClr>
              </a:solidFill>
              <a:ln w="3175" cmpd="sng">
                <a:solidFill>
                  <a:schemeClr val="tx1">
                    <a:alpha val="64000"/>
                  </a:schemeClr>
                </a:solidFill>
              </a:ln>
            </c:spPr>
            <c:extLst>
              <c:ext xmlns:c16="http://schemas.microsoft.com/office/drawing/2014/chart" uri="{C3380CC4-5D6E-409C-BE32-E72D297353CC}">
                <c16:uniqueId val="{00000001-A4E2-4B5E-BE73-7EB6E45CEAAF}"/>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D'!$AX$3:$AX$78</c:f>
              <c:numCache>
                <c:formatCode>General</c:formatCode>
                <c:ptCount val="76"/>
                <c:pt idx="41">
                  <c:v>2.1</c:v>
                </c:pt>
              </c:numCache>
            </c:numRef>
          </c:val>
          <c:extLst>
            <c:ext xmlns:c16="http://schemas.microsoft.com/office/drawing/2014/chart" uri="{C3380CC4-5D6E-409C-BE32-E72D297353CC}">
              <c16:uniqueId val="{00000002-A4E2-4B5E-BE73-7EB6E45CEAAF}"/>
            </c:ext>
          </c:extLst>
        </c:ser>
        <c:dLbls>
          <c:showLegendKey val="0"/>
          <c:showVal val="0"/>
          <c:showCatName val="0"/>
          <c:showSerName val="0"/>
          <c:showPercent val="0"/>
          <c:showBubbleSize val="0"/>
        </c:dLbls>
        <c:gapWidth val="374"/>
        <c:overlap val="41"/>
        <c:axId val="513528720"/>
        <c:axId val="513534208"/>
      </c:barChart>
      <c:lineChart>
        <c:grouping val="standard"/>
        <c:varyColors val="0"/>
        <c:ser>
          <c:idx val="0"/>
          <c:order val="0"/>
          <c:tx>
            <c:strRef>
              <c:f>'Data for Graph D'!$AR$2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D'!$AR$3:$AR$78</c:f>
              <c:numCache>
                <c:formatCode>General</c:formatCode>
                <c:ptCount val="76"/>
                <c:pt idx="0">
                  <c:v>2.05748</c:v>
                </c:pt>
                <c:pt idx="1">
                  <c:v>2.0164</c:v>
                </c:pt>
                <c:pt idx="2">
                  <c:v>2.0032399999999999</c:v>
                </c:pt>
                <c:pt idx="3">
                  <c:v>1.8495600000000001</c:v>
                </c:pt>
                <c:pt idx="4">
                  <c:v>1.77363</c:v>
                </c:pt>
                <c:pt idx="5">
                  <c:v>1.7781499999999999</c:v>
                </c:pt>
                <c:pt idx="6">
                  <c:v>1.7703900000000001</c:v>
                </c:pt>
                <c:pt idx="7">
                  <c:v>1.73542</c:v>
                </c:pt>
                <c:pt idx="8">
                  <c:v>1.7292100000000001</c:v>
                </c:pt>
                <c:pt idx="9">
                  <c:v>1.7418199999999999</c:v>
                </c:pt>
                <c:pt idx="10">
                  <c:v>1.7212800000000001</c:v>
                </c:pt>
                <c:pt idx="11">
                  <c:v>1.7118899999999999</c:v>
                </c:pt>
                <c:pt idx="12">
                  <c:v>1.7115100000000001</c:v>
                </c:pt>
                <c:pt idx="13">
                  <c:v>1.69034</c:v>
                </c:pt>
                <c:pt idx="14">
                  <c:v>1.63826</c:v>
                </c:pt>
                <c:pt idx="15">
                  <c:v>1.5880700000000001</c:v>
                </c:pt>
                <c:pt idx="16">
                  <c:v>1.4648400000000001</c:v>
                </c:pt>
                <c:pt idx="17">
                  <c:v>1.47122</c:v>
                </c:pt>
                <c:pt idx="18">
                  <c:v>1.4351400000000001</c:v>
                </c:pt>
                <c:pt idx="19">
                  <c:v>1.4129400000000001</c:v>
                </c:pt>
                <c:pt idx="20">
                  <c:v>1.4046799999999999</c:v>
                </c:pt>
                <c:pt idx="21">
                  <c:v>1.31616</c:v>
                </c:pt>
                <c:pt idx="22">
                  <c:v>1.2823</c:v>
                </c:pt>
                <c:pt idx="23">
                  <c:v>1.2635099999999999</c:v>
                </c:pt>
                <c:pt idx="24">
                  <c:v>1.25071</c:v>
                </c:pt>
                <c:pt idx="25">
                  <c:v>1.22828</c:v>
                </c:pt>
                <c:pt idx="26">
                  <c:v>1.2557700000000001</c:v>
                </c:pt>
                <c:pt idx="27">
                  <c:v>1.2250399999999999</c:v>
                </c:pt>
                <c:pt idx="28">
                  <c:v>1.1861699999999999</c:v>
                </c:pt>
                <c:pt idx="29">
                  <c:v>1.1849800000000001</c:v>
                </c:pt>
                <c:pt idx="30">
                  <c:v>1.1657900000000001</c:v>
                </c:pt>
                <c:pt idx="31">
                  <c:v>1.1588400000000001</c:v>
                </c:pt>
                <c:pt idx="32">
                  <c:v>1.1743300000000001</c:v>
                </c:pt>
                <c:pt idx="33">
                  <c:v>1.20553</c:v>
                </c:pt>
                <c:pt idx="34">
                  <c:v>1.22536</c:v>
                </c:pt>
                <c:pt idx="35">
                  <c:v>1.21055</c:v>
                </c:pt>
                <c:pt idx="36">
                  <c:v>1.2129799999999999</c:v>
                </c:pt>
                <c:pt idx="37">
                  <c:v>1.22258</c:v>
                </c:pt>
                <c:pt idx="38">
                  <c:v>1.22803</c:v>
                </c:pt>
                <c:pt idx="39">
                  <c:v>1.18716</c:v>
                </c:pt>
                <c:pt idx="40">
                  <c:v>1.1899</c:v>
                </c:pt>
                <c:pt idx="41" formatCode="0.00">
                  <c:v>1.2112225886848476</c:v>
                </c:pt>
                <c:pt idx="42" formatCode="0.00">
                  <c:v>1.2126447829929659</c:v>
                </c:pt>
                <c:pt idx="43" formatCode="0.00">
                  <c:v>1.2139450026288403</c:v>
                </c:pt>
                <c:pt idx="44" formatCode="0.00">
                  <c:v>1.2150539251385164</c:v>
                </c:pt>
                <c:pt idx="45" formatCode="0.00">
                  <c:v>1.2159720607597599</c:v>
                </c:pt>
                <c:pt idx="46" formatCode="0.00">
                  <c:v>1.2166662132708721</c:v>
                </c:pt>
                <c:pt idx="47" formatCode="0.00">
                  <c:v>1.2171886818841948</c:v>
                </c:pt>
                <c:pt idx="48" formatCode="0.00">
                  <c:v>1.2173650436333134</c:v>
                </c:pt>
                <c:pt idx="49" formatCode="0.00">
                  <c:v>1.2173280539419851</c:v>
                </c:pt>
                <c:pt idx="50" formatCode="0.00">
                  <c:v>1.2170770267488271</c:v>
                </c:pt>
                <c:pt idx="51" formatCode="0.00">
                  <c:v>1.2189265903917412</c:v>
                </c:pt>
                <c:pt idx="52" formatCode="0.00">
                  <c:v>1.2207746462709459</c:v>
                </c:pt>
                <c:pt idx="53" formatCode="0.00">
                  <c:v>1.2226539835568953</c:v>
                </c:pt>
                <c:pt idx="54" formatCode="0.00">
                  <c:v>1.2246402831658389</c:v>
                </c:pt>
                <c:pt idx="55" formatCode="0.00">
                  <c:v>1.2266524220256563</c:v>
                </c:pt>
                <c:pt idx="56" formatCode="0.00">
                  <c:v>1.2286771480475647</c:v>
                </c:pt>
                <c:pt idx="57" formatCode="0.00">
                  <c:v>1.2307312953783833</c:v>
                </c:pt>
                <c:pt idx="58" formatCode="0.00">
                  <c:v>1.2328468313143741</c:v>
                </c:pt>
                <c:pt idx="59" formatCode="0.00">
                  <c:v>1.2349584012977783</c:v>
                </c:pt>
                <c:pt idx="60" formatCode="0.00">
                  <c:v>1.2371325429506139</c:v>
                </c:pt>
                <c:pt idx="61" formatCode="0.00">
                  <c:v>1.2393482036371934</c:v>
                </c:pt>
                <c:pt idx="62" formatCode="0.00">
                  <c:v>1.2393482036371934</c:v>
                </c:pt>
                <c:pt idx="63" formatCode="0.00">
                  <c:v>1.2393482036371934</c:v>
                </c:pt>
                <c:pt idx="64" formatCode="0.00">
                  <c:v>1.2393482036371937</c:v>
                </c:pt>
                <c:pt idx="65" formatCode="0.00">
                  <c:v>1.2393482036371934</c:v>
                </c:pt>
                <c:pt idx="66" formatCode="0.00">
                  <c:v>1.2393482036371934</c:v>
                </c:pt>
                <c:pt idx="67" formatCode="0.00">
                  <c:v>1.2393482036371934</c:v>
                </c:pt>
                <c:pt idx="68" formatCode="0.00">
                  <c:v>1.2393482036371934</c:v>
                </c:pt>
                <c:pt idx="69" formatCode="0.00">
                  <c:v>1.2393482036371934</c:v>
                </c:pt>
                <c:pt idx="70" formatCode="0.00">
                  <c:v>1.2393482036371934</c:v>
                </c:pt>
                <c:pt idx="71" formatCode="0.00">
                  <c:v>1.2393482036371934</c:v>
                </c:pt>
                <c:pt idx="72" formatCode="0.00">
                  <c:v>1.2393482036371934</c:v>
                </c:pt>
                <c:pt idx="73" formatCode="0.00">
                  <c:v>1.2393482036371934</c:v>
                </c:pt>
                <c:pt idx="74" formatCode="0.00">
                  <c:v>1.2393482036371934</c:v>
                </c:pt>
                <c:pt idx="75" formatCode="0.00">
                  <c:v>1.2393482036371934</c:v>
                </c:pt>
              </c:numCache>
            </c:numRef>
          </c:val>
          <c:smooth val="0"/>
          <c:extLst>
            <c:ext xmlns:c16="http://schemas.microsoft.com/office/drawing/2014/chart" uri="{C3380CC4-5D6E-409C-BE32-E72D297353CC}">
              <c16:uniqueId val="{00000003-A4E2-4B5E-BE73-7EB6E45CEAAF}"/>
            </c:ext>
          </c:extLst>
        </c:ser>
        <c:ser>
          <c:idx val="1"/>
          <c:order val="1"/>
          <c:tx>
            <c:strRef>
              <c:f>'Data for Graph D'!$AS$2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D'!$AS$3:$AS$78</c:f>
              <c:numCache>
                <c:formatCode>General</c:formatCode>
                <c:ptCount val="76"/>
                <c:pt idx="0">
                  <c:v>0.54183000000000003</c:v>
                </c:pt>
                <c:pt idx="1">
                  <c:v>0.58791000000000004</c:v>
                </c:pt>
                <c:pt idx="2">
                  <c:v>0.59223000000000003</c:v>
                </c:pt>
                <c:pt idx="3">
                  <c:v>0.58923999999999999</c:v>
                </c:pt>
                <c:pt idx="4">
                  <c:v>0.58426</c:v>
                </c:pt>
                <c:pt idx="5">
                  <c:v>0.56281999999999999</c:v>
                </c:pt>
                <c:pt idx="6">
                  <c:v>0.57694000000000001</c:v>
                </c:pt>
                <c:pt idx="7">
                  <c:v>0.59071999999999991</c:v>
                </c:pt>
                <c:pt idx="8">
                  <c:v>0.60607999999999995</c:v>
                </c:pt>
                <c:pt idx="9">
                  <c:v>0.58623000000000003</c:v>
                </c:pt>
                <c:pt idx="10">
                  <c:v>0.57050000000000001</c:v>
                </c:pt>
                <c:pt idx="11">
                  <c:v>0.53486</c:v>
                </c:pt>
                <c:pt idx="12">
                  <c:v>0.52383999999999997</c:v>
                </c:pt>
                <c:pt idx="13">
                  <c:v>0.50844</c:v>
                </c:pt>
                <c:pt idx="14">
                  <c:v>0.52392000000000005</c:v>
                </c:pt>
                <c:pt idx="15">
                  <c:v>0.53607000000000005</c:v>
                </c:pt>
                <c:pt idx="16">
                  <c:v>0.52500999999999998</c:v>
                </c:pt>
                <c:pt idx="17">
                  <c:v>0.53711999999999993</c:v>
                </c:pt>
                <c:pt idx="18">
                  <c:v>0.53510000000000002</c:v>
                </c:pt>
                <c:pt idx="19">
                  <c:v>0.54496999999999995</c:v>
                </c:pt>
                <c:pt idx="20">
                  <c:v>0.56010000000000004</c:v>
                </c:pt>
                <c:pt idx="21">
                  <c:v>0.56378000000000006</c:v>
                </c:pt>
                <c:pt idx="22">
                  <c:v>0.54558000000000006</c:v>
                </c:pt>
                <c:pt idx="23">
                  <c:v>0.50126999999999999</c:v>
                </c:pt>
                <c:pt idx="24">
                  <c:v>0.52691999999999994</c:v>
                </c:pt>
                <c:pt idx="25">
                  <c:v>0.52946000000000004</c:v>
                </c:pt>
                <c:pt idx="26">
                  <c:v>0.57108000000000003</c:v>
                </c:pt>
                <c:pt idx="27">
                  <c:v>0.54016999999999993</c:v>
                </c:pt>
                <c:pt idx="28">
                  <c:v>0.51856999999999998</c:v>
                </c:pt>
                <c:pt idx="29">
                  <c:v>0.51066</c:v>
                </c:pt>
                <c:pt idx="30">
                  <c:v>0.52917999999999998</c:v>
                </c:pt>
                <c:pt idx="31">
                  <c:v>0.50722</c:v>
                </c:pt>
                <c:pt idx="32">
                  <c:v>0.50155000000000005</c:v>
                </c:pt>
                <c:pt idx="33">
                  <c:v>0.50122</c:v>
                </c:pt>
                <c:pt idx="34">
                  <c:v>0.48447000000000007</c:v>
                </c:pt>
                <c:pt idx="35">
                  <c:v>0.47654999999999997</c:v>
                </c:pt>
                <c:pt idx="36">
                  <c:v>0.45941999999999994</c:v>
                </c:pt>
                <c:pt idx="37">
                  <c:v>0.46572999999999998</c:v>
                </c:pt>
                <c:pt idx="38">
                  <c:v>0.47289000000000003</c:v>
                </c:pt>
                <c:pt idx="39">
                  <c:v>0.46506999999999998</c:v>
                </c:pt>
                <c:pt idx="40">
                  <c:v>0.48232999999999998</c:v>
                </c:pt>
                <c:pt idx="41" formatCode="0.00">
                  <c:v>0.43622344171357297</c:v>
                </c:pt>
                <c:pt idx="42" formatCode="0.00">
                  <c:v>0.43582897100898688</c:v>
                </c:pt>
                <c:pt idx="43" formatCode="0.00">
                  <c:v>0.43538566486976293</c:v>
                </c:pt>
                <c:pt idx="44" formatCode="0.00">
                  <c:v>0.4348689631601132</c:v>
                </c:pt>
                <c:pt idx="45" formatCode="0.00">
                  <c:v>0.43427945720968197</c:v>
                </c:pt>
                <c:pt idx="46" formatCode="0.00">
                  <c:v>0.43360572689388877</c:v>
                </c:pt>
                <c:pt idx="47" formatCode="0.00">
                  <c:v>0.43286686030685373</c:v>
                </c:pt>
                <c:pt idx="48" formatCode="0.00">
                  <c:v>0.43200133327840634</c:v>
                </c:pt>
                <c:pt idx="49" formatCode="0.00">
                  <c:v>0.43105692997731576</c:v>
                </c:pt>
                <c:pt idx="50" formatCode="0.00">
                  <c:v>0.43003388278458565</c:v>
                </c:pt>
                <c:pt idx="51" formatCode="0.00">
                  <c:v>0.4306873952717486</c:v>
                </c:pt>
                <c:pt idx="52" formatCode="0.00">
                  <c:v>0.4313403750157343</c:v>
                </c:pt>
                <c:pt idx="53" formatCode="0.00">
                  <c:v>0.43200440752343638</c:v>
                </c:pt>
                <c:pt idx="54" formatCode="0.00">
                  <c:v>0.43270623338526309</c:v>
                </c:pt>
                <c:pt idx="55" formatCode="0.00">
                  <c:v>0.43341718911573196</c:v>
                </c:pt>
                <c:pt idx="56" formatCode="0.00">
                  <c:v>0.43413259231013951</c:v>
                </c:pt>
                <c:pt idx="57" formatCode="0.00">
                  <c:v>0.43485839103369545</c:v>
                </c:pt>
                <c:pt idx="58" formatCode="0.00">
                  <c:v>0.43560588039774556</c:v>
                </c:pt>
                <c:pt idx="59" formatCode="0.00">
                  <c:v>0.43635196845854834</c:v>
                </c:pt>
                <c:pt idx="60" formatCode="0.00">
                  <c:v>0.43712016517588365</c:v>
                </c:pt>
                <c:pt idx="61" formatCode="0.00">
                  <c:v>0.43790303195180835</c:v>
                </c:pt>
                <c:pt idx="62" formatCode="0.00">
                  <c:v>0.43790303195180835</c:v>
                </c:pt>
                <c:pt idx="63" formatCode="0.00">
                  <c:v>0.43790303195180835</c:v>
                </c:pt>
                <c:pt idx="64" formatCode="0.00">
                  <c:v>0.43790303195180846</c:v>
                </c:pt>
                <c:pt idx="65" formatCode="0.00">
                  <c:v>0.43790303195180835</c:v>
                </c:pt>
                <c:pt idx="66" formatCode="0.00">
                  <c:v>0.43790303195180835</c:v>
                </c:pt>
                <c:pt idx="67" formatCode="0.00">
                  <c:v>0.43790303195180835</c:v>
                </c:pt>
                <c:pt idx="68" formatCode="0.00">
                  <c:v>0.43790303195180835</c:v>
                </c:pt>
                <c:pt idx="69" formatCode="0.00">
                  <c:v>0.43790303195180835</c:v>
                </c:pt>
                <c:pt idx="70" formatCode="0.00">
                  <c:v>0.43790303195180835</c:v>
                </c:pt>
                <c:pt idx="71" formatCode="0.00">
                  <c:v>0.43790303195180835</c:v>
                </c:pt>
                <c:pt idx="72" formatCode="0.00">
                  <c:v>0.43790303195180835</c:v>
                </c:pt>
                <c:pt idx="73" formatCode="0.00">
                  <c:v>0.43790303195180835</c:v>
                </c:pt>
                <c:pt idx="74" formatCode="0.00">
                  <c:v>0.43790303195180835</c:v>
                </c:pt>
                <c:pt idx="75" formatCode="0.00">
                  <c:v>0.43790303195180835</c:v>
                </c:pt>
              </c:numCache>
            </c:numRef>
          </c:val>
          <c:smooth val="0"/>
          <c:extLst>
            <c:ext xmlns:c16="http://schemas.microsoft.com/office/drawing/2014/chart" uri="{C3380CC4-5D6E-409C-BE32-E72D297353CC}">
              <c16:uniqueId val="{00000004-A4E2-4B5E-BE73-7EB6E45CEAAF}"/>
            </c:ext>
          </c:extLst>
        </c:ser>
        <c:ser>
          <c:idx val="2"/>
          <c:order val="2"/>
          <c:tx>
            <c:strRef>
              <c:f>'Data for Graph D'!$AT$2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D'!$AT$3:$AT$78</c:f>
              <c:numCache>
                <c:formatCode>General</c:formatCode>
                <c:ptCount val="76"/>
                <c:pt idx="0">
                  <c:v>0.35576000000000002</c:v>
                </c:pt>
                <c:pt idx="1">
                  <c:v>0.38435000000000002</c:v>
                </c:pt>
                <c:pt idx="2">
                  <c:v>0.40194000000000002</c:v>
                </c:pt>
                <c:pt idx="3">
                  <c:v>0.40860999999999997</c:v>
                </c:pt>
                <c:pt idx="4">
                  <c:v>0.40533000000000002</c:v>
                </c:pt>
                <c:pt idx="5">
                  <c:v>0.40765000000000001</c:v>
                </c:pt>
                <c:pt idx="6">
                  <c:v>0.41177000000000002</c:v>
                </c:pt>
                <c:pt idx="7">
                  <c:v>0.39988000000000001</c:v>
                </c:pt>
                <c:pt idx="8">
                  <c:v>0.39573000000000003</c:v>
                </c:pt>
                <c:pt idx="9">
                  <c:v>0.40497</c:v>
                </c:pt>
                <c:pt idx="10">
                  <c:v>0.40761000000000003</c:v>
                </c:pt>
                <c:pt idx="11">
                  <c:v>0.39918999999999993</c:v>
                </c:pt>
                <c:pt idx="12">
                  <c:v>0.40223000000000003</c:v>
                </c:pt>
                <c:pt idx="13">
                  <c:v>0.40993000000000002</c:v>
                </c:pt>
                <c:pt idx="14">
                  <c:v>0.40876000000000001</c:v>
                </c:pt>
                <c:pt idx="15">
                  <c:v>0.40365000000000001</c:v>
                </c:pt>
                <c:pt idx="16">
                  <c:v>0.39088999999999996</c:v>
                </c:pt>
                <c:pt idx="17">
                  <c:v>0.39454</c:v>
                </c:pt>
                <c:pt idx="18">
                  <c:v>0.39626</c:v>
                </c:pt>
                <c:pt idx="19">
                  <c:v>0.40759999999999996</c:v>
                </c:pt>
                <c:pt idx="20">
                  <c:v>0.42391000000000001</c:v>
                </c:pt>
                <c:pt idx="21">
                  <c:v>0.43033000000000005</c:v>
                </c:pt>
                <c:pt idx="22">
                  <c:v>0.42976000000000003</c:v>
                </c:pt>
                <c:pt idx="23">
                  <c:v>0.42157</c:v>
                </c:pt>
                <c:pt idx="24">
                  <c:v>0.39395000000000002</c:v>
                </c:pt>
                <c:pt idx="25">
                  <c:v>0.37684000000000001</c:v>
                </c:pt>
                <c:pt idx="26">
                  <c:v>0.36482999999999999</c:v>
                </c:pt>
                <c:pt idx="27">
                  <c:v>0.36495</c:v>
                </c:pt>
                <c:pt idx="28">
                  <c:v>0.35236999999999996</c:v>
                </c:pt>
                <c:pt idx="29">
                  <c:v>0.36881999999999998</c:v>
                </c:pt>
                <c:pt idx="30">
                  <c:v>0.36648000000000003</c:v>
                </c:pt>
                <c:pt idx="31">
                  <c:v>0.37298000000000003</c:v>
                </c:pt>
                <c:pt idx="32">
                  <c:v>0.36068</c:v>
                </c:pt>
                <c:pt idx="33">
                  <c:v>0.36797999999999997</c:v>
                </c:pt>
                <c:pt idx="34">
                  <c:v>0.34994999999999998</c:v>
                </c:pt>
                <c:pt idx="35">
                  <c:v>0.32843</c:v>
                </c:pt>
                <c:pt idx="36">
                  <c:v>0.34010999999999997</c:v>
                </c:pt>
                <c:pt idx="37">
                  <c:v>0.33975</c:v>
                </c:pt>
                <c:pt idx="38">
                  <c:v>0.32640999999999998</c:v>
                </c:pt>
                <c:pt idx="39">
                  <c:v>0.32984000000000002</c:v>
                </c:pt>
                <c:pt idx="40">
                  <c:v>0.33467000000000002</c:v>
                </c:pt>
                <c:pt idx="41" formatCode="0.00">
                  <c:v>0.4116760978299645</c:v>
                </c:pt>
                <c:pt idx="42" formatCode="0.00">
                  <c:v>0.41394790492536937</c:v>
                </c:pt>
                <c:pt idx="43" formatCode="0.00">
                  <c:v>0.41618793199280241</c:v>
                </c:pt>
                <c:pt idx="44" formatCode="0.00">
                  <c:v>0.41837181568258136</c:v>
                </c:pt>
                <c:pt idx="45" formatCode="0.00">
                  <c:v>0.42049892548815654</c:v>
                </c:pt>
                <c:pt idx="46" formatCode="0.00">
                  <c:v>0.4225569221645894</c:v>
                </c:pt>
                <c:pt idx="47" formatCode="0.00">
                  <c:v>0.42456308343278126</c:v>
                </c:pt>
                <c:pt idx="48" formatCode="0.00">
                  <c:v>0.42645557218303609</c:v>
                </c:pt>
                <c:pt idx="49" formatCode="0.00">
                  <c:v>0.4282795649449328</c:v>
                </c:pt>
                <c:pt idx="50" formatCode="0.00">
                  <c:v>0.43003388278458565</c:v>
                </c:pt>
                <c:pt idx="51" formatCode="0.00">
                  <c:v>0.4306873952717486</c:v>
                </c:pt>
                <c:pt idx="52" formatCode="0.00">
                  <c:v>0.4313403750157343</c:v>
                </c:pt>
                <c:pt idx="53" formatCode="0.00">
                  <c:v>0.43200440752343638</c:v>
                </c:pt>
                <c:pt idx="54" formatCode="0.00">
                  <c:v>0.43270623338526309</c:v>
                </c:pt>
                <c:pt idx="55" formatCode="0.00">
                  <c:v>0.43341718911573196</c:v>
                </c:pt>
                <c:pt idx="56" formatCode="0.00">
                  <c:v>0.43413259231013951</c:v>
                </c:pt>
                <c:pt idx="57" formatCode="0.00">
                  <c:v>0.43485839103369545</c:v>
                </c:pt>
                <c:pt idx="58" formatCode="0.00">
                  <c:v>0.43560588039774556</c:v>
                </c:pt>
                <c:pt idx="59" formatCode="0.00">
                  <c:v>0.43635196845854834</c:v>
                </c:pt>
                <c:pt idx="60" formatCode="0.00">
                  <c:v>0.43712016517588365</c:v>
                </c:pt>
                <c:pt idx="61" formatCode="0.00">
                  <c:v>0.43790303195180835</c:v>
                </c:pt>
                <c:pt idx="62" formatCode="0.00">
                  <c:v>0.43790303195180835</c:v>
                </c:pt>
                <c:pt idx="63" formatCode="0.00">
                  <c:v>0.43790303195180835</c:v>
                </c:pt>
                <c:pt idx="64" formatCode="0.00">
                  <c:v>0.43790303195180846</c:v>
                </c:pt>
                <c:pt idx="65" formatCode="0.00">
                  <c:v>0.43790303195180835</c:v>
                </c:pt>
                <c:pt idx="66" formatCode="0.00">
                  <c:v>0.43790303195180835</c:v>
                </c:pt>
                <c:pt idx="67" formatCode="0.00">
                  <c:v>0.43790303195180835</c:v>
                </c:pt>
                <c:pt idx="68" formatCode="0.00">
                  <c:v>0.43790303195180835</c:v>
                </c:pt>
                <c:pt idx="69" formatCode="0.00">
                  <c:v>0.43790303195180835</c:v>
                </c:pt>
                <c:pt idx="70" formatCode="0.00">
                  <c:v>0.43790303195180835</c:v>
                </c:pt>
                <c:pt idx="71" formatCode="0.00">
                  <c:v>0.43790303195180835</c:v>
                </c:pt>
                <c:pt idx="72" formatCode="0.00">
                  <c:v>0.43790303195180835</c:v>
                </c:pt>
                <c:pt idx="73" formatCode="0.00">
                  <c:v>0.43790303195180835</c:v>
                </c:pt>
                <c:pt idx="74" formatCode="0.00">
                  <c:v>0.43790303195180835</c:v>
                </c:pt>
                <c:pt idx="75" formatCode="0.00">
                  <c:v>0.43790303195180835</c:v>
                </c:pt>
              </c:numCache>
            </c:numRef>
          </c:val>
          <c:smooth val="0"/>
          <c:extLst>
            <c:ext xmlns:c16="http://schemas.microsoft.com/office/drawing/2014/chart" uri="{C3380CC4-5D6E-409C-BE32-E72D297353CC}">
              <c16:uniqueId val="{00000005-A4E2-4B5E-BE73-7EB6E45CEAAF}"/>
            </c:ext>
          </c:extLst>
        </c:ser>
        <c:ser>
          <c:idx val="3"/>
          <c:order val="3"/>
          <c:tx>
            <c:strRef>
              <c:f>'Data for Graph D'!$AU$2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D'!$AU$3:$AU$78</c:f>
              <c:numCache>
                <c:formatCode>General</c:formatCode>
                <c:ptCount val="76"/>
                <c:pt idx="0">
                  <c:v>0.42050999999999999</c:v>
                </c:pt>
                <c:pt idx="1">
                  <c:v>0.36584</c:v>
                </c:pt>
                <c:pt idx="2">
                  <c:v>0.34627999999999998</c:v>
                </c:pt>
                <c:pt idx="3">
                  <c:v>0.33437</c:v>
                </c:pt>
                <c:pt idx="4">
                  <c:v>0.36464000000000002</c:v>
                </c:pt>
                <c:pt idx="5">
                  <c:v>0.39374999999999999</c:v>
                </c:pt>
                <c:pt idx="6">
                  <c:v>0.39465000000000006</c:v>
                </c:pt>
                <c:pt idx="7">
                  <c:v>0.39012999999999998</c:v>
                </c:pt>
                <c:pt idx="8">
                  <c:v>0.41158999999999996</c:v>
                </c:pt>
                <c:pt idx="9">
                  <c:v>0.40416000000000002</c:v>
                </c:pt>
                <c:pt idx="10">
                  <c:v>0.40207999999999999</c:v>
                </c:pt>
                <c:pt idx="11">
                  <c:v>0.41394999999999998</c:v>
                </c:pt>
                <c:pt idx="12">
                  <c:v>0.41120999999999996</c:v>
                </c:pt>
                <c:pt idx="13">
                  <c:v>0.39383999999999997</c:v>
                </c:pt>
                <c:pt idx="14">
                  <c:v>0.36259000000000002</c:v>
                </c:pt>
                <c:pt idx="15">
                  <c:v>0.36730999999999997</c:v>
                </c:pt>
                <c:pt idx="16">
                  <c:v>0.37569000000000002</c:v>
                </c:pt>
                <c:pt idx="17">
                  <c:v>0.40413000000000004</c:v>
                </c:pt>
                <c:pt idx="18">
                  <c:v>0.42157</c:v>
                </c:pt>
                <c:pt idx="19">
                  <c:v>0.42427999999999999</c:v>
                </c:pt>
                <c:pt idx="20">
                  <c:v>0.46984000000000004</c:v>
                </c:pt>
                <c:pt idx="21">
                  <c:v>0.49040000000000006</c:v>
                </c:pt>
                <c:pt idx="22">
                  <c:v>0.48830999999999997</c:v>
                </c:pt>
                <c:pt idx="23">
                  <c:v>0.49459999999999998</c:v>
                </c:pt>
                <c:pt idx="24">
                  <c:v>0.47905999999999999</c:v>
                </c:pt>
                <c:pt idx="25">
                  <c:v>0.49620000000000003</c:v>
                </c:pt>
                <c:pt idx="26">
                  <c:v>0.50083</c:v>
                </c:pt>
                <c:pt idx="27">
                  <c:v>0.52417000000000002</c:v>
                </c:pt>
                <c:pt idx="28">
                  <c:v>0.54349000000000003</c:v>
                </c:pt>
                <c:pt idx="29">
                  <c:v>0.53924000000000005</c:v>
                </c:pt>
                <c:pt idx="30">
                  <c:v>0.53532000000000002</c:v>
                </c:pt>
                <c:pt idx="31">
                  <c:v>0.55010999999999999</c:v>
                </c:pt>
                <c:pt idx="32">
                  <c:v>0.54015000000000002</c:v>
                </c:pt>
                <c:pt idx="33">
                  <c:v>0.52146000000000003</c:v>
                </c:pt>
                <c:pt idx="34">
                  <c:v>0.53937000000000002</c:v>
                </c:pt>
                <c:pt idx="35">
                  <c:v>0.55446000000000006</c:v>
                </c:pt>
                <c:pt idx="36">
                  <c:v>0.53391</c:v>
                </c:pt>
                <c:pt idx="37">
                  <c:v>0.51649</c:v>
                </c:pt>
                <c:pt idx="38">
                  <c:v>0.49604000000000004</c:v>
                </c:pt>
                <c:pt idx="39">
                  <c:v>0.49585999999999997</c:v>
                </c:pt>
                <c:pt idx="40">
                  <c:v>0.49957999999999997</c:v>
                </c:pt>
                <c:pt idx="41" formatCode="0.00">
                  <c:v>0.64576655277847272</c:v>
                </c:pt>
                <c:pt idx="42" formatCode="0.00">
                  <c:v>0.64876519989051307</c:v>
                </c:pt>
                <c:pt idx="43" formatCode="0.00">
                  <c:v>0.65171093885894849</c:v>
                </c:pt>
                <c:pt idx="44" formatCode="0.00">
                  <c:v>0.65456580591970004</c:v>
                </c:pt>
                <c:pt idx="45" formatCode="0.00">
                  <c:v>0.65732906600783403</c:v>
                </c:pt>
                <c:pt idx="46" formatCode="0.00">
                  <c:v>0.65998169714924226</c:v>
                </c:pt>
                <c:pt idx="47" formatCode="0.00">
                  <c:v>0.66255095897223382</c:v>
                </c:pt>
                <c:pt idx="48" formatCode="0.00">
                  <c:v>0.66494065870293628</c:v>
                </c:pt>
                <c:pt idx="49" formatCode="0.00">
                  <c:v>0.66722164412964713</c:v>
                </c:pt>
                <c:pt idx="50" formatCode="0.00">
                  <c:v>0.66939236471185493</c:v>
                </c:pt>
                <c:pt idx="51" formatCode="0.00">
                  <c:v>0.67040962471545762</c:v>
                </c:pt>
                <c:pt idx="52" formatCode="0.00">
                  <c:v>0.67142605544902023</c:v>
                </c:pt>
                <c:pt idx="53" formatCode="0.00">
                  <c:v>0.67245969095629243</c:v>
                </c:pt>
                <c:pt idx="54" formatCode="0.00">
                  <c:v>0.67355215574121141</c:v>
                </c:pt>
                <c:pt idx="55" formatCode="0.00">
                  <c:v>0.67465883211411093</c:v>
                </c:pt>
                <c:pt idx="56" formatCode="0.00">
                  <c:v>0.6757724314261605</c:v>
                </c:pt>
                <c:pt idx="57" formatCode="0.00">
                  <c:v>0.67690221245811077</c:v>
                </c:pt>
                <c:pt idx="58" formatCode="0.00">
                  <c:v>0.67806575722290563</c:v>
                </c:pt>
                <c:pt idx="59" formatCode="0.00">
                  <c:v>0.67922712071377811</c:v>
                </c:pt>
                <c:pt idx="60" formatCode="0.00">
                  <c:v>0.68042289862283778</c:v>
                </c:pt>
                <c:pt idx="61" formatCode="0.00">
                  <c:v>0.68164151200045642</c:v>
                </c:pt>
                <c:pt idx="62" formatCode="0.00">
                  <c:v>0.68164151200045642</c:v>
                </c:pt>
                <c:pt idx="63" formatCode="0.00">
                  <c:v>0.68164151200045642</c:v>
                </c:pt>
                <c:pt idx="64" formatCode="0.00">
                  <c:v>0.68164151200045653</c:v>
                </c:pt>
                <c:pt idx="65" formatCode="0.00">
                  <c:v>0.68164151200045642</c:v>
                </c:pt>
                <c:pt idx="66" formatCode="0.00">
                  <c:v>0.68164151200045642</c:v>
                </c:pt>
                <c:pt idx="67" formatCode="0.00">
                  <c:v>0.68164151200045642</c:v>
                </c:pt>
                <c:pt idx="68" formatCode="0.00">
                  <c:v>0.68164151200045642</c:v>
                </c:pt>
                <c:pt idx="69" formatCode="0.00">
                  <c:v>0.68164151200045642</c:v>
                </c:pt>
                <c:pt idx="70" formatCode="0.00">
                  <c:v>0.68164151200045642</c:v>
                </c:pt>
                <c:pt idx="71" formatCode="0.00">
                  <c:v>0.68164151200045642</c:v>
                </c:pt>
                <c:pt idx="72" formatCode="0.00">
                  <c:v>0.68164151200045642</c:v>
                </c:pt>
                <c:pt idx="73" formatCode="0.00">
                  <c:v>0.68164151200045642</c:v>
                </c:pt>
                <c:pt idx="74" formatCode="0.00">
                  <c:v>0.68164151200045642</c:v>
                </c:pt>
                <c:pt idx="75" formatCode="0.00">
                  <c:v>0.68164151200045642</c:v>
                </c:pt>
              </c:numCache>
            </c:numRef>
          </c:val>
          <c:smooth val="0"/>
          <c:extLst>
            <c:ext xmlns:c16="http://schemas.microsoft.com/office/drawing/2014/chart" uri="{C3380CC4-5D6E-409C-BE32-E72D297353CC}">
              <c16:uniqueId val="{00000006-A4E2-4B5E-BE73-7EB6E45CEAAF}"/>
            </c:ext>
          </c:extLst>
        </c:ser>
        <c:ser>
          <c:idx val="4"/>
          <c:order val="4"/>
          <c:tx>
            <c:strRef>
              <c:f>'Data for Graph D'!$AV$2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D'!$AV$3:$AV$78</c:f>
              <c:numCache>
                <c:formatCode>General</c:formatCode>
                <c:ptCount val="76"/>
                <c:pt idx="0">
                  <c:v>0.55249000000000004</c:v>
                </c:pt>
                <c:pt idx="1">
                  <c:v>0.54164000000000001</c:v>
                </c:pt>
                <c:pt idx="2">
                  <c:v>0.53398000000000001</c:v>
                </c:pt>
                <c:pt idx="3">
                  <c:v>0.55357999999999996</c:v>
                </c:pt>
                <c:pt idx="4">
                  <c:v>0.56181999999999999</c:v>
                </c:pt>
                <c:pt idx="5">
                  <c:v>0.53366999999999998</c:v>
                </c:pt>
                <c:pt idx="6">
                  <c:v>0.54078000000000004</c:v>
                </c:pt>
                <c:pt idx="7">
                  <c:v>0.52537</c:v>
                </c:pt>
                <c:pt idx="8">
                  <c:v>0.51295000000000002</c:v>
                </c:pt>
                <c:pt idx="9">
                  <c:v>0.50377000000000005</c:v>
                </c:pt>
                <c:pt idx="10">
                  <c:v>0.49268999999999996</c:v>
                </c:pt>
                <c:pt idx="11">
                  <c:v>0.49586999999999998</c:v>
                </c:pt>
                <c:pt idx="12">
                  <c:v>0.49198999999999998</c:v>
                </c:pt>
                <c:pt idx="13">
                  <c:v>0.45938000000000001</c:v>
                </c:pt>
                <c:pt idx="14">
                  <c:v>0.44335000000000002</c:v>
                </c:pt>
                <c:pt idx="15">
                  <c:v>0.42411000000000004</c:v>
                </c:pt>
                <c:pt idx="16">
                  <c:v>0.43108000000000002</c:v>
                </c:pt>
                <c:pt idx="17">
                  <c:v>0.42173999999999995</c:v>
                </c:pt>
                <c:pt idx="18">
                  <c:v>0.41428999999999999</c:v>
                </c:pt>
                <c:pt idx="19">
                  <c:v>0.39749000000000001</c:v>
                </c:pt>
                <c:pt idx="20">
                  <c:v>0.38512000000000002</c:v>
                </c:pt>
                <c:pt idx="21">
                  <c:v>0.44817000000000001</c:v>
                </c:pt>
                <c:pt idx="22">
                  <c:v>0.45935000000000004</c:v>
                </c:pt>
                <c:pt idx="23">
                  <c:v>0.47819000000000006</c:v>
                </c:pt>
                <c:pt idx="24">
                  <c:v>0.48547000000000001</c:v>
                </c:pt>
                <c:pt idx="25">
                  <c:v>0.49071999999999993</c:v>
                </c:pt>
                <c:pt idx="26">
                  <c:v>0.48805999999999999</c:v>
                </c:pt>
                <c:pt idx="27">
                  <c:v>0.48480000000000001</c:v>
                </c:pt>
                <c:pt idx="28">
                  <c:v>0.48732999999999999</c:v>
                </c:pt>
                <c:pt idx="29">
                  <c:v>0.48824000000000001</c:v>
                </c:pt>
                <c:pt idx="30">
                  <c:v>0.49252000000000001</c:v>
                </c:pt>
                <c:pt idx="31">
                  <c:v>0.49401</c:v>
                </c:pt>
                <c:pt idx="32">
                  <c:v>0.48757</c:v>
                </c:pt>
                <c:pt idx="33">
                  <c:v>0.48837000000000003</c:v>
                </c:pt>
                <c:pt idx="34">
                  <c:v>0.49040999999999996</c:v>
                </c:pt>
                <c:pt idx="35">
                  <c:v>0.50056999999999996</c:v>
                </c:pt>
                <c:pt idx="36">
                  <c:v>0.49963000000000002</c:v>
                </c:pt>
                <c:pt idx="37">
                  <c:v>0.50914000000000004</c:v>
                </c:pt>
                <c:pt idx="38">
                  <c:v>0.54627000000000003</c:v>
                </c:pt>
                <c:pt idx="39">
                  <c:v>0.55900000000000005</c:v>
                </c:pt>
                <c:pt idx="40">
                  <c:v>0.58235999999999999</c:v>
                </c:pt>
                <c:pt idx="41" formatCode="0.00">
                  <c:v>0.63802065353038928</c:v>
                </c:pt>
                <c:pt idx="42" formatCode="0.00">
                  <c:v>0.64186064296052547</c:v>
                </c:pt>
                <c:pt idx="43" formatCode="0.00">
                  <c:v>0.64565310607012882</c:v>
                </c:pt>
                <c:pt idx="44" formatCode="0.00">
                  <c:v>0.64936014119085483</c:v>
                </c:pt>
                <c:pt idx="45" formatCode="0.00">
                  <c:v>0.65298062770811116</c:v>
                </c:pt>
                <c:pt idx="46" formatCode="0.00">
                  <c:v>0.65649525361992622</c:v>
                </c:pt>
                <c:pt idx="47" formatCode="0.00">
                  <c:v>0.65993070729245507</c:v>
                </c:pt>
                <c:pt idx="48" formatCode="0.00">
                  <c:v>0.66319069720395052</c:v>
                </c:pt>
                <c:pt idx="49" formatCode="0.00">
                  <c:v>0.66634524830376918</c:v>
                </c:pt>
                <c:pt idx="50" formatCode="0.00">
                  <c:v>0.66939236471185493</c:v>
                </c:pt>
                <c:pt idx="51" formatCode="0.00">
                  <c:v>0.67040962471545762</c:v>
                </c:pt>
                <c:pt idx="52" formatCode="0.00">
                  <c:v>0.67142605544902023</c:v>
                </c:pt>
                <c:pt idx="53" formatCode="0.00">
                  <c:v>0.67245969095629243</c:v>
                </c:pt>
                <c:pt idx="54" formatCode="0.00">
                  <c:v>0.67355215574121141</c:v>
                </c:pt>
                <c:pt idx="55" formatCode="0.00">
                  <c:v>0.67465883211411093</c:v>
                </c:pt>
                <c:pt idx="56" formatCode="0.00">
                  <c:v>0.6757724314261605</c:v>
                </c:pt>
                <c:pt idx="57" formatCode="0.00">
                  <c:v>0.67690221245811077</c:v>
                </c:pt>
                <c:pt idx="58" formatCode="0.00">
                  <c:v>0.67806575722290574</c:v>
                </c:pt>
                <c:pt idx="59" formatCode="0.00">
                  <c:v>0.679227120713778</c:v>
                </c:pt>
                <c:pt idx="60" formatCode="0.00">
                  <c:v>0.68042289862283767</c:v>
                </c:pt>
                <c:pt idx="61" formatCode="0.00">
                  <c:v>0.68164151200045631</c:v>
                </c:pt>
                <c:pt idx="62" formatCode="0.00">
                  <c:v>0.68164151200045631</c:v>
                </c:pt>
                <c:pt idx="63" formatCode="0.00">
                  <c:v>0.68164151200045631</c:v>
                </c:pt>
                <c:pt idx="64" formatCode="0.00">
                  <c:v>0.68164151200045642</c:v>
                </c:pt>
                <c:pt idx="65" formatCode="0.00">
                  <c:v>0.68164151200045631</c:v>
                </c:pt>
                <c:pt idx="66" formatCode="0.00">
                  <c:v>0.68164151200045631</c:v>
                </c:pt>
                <c:pt idx="67" formatCode="0.00">
                  <c:v>0.68164151200045631</c:v>
                </c:pt>
                <c:pt idx="68" formatCode="0.00">
                  <c:v>0.68164151200045631</c:v>
                </c:pt>
                <c:pt idx="69" formatCode="0.00">
                  <c:v>0.68164151200045631</c:v>
                </c:pt>
                <c:pt idx="70" formatCode="0.00">
                  <c:v>0.68164151200045631</c:v>
                </c:pt>
                <c:pt idx="71" formatCode="0.00">
                  <c:v>0.68164151200045631</c:v>
                </c:pt>
                <c:pt idx="72" formatCode="0.00">
                  <c:v>0.68164151200045631</c:v>
                </c:pt>
                <c:pt idx="73" formatCode="0.00">
                  <c:v>0.68164151200045631</c:v>
                </c:pt>
                <c:pt idx="74" formatCode="0.00">
                  <c:v>0.68164151200045631</c:v>
                </c:pt>
                <c:pt idx="75" formatCode="0.00">
                  <c:v>0.68164151200045631</c:v>
                </c:pt>
              </c:numCache>
            </c:numRef>
          </c:val>
          <c:smooth val="0"/>
          <c:extLst>
            <c:ext xmlns:c16="http://schemas.microsoft.com/office/drawing/2014/chart" uri="{C3380CC4-5D6E-409C-BE32-E72D297353CC}">
              <c16:uniqueId val="{00000007-A4E2-4B5E-BE73-7EB6E45CEAAF}"/>
            </c:ext>
          </c:extLst>
        </c:ser>
        <c:ser>
          <c:idx val="5"/>
          <c:order val="5"/>
          <c:tx>
            <c:strRef>
              <c:f>'Data for Graph D'!$AW$2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D'!$AW$3:$AW$78</c:f>
              <c:numCache>
                <c:formatCode>General</c:formatCode>
                <c:ptCount val="76"/>
                <c:pt idx="0">
                  <c:v>0.55003000000000002</c:v>
                </c:pt>
                <c:pt idx="1">
                  <c:v>0.58292999999999995</c:v>
                </c:pt>
                <c:pt idx="2">
                  <c:v>0.69191000000000003</c:v>
                </c:pt>
                <c:pt idx="3">
                  <c:v>0.64301999999999992</c:v>
                </c:pt>
                <c:pt idx="4">
                  <c:v>0.60460000000000003</c:v>
                </c:pt>
                <c:pt idx="5">
                  <c:v>0.67987000000000009</c:v>
                </c:pt>
                <c:pt idx="6">
                  <c:v>0.69414999999999993</c:v>
                </c:pt>
                <c:pt idx="7">
                  <c:v>0.68923000000000001</c:v>
                </c:pt>
                <c:pt idx="8">
                  <c:v>0.68833999999999995</c:v>
                </c:pt>
                <c:pt idx="9">
                  <c:v>0.69210000000000005</c:v>
                </c:pt>
                <c:pt idx="10">
                  <c:v>0.73890999999999996</c:v>
                </c:pt>
                <c:pt idx="11">
                  <c:v>0.80437000000000003</c:v>
                </c:pt>
                <c:pt idx="12">
                  <c:v>0.69160999999999995</c:v>
                </c:pt>
                <c:pt idx="13">
                  <c:v>0.59928999999999999</c:v>
                </c:pt>
                <c:pt idx="14">
                  <c:v>0.64727999999999997</c:v>
                </c:pt>
                <c:pt idx="15">
                  <c:v>0.74755000000000005</c:v>
                </c:pt>
                <c:pt idx="16">
                  <c:v>0.68981999999999999</c:v>
                </c:pt>
                <c:pt idx="17">
                  <c:v>0.63933999999999991</c:v>
                </c:pt>
                <c:pt idx="18">
                  <c:v>0.64165000000000005</c:v>
                </c:pt>
                <c:pt idx="19">
                  <c:v>0.64681</c:v>
                </c:pt>
                <c:pt idx="20">
                  <c:v>0.68362000000000001</c:v>
                </c:pt>
                <c:pt idx="21">
                  <c:v>0.70962000000000003</c:v>
                </c:pt>
                <c:pt idx="22">
                  <c:v>0.73214000000000001</c:v>
                </c:pt>
                <c:pt idx="23">
                  <c:v>0.75011000000000005</c:v>
                </c:pt>
                <c:pt idx="24">
                  <c:v>0.95448000000000011</c:v>
                </c:pt>
                <c:pt idx="25">
                  <c:v>0.99950000000000006</c:v>
                </c:pt>
                <c:pt idx="26">
                  <c:v>0.90671000000000002</c:v>
                </c:pt>
                <c:pt idx="27">
                  <c:v>0.86531000000000002</c:v>
                </c:pt>
                <c:pt idx="28">
                  <c:v>0.89885000000000004</c:v>
                </c:pt>
                <c:pt idx="29">
                  <c:v>0.88701000000000008</c:v>
                </c:pt>
                <c:pt idx="30">
                  <c:v>0.91813999999999996</c:v>
                </c:pt>
                <c:pt idx="31">
                  <c:v>0.88471</c:v>
                </c:pt>
                <c:pt idx="32">
                  <c:v>0.85860999999999987</c:v>
                </c:pt>
                <c:pt idx="33">
                  <c:v>0.83970999999999996</c:v>
                </c:pt>
                <c:pt idx="34">
                  <c:v>0.92288999999999999</c:v>
                </c:pt>
                <c:pt idx="35">
                  <c:v>0.90956000000000004</c:v>
                </c:pt>
                <c:pt idx="36">
                  <c:v>0.92130000000000012</c:v>
                </c:pt>
                <c:pt idx="37">
                  <c:v>1.0024200000000001</c:v>
                </c:pt>
                <c:pt idx="38">
                  <c:v>0.98119999999999996</c:v>
                </c:pt>
                <c:pt idx="39">
                  <c:v>0.99482000000000004</c:v>
                </c:pt>
                <c:pt idx="40">
                  <c:v>1.00528</c:v>
                </c:pt>
                <c:pt idx="41" formatCode="0.00">
                  <c:v>0.76250294187667855</c:v>
                </c:pt>
                <c:pt idx="42" formatCode="0.00">
                  <c:v>0.76390381693489107</c:v>
                </c:pt>
                <c:pt idx="43" formatCode="0.00">
                  <c:v>0.7652306406947762</c:v>
                </c:pt>
                <c:pt idx="44" formatCode="0.00">
                  <c:v>0.76643954584949026</c:v>
                </c:pt>
                <c:pt idx="45" formatCode="0.00">
                  <c:v>0.76753062635226632</c:v>
                </c:pt>
                <c:pt idx="46" formatCode="0.00">
                  <c:v>0.76848268551676402</c:v>
                </c:pt>
                <c:pt idx="47" formatCode="0.00">
                  <c:v>0.76932850657977736</c:v>
                </c:pt>
                <c:pt idx="48" formatCode="0.00">
                  <c:v>0.76995756296001827</c:v>
                </c:pt>
                <c:pt idx="49" formatCode="0.00">
                  <c:v>0.77045344394022253</c:v>
                </c:pt>
                <c:pt idx="50" formatCode="0.00">
                  <c:v>0.77081545027425713</c:v>
                </c:pt>
                <c:pt idx="51" formatCode="0.00">
                  <c:v>0.77198684058143607</c:v>
                </c:pt>
                <c:pt idx="52" formatCode="0.00">
                  <c:v>0.77315727597159911</c:v>
                </c:pt>
                <c:pt idx="53" formatCode="0.00">
                  <c:v>0.77434752291936704</c:v>
                </c:pt>
                <c:pt idx="54" formatCode="0.00">
                  <c:v>0.77560551267169797</c:v>
                </c:pt>
                <c:pt idx="55" formatCode="0.00">
                  <c:v>0.77687986728291569</c:v>
                </c:pt>
                <c:pt idx="56" formatCode="0.00">
                  <c:v>0.77816219376345752</c:v>
                </c:pt>
                <c:pt idx="57" formatCode="0.00">
                  <c:v>0.7794631537396427</c:v>
                </c:pt>
                <c:pt idx="58" formatCode="0.00">
                  <c:v>0.78080299316577018</c:v>
                </c:pt>
                <c:pt idx="59" formatCode="0.00">
                  <c:v>0.78214032082192619</c:v>
                </c:pt>
                <c:pt idx="60" formatCode="0.00">
                  <c:v>0.78351727720205555</c:v>
                </c:pt>
                <c:pt idx="61" formatCode="0.00">
                  <c:v>0.78492052897022246</c:v>
                </c:pt>
                <c:pt idx="62" formatCode="0.00">
                  <c:v>0.78492052897022246</c:v>
                </c:pt>
                <c:pt idx="63" formatCode="0.00">
                  <c:v>0.78492052897022246</c:v>
                </c:pt>
                <c:pt idx="64" formatCode="0.00">
                  <c:v>0.78492052897022258</c:v>
                </c:pt>
                <c:pt idx="65" formatCode="0.00">
                  <c:v>0.78492052897022246</c:v>
                </c:pt>
                <c:pt idx="66" formatCode="0.00">
                  <c:v>0.78492052897022246</c:v>
                </c:pt>
                <c:pt idx="67" formatCode="0.00">
                  <c:v>0.78492052897022246</c:v>
                </c:pt>
                <c:pt idx="68" formatCode="0.00">
                  <c:v>0.78492052897022246</c:v>
                </c:pt>
                <c:pt idx="69" formatCode="0.00">
                  <c:v>0.78492052897022246</c:v>
                </c:pt>
                <c:pt idx="70" formatCode="0.00">
                  <c:v>0.78492052897022246</c:v>
                </c:pt>
                <c:pt idx="71" formatCode="0.00">
                  <c:v>0.78492052897022246</c:v>
                </c:pt>
                <c:pt idx="72" formatCode="0.00">
                  <c:v>0.78492052897022246</c:v>
                </c:pt>
                <c:pt idx="73" formatCode="0.00">
                  <c:v>0.78492052897022246</c:v>
                </c:pt>
                <c:pt idx="74" formatCode="0.00">
                  <c:v>0.78492052897022246</c:v>
                </c:pt>
                <c:pt idx="75" formatCode="0.00">
                  <c:v>0.78492052897022246</c:v>
                </c:pt>
              </c:numCache>
            </c:numRef>
          </c:val>
          <c:smooth val="0"/>
          <c:extLst>
            <c:ext xmlns:c16="http://schemas.microsoft.com/office/drawing/2014/chart" uri="{C3380CC4-5D6E-409C-BE32-E72D297353CC}">
              <c16:uniqueId val="{00000008-A4E2-4B5E-BE73-7EB6E45CEAAF}"/>
            </c:ext>
          </c:extLst>
        </c:ser>
        <c:dLbls>
          <c:showLegendKey val="0"/>
          <c:showVal val="0"/>
          <c:showCatName val="0"/>
          <c:showSerName val="0"/>
          <c:showPercent val="0"/>
          <c:showBubbleSize val="0"/>
        </c:dLbls>
        <c:marker val="1"/>
        <c:smooth val="0"/>
        <c:axId val="513528720"/>
        <c:axId val="513534208"/>
      </c:lineChart>
      <c:catAx>
        <c:axId val="513528720"/>
        <c:scaling>
          <c:orientation val="minMax"/>
        </c:scaling>
        <c:delete val="0"/>
        <c:axPos val="b"/>
        <c:numFmt formatCode="General" sourceLinked="0"/>
        <c:majorTickMark val="out"/>
        <c:minorTickMark val="none"/>
        <c:tickLblPos val="nextTo"/>
        <c:crossAx val="513534208"/>
        <c:crosses val="autoZero"/>
        <c:auto val="1"/>
        <c:lblAlgn val="ctr"/>
        <c:lblOffset val="100"/>
        <c:noMultiLvlLbl val="0"/>
      </c:catAx>
      <c:valAx>
        <c:axId val="513534208"/>
        <c:scaling>
          <c:orientation val="minMax"/>
          <c:max val="2.2000000000000002"/>
          <c:min val="0"/>
        </c:scaling>
        <c:delete val="0"/>
        <c:axPos val="l"/>
        <c:majorGridlines/>
        <c:numFmt formatCode="#,##0.0" sourceLinked="0"/>
        <c:majorTickMark val="out"/>
        <c:minorTickMark val="none"/>
        <c:tickLblPos val="nextTo"/>
        <c:crossAx val="513528720"/>
        <c:crosses val="autoZero"/>
        <c:crossBetween val="between"/>
        <c:majorUnit val="0.4"/>
      </c:valAx>
    </c:plotArea>
    <c:legend>
      <c:legendPos val="b"/>
      <c:legendEntry>
        <c:idx val="0"/>
        <c:delete val="1"/>
      </c:legendEntry>
      <c:layout>
        <c:manualLayout>
          <c:xMode val="edge"/>
          <c:yMode val="edge"/>
          <c:x val="0.15865465918556587"/>
          <c:y val="0.88260259920340145"/>
          <c:w val="0.69865853594647975"/>
          <c:h val="9.5834058478539236E-2"/>
        </c:manualLayout>
      </c:layou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Sask. Spending by type</a:t>
            </a:r>
            <a:r>
              <a:rPr lang="en-US" sz="1200" baseline="0"/>
              <a:t> of service</a:t>
            </a:r>
            <a:endParaRPr lang="en-US" sz="1200"/>
          </a:p>
        </c:rich>
      </c:tx>
      <c:layout>
        <c:manualLayout>
          <c:xMode val="edge"/>
          <c:yMode val="edge"/>
          <c:x val="0.2433209108529942"/>
          <c:y val="1.3816925734024179E-2"/>
        </c:manualLayout>
      </c:layout>
      <c:overlay val="0"/>
    </c:title>
    <c:autoTitleDeleted val="0"/>
    <c:plotArea>
      <c:layout>
        <c:manualLayout>
          <c:layoutTarget val="inner"/>
          <c:xMode val="edge"/>
          <c:yMode val="edge"/>
          <c:x val="6.9836380949618873E-2"/>
          <c:y val="0.12004324588960059"/>
          <c:w val="0.89712117477028075"/>
          <c:h val="0.66260436038460013"/>
        </c:manualLayout>
      </c:layout>
      <c:barChart>
        <c:barDir val="col"/>
        <c:grouping val="clustered"/>
        <c:varyColors val="0"/>
        <c:ser>
          <c:idx val="6"/>
          <c:order val="6"/>
          <c:tx>
            <c:strRef>
              <c:f>'Data for Graph D'!$BE$2</c:f>
              <c:strCache>
                <c:ptCount val="1"/>
                <c:pt idx="0">
                  <c:v>v</c:v>
                </c:pt>
              </c:strCache>
            </c:strRef>
          </c:tx>
          <c:invertIfNegative val="0"/>
          <c:dPt>
            <c:idx val="41"/>
            <c:invertIfNegative val="0"/>
            <c:bubble3D val="0"/>
            <c:spPr>
              <a:solidFill>
                <a:schemeClr val="tx1"/>
              </a:solidFill>
              <a:ln>
                <a:solidFill>
                  <a:schemeClr val="tx1"/>
                </a:solidFill>
              </a:ln>
            </c:spPr>
            <c:extLst>
              <c:ext xmlns:c16="http://schemas.microsoft.com/office/drawing/2014/chart" uri="{C3380CC4-5D6E-409C-BE32-E72D297353CC}">
                <c16:uniqueId val="{00000001-A2FB-4918-96B6-2FF67B811870}"/>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D'!$BE$3:$BE$78</c:f>
              <c:numCache>
                <c:formatCode>General</c:formatCode>
                <c:ptCount val="76"/>
                <c:pt idx="41" formatCode="0.000">
                  <c:v>1.8</c:v>
                </c:pt>
              </c:numCache>
            </c:numRef>
          </c:val>
          <c:extLst>
            <c:ext xmlns:c16="http://schemas.microsoft.com/office/drawing/2014/chart" uri="{C3380CC4-5D6E-409C-BE32-E72D297353CC}">
              <c16:uniqueId val="{00000002-A2FB-4918-96B6-2FF67B811870}"/>
            </c:ext>
          </c:extLst>
        </c:ser>
        <c:dLbls>
          <c:showLegendKey val="0"/>
          <c:showVal val="0"/>
          <c:showCatName val="0"/>
          <c:showSerName val="0"/>
          <c:showPercent val="0"/>
          <c:showBubbleSize val="0"/>
        </c:dLbls>
        <c:gapWidth val="365"/>
        <c:axId val="513538912"/>
        <c:axId val="513539696"/>
      </c:barChart>
      <c:lineChart>
        <c:grouping val="standard"/>
        <c:varyColors val="0"/>
        <c:ser>
          <c:idx val="0"/>
          <c:order val="0"/>
          <c:tx>
            <c:strRef>
              <c:f>'Data for Graph D'!$AY$2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D'!$AY$3:$AY$78</c:f>
              <c:numCache>
                <c:formatCode>General</c:formatCode>
                <c:ptCount val="76"/>
                <c:pt idx="0">
                  <c:v>1.56155</c:v>
                </c:pt>
                <c:pt idx="1">
                  <c:v>1.65625</c:v>
                </c:pt>
                <c:pt idx="2">
                  <c:v>1.6880300000000001</c:v>
                </c:pt>
                <c:pt idx="3">
                  <c:v>1.6093</c:v>
                </c:pt>
                <c:pt idx="4">
                  <c:v>1.55871</c:v>
                </c:pt>
                <c:pt idx="5">
                  <c:v>1.575</c:v>
                </c:pt>
                <c:pt idx="6">
                  <c:v>1.4834399999999999</c:v>
                </c:pt>
                <c:pt idx="7">
                  <c:v>1.4616799999999999</c:v>
                </c:pt>
                <c:pt idx="8">
                  <c:v>1.4518800000000001</c:v>
                </c:pt>
                <c:pt idx="9">
                  <c:v>1.4231199999999999</c:v>
                </c:pt>
                <c:pt idx="10">
                  <c:v>1.3771800000000001</c:v>
                </c:pt>
                <c:pt idx="11">
                  <c:v>1.3466199999999999</c:v>
                </c:pt>
                <c:pt idx="12">
                  <c:v>1.2795700000000001</c:v>
                </c:pt>
                <c:pt idx="13">
                  <c:v>1.2401900000000001</c:v>
                </c:pt>
                <c:pt idx="14">
                  <c:v>1.2305600000000001</c:v>
                </c:pt>
                <c:pt idx="15">
                  <c:v>1.2400800000000001</c:v>
                </c:pt>
                <c:pt idx="16">
                  <c:v>1.1872799999999999</c:v>
                </c:pt>
                <c:pt idx="17">
                  <c:v>1.10202</c:v>
                </c:pt>
                <c:pt idx="18">
                  <c:v>1.0269999999999999</c:v>
                </c:pt>
                <c:pt idx="19">
                  <c:v>0.94642000000000004</c:v>
                </c:pt>
                <c:pt idx="20">
                  <c:v>0.89347999999999994</c:v>
                </c:pt>
                <c:pt idx="21">
                  <c:v>0.89780999999999989</c:v>
                </c:pt>
                <c:pt idx="22">
                  <c:v>0.87831999999999999</c:v>
                </c:pt>
                <c:pt idx="23">
                  <c:v>0.88156000000000001</c:v>
                </c:pt>
                <c:pt idx="24">
                  <c:v>0.89744000000000002</c:v>
                </c:pt>
                <c:pt idx="25">
                  <c:v>0.89058000000000004</c:v>
                </c:pt>
                <c:pt idx="26">
                  <c:v>0.89998999999999996</c:v>
                </c:pt>
                <c:pt idx="27">
                  <c:v>0.91120000000000001</c:v>
                </c:pt>
                <c:pt idx="28">
                  <c:v>0.86899999999999999</c:v>
                </c:pt>
                <c:pt idx="29">
                  <c:v>0.85629999999999995</c:v>
                </c:pt>
                <c:pt idx="30">
                  <c:v>0.86814000000000002</c:v>
                </c:pt>
                <c:pt idx="31">
                  <c:v>0.88</c:v>
                </c:pt>
                <c:pt idx="32">
                  <c:v>0.89120999999999995</c:v>
                </c:pt>
                <c:pt idx="33">
                  <c:v>0.90478999999999998</c:v>
                </c:pt>
                <c:pt idx="34">
                  <c:v>0.91427000000000003</c:v>
                </c:pt>
                <c:pt idx="35">
                  <c:v>0.94196999999999997</c:v>
                </c:pt>
                <c:pt idx="36">
                  <c:v>0.95247000000000004</c:v>
                </c:pt>
                <c:pt idx="37">
                  <c:v>0.9738500000000001</c:v>
                </c:pt>
                <c:pt idx="38">
                  <c:v>0.98563999999999996</c:v>
                </c:pt>
                <c:pt idx="39">
                  <c:v>0.98331999999999997</c:v>
                </c:pt>
                <c:pt idx="40">
                  <c:v>0.97999000000000003</c:v>
                </c:pt>
                <c:pt idx="41" formatCode="0.00">
                  <c:v>1.0141336152250722</c:v>
                </c:pt>
                <c:pt idx="42" formatCode="0.00">
                  <c:v>1.015794573796772</c:v>
                </c:pt>
                <c:pt idx="43" formatCode="0.00">
                  <c:v>1.0168609438698653</c:v>
                </c:pt>
                <c:pt idx="44" formatCode="0.00">
                  <c:v>1.0172638363477029</c:v>
                </c:pt>
                <c:pt idx="45" formatCode="0.00">
                  <c:v>1.0170058621171494</c:v>
                </c:pt>
                <c:pt idx="46" formatCode="0.00">
                  <c:v>1.0161473466652813</c:v>
                </c:pt>
                <c:pt idx="47" formatCode="0.00">
                  <c:v>1.014566140150654</c:v>
                </c:pt>
                <c:pt idx="48" formatCode="0.00">
                  <c:v>1.0122658007076788</c:v>
                </c:pt>
                <c:pt idx="49" formatCode="0.00">
                  <c:v>1.0093737998286552</c:v>
                </c:pt>
                <c:pt idx="50" formatCode="0.00">
                  <c:v>1.0058945742171348</c:v>
                </c:pt>
                <c:pt idx="51" formatCode="0.00">
                  <c:v>1.0039695697145299</c:v>
                </c:pt>
                <c:pt idx="52" formatCode="0.00">
                  <c:v>1.0020877017595964</c:v>
                </c:pt>
                <c:pt idx="53" formatCode="0.00">
                  <c:v>1.0002737853733652</c:v>
                </c:pt>
                <c:pt idx="54" formatCode="0.00">
                  <c:v>0.99844287119963593</c:v>
                </c:pt>
                <c:pt idx="55" formatCode="0.00">
                  <c:v>0.99659514209280819</c:v>
                </c:pt>
                <c:pt idx="56" formatCode="0.00">
                  <c:v>0.9947973209632609</c:v>
                </c:pt>
                <c:pt idx="57" formatCode="0.00">
                  <c:v>0.99306107447018077</c:v>
                </c:pt>
                <c:pt idx="58" formatCode="0.00">
                  <c:v>0.99134742230326101</c:v>
                </c:pt>
                <c:pt idx="59" formatCode="0.00">
                  <c:v>0.98966586445229454</c:v>
                </c:pt>
                <c:pt idx="60" formatCode="0.00">
                  <c:v>0.98800653845926367</c:v>
                </c:pt>
                <c:pt idx="61" formatCode="0.00">
                  <c:v>0.98635251035219351</c:v>
                </c:pt>
                <c:pt idx="62" formatCode="0.00">
                  <c:v>0.98635251035219307</c:v>
                </c:pt>
                <c:pt idx="63" formatCode="0.00">
                  <c:v>0.98635251035219351</c:v>
                </c:pt>
                <c:pt idx="64" formatCode="0.00">
                  <c:v>0.98635251035219351</c:v>
                </c:pt>
                <c:pt idx="65" formatCode="0.00">
                  <c:v>0.98635251035219351</c:v>
                </c:pt>
                <c:pt idx="66" formatCode="0.00">
                  <c:v>0.98635251035219351</c:v>
                </c:pt>
                <c:pt idx="67" formatCode="0.00">
                  <c:v>0.98635251035219373</c:v>
                </c:pt>
                <c:pt idx="68" formatCode="0.00">
                  <c:v>0.98635251035219373</c:v>
                </c:pt>
                <c:pt idx="69" formatCode="0.00">
                  <c:v>0.98635251035219329</c:v>
                </c:pt>
                <c:pt idx="70" formatCode="0.00">
                  <c:v>0.98635251035219351</c:v>
                </c:pt>
                <c:pt idx="71" formatCode="0.00">
                  <c:v>0.98635251035219351</c:v>
                </c:pt>
                <c:pt idx="72" formatCode="0.00">
                  <c:v>0.98635251035219329</c:v>
                </c:pt>
                <c:pt idx="73" formatCode="0.00">
                  <c:v>0.98635251035219351</c:v>
                </c:pt>
                <c:pt idx="74" formatCode="0.00">
                  <c:v>0.98635251035219373</c:v>
                </c:pt>
                <c:pt idx="75" formatCode="0.00">
                  <c:v>0.98635251035219329</c:v>
                </c:pt>
              </c:numCache>
            </c:numRef>
          </c:val>
          <c:smooth val="0"/>
          <c:extLst>
            <c:ext xmlns:c16="http://schemas.microsoft.com/office/drawing/2014/chart" uri="{C3380CC4-5D6E-409C-BE32-E72D297353CC}">
              <c16:uniqueId val="{00000003-A2FB-4918-96B6-2FF67B811870}"/>
            </c:ext>
          </c:extLst>
        </c:ser>
        <c:ser>
          <c:idx val="1"/>
          <c:order val="1"/>
          <c:tx>
            <c:strRef>
              <c:f>'Data for Graph D'!$AZ$2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D'!$AZ$3:$AZ$78</c:f>
              <c:numCache>
                <c:formatCode>General</c:formatCode>
                <c:ptCount val="76"/>
                <c:pt idx="0">
                  <c:v>0.42050999999999999</c:v>
                </c:pt>
                <c:pt idx="1">
                  <c:v>0.42207</c:v>
                </c:pt>
                <c:pt idx="2">
                  <c:v>0.43042000000000002</c:v>
                </c:pt>
                <c:pt idx="3">
                  <c:v>0.43724999999999997</c:v>
                </c:pt>
                <c:pt idx="4">
                  <c:v>0.48618000000000006</c:v>
                </c:pt>
                <c:pt idx="5">
                  <c:v>0.46416000000000002</c:v>
                </c:pt>
                <c:pt idx="6">
                  <c:v>0.51490000000000002</c:v>
                </c:pt>
                <c:pt idx="7">
                  <c:v>0.58031999999999995</c:v>
                </c:pt>
                <c:pt idx="8">
                  <c:v>0.62018000000000006</c:v>
                </c:pt>
                <c:pt idx="9">
                  <c:v>0.60447000000000006</c:v>
                </c:pt>
                <c:pt idx="10">
                  <c:v>0.58982000000000001</c:v>
                </c:pt>
                <c:pt idx="11">
                  <c:v>0.60292999999999997</c:v>
                </c:pt>
                <c:pt idx="12">
                  <c:v>0.60526999999999997</c:v>
                </c:pt>
                <c:pt idx="13">
                  <c:v>0.56318999999999997</c:v>
                </c:pt>
                <c:pt idx="14">
                  <c:v>0.54281999999999997</c:v>
                </c:pt>
                <c:pt idx="15">
                  <c:v>0.52756000000000003</c:v>
                </c:pt>
                <c:pt idx="16">
                  <c:v>0.50634000000000001</c:v>
                </c:pt>
                <c:pt idx="17">
                  <c:v>0.49674999999999997</c:v>
                </c:pt>
                <c:pt idx="18">
                  <c:v>0.49833000000000005</c:v>
                </c:pt>
                <c:pt idx="19">
                  <c:v>0.50232999999999994</c:v>
                </c:pt>
                <c:pt idx="20">
                  <c:v>0.49759000000000003</c:v>
                </c:pt>
                <c:pt idx="21">
                  <c:v>0.48374000000000006</c:v>
                </c:pt>
                <c:pt idx="22">
                  <c:v>0.46937999999999996</c:v>
                </c:pt>
                <c:pt idx="23">
                  <c:v>0.44309999999999999</c:v>
                </c:pt>
                <c:pt idx="24">
                  <c:v>0.43905000000000005</c:v>
                </c:pt>
                <c:pt idx="25">
                  <c:v>0.44102999999999998</c:v>
                </c:pt>
                <c:pt idx="26">
                  <c:v>0.41799999999999998</c:v>
                </c:pt>
                <c:pt idx="27">
                  <c:v>0.40797000000000005</c:v>
                </c:pt>
                <c:pt idx="28">
                  <c:v>0.41038999999999998</c:v>
                </c:pt>
                <c:pt idx="29">
                  <c:v>0.41587000000000002</c:v>
                </c:pt>
                <c:pt idx="30">
                  <c:v>0.40749999999999997</c:v>
                </c:pt>
                <c:pt idx="31">
                  <c:v>0.42211000000000004</c:v>
                </c:pt>
                <c:pt idx="32">
                  <c:v>0.42386999999999997</c:v>
                </c:pt>
                <c:pt idx="33">
                  <c:v>0.40921000000000002</c:v>
                </c:pt>
                <c:pt idx="34">
                  <c:v>0.40688000000000002</c:v>
                </c:pt>
                <c:pt idx="35">
                  <c:v>0.42115000000000002</c:v>
                </c:pt>
                <c:pt idx="36">
                  <c:v>0.39844000000000002</c:v>
                </c:pt>
                <c:pt idx="37">
                  <c:v>0.40331999999999996</c:v>
                </c:pt>
                <c:pt idx="38">
                  <c:v>0.43188000000000004</c:v>
                </c:pt>
                <c:pt idx="39">
                  <c:v>0.43067</c:v>
                </c:pt>
                <c:pt idx="40">
                  <c:v>0.43163000000000001</c:v>
                </c:pt>
                <c:pt idx="41" formatCode="0.00">
                  <c:v>0.3652415832760002</c:v>
                </c:pt>
                <c:pt idx="42" formatCode="0.00">
                  <c:v>0.3650802857219958</c:v>
                </c:pt>
                <c:pt idx="43" formatCode="0.00">
                  <c:v>0.3647007707664976</c:v>
                </c:pt>
                <c:pt idx="44" formatCode="0.00">
                  <c:v>0.36407970100781634</c:v>
                </c:pt>
                <c:pt idx="45" formatCode="0.00">
                  <c:v>0.36321949165784345</c:v>
                </c:pt>
                <c:pt idx="46" formatCode="0.00">
                  <c:v>0.36214312855583608</c:v>
                </c:pt>
                <c:pt idx="47" formatCode="0.00">
                  <c:v>0.36080853050722045</c:v>
                </c:pt>
                <c:pt idx="48" formatCode="0.00">
                  <c:v>0.35921860729029725</c:v>
                </c:pt>
                <c:pt idx="49" formatCode="0.00">
                  <c:v>0.35742014647960579</c:v>
                </c:pt>
                <c:pt idx="50" formatCode="0.00">
                  <c:v>0.35541608289005433</c:v>
                </c:pt>
                <c:pt idx="51" formatCode="0.00">
                  <c:v>0.35473591463246729</c:v>
                </c:pt>
                <c:pt idx="52" formatCode="0.00">
                  <c:v>0.35407098795505737</c:v>
                </c:pt>
                <c:pt idx="53" formatCode="0.00">
                  <c:v>0.3534300708319224</c:v>
                </c:pt>
                <c:pt idx="54" formatCode="0.00">
                  <c:v>0.35278314782387138</c:v>
                </c:pt>
                <c:pt idx="55" formatCode="0.00">
                  <c:v>0.35213028353945891</c:v>
                </c:pt>
                <c:pt idx="56" formatCode="0.00">
                  <c:v>0.35149505340701886</c:v>
                </c:pt>
                <c:pt idx="57" formatCode="0.00">
                  <c:v>0.35088157964613059</c:v>
                </c:pt>
                <c:pt idx="58" formatCode="0.00">
                  <c:v>0.35027608921381892</c:v>
                </c:pt>
                <c:pt idx="59" formatCode="0.00">
                  <c:v>0.34968193877314413</c:v>
                </c:pt>
                <c:pt idx="60" formatCode="0.00">
                  <c:v>0.34909564358893985</c:v>
                </c:pt>
                <c:pt idx="61" formatCode="0.00">
                  <c:v>0.34851122032444176</c:v>
                </c:pt>
                <c:pt idx="62" formatCode="0.00">
                  <c:v>0.3485112203244416</c:v>
                </c:pt>
                <c:pt idx="63" formatCode="0.00">
                  <c:v>0.34851122032444176</c:v>
                </c:pt>
                <c:pt idx="64" formatCode="0.00">
                  <c:v>0.34851122032444176</c:v>
                </c:pt>
                <c:pt idx="65" formatCode="0.00">
                  <c:v>0.34851122032444176</c:v>
                </c:pt>
                <c:pt idx="66" formatCode="0.00">
                  <c:v>0.34851122032444176</c:v>
                </c:pt>
                <c:pt idx="67" formatCode="0.00">
                  <c:v>0.34851122032444182</c:v>
                </c:pt>
                <c:pt idx="68" formatCode="0.00">
                  <c:v>0.34851122032444182</c:v>
                </c:pt>
                <c:pt idx="69" formatCode="0.00">
                  <c:v>0.34851122032444165</c:v>
                </c:pt>
                <c:pt idx="70" formatCode="0.00">
                  <c:v>0.34851122032444176</c:v>
                </c:pt>
                <c:pt idx="71" formatCode="0.00">
                  <c:v>0.34851122032444176</c:v>
                </c:pt>
                <c:pt idx="72" formatCode="0.00">
                  <c:v>0.34851122032444165</c:v>
                </c:pt>
                <c:pt idx="73" formatCode="0.00">
                  <c:v>0.34851122032444176</c:v>
                </c:pt>
                <c:pt idx="74" formatCode="0.00">
                  <c:v>0.34851122032444182</c:v>
                </c:pt>
                <c:pt idx="75" formatCode="0.00">
                  <c:v>0.34851122032444165</c:v>
                </c:pt>
              </c:numCache>
            </c:numRef>
          </c:val>
          <c:smooth val="0"/>
          <c:extLst>
            <c:ext xmlns:c16="http://schemas.microsoft.com/office/drawing/2014/chart" uri="{C3380CC4-5D6E-409C-BE32-E72D297353CC}">
              <c16:uniqueId val="{00000004-A2FB-4918-96B6-2FF67B811870}"/>
            </c:ext>
          </c:extLst>
        </c:ser>
        <c:ser>
          <c:idx val="2"/>
          <c:order val="2"/>
          <c:tx>
            <c:strRef>
              <c:f>'Data for Graph D'!$BA$2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D'!$BA$3:$BA$78</c:f>
              <c:numCache>
                <c:formatCode>General</c:formatCode>
                <c:ptCount val="76"/>
                <c:pt idx="0">
                  <c:v>0.29428000000000004</c:v>
                </c:pt>
                <c:pt idx="1">
                  <c:v>0.30107</c:v>
                </c:pt>
                <c:pt idx="2">
                  <c:v>0.34239000000000003</c:v>
                </c:pt>
                <c:pt idx="3">
                  <c:v>0.35014999999999996</c:v>
                </c:pt>
                <c:pt idx="4">
                  <c:v>0.36568000000000001</c:v>
                </c:pt>
                <c:pt idx="5">
                  <c:v>0.37222</c:v>
                </c:pt>
                <c:pt idx="6">
                  <c:v>0.37789999999999996</c:v>
                </c:pt>
                <c:pt idx="7">
                  <c:v>0.34982000000000002</c:v>
                </c:pt>
                <c:pt idx="8">
                  <c:v>0.3543</c:v>
                </c:pt>
                <c:pt idx="9">
                  <c:v>0.35244999999999999</c:v>
                </c:pt>
                <c:pt idx="10">
                  <c:v>0.36116999999999999</c:v>
                </c:pt>
                <c:pt idx="11">
                  <c:v>0.34727000000000002</c:v>
                </c:pt>
                <c:pt idx="12">
                  <c:v>0.32700000000000001</c:v>
                </c:pt>
                <c:pt idx="13">
                  <c:v>0.32632999999999995</c:v>
                </c:pt>
                <c:pt idx="14">
                  <c:v>0.32016</c:v>
                </c:pt>
                <c:pt idx="15">
                  <c:v>0.31803999999999999</c:v>
                </c:pt>
                <c:pt idx="16">
                  <c:v>0.31939999999999996</c:v>
                </c:pt>
                <c:pt idx="17">
                  <c:v>0.30864999999999998</c:v>
                </c:pt>
                <c:pt idx="18">
                  <c:v>0.30620999999999998</c:v>
                </c:pt>
                <c:pt idx="19">
                  <c:v>0.30358000000000002</c:v>
                </c:pt>
                <c:pt idx="20">
                  <c:v>0.31063000000000002</c:v>
                </c:pt>
                <c:pt idx="21">
                  <c:v>0.32111000000000001</c:v>
                </c:pt>
                <c:pt idx="22">
                  <c:v>0.35851</c:v>
                </c:pt>
                <c:pt idx="23">
                  <c:v>0.32117000000000001</c:v>
                </c:pt>
                <c:pt idx="24">
                  <c:v>0.30674000000000001</c:v>
                </c:pt>
                <c:pt idx="25">
                  <c:v>0.31173000000000001</c:v>
                </c:pt>
                <c:pt idx="26">
                  <c:v>0.31679000000000002</c:v>
                </c:pt>
                <c:pt idx="27">
                  <c:v>0.30436999999999997</c:v>
                </c:pt>
                <c:pt idx="28">
                  <c:v>0.3014</c:v>
                </c:pt>
                <c:pt idx="29">
                  <c:v>0.2903</c:v>
                </c:pt>
                <c:pt idx="30">
                  <c:v>0.28531000000000001</c:v>
                </c:pt>
                <c:pt idx="31">
                  <c:v>0.30412999999999996</c:v>
                </c:pt>
                <c:pt idx="32">
                  <c:v>0.30016999999999999</c:v>
                </c:pt>
                <c:pt idx="33">
                  <c:v>0.28708</c:v>
                </c:pt>
                <c:pt idx="34">
                  <c:v>0.3095</c:v>
                </c:pt>
                <c:pt idx="35">
                  <c:v>0.29710999999999999</c:v>
                </c:pt>
                <c:pt idx="36">
                  <c:v>0.30015999999999998</c:v>
                </c:pt>
                <c:pt idx="37">
                  <c:v>0.29337000000000002</c:v>
                </c:pt>
                <c:pt idx="38">
                  <c:v>0.28664000000000001</c:v>
                </c:pt>
                <c:pt idx="39">
                  <c:v>0.28613</c:v>
                </c:pt>
                <c:pt idx="40">
                  <c:v>0.28744000000000003</c:v>
                </c:pt>
                <c:pt idx="41" formatCode="0.000">
                  <c:v>0.34468855955482997</c:v>
                </c:pt>
                <c:pt idx="42" formatCode="0.000">
                  <c:v>0.34675120163376932</c:v>
                </c:pt>
                <c:pt idx="43" formatCode="0.000">
                  <c:v>0.34861979120716557</c:v>
                </c:pt>
                <c:pt idx="44" formatCode="0.000">
                  <c:v>0.35026800822235021</c:v>
                </c:pt>
                <c:pt idx="45" formatCode="0.000">
                  <c:v>0.35169383083375677</c:v>
                </c:pt>
                <c:pt idx="46" formatCode="0.000">
                  <c:v>0.35291527831471098</c:v>
                </c:pt>
                <c:pt idx="47" formatCode="0.000">
                  <c:v>0.35388706387087404</c:v>
                </c:pt>
                <c:pt idx="48" formatCode="0.000">
                  <c:v>0.35460718500156152</c:v>
                </c:pt>
                <c:pt idx="49" formatCode="0.000">
                  <c:v>0.35511723438687159</c:v>
                </c:pt>
                <c:pt idx="50" formatCode="0.000">
                  <c:v>0.35541608289005433</c:v>
                </c:pt>
                <c:pt idx="51" formatCode="0.000">
                  <c:v>0.35473591463246729</c:v>
                </c:pt>
                <c:pt idx="52" formatCode="0.000">
                  <c:v>0.35407098795505737</c:v>
                </c:pt>
                <c:pt idx="53" formatCode="0.000">
                  <c:v>0.3534300708319224</c:v>
                </c:pt>
                <c:pt idx="54" formatCode="0.000">
                  <c:v>0.35278314782387138</c:v>
                </c:pt>
                <c:pt idx="55" formatCode="0.000">
                  <c:v>0.35213028353945891</c:v>
                </c:pt>
                <c:pt idx="56" formatCode="0.000">
                  <c:v>0.35149505340701886</c:v>
                </c:pt>
                <c:pt idx="57" formatCode="0.000">
                  <c:v>0.35088157964613059</c:v>
                </c:pt>
                <c:pt idx="58" formatCode="0.000">
                  <c:v>0.35027608921381892</c:v>
                </c:pt>
                <c:pt idx="59" formatCode="0.000">
                  <c:v>0.34968193877314413</c:v>
                </c:pt>
                <c:pt idx="60" formatCode="0.000">
                  <c:v>0.34909564358893985</c:v>
                </c:pt>
                <c:pt idx="61" formatCode="0.000">
                  <c:v>0.34851122032444176</c:v>
                </c:pt>
                <c:pt idx="62" formatCode="0.000">
                  <c:v>0.3485112203244416</c:v>
                </c:pt>
                <c:pt idx="63" formatCode="0.000">
                  <c:v>0.34851122032444176</c:v>
                </c:pt>
                <c:pt idx="64" formatCode="0.000">
                  <c:v>0.34851122032444176</c:v>
                </c:pt>
                <c:pt idx="65" formatCode="0.000">
                  <c:v>0.34851122032444176</c:v>
                </c:pt>
                <c:pt idx="66" formatCode="0.000">
                  <c:v>0.34851122032444176</c:v>
                </c:pt>
                <c:pt idx="67" formatCode="0.000">
                  <c:v>0.34851122032444182</c:v>
                </c:pt>
                <c:pt idx="68" formatCode="0.000">
                  <c:v>0.34851122032444182</c:v>
                </c:pt>
                <c:pt idx="69" formatCode="0.000">
                  <c:v>0.34851122032444165</c:v>
                </c:pt>
                <c:pt idx="70" formatCode="0.000">
                  <c:v>0.34851122032444176</c:v>
                </c:pt>
                <c:pt idx="71" formatCode="0.000">
                  <c:v>0.34851122032444176</c:v>
                </c:pt>
                <c:pt idx="72" formatCode="0.000">
                  <c:v>0.34851122032444165</c:v>
                </c:pt>
                <c:pt idx="73" formatCode="0.000">
                  <c:v>0.34851122032444176</c:v>
                </c:pt>
                <c:pt idx="74" formatCode="0.000">
                  <c:v>0.34851122032444182</c:v>
                </c:pt>
                <c:pt idx="75" formatCode="0.000">
                  <c:v>0.34851122032444165</c:v>
                </c:pt>
              </c:numCache>
            </c:numRef>
          </c:val>
          <c:smooth val="0"/>
          <c:extLst>
            <c:ext xmlns:c16="http://schemas.microsoft.com/office/drawing/2014/chart" uri="{C3380CC4-5D6E-409C-BE32-E72D297353CC}">
              <c16:uniqueId val="{00000005-A2FB-4918-96B6-2FF67B811870}"/>
            </c:ext>
          </c:extLst>
        </c:ser>
        <c:ser>
          <c:idx val="3"/>
          <c:order val="3"/>
          <c:tx>
            <c:strRef>
              <c:f>'Data for Graph D'!$BB$2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D'!$BB$3:$BB$78</c:f>
              <c:numCache>
                <c:formatCode>General</c:formatCode>
                <c:ptCount val="76"/>
                <c:pt idx="0">
                  <c:v>0.29099999999999998</c:v>
                </c:pt>
                <c:pt idx="1">
                  <c:v>0.28541</c:v>
                </c:pt>
                <c:pt idx="2">
                  <c:v>0.26990000000000003</c:v>
                </c:pt>
                <c:pt idx="3">
                  <c:v>0.26363999999999999</c:v>
                </c:pt>
                <c:pt idx="4">
                  <c:v>0.25508999999999998</c:v>
                </c:pt>
                <c:pt idx="5">
                  <c:v>0.24396000000000001</c:v>
                </c:pt>
                <c:pt idx="6">
                  <c:v>0.25688</c:v>
                </c:pt>
                <c:pt idx="7">
                  <c:v>0.28316999999999998</c:v>
                </c:pt>
                <c:pt idx="8">
                  <c:v>0.27998000000000001</c:v>
                </c:pt>
                <c:pt idx="9">
                  <c:v>0.31162000000000001</c:v>
                </c:pt>
                <c:pt idx="10">
                  <c:v>0.34160000000000001</c:v>
                </c:pt>
                <c:pt idx="11">
                  <c:v>0.37380999999999998</c:v>
                </c:pt>
                <c:pt idx="12">
                  <c:v>0.35178999999999999</c:v>
                </c:pt>
                <c:pt idx="13">
                  <c:v>0.36264000000000002</c:v>
                </c:pt>
                <c:pt idx="14">
                  <c:v>0.40591000000000005</c:v>
                </c:pt>
                <c:pt idx="15">
                  <c:v>0.42132999999999998</c:v>
                </c:pt>
                <c:pt idx="16">
                  <c:v>0.41060999999999998</c:v>
                </c:pt>
                <c:pt idx="17">
                  <c:v>0.40098</c:v>
                </c:pt>
                <c:pt idx="18">
                  <c:v>0.42240000000000005</c:v>
                </c:pt>
                <c:pt idx="19">
                  <c:v>0.43753999999999998</c:v>
                </c:pt>
                <c:pt idx="20">
                  <c:v>0.44964000000000004</c:v>
                </c:pt>
                <c:pt idx="21">
                  <c:v>0.44831000000000004</c:v>
                </c:pt>
                <c:pt idx="22">
                  <c:v>0.45541000000000004</c:v>
                </c:pt>
                <c:pt idx="23">
                  <c:v>0.44642999999999999</c:v>
                </c:pt>
                <c:pt idx="24">
                  <c:v>0.44711999999999996</c:v>
                </c:pt>
                <c:pt idx="25">
                  <c:v>0.44244999999999995</c:v>
                </c:pt>
                <c:pt idx="26">
                  <c:v>0.46334000000000003</c:v>
                </c:pt>
                <c:pt idx="27">
                  <c:v>0.46280999999999994</c:v>
                </c:pt>
                <c:pt idx="28">
                  <c:v>0.47373999999999999</c:v>
                </c:pt>
                <c:pt idx="29">
                  <c:v>0.48041000000000006</c:v>
                </c:pt>
                <c:pt idx="30">
                  <c:v>0.47754000000000002</c:v>
                </c:pt>
                <c:pt idx="31">
                  <c:v>0.45789000000000002</c:v>
                </c:pt>
                <c:pt idx="32">
                  <c:v>0.47502000000000005</c:v>
                </c:pt>
                <c:pt idx="33">
                  <c:v>0.45423000000000002</c:v>
                </c:pt>
                <c:pt idx="34">
                  <c:v>0.46249000000000001</c:v>
                </c:pt>
                <c:pt idx="35">
                  <c:v>0.48157</c:v>
                </c:pt>
                <c:pt idx="36">
                  <c:v>0.48015000000000002</c:v>
                </c:pt>
                <c:pt idx="37">
                  <c:v>0.45253000000000004</c:v>
                </c:pt>
                <c:pt idx="38">
                  <c:v>0.46157000000000004</c:v>
                </c:pt>
                <c:pt idx="39">
                  <c:v>0.46145999999999998</c:v>
                </c:pt>
                <c:pt idx="40">
                  <c:v>0.46179999999999999</c:v>
                </c:pt>
                <c:pt idx="41" formatCode="0.000">
                  <c:v>0.54068804105755008</c:v>
                </c:pt>
                <c:pt idx="42" formatCode="0.000">
                  <c:v>0.54345029885044593</c:v>
                </c:pt>
                <c:pt idx="43" formatCode="0.000">
                  <c:v>0.54590562091637418</c:v>
                </c:pt>
                <c:pt idx="44" formatCode="0.000">
                  <c:v>0.54801363881524123</c:v>
                </c:pt>
                <c:pt idx="45" formatCode="0.000">
                  <c:v>0.54977210006968669</c:v>
                </c:pt>
                <c:pt idx="46" formatCode="0.000">
                  <c:v>0.55121005505931997</c:v>
                </c:pt>
                <c:pt idx="47" formatCode="0.000">
                  <c:v>0.55225765660013593</c:v>
                </c:pt>
                <c:pt idx="48" formatCode="0.000">
                  <c:v>0.55291277815577311</c:v>
                </c:pt>
                <c:pt idx="49" formatCode="0.000">
                  <c:v>0.55324121060234843</c:v>
                </c:pt>
                <c:pt idx="50" formatCode="0.000">
                  <c:v>0.55324201581942412</c:v>
                </c:pt>
                <c:pt idx="51" formatCode="0.000">
                  <c:v>0.55218326334299139</c:v>
                </c:pt>
                <c:pt idx="52" formatCode="0.000">
                  <c:v>0.55114823596777796</c:v>
                </c:pt>
                <c:pt idx="53" formatCode="0.000">
                  <c:v>0.55015058195535083</c:v>
                </c:pt>
                <c:pt idx="54" formatCode="0.000">
                  <c:v>0.54914357915979972</c:v>
                </c:pt>
                <c:pt idx="55" formatCode="0.000">
                  <c:v>0.54812732815104448</c:v>
                </c:pt>
                <c:pt idx="56" formatCode="0.000">
                  <c:v>0.54713852652979345</c:v>
                </c:pt>
                <c:pt idx="57" formatCode="0.000">
                  <c:v>0.54618359095859947</c:v>
                </c:pt>
                <c:pt idx="58" formatCode="0.000">
                  <c:v>0.54524108226679358</c:v>
                </c:pt>
                <c:pt idx="59" formatCode="0.000">
                  <c:v>0.54431622544876201</c:v>
                </c:pt>
                <c:pt idx="60" formatCode="0.000">
                  <c:v>0.54340359615259504</c:v>
                </c:pt>
                <c:pt idx="61" formatCode="0.000">
                  <c:v>0.54249388069370641</c:v>
                </c:pt>
                <c:pt idx="62" formatCode="0.000">
                  <c:v>0.54249388069370619</c:v>
                </c:pt>
                <c:pt idx="63" formatCode="0.000">
                  <c:v>0.54249388069370641</c:v>
                </c:pt>
                <c:pt idx="64" formatCode="0.000">
                  <c:v>0.54249388069370641</c:v>
                </c:pt>
                <c:pt idx="65" formatCode="0.000">
                  <c:v>0.54249388069370641</c:v>
                </c:pt>
                <c:pt idx="66" formatCode="0.000">
                  <c:v>0.54249388069370641</c:v>
                </c:pt>
                <c:pt idx="67" formatCode="0.000">
                  <c:v>0.54249388069370652</c:v>
                </c:pt>
                <c:pt idx="68" formatCode="0.000">
                  <c:v>0.54249388069370652</c:v>
                </c:pt>
                <c:pt idx="69" formatCode="0.000">
                  <c:v>0.5424938806937063</c:v>
                </c:pt>
                <c:pt idx="70" formatCode="0.000">
                  <c:v>0.54249388069370641</c:v>
                </c:pt>
                <c:pt idx="71" formatCode="0.000">
                  <c:v>0.54249388069370641</c:v>
                </c:pt>
                <c:pt idx="72" formatCode="0.000">
                  <c:v>0.5424938806937063</c:v>
                </c:pt>
                <c:pt idx="73" formatCode="0.000">
                  <c:v>0.54249388069370641</c:v>
                </c:pt>
                <c:pt idx="74" formatCode="0.000">
                  <c:v>0.54249388069370652</c:v>
                </c:pt>
                <c:pt idx="75" formatCode="0.000">
                  <c:v>0.5424938806937063</c:v>
                </c:pt>
              </c:numCache>
            </c:numRef>
          </c:val>
          <c:smooth val="0"/>
          <c:extLst>
            <c:ext xmlns:c16="http://schemas.microsoft.com/office/drawing/2014/chart" uri="{C3380CC4-5D6E-409C-BE32-E72D297353CC}">
              <c16:uniqueId val="{00000006-A2FB-4918-96B6-2FF67B811870}"/>
            </c:ext>
          </c:extLst>
        </c:ser>
        <c:ser>
          <c:idx val="4"/>
          <c:order val="4"/>
          <c:tx>
            <c:strRef>
              <c:f>'Data for Graph D'!$BC$2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D'!$BC$3:$BC$78</c:f>
              <c:numCache>
                <c:formatCode>General</c:formatCode>
                <c:ptCount val="76"/>
                <c:pt idx="0">
                  <c:v>0.45084000000000002</c:v>
                </c:pt>
                <c:pt idx="1">
                  <c:v>0.44768999999999998</c:v>
                </c:pt>
                <c:pt idx="2">
                  <c:v>0.44853999999999994</c:v>
                </c:pt>
                <c:pt idx="3">
                  <c:v>0.44602000000000003</c:v>
                </c:pt>
                <c:pt idx="4">
                  <c:v>0.44235999999999998</c:v>
                </c:pt>
                <c:pt idx="5">
                  <c:v>0.44129000000000002</c:v>
                </c:pt>
                <c:pt idx="6">
                  <c:v>0.44374000000000002</c:v>
                </c:pt>
                <c:pt idx="7">
                  <c:v>0.46034999999999998</c:v>
                </c:pt>
                <c:pt idx="8">
                  <c:v>0.46211999999999998</c:v>
                </c:pt>
                <c:pt idx="9">
                  <c:v>0.46349000000000001</c:v>
                </c:pt>
                <c:pt idx="10">
                  <c:v>0.45956000000000002</c:v>
                </c:pt>
                <c:pt idx="11">
                  <c:v>0.46195000000000003</c:v>
                </c:pt>
                <c:pt idx="12">
                  <c:v>0.44667999999999997</c:v>
                </c:pt>
                <c:pt idx="13">
                  <c:v>0.42680000000000001</c:v>
                </c:pt>
                <c:pt idx="14">
                  <c:v>0.42944000000000004</c:v>
                </c:pt>
                <c:pt idx="15">
                  <c:v>0.42132999999999998</c:v>
                </c:pt>
                <c:pt idx="16">
                  <c:v>0.40759999999999996</c:v>
                </c:pt>
                <c:pt idx="17">
                  <c:v>0.39182</c:v>
                </c:pt>
                <c:pt idx="18">
                  <c:v>0.36410000000000003</c:v>
                </c:pt>
                <c:pt idx="19">
                  <c:v>0.40036000000000005</c:v>
                </c:pt>
                <c:pt idx="20">
                  <c:v>0.41057000000000005</c:v>
                </c:pt>
                <c:pt idx="21">
                  <c:v>0.40955000000000003</c:v>
                </c:pt>
                <c:pt idx="22">
                  <c:v>0.42024</c:v>
                </c:pt>
                <c:pt idx="23">
                  <c:v>0.40848000000000007</c:v>
                </c:pt>
                <c:pt idx="24">
                  <c:v>0.39981</c:v>
                </c:pt>
                <c:pt idx="25">
                  <c:v>0.40604999999999997</c:v>
                </c:pt>
                <c:pt idx="26">
                  <c:v>0.40718000000000004</c:v>
                </c:pt>
                <c:pt idx="27">
                  <c:v>0.40892999999999996</c:v>
                </c:pt>
                <c:pt idx="28">
                  <c:v>0.40399000000000002</c:v>
                </c:pt>
                <c:pt idx="29">
                  <c:v>0.41192000000000001</c:v>
                </c:pt>
                <c:pt idx="30">
                  <c:v>0.42091000000000001</c:v>
                </c:pt>
                <c:pt idx="31">
                  <c:v>0.42050999999999999</c:v>
                </c:pt>
                <c:pt idx="32">
                  <c:v>0.40882000000000002</c:v>
                </c:pt>
                <c:pt idx="33">
                  <c:v>0.41193999999999997</c:v>
                </c:pt>
                <c:pt idx="34">
                  <c:v>0.41528999999999999</c:v>
                </c:pt>
                <c:pt idx="35">
                  <c:v>0.42623</c:v>
                </c:pt>
                <c:pt idx="36">
                  <c:v>0.44917999999999997</c:v>
                </c:pt>
                <c:pt idx="37">
                  <c:v>0.44688999999999995</c:v>
                </c:pt>
                <c:pt idx="38">
                  <c:v>0.47641999999999995</c:v>
                </c:pt>
                <c:pt idx="39">
                  <c:v>0.48561000000000004</c:v>
                </c:pt>
                <c:pt idx="40">
                  <c:v>0.49525000000000002</c:v>
                </c:pt>
                <c:pt idx="41" formatCode="0.000">
                  <c:v>0.53420254707732517</c:v>
                </c:pt>
                <c:pt idx="42" formatCode="0.000">
                  <c:v>0.53766656765206333</c:v>
                </c:pt>
                <c:pt idx="43" formatCode="0.000">
                  <c:v>0.54083127771787232</c:v>
                </c:pt>
                <c:pt idx="44" formatCode="0.000">
                  <c:v>0.54365536766097844</c:v>
                </c:pt>
                <c:pt idx="45" formatCode="0.000">
                  <c:v>0.5461351848932724</c:v>
                </c:pt>
                <c:pt idx="46" formatCode="0.000">
                  <c:v>0.54829821259754197</c:v>
                </c:pt>
                <c:pt idx="47" formatCode="0.000">
                  <c:v>0.55007359206474993</c:v>
                </c:pt>
                <c:pt idx="48" formatCode="0.000">
                  <c:v>0.55145764669192598</c:v>
                </c:pt>
                <c:pt idx="49" formatCode="0.000">
                  <c:v>0.55251452810944446</c:v>
                </c:pt>
                <c:pt idx="50" formatCode="0.000">
                  <c:v>0.55324201581942412</c:v>
                </c:pt>
                <c:pt idx="51" formatCode="0.000">
                  <c:v>0.5521832633429915</c:v>
                </c:pt>
                <c:pt idx="52" formatCode="0.000">
                  <c:v>0.55114823596777796</c:v>
                </c:pt>
                <c:pt idx="53" formatCode="0.000">
                  <c:v>0.55015058195535083</c:v>
                </c:pt>
                <c:pt idx="54" formatCode="0.000">
                  <c:v>0.54914357915979972</c:v>
                </c:pt>
                <c:pt idx="55" formatCode="0.000">
                  <c:v>0.54812732815104448</c:v>
                </c:pt>
                <c:pt idx="56" formatCode="0.000">
                  <c:v>0.54713852652979345</c:v>
                </c:pt>
                <c:pt idx="57" formatCode="0.000">
                  <c:v>0.54618359095859947</c:v>
                </c:pt>
                <c:pt idx="58" formatCode="0.000">
                  <c:v>0.54524108226679358</c:v>
                </c:pt>
                <c:pt idx="59" formatCode="0.000">
                  <c:v>0.54431622544876201</c:v>
                </c:pt>
                <c:pt idx="60" formatCode="0.000">
                  <c:v>0.54340359615259504</c:v>
                </c:pt>
                <c:pt idx="61" formatCode="0.000">
                  <c:v>0.54249388069370641</c:v>
                </c:pt>
                <c:pt idx="62" formatCode="0.000">
                  <c:v>0.54249388069370619</c:v>
                </c:pt>
                <c:pt idx="63" formatCode="0.000">
                  <c:v>0.54249388069370641</c:v>
                </c:pt>
                <c:pt idx="64" formatCode="0.000">
                  <c:v>0.54249388069370641</c:v>
                </c:pt>
                <c:pt idx="65" formatCode="0.000">
                  <c:v>0.54249388069370641</c:v>
                </c:pt>
                <c:pt idx="66" formatCode="0.000">
                  <c:v>0.54249388069370641</c:v>
                </c:pt>
                <c:pt idx="67" formatCode="0.000">
                  <c:v>0.54249388069370652</c:v>
                </c:pt>
                <c:pt idx="68" formatCode="0.000">
                  <c:v>0.54249388069370652</c:v>
                </c:pt>
                <c:pt idx="69" formatCode="0.000">
                  <c:v>0.5424938806937063</c:v>
                </c:pt>
                <c:pt idx="70" formatCode="0.000">
                  <c:v>0.54249388069370641</c:v>
                </c:pt>
                <c:pt idx="71" formatCode="0.000">
                  <c:v>0.54249388069370641</c:v>
                </c:pt>
                <c:pt idx="72" formatCode="0.000">
                  <c:v>0.5424938806937063</c:v>
                </c:pt>
                <c:pt idx="73" formatCode="0.000">
                  <c:v>0.54249388069370641</c:v>
                </c:pt>
                <c:pt idx="74" formatCode="0.000">
                  <c:v>0.54249388069370652</c:v>
                </c:pt>
                <c:pt idx="75" formatCode="0.000">
                  <c:v>0.5424938806937063</c:v>
                </c:pt>
              </c:numCache>
            </c:numRef>
          </c:val>
          <c:smooth val="0"/>
          <c:extLst>
            <c:ext xmlns:c16="http://schemas.microsoft.com/office/drawing/2014/chart" uri="{C3380CC4-5D6E-409C-BE32-E72D297353CC}">
              <c16:uniqueId val="{00000007-A2FB-4918-96B6-2FF67B811870}"/>
            </c:ext>
          </c:extLst>
        </c:ser>
        <c:ser>
          <c:idx val="5"/>
          <c:order val="5"/>
          <c:tx>
            <c:strRef>
              <c:f>'Data for Graph D'!$BD$2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D'!$BD$3:$BD$78</c:f>
              <c:numCache>
                <c:formatCode>General</c:formatCode>
                <c:ptCount val="76"/>
                <c:pt idx="0">
                  <c:v>0.59756999999999993</c:v>
                </c:pt>
                <c:pt idx="1">
                  <c:v>0.59075999999999995</c:v>
                </c:pt>
                <c:pt idx="2">
                  <c:v>0.62265000000000004</c:v>
                </c:pt>
                <c:pt idx="3">
                  <c:v>0.53137000000000001</c:v>
                </c:pt>
                <c:pt idx="4">
                  <c:v>0.56181999999999999</c:v>
                </c:pt>
                <c:pt idx="5">
                  <c:v>0.56147999999999998</c:v>
                </c:pt>
                <c:pt idx="6">
                  <c:v>0.53469</c:v>
                </c:pt>
                <c:pt idx="7">
                  <c:v>0.53837999999999997</c:v>
                </c:pt>
                <c:pt idx="8">
                  <c:v>0.52617000000000003</c:v>
                </c:pt>
                <c:pt idx="9">
                  <c:v>0.57698000000000005</c:v>
                </c:pt>
                <c:pt idx="10">
                  <c:v>0.70779000000000003</c:v>
                </c:pt>
                <c:pt idx="11">
                  <c:v>0.79837000000000002</c:v>
                </c:pt>
                <c:pt idx="12">
                  <c:v>0.76790999999999998</c:v>
                </c:pt>
                <c:pt idx="13">
                  <c:v>0.68681000000000003</c:v>
                </c:pt>
                <c:pt idx="14">
                  <c:v>0.73071000000000008</c:v>
                </c:pt>
                <c:pt idx="15">
                  <c:v>0.75834999999999997</c:v>
                </c:pt>
                <c:pt idx="16">
                  <c:v>0.66047</c:v>
                </c:pt>
                <c:pt idx="17">
                  <c:v>0.62874000000000008</c:v>
                </c:pt>
                <c:pt idx="18">
                  <c:v>0.60039999999999993</c:v>
                </c:pt>
                <c:pt idx="19">
                  <c:v>0.67018</c:v>
                </c:pt>
                <c:pt idx="20">
                  <c:v>0.72794000000000003</c:v>
                </c:pt>
                <c:pt idx="21">
                  <c:v>0.75597000000000003</c:v>
                </c:pt>
                <c:pt idx="22">
                  <c:v>0.79132000000000002</c:v>
                </c:pt>
                <c:pt idx="23">
                  <c:v>0.80400000000000005</c:v>
                </c:pt>
                <c:pt idx="24">
                  <c:v>0.80602999999999991</c:v>
                </c:pt>
                <c:pt idx="25">
                  <c:v>0.71878999999999993</c:v>
                </c:pt>
                <c:pt idx="26">
                  <c:v>0.73226999999999998</c:v>
                </c:pt>
                <c:pt idx="27">
                  <c:v>0.66835999999999995</c:v>
                </c:pt>
                <c:pt idx="28">
                  <c:v>0.68937000000000004</c:v>
                </c:pt>
                <c:pt idx="29">
                  <c:v>0.69574999999999998</c:v>
                </c:pt>
                <c:pt idx="30">
                  <c:v>0.70865</c:v>
                </c:pt>
                <c:pt idx="31">
                  <c:v>0.69443999999999995</c:v>
                </c:pt>
                <c:pt idx="32">
                  <c:v>0.70262999999999998</c:v>
                </c:pt>
                <c:pt idx="33">
                  <c:v>0.71304000000000001</c:v>
                </c:pt>
                <c:pt idx="34">
                  <c:v>0.70345999999999997</c:v>
                </c:pt>
                <c:pt idx="35">
                  <c:v>0.68869999999999998</c:v>
                </c:pt>
                <c:pt idx="36">
                  <c:v>0.75135000000000007</c:v>
                </c:pt>
                <c:pt idx="37">
                  <c:v>0.75744</c:v>
                </c:pt>
                <c:pt idx="38">
                  <c:v>0.78861000000000003</c:v>
                </c:pt>
                <c:pt idx="39">
                  <c:v>0.79903999999999997</c:v>
                </c:pt>
                <c:pt idx="40">
                  <c:v>0.79993000000000003</c:v>
                </c:pt>
                <c:pt idx="41" formatCode="0.000">
                  <c:v>0.6384291973160614</c:v>
                </c:pt>
                <c:pt idx="42" formatCode="0.000">
                  <c:v>0.63989831402227393</c:v>
                </c:pt>
                <c:pt idx="43" formatCode="0.000">
                  <c:v>0.64099539096907798</c:v>
                </c:pt>
                <c:pt idx="44" formatCode="0.000">
                  <c:v>0.64167623889660785</c:v>
                </c:pt>
                <c:pt idx="45" formatCode="0.000">
                  <c:v>0.64194167904399113</c:v>
                </c:pt>
                <c:pt idx="46" formatCode="0.000">
                  <c:v>0.64182898590298576</c:v>
                </c:pt>
                <c:pt idx="47" formatCode="0.000">
                  <c:v>0.64126019658698485</c:v>
                </c:pt>
                <c:pt idx="48" formatCode="0.000">
                  <c:v>0.64023664311443962</c:v>
                </c:pt>
                <c:pt idx="49" formatCode="0.000">
                  <c:v>0.6388380829495599</c:v>
                </c:pt>
                <c:pt idx="50" formatCode="0.000">
                  <c:v>0.63706656367085202</c:v>
                </c:pt>
                <c:pt idx="51" formatCode="0.000">
                  <c:v>0.63584739415253566</c:v>
                </c:pt>
                <c:pt idx="52" formatCode="0.000">
                  <c:v>0.6346555444477443</c:v>
                </c:pt>
                <c:pt idx="53" formatCode="0.000">
                  <c:v>0.63350673073646457</c:v>
                </c:pt>
                <c:pt idx="54" formatCode="0.000">
                  <c:v>0.63234715175976941</c:v>
                </c:pt>
                <c:pt idx="55" formatCode="0.000">
                  <c:v>0.63117692332544517</c:v>
                </c:pt>
                <c:pt idx="56" formatCode="0.000">
                  <c:v>0.63003830327673183</c:v>
                </c:pt>
                <c:pt idx="57" formatCode="0.000">
                  <c:v>0.62893868049778112</c:v>
                </c:pt>
                <c:pt idx="58" formatCode="0.000">
                  <c:v>0.62785336745873199</c:v>
                </c:pt>
                <c:pt idx="59" formatCode="0.000">
                  <c:v>0.62678838081978649</c:v>
                </c:pt>
                <c:pt idx="60" formatCode="0.000">
                  <c:v>0.62573747435753369</c:v>
                </c:pt>
                <c:pt idx="61" formatCode="0.000">
                  <c:v>0.62468992322305594</c:v>
                </c:pt>
                <c:pt idx="62" formatCode="0.000">
                  <c:v>0.62468992322305561</c:v>
                </c:pt>
                <c:pt idx="63" formatCode="0.000">
                  <c:v>0.62468992322305594</c:v>
                </c:pt>
                <c:pt idx="64" formatCode="0.000">
                  <c:v>0.62468992322305594</c:v>
                </c:pt>
                <c:pt idx="65" formatCode="0.000">
                  <c:v>0.62468992322305594</c:v>
                </c:pt>
                <c:pt idx="66" formatCode="0.000">
                  <c:v>0.62468992322305594</c:v>
                </c:pt>
                <c:pt idx="67" formatCode="0.000">
                  <c:v>0.62468992322305605</c:v>
                </c:pt>
                <c:pt idx="68" formatCode="0.000">
                  <c:v>0.62468992322305605</c:v>
                </c:pt>
                <c:pt idx="69" formatCode="0.000">
                  <c:v>0.62468992322305572</c:v>
                </c:pt>
                <c:pt idx="70" formatCode="0.000">
                  <c:v>0.62468992322305594</c:v>
                </c:pt>
                <c:pt idx="71" formatCode="0.000">
                  <c:v>0.62468992322305594</c:v>
                </c:pt>
                <c:pt idx="72" formatCode="0.000">
                  <c:v>0.62468992322305572</c:v>
                </c:pt>
                <c:pt idx="73" formatCode="0.000">
                  <c:v>0.62468992322305594</c:v>
                </c:pt>
                <c:pt idx="74" formatCode="0.000">
                  <c:v>0.62468992322305605</c:v>
                </c:pt>
                <c:pt idx="75" formatCode="0.000">
                  <c:v>0.62468992322305572</c:v>
                </c:pt>
              </c:numCache>
            </c:numRef>
          </c:val>
          <c:smooth val="0"/>
          <c:extLst>
            <c:ext xmlns:c16="http://schemas.microsoft.com/office/drawing/2014/chart" uri="{C3380CC4-5D6E-409C-BE32-E72D297353CC}">
              <c16:uniqueId val="{00000008-A2FB-4918-96B6-2FF67B811870}"/>
            </c:ext>
          </c:extLst>
        </c:ser>
        <c:dLbls>
          <c:showLegendKey val="0"/>
          <c:showVal val="0"/>
          <c:showCatName val="0"/>
          <c:showSerName val="0"/>
          <c:showPercent val="0"/>
          <c:showBubbleSize val="0"/>
        </c:dLbls>
        <c:marker val="1"/>
        <c:smooth val="0"/>
        <c:axId val="513538912"/>
        <c:axId val="513539696"/>
      </c:lineChart>
      <c:catAx>
        <c:axId val="513538912"/>
        <c:scaling>
          <c:orientation val="minMax"/>
        </c:scaling>
        <c:delete val="0"/>
        <c:axPos val="b"/>
        <c:numFmt formatCode="General" sourceLinked="0"/>
        <c:majorTickMark val="out"/>
        <c:minorTickMark val="none"/>
        <c:tickLblPos val="nextTo"/>
        <c:crossAx val="513539696"/>
        <c:crosses val="autoZero"/>
        <c:auto val="1"/>
        <c:lblAlgn val="ctr"/>
        <c:lblOffset val="100"/>
        <c:noMultiLvlLbl val="0"/>
      </c:catAx>
      <c:valAx>
        <c:axId val="513539696"/>
        <c:scaling>
          <c:orientation val="minMax"/>
          <c:max val="1.8"/>
        </c:scaling>
        <c:delete val="0"/>
        <c:axPos val="l"/>
        <c:majorGridlines/>
        <c:numFmt formatCode="General" sourceLinked="1"/>
        <c:majorTickMark val="out"/>
        <c:minorTickMark val="none"/>
        <c:tickLblPos val="nextTo"/>
        <c:crossAx val="513538912"/>
        <c:crosses val="autoZero"/>
        <c:crossBetween val="between"/>
      </c:valAx>
    </c:plotArea>
    <c:legend>
      <c:legendPos val="b"/>
      <c:legendEntry>
        <c:idx val="0"/>
        <c:delete val="1"/>
      </c:legendEntry>
      <c:layout>
        <c:manualLayout>
          <c:xMode val="edge"/>
          <c:yMode val="edge"/>
          <c:x val="0.10647641420513043"/>
          <c:y val="0.89001147469631636"/>
          <c:w val="0.81160211327175258"/>
          <c:h val="8.9263113467600463E-2"/>
        </c:manualLayout>
      </c:layout>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a:t>
            </a:r>
            <a:r>
              <a:rPr lang="en-US" sz="1200" baseline="0"/>
              <a:t> of </a:t>
            </a:r>
            <a:r>
              <a:rPr lang="en-US" sz="1200"/>
              <a:t>Alta. Spending by type of service</a:t>
            </a:r>
          </a:p>
        </c:rich>
      </c:tx>
      <c:overlay val="0"/>
    </c:title>
    <c:autoTitleDeleted val="0"/>
    <c:plotArea>
      <c:layout>
        <c:manualLayout>
          <c:layoutTarget val="inner"/>
          <c:xMode val="edge"/>
          <c:yMode val="edge"/>
          <c:x val="7.1549348784232164E-2"/>
          <c:y val="0.12193866556154165"/>
          <c:w val="0.89443628980339718"/>
          <c:h val="0.64951899433623428"/>
        </c:manualLayout>
      </c:layout>
      <c:barChart>
        <c:barDir val="col"/>
        <c:grouping val="clustered"/>
        <c:varyColors val="0"/>
        <c:ser>
          <c:idx val="6"/>
          <c:order val="6"/>
          <c:tx>
            <c:strRef>
              <c:f>'Data for Graph D'!$BL$2</c:f>
              <c:strCache>
                <c:ptCount val="1"/>
                <c:pt idx="0">
                  <c:v>v</c:v>
                </c:pt>
              </c:strCache>
            </c:strRef>
          </c:tx>
          <c:invertIfNegative val="0"/>
          <c:dPt>
            <c:idx val="41"/>
            <c:invertIfNegative val="0"/>
            <c:bubble3D val="0"/>
            <c:spPr>
              <a:solidFill>
                <a:schemeClr val="tx1"/>
              </a:solidFill>
              <a:ln>
                <a:solidFill>
                  <a:schemeClr val="tx1"/>
                </a:solidFill>
              </a:ln>
            </c:spPr>
            <c:extLst>
              <c:ext xmlns:c16="http://schemas.microsoft.com/office/drawing/2014/chart" uri="{C3380CC4-5D6E-409C-BE32-E72D297353CC}">
                <c16:uniqueId val="{00000001-4DF0-4411-ADD9-B76D0D5B4758}"/>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D'!$BL$3:$BL$78</c:f>
              <c:numCache>
                <c:formatCode>General</c:formatCode>
                <c:ptCount val="76"/>
                <c:pt idx="41" formatCode="0.000">
                  <c:v>5</c:v>
                </c:pt>
              </c:numCache>
            </c:numRef>
          </c:val>
          <c:extLst>
            <c:ext xmlns:c16="http://schemas.microsoft.com/office/drawing/2014/chart" uri="{C3380CC4-5D6E-409C-BE32-E72D297353CC}">
              <c16:uniqueId val="{00000002-4DF0-4411-ADD9-B76D0D5B4758}"/>
            </c:ext>
          </c:extLst>
        </c:ser>
        <c:dLbls>
          <c:showLegendKey val="0"/>
          <c:showVal val="0"/>
          <c:showCatName val="0"/>
          <c:showSerName val="0"/>
          <c:showPercent val="0"/>
          <c:showBubbleSize val="0"/>
        </c:dLbls>
        <c:gapWidth val="381"/>
        <c:axId val="513529896"/>
        <c:axId val="513540088"/>
      </c:barChart>
      <c:lineChart>
        <c:grouping val="standard"/>
        <c:varyColors val="0"/>
        <c:ser>
          <c:idx val="0"/>
          <c:order val="0"/>
          <c:tx>
            <c:strRef>
              <c:f>'Data for Graph D'!$BF$2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D'!$BF$3:$BF$78</c:f>
              <c:numCache>
                <c:formatCode>General</c:formatCode>
                <c:ptCount val="76"/>
                <c:pt idx="0">
                  <c:v>3.5788599999999997</c:v>
                </c:pt>
                <c:pt idx="1">
                  <c:v>3.6712300000000004</c:v>
                </c:pt>
                <c:pt idx="2">
                  <c:v>3.4931999999999999</c:v>
                </c:pt>
                <c:pt idx="3">
                  <c:v>3.2560199999999999</c:v>
                </c:pt>
                <c:pt idx="4">
                  <c:v>3.2707899999999999</c:v>
                </c:pt>
                <c:pt idx="5">
                  <c:v>3.37378</c:v>
                </c:pt>
                <c:pt idx="6">
                  <c:v>3.6108000000000002</c:v>
                </c:pt>
                <c:pt idx="7">
                  <c:v>4.0550600000000001</c:v>
                </c:pt>
                <c:pt idx="8">
                  <c:v>4.1808399999999999</c:v>
                </c:pt>
                <c:pt idx="9">
                  <c:v>4.0902899999999995</c:v>
                </c:pt>
                <c:pt idx="10">
                  <c:v>4.06602</c:v>
                </c:pt>
                <c:pt idx="11">
                  <c:v>4.0816299999999996</c:v>
                </c:pt>
                <c:pt idx="12">
                  <c:v>3.8442600000000002</c:v>
                </c:pt>
                <c:pt idx="13">
                  <c:v>3.7733400000000001</c:v>
                </c:pt>
                <c:pt idx="14">
                  <c:v>3.7209300000000001</c:v>
                </c:pt>
                <c:pt idx="15">
                  <c:v>3.6830799999999995</c:v>
                </c:pt>
                <c:pt idx="16">
                  <c:v>3.5579399999999999</c:v>
                </c:pt>
                <c:pt idx="17">
                  <c:v>3.5580100000000003</c:v>
                </c:pt>
                <c:pt idx="18">
                  <c:v>3.4095800000000001</c:v>
                </c:pt>
                <c:pt idx="19">
                  <c:v>2.8955899999999999</c:v>
                </c:pt>
                <c:pt idx="20">
                  <c:v>2.6031399999999998</c:v>
                </c:pt>
                <c:pt idx="21">
                  <c:v>2.6696</c:v>
                </c:pt>
                <c:pt idx="22">
                  <c:v>2.8342099999999997</c:v>
                </c:pt>
                <c:pt idx="23">
                  <c:v>2.8294000000000001</c:v>
                </c:pt>
                <c:pt idx="24">
                  <c:v>2.9283099999999997</c:v>
                </c:pt>
                <c:pt idx="25">
                  <c:v>2.9957500000000001</c:v>
                </c:pt>
                <c:pt idx="26">
                  <c:v>3.1514599999999997</c:v>
                </c:pt>
                <c:pt idx="27">
                  <c:v>3.22458</c:v>
                </c:pt>
                <c:pt idx="28">
                  <c:v>3.1842099999999998</c:v>
                </c:pt>
                <c:pt idx="29">
                  <c:v>3.35791</c:v>
                </c:pt>
                <c:pt idx="30">
                  <c:v>3.4823899999999997</c:v>
                </c:pt>
                <c:pt idx="31">
                  <c:v>3.5111000000000003</c:v>
                </c:pt>
                <c:pt idx="32">
                  <c:v>3.56596</c:v>
                </c:pt>
                <c:pt idx="33">
                  <c:v>3.64567</c:v>
                </c:pt>
                <c:pt idx="34">
                  <c:v>3.8717199999999998</c:v>
                </c:pt>
                <c:pt idx="35">
                  <c:v>4.2542499999999999</c:v>
                </c:pt>
                <c:pt idx="36">
                  <c:v>4.2429100000000002</c:v>
                </c:pt>
                <c:pt idx="37">
                  <c:v>4.3687999999999994</c:v>
                </c:pt>
                <c:pt idx="38">
                  <c:v>4.5074899999999998</c:v>
                </c:pt>
                <c:pt idx="39">
                  <c:v>4.5597799999999999</c:v>
                </c:pt>
                <c:pt idx="40">
                  <c:v>4.68058</c:v>
                </c:pt>
                <c:pt idx="41" formatCode="0.000">
                  <c:v>4.076743871726717</c:v>
                </c:pt>
                <c:pt idx="42" formatCode="0.000">
                  <c:v>4.1367733944446679</c:v>
                </c:pt>
                <c:pt idx="43" formatCode="0.000">
                  <c:v>4.193337736280502</c:v>
                </c:pt>
                <c:pt idx="44" formatCode="0.000">
                  <c:v>4.246380106464839</c:v>
                </c:pt>
                <c:pt idx="45" formatCode="0.000">
                  <c:v>4.2956917893740183</c:v>
                </c:pt>
                <c:pt idx="46" formatCode="0.000">
                  <c:v>4.3412228630003726</c:v>
                </c:pt>
                <c:pt idx="47" formatCode="0.000">
                  <c:v>4.3829653511706841</c:v>
                </c:pt>
                <c:pt idx="48" formatCode="0.000">
                  <c:v>4.4208105302924281</c:v>
                </c:pt>
                <c:pt idx="49" formatCode="0.000">
                  <c:v>4.4549231874003734</c:v>
                </c:pt>
                <c:pt idx="50" formatCode="0.000">
                  <c:v>4.4850481605872554</c:v>
                </c:pt>
                <c:pt idx="51" formatCode="0.000">
                  <c:v>4.5227633544894168</c:v>
                </c:pt>
                <c:pt idx="52" formatCode="0.000">
                  <c:v>4.5606857209652327</c:v>
                </c:pt>
                <c:pt idx="53" formatCode="0.000">
                  <c:v>4.5988579050752652</c:v>
                </c:pt>
                <c:pt idx="54" formatCode="0.000">
                  <c:v>4.6374361131567365</c:v>
                </c:pt>
                <c:pt idx="55" formatCode="0.000">
                  <c:v>4.6763429567383916</c:v>
                </c:pt>
                <c:pt idx="56" formatCode="0.000">
                  <c:v>4.715614551228767</c:v>
                </c:pt>
                <c:pt idx="57" formatCode="0.000">
                  <c:v>4.7553994565924436</c:v>
                </c:pt>
                <c:pt idx="58" formatCode="0.000">
                  <c:v>4.7956012086767181</c:v>
                </c:pt>
                <c:pt idx="59" formatCode="0.000">
                  <c:v>4.8361902052342609</c:v>
                </c:pt>
                <c:pt idx="60" formatCode="0.000">
                  <c:v>4.8772843044913978</c:v>
                </c:pt>
                <c:pt idx="61" formatCode="0.000">
                  <c:v>4.9188808378419555</c:v>
                </c:pt>
                <c:pt idx="62" formatCode="0.000">
                  <c:v>4.9188808378419555</c:v>
                </c:pt>
                <c:pt idx="63" formatCode="0.000">
                  <c:v>4.9188808378419555</c:v>
                </c:pt>
                <c:pt idx="64" formatCode="0.000">
                  <c:v>4.9188808378419573</c:v>
                </c:pt>
                <c:pt idx="65" formatCode="0.000">
                  <c:v>4.9188808378419555</c:v>
                </c:pt>
                <c:pt idx="66" formatCode="0.000">
                  <c:v>4.9188808378419573</c:v>
                </c:pt>
                <c:pt idx="67" formatCode="0.000">
                  <c:v>4.9188808378419573</c:v>
                </c:pt>
                <c:pt idx="68" formatCode="0.000">
                  <c:v>4.9188808378419555</c:v>
                </c:pt>
                <c:pt idx="69" formatCode="0.000">
                  <c:v>4.9188808378419555</c:v>
                </c:pt>
                <c:pt idx="70" formatCode="0.000">
                  <c:v>4.9188808378419573</c:v>
                </c:pt>
                <c:pt idx="71" formatCode="0.000">
                  <c:v>4.9188808378419573</c:v>
                </c:pt>
                <c:pt idx="72" formatCode="0.000">
                  <c:v>4.9188808378419573</c:v>
                </c:pt>
                <c:pt idx="73" formatCode="0.000">
                  <c:v>4.9188808378419555</c:v>
                </c:pt>
                <c:pt idx="74" formatCode="0.000">
                  <c:v>4.9188808378419555</c:v>
                </c:pt>
                <c:pt idx="75" formatCode="0.000">
                  <c:v>4.9188808378419555</c:v>
                </c:pt>
              </c:numCache>
            </c:numRef>
          </c:val>
          <c:smooth val="0"/>
          <c:extLst>
            <c:ext xmlns:c16="http://schemas.microsoft.com/office/drawing/2014/chart" uri="{C3380CC4-5D6E-409C-BE32-E72D297353CC}">
              <c16:uniqueId val="{00000003-4DF0-4411-ADD9-B76D0D5B4758}"/>
            </c:ext>
          </c:extLst>
        </c:ser>
        <c:ser>
          <c:idx val="1"/>
          <c:order val="1"/>
          <c:tx>
            <c:strRef>
              <c:f>'Data for Graph D'!$BG$2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D'!$BG$3:$BG$78</c:f>
              <c:numCache>
                <c:formatCode>General</c:formatCode>
                <c:ptCount val="76"/>
                <c:pt idx="0">
                  <c:v>0.77298999999999995</c:v>
                </c:pt>
                <c:pt idx="1">
                  <c:v>0.76868999999999998</c:v>
                </c:pt>
                <c:pt idx="2">
                  <c:v>0.79547000000000001</c:v>
                </c:pt>
                <c:pt idx="3">
                  <c:v>0.88327000000000011</c:v>
                </c:pt>
                <c:pt idx="4">
                  <c:v>0.91445999999999994</c:v>
                </c:pt>
                <c:pt idx="5">
                  <c:v>0.91217000000000004</c:v>
                </c:pt>
                <c:pt idx="6">
                  <c:v>0.89928000000000008</c:v>
                </c:pt>
                <c:pt idx="7">
                  <c:v>0.80464000000000002</c:v>
                </c:pt>
                <c:pt idx="8">
                  <c:v>0.76707000000000003</c:v>
                </c:pt>
                <c:pt idx="9">
                  <c:v>0.75062000000000006</c:v>
                </c:pt>
                <c:pt idx="10">
                  <c:v>0.72811999999999999</c:v>
                </c:pt>
                <c:pt idx="11">
                  <c:v>0.71599999999999997</c:v>
                </c:pt>
                <c:pt idx="12">
                  <c:v>0.65849000000000002</c:v>
                </c:pt>
                <c:pt idx="13">
                  <c:v>0.66816999999999993</c:v>
                </c:pt>
                <c:pt idx="14">
                  <c:v>0.64032999999999995</c:v>
                </c:pt>
                <c:pt idx="15">
                  <c:v>0.67044999999999999</c:v>
                </c:pt>
                <c:pt idx="16">
                  <c:v>0.67416999999999994</c:v>
                </c:pt>
                <c:pt idx="17">
                  <c:v>0.65307999999999999</c:v>
                </c:pt>
                <c:pt idx="18">
                  <c:v>0.62934000000000001</c:v>
                </c:pt>
                <c:pt idx="19">
                  <c:v>0.62439</c:v>
                </c:pt>
                <c:pt idx="20">
                  <c:v>0.79556000000000004</c:v>
                </c:pt>
                <c:pt idx="21">
                  <c:v>0.83494999999999997</c:v>
                </c:pt>
                <c:pt idx="22">
                  <c:v>0.79550999999999994</c:v>
                </c:pt>
                <c:pt idx="23">
                  <c:v>0.74702000000000002</c:v>
                </c:pt>
                <c:pt idx="24">
                  <c:v>0.71738000000000002</c:v>
                </c:pt>
                <c:pt idx="25">
                  <c:v>0.69425000000000003</c:v>
                </c:pt>
                <c:pt idx="26">
                  <c:v>0.66500999999999999</c:v>
                </c:pt>
                <c:pt idx="27">
                  <c:v>0.61891000000000007</c:v>
                </c:pt>
                <c:pt idx="28">
                  <c:v>0.61202000000000001</c:v>
                </c:pt>
                <c:pt idx="29">
                  <c:v>0.64337999999999995</c:v>
                </c:pt>
                <c:pt idx="30">
                  <c:v>0.59515999999999991</c:v>
                </c:pt>
                <c:pt idx="31">
                  <c:v>0.59645000000000004</c:v>
                </c:pt>
                <c:pt idx="32">
                  <c:v>0.62487999999999999</c:v>
                </c:pt>
                <c:pt idx="33">
                  <c:v>0.623</c:v>
                </c:pt>
                <c:pt idx="34">
                  <c:v>0.7890299999999999</c:v>
                </c:pt>
                <c:pt idx="35">
                  <c:v>0.90795000000000003</c:v>
                </c:pt>
                <c:pt idx="36">
                  <c:v>0.90810000000000002</c:v>
                </c:pt>
                <c:pt idx="37">
                  <c:v>0.92361000000000004</c:v>
                </c:pt>
                <c:pt idx="38">
                  <c:v>0.95359999999999989</c:v>
                </c:pt>
                <c:pt idx="39">
                  <c:v>0.96264000000000005</c:v>
                </c:pt>
                <c:pt idx="40">
                  <c:v>0.98501000000000005</c:v>
                </c:pt>
                <c:pt idx="41" formatCode="0.000">
                  <c:v>1.468244779549819</c:v>
                </c:pt>
                <c:pt idx="42" formatCode="0.000">
                  <c:v>1.4867714907809335</c:v>
                </c:pt>
                <c:pt idx="43" formatCode="0.000">
                  <c:v>1.50395539697457</c:v>
                </c:pt>
                <c:pt idx="44" formatCode="0.000">
                  <c:v>1.5197835057992022</c:v>
                </c:pt>
                <c:pt idx="45" formatCode="0.000">
                  <c:v>1.5341887851138791</c:v>
                </c:pt>
                <c:pt idx="46" formatCode="0.000">
                  <c:v>1.547161476654372</c:v>
                </c:pt>
                <c:pt idx="47" formatCode="0.000">
                  <c:v>1.5587069438224428</c:v>
                </c:pt>
                <c:pt idx="48" formatCode="0.000">
                  <c:v>1.5687948764797977</c:v>
                </c:pt>
                <c:pt idx="49" formatCode="0.000">
                  <c:v>1.5774922020626343</c:v>
                </c:pt>
                <c:pt idx="50" formatCode="0.000">
                  <c:v>1.5847170167408302</c:v>
                </c:pt>
                <c:pt idx="51" formatCode="0.000">
                  <c:v>1.5980430519195941</c:v>
                </c:pt>
                <c:pt idx="52" formatCode="0.000">
                  <c:v>1.6114422880743824</c:v>
                </c:pt>
                <c:pt idx="53" formatCode="0.000">
                  <c:v>1.6249297931265938</c:v>
                </c:pt>
                <c:pt idx="54" formatCode="0.000">
                  <c:v>1.6385607599820471</c:v>
                </c:pt>
                <c:pt idx="55" formatCode="0.000">
                  <c:v>1.6523078447142319</c:v>
                </c:pt>
                <c:pt idx="56" formatCode="0.000">
                  <c:v>1.6661838081008313</c:v>
                </c:pt>
                <c:pt idx="57" formatCode="0.000">
                  <c:v>1.6802411413293303</c:v>
                </c:pt>
                <c:pt idx="58" formatCode="0.000">
                  <c:v>1.6944457603991072</c:v>
                </c:pt>
                <c:pt idx="59" formatCode="0.000">
                  <c:v>1.7087872058494391</c:v>
                </c:pt>
                <c:pt idx="60" formatCode="0.000">
                  <c:v>1.7233071209202941</c:v>
                </c:pt>
                <c:pt idx="61" formatCode="0.000">
                  <c:v>1.7380045627041578</c:v>
                </c:pt>
                <c:pt idx="62" formatCode="0.000">
                  <c:v>1.7380045627041578</c:v>
                </c:pt>
                <c:pt idx="63" formatCode="0.000">
                  <c:v>1.7380045627041578</c:v>
                </c:pt>
                <c:pt idx="64" formatCode="0.000">
                  <c:v>1.7380045627041585</c:v>
                </c:pt>
                <c:pt idx="65" formatCode="0.000">
                  <c:v>1.7380045627041578</c:v>
                </c:pt>
                <c:pt idx="66" formatCode="0.000">
                  <c:v>1.7380045627041585</c:v>
                </c:pt>
                <c:pt idx="67" formatCode="0.000">
                  <c:v>1.7380045627041585</c:v>
                </c:pt>
                <c:pt idx="68" formatCode="0.000">
                  <c:v>1.7380045627041578</c:v>
                </c:pt>
                <c:pt idx="69" formatCode="0.000">
                  <c:v>1.7380045627041578</c:v>
                </c:pt>
                <c:pt idx="70" formatCode="0.000">
                  <c:v>1.7380045627041585</c:v>
                </c:pt>
                <c:pt idx="71" formatCode="0.000">
                  <c:v>1.7380045627041585</c:v>
                </c:pt>
                <c:pt idx="72" formatCode="0.000">
                  <c:v>1.7380045627041585</c:v>
                </c:pt>
                <c:pt idx="73" formatCode="0.000">
                  <c:v>1.7380045627041578</c:v>
                </c:pt>
                <c:pt idx="74" formatCode="0.000">
                  <c:v>1.7380045627041578</c:v>
                </c:pt>
                <c:pt idx="75" formatCode="0.000">
                  <c:v>1.7380045627041578</c:v>
                </c:pt>
              </c:numCache>
            </c:numRef>
          </c:val>
          <c:smooth val="0"/>
          <c:extLst>
            <c:ext xmlns:c16="http://schemas.microsoft.com/office/drawing/2014/chart" uri="{C3380CC4-5D6E-409C-BE32-E72D297353CC}">
              <c16:uniqueId val="{00000004-4DF0-4411-ADD9-B76D0D5B4758}"/>
            </c:ext>
          </c:extLst>
        </c:ser>
        <c:ser>
          <c:idx val="2"/>
          <c:order val="2"/>
          <c:tx>
            <c:strRef>
              <c:f>'Data for Graph D'!$BH$2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D'!$BH$3:$BH$78</c:f>
              <c:numCache>
                <c:formatCode>General</c:formatCode>
                <c:ptCount val="76"/>
                <c:pt idx="0">
                  <c:v>0.83774999999999999</c:v>
                </c:pt>
                <c:pt idx="1">
                  <c:v>0.84484999999999999</c:v>
                </c:pt>
                <c:pt idx="2">
                  <c:v>0.92426999999999992</c:v>
                </c:pt>
                <c:pt idx="3">
                  <c:v>0.97797000000000001</c:v>
                </c:pt>
                <c:pt idx="4">
                  <c:v>1.0266199999999999</c:v>
                </c:pt>
                <c:pt idx="5">
                  <c:v>1.0458099999999999</c:v>
                </c:pt>
                <c:pt idx="6">
                  <c:v>1.06901</c:v>
                </c:pt>
                <c:pt idx="7">
                  <c:v>1.0566</c:v>
                </c:pt>
                <c:pt idx="8">
                  <c:v>1.0517500000000002</c:v>
                </c:pt>
                <c:pt idx="9">
                  <c:v>1.0652299999999999</c:v>
                </c:pt>
                <c:pt idx="10">
                  <c:v>1.0960700000000001</c:v>
                </c:pt>
                <c:pt idx="11">
                  <c:v>1.1124200000000002</c:v>
                </c:pt>
                <c:pt idx="12">
                  <c:v>1.1188500000000001</c:v>
                </c:pt>
                <c:pt idx="13">
                  <c:v>1.1459900000000001</c:v>
                </c:pt>
                <c:pt idx="14">
                  <c:v>1.2077499999999999</c:v>
                </c:pt>
                <c:pt idx="15">
                  <c:v>1.20865</c:v>
                </c:pt>
                <c:pt idx="16">
                  <c:v>1.2059500000000001</c:v>
                </c:pt>
                <c:pt idx="17">
                  <c:v>1.2020899999999999</c:v>
                </c:pt>
                <c:pt idx="18">
                  <c:v>1.2223299999999999</c:v>
                </c:pt>
                <c:pt idx="19">
                  <c:v>1.2348299999999999</c:v>
                </c:pt>
                <c:pt idx="20">
                  <c:v>1.1961599999999999</c:v>
                </c:pt>
                <c:pt idx="21">
                  <c:v>1.1736500000000001</c:v>
                </c:pt>
                <c:pt idx="22">
                  <c:v>1.30897</c:v>
                </c:pt>
                <c:pt idx="23">
                  <c:v>1.2718399999999999</c:v>
                </c:pt>
                <c:pt idx="24">
                  <c:v>1.30023</c:v>
                </c:pt>
                <c:pt idx="25">
                  <c:v>1.29409</c:v>
                </c:pt>
                <c:pt idx="26">
                  <c:v>1.29756</c:v>
                </c:pt>
                <c:pt idx="27">
                  <c:v>1.2289600000000001</c:v>
                </c:pt>
                <c:pt idx="28">
                  <c:v>1.16554</c:v>
                </c:pt>
                <c:pt idx="29">
                  <c:v>1.2616000000000001</c:v>
                </c:pt>
                <c:pt idx="30">
                  <c:v>1.2408300000000001</c:v>
                </c:pt>
                <c:pt idx="31">
                  <c:v>1.4125099999999999</c:v>
                </c:pt>
                <c:pt idx="32">
                  <c:v>1.3938900000000001</c:v>
                </c:pt>
                <c:pt idx="33">
                  <c:v>1.4079200000000001</c:v>
                </c:pt>
                <c:pt idx="34">
                  <c:v>1.4169799999999999</c:v>
                </c:pt>
                <c:pt idx="35">
                  <c:v>1.2728299999999999</c:v>
                </c:pt>
                <c:pt idx="36">
                  <c:v>1.2833000000000001</c:v>
                </c:pt>
                <c:pt idx="37">
                  <c:v>1.3247</c:v>
                </c:pt>
                <c:pt idx="38">
                  <c:v>1.44215</c:v>
                </c:pt>
                <c:pt idx="39">
                  <c:v>1.46082</c:v>
                </c:pt>
                <c:pt idx="40">
                  <c:v>1.4955499999999999</c:v>
                </c:pt>
                <c:pt idx="41" formatCode="0.000">
                  <c:v>1.3856231089505866</c:v>
                </c:pt>
                <c:pt idx="42" formatCode="0.000">
                  <c:v>1.4121271981683958</c:v>
                </c:pt>
                <c:pt idx="43" formatCode="0.000">
                  <c:v>1.4376405494735216</c:v>
                </c:pt>
                <c:pt idx="44" formatCode="0.000">
                  <c:v>1.4621291437888726</c:v>
                </c:pt>
                <c:pt idx="45" formatCode="0.000">
                  <c:v>1.4855059914217463</c:v>
                </c:pt>
                <c:pt idx="46" formatCode="0.000">
                  <c:v>1.5077379082372697</c:v>
                </c:pt>
                <c:pt idx="47" formatCode="0.000">
                  <c:v>1.528805937622999</c:v>
                </c:pt>
                <c:pt idx="48" formatCode="0.000">
                  <c:v>1.5486556756894359</c:v>
                </c:pt>
                <c:pt idx="49" formatCode="0.000">
                  <c:v>1.5673281810803104</c:v>
                </c:pt>
                <c:pt idx="50" formatCode="0.000">
                  <c:v>1.5847170167408302</c:v>
                </c:pt>
                <c:pt idx="51" formatCode="0.000">
                  <c:v>1.5980430519195941</c:v>
                </c:pt>
                <c:pt idx="52" formatCode="0.000">
                  <c:v>1.6114422880743824</c:v>
                </c:pt>
                <c:pt idx="53" formatCode="0.000">
                  <c:v>1.6249297931265938</c:v>
                </c:pt>
                <c:pt idx="54" formatCode="0.000">
                  <c:v>1.6385607599820471</c:v>
                </c:pt>
                <c:pt idx="55" formatCode="0.000">
                  <c:v>1.6523078447142319</c:v>
                </c:pt>
                <c:pt idx="56" formatCode="0.000">
                  <c:v>1.6661838081008313</c:v>
                </c:pt>
                <c:pt idx="57" formatCode="0.000">
                  <c:v>1.6802411413293303</c:v>
                </c:pt>
                <c:pt idx="58" formatCode="0.000">
                  <c:v>1.6944457603991072</c:v>
                </c:pt>
                <c:pt idx="59" formatCode="0.000">
                  <c:v>1.7087872058494391</c:v>
                </c:pt>
                <c:pt idx="60" formatCode="0.000">
                  <c:v>1.7233071209202941</c:v>
                </c:pt>
                <c:pt idx="61" formatCode="0.000">
                  <c:v>1.7380045627041578</c:v>
                </c:pt>
                <c:pt idx="62" formatCode="0.000">
                  <c:v>1.7380045627041578</c:v>
                </c:pt>
                <c:pt idx="63" formatCode="0.000">
                  <c:v>1.7380045627041578</c:v>
                </c:pt>
                <c:pt idx="64" formatCode="0.000">
                  <c:v>1.7380045627041585</c:v>
                </c:pt>
                <c:pt idx="65" formatCode="0.000">
                  <c:v>1.7380045627041578</c:v>
                </c:pt>
                <c:pt idx="66" formatCode="0.000">
                  <c:v>1.7380045627041585</c:v>
                </c:pt>
                <c:pt idx="67" formatCode="0.000">
                  <c:v>1.7380045627041585</c:v>
                </c:pt>
                <c:pt idx="68" formatCode="0.000">
                  <c:v>1.7380045627041578</c:v>
                </c:pt>
                <c:pt idx="69" formatCode="0.000">
                  <c:v>1.7380045627041578</c:v>
                </c:pt>
                <c:pt idx="70" formatCode="0.000">
                  <c:v>1.7380045627041585</c:v>
                </c:pt>
                <c:pt idx="71" formatCode="0.000">
                  <c:v>1.7380045627041585</c:v>
                </c:pt>
                <c:pt idx="72" formatCode="0.000">
                  <c:v>1.7380045627041585</c:v>
                </c:pt>
                <c:pt idx="73" formatCode="0.000">
                  <c:v>1.7380045627041578</c:v>
                </c:pt>
                <c:pt idx="74" formatCode="0.000">
                  <c:v>1.7380045627041578</c:v>
                </c:pt>
                <c:pt idx="75" formatCode="0.000">
                  <c:v>1.7380045627041578</c:v>
                </c:pt>
              </c:numCache>
            </c:numRef>
          </c:val>
          <c:smooth val="0"/>
          <c:extLst>
            <c:ext xmlns:c16="http://schemas.microsoft.com/office/drawing/2014/chart" uri="{C3380CC4-5D6E-409C-BE32-E72D297353CC}">
              <c16:uniqueId val="{00000005-4DF0-4411-ADD9-B76D0D5B4758}"/>
            </c:ext>
          </c:extLst>
        </c:ser>
        <c:ser>
          <c:idx val="3"/>
          <c:order val="3"/>
          <c:tx>
            <c:strRef>
              <c:f>'Data for Graph D'!$BI$2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D'!$BI$3:$BI$78</c:f>
              <c:numCache>
                <c:formatCode>General</c:formatCode>
                <c:ptCount val="76"/>
                <c:pt idx="0">
                  <c:v>0.67052</c:v>
                </c:pt>
                <c:pt idx="1">
                  <c:v>0.64271</c:v>
                </c:pt>
                <c:pt idx="2">
                  <c:v>0.63754</c:v>
                </c:pt>
                <c:pt idx="3">
                  <c:v>0.64710999999999996</c:v>
                </c:pt>
                <c:pt idx="4">
                  <c:v>0.69901999999999997</c:v>
                </c:pt>
                <c:pt idx="5">
                  <c:v>0.69735999999999998</c:v>
                </c:pt>
                <c:pt idx="6">
                  <c:v>0.67854999999999999</c:v>
                </c:pt>
                <c:pt idx="7">
                  <c:v>0.66192000000000006</c:v>
                </c:pt>
                <c:pt idx="8">
                  <c:v>0.70860999999999996</c:v>
                </c:pt>
                <c:pt idx="9">
                  <c:v>0.76150000000000007</c:v>
                </c:pt>
                <c:pt idx="10">
                  <c:v>0.81396000000000002</c:v>
                </c:pt>
                <c:pt idx="11">
                  <c:v>0.84775000000000011</c:v>
                </c:pt>
                <c:pt idx="12">
                  <c:v>0.86814999999999998</c:v>
                </c:pt>
                <c:pt idx="13">
                  <c:v>0.89207000000000003</c:v>
                </c:pt>
                <c:pt idx="14">
                  <c:v>0.97458000000000011</c:v>
                </c:pt>
                <c:pt idx="15">
                  <c:v>0.97932999999999992</c:v>
                </c:pt>
                <c:pt idx="16">
                  <c:v>0.96497000000000011</c:v>
                </c:pt>
                <c:pt idx="17">
                  <c:v>0.96903000000000006</c:v>
                </c:pt>
                <c:pt idx="18">
                  <c:v>1.0344100000000001</c:v>
                </c:pt>
                <c:pt idx="19">
                  <c:v>1.0512600000000001</c:v>
                </c:pt>
                <c:pt idx="20">
                  <c:v>1.0692699999999999</c:v>
                </c:pt>
                <c:pt idx="21">
                  <c:v>1.14994</c:v>
                </c:pt>
                <c:pt idx="22">
                  <c:v>1.2210800000000002</c:v>
                </c:pt>
                <c:pt idx="23">
                  <c:v>1.22902</c:v>
                </c:pt>
                <c:pt idx="24">
                  <c:v>1.29647</c:v>
                </c:pt>
                <c:pt idx="25">
                  <c:v>1.3362799999999999</c:v>
                </c:pt>
                <c:pt idx="26">
                  <c:v>1.37974</c:v>
                </c:pt>
                <c:pt idx="27">
                  <c:v>1.4229500000000002</c:v>
                </c:pt>
                <c:pt idx="28">
                  <c:v>1.4683899999999999</c:v>
                </c:pt>
                <c:pt idx="29">
                  <c:v>1.4825700000000002</c:v>
                </c:pt>
                <c:pt idx="30">
                  <c:v>1.4806299999999999</c:v>
                </c:pt>
                <c:pt idx="31">
                  <c:v>1.5432400000000002</c:v>
                </c:pt>
                <c:pt idx="32">
                  <c:v>1.5239</c:v>
                </c:pt>
                <c:pt idx="33">
                  <c:v>1.4910299999999999</c:v>
                </c:pt>
                <c:pt idx="34">
                  <c:v>1.5684900000000002</c:v>
                </c:pt>
                <c:pt idx="35">
                  <c:v>1.7042299999999999</c:v>
                </c:pt>
                <c:pt idx="36">
                  <c:v>1.7662599999999999</c:v>
                </c:pt>
                <c:pt idx="37">
                  <c:v>1.70777</c:v>
                </c:pt>
                <c:pt idx="38">
                  <c:v>1.69394</c:v>
                </c:pt>
                <c:pt idx="39">
                  <c:v>1.68645</c:v>
                </c:pt>
                <c:pt idx="40">
                  <c:v>1.6993399999999999</c:v>
                </c:pt>
                <c:pt idx="41" formatCode="0.000">
                  <c:v>2.173526865498971</c:v>
                </c:pt>
                <c:pt idx="42" formatCode="0.000">
                  <c:v>2.2131745881301654</c:v>
                </c:pt>
                <c:pt idx="43" formatCode="0.000">
                  <c:v>2.2512091298583994</c:v>
                </c:pt>
                <c:pt idx="44" formatCode="0.000">
                  <c:v>2.2875817765147106</c:v>
                </c:pt>
                <c:pt idx="45" formatCode="0.000">
                  <c:v>2.3221611440664685</c:v>
                </c:pt>
                <c:pt idx="46" formatCode="0.000">
                  <c:v>2.3549003018038128</c:v>
                </c:pt>
                <c:pt idx="47" formatCode="0.000">
                  <c:v>2.3857746459365252</c:v>
                </c:pt>
                <c:pt idx="48" formatCode="0.000">
                  <c:v>2.4147043496831047</c:v>
                </c:pt>
                <c:pt idx="49" formatCode="0.000">
                  <c:v>2.4417585415395542</c:v>
                </c:pt>
                <c:pt idx="50" formatCode="0.000">
                  <c:v>2.4667764883229903</c:v>
                </c:pt>
                <c:pt idx="51" formatCode="0.000">
                  <c:v>2.4875198449691793</c:v>
                </c:pt>
                <c:pt idx="52" formatCode="0.000">
                  <c:v>2.508377146530878</c:v>
                </c:pt>
                <c:pt idx="53" formatCode="0.000">
                  <c:v>2.5293718477913956</c:v>
                </c:pt>
                <c:pt idx="54" formatCode="0.000">
                  <c:v>2.5505898622362051</c:v>
                </c:pt>
                <c:pt idx="55" formatCode="0.000">
                  <c:v>2.5719886262061156</c:v>
                </c:pt>
                <c:pt idx="56" formatCode="0.000">
                  <c:v>2.5935880031758218</c:v>
                </c:pt>
                <c:pt idx="57" formatCode="0.000">
                  <c:v>2.6154697011258445</c:v>
                </c:pt>
                <c:pt idx="58" formatCode="0.000">
                  <c:v>2.6375806647721949</c:v>
                </c:pt>
                <c:pt idx="59" formatCode="0.000">
                  <c:v>2.6599046128788433</c:v>
                </c:pt>
                <c:pt idx="60" formatCode="0.000">
                  <c:v>2.6825063674702694</c:v>
                </c:pt>
                <c:pt idx="61" formatCode="0.000">
                  <c:v>2.7053844608130753</c:v>
                </c:pt>
                <c:pt idx="62" formatCode="0.000">
                  <c:v>2.7053844608130753</c:v>
                </c:pt>
                <c:pt idx="63" formatCode="0.000">
                  <c:v>2.7053844608130753</c:v>
                </c:pt>
                <c:pt idx="64" formatCode="0.000">
                  <c:v>2.7053844608130766</c:v>
                </c:pt>
                <c:pt idx="65" formatCode="0.000">
                  <c:v>2.7053844608130753</c:v>
                </c:pt>
                <c:pt idx="66" formatCode="0.000">
                  <c:v>2.7053844608130766</c:v>
                </c:pt>
                <c:pt idx="67" formatCode="0.000">
                  <c:v>2.7053844608130766</c:v>
                </c:pt>
                <c:pt idx="68" formatCode="0.000">
                  <c:v>2.7053844608130753</c:v>
                </c:pt>
                <c:pt idx="69" formatCode="0.000">
                  <c:v>2.7053844608130753</c:v>
                </c:pt>
                <c:pt idx="70" formatCode="0.000">
                  <c:v>2.7053844608130766</c:v>
                </c:pt>
                <c:pt idx="71" formatCode="0.000">
                  <c:v>2.7053844608130766</c:v>
                </c:pt>
                <c:pt idx="72" formatCode="0.000">
                  <c:v>2.7053844608130766</c:v>
                </c:pt>
                <c:pt idx="73" formatCode="0.000">
                  <c:v>2.7053844608130753</c:v>
                </c:pt>
                <c:pt idx="74" formatCode="0.000">
                  <c:v>2.7053844608130753</c:v>
                </c:pt>
                <c:pt idx="75" formatCode="0.000">
                  <c:v>2.7053844608130753</c:v>
                </c:pt>
              </c:numCache>
            </c:numRef>
          </c:val>
          <c:smooth val="0"/>
          <c:extLst>
            <c:ext xmlns:c16="http://schemas.microsoft.com/office/drawing/2014/chart" uri="{C3380CC4-5D6E-409C-BE32-E72D297353CC}">
              <c16:uniqueId val="{00000006-4DF0-4411-ADD9-B76D0D5B4758}"/>
            </c:ext>
          </c:extLst>
        </c:ser>
        <c:ser>
          <c:idx val="4"/>
          <c:order val="4"/>
          <c:tx>
            <c:strRef>
              <c:f>'Data for Graph D'!$BJ$2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D'!$BJ$3:$BJ$78</c:f>
              <c:numCache>
                <c:formatCode>General</c:formatCode>
                <c:ptCount val="76"/>
                <c:pt idx="0">
                  <c:v>1.20252</c:v>
                </c:pt>
                <c:pt idx="1">
                  <c:v>1.1829400000000001</c:v>
                </c:pt>
                <c:pt idx="2">
                  <c:v>1.1851099999999999</c:v>
                </c:pt>
                <c:pt idx="3">
                  <c:v>1.2199800000000001</c:v>
                </c:pt>
                <c:pt idx="4">
                  <c:v>1.2524999999999999</c:v>
                </c:pt>
                <c:pt idx="5">
                  <c:v>1.2799100000000001</c:v>
                </c:pt>
                <c:pt idx="6">
                  <c:v>1.3319799999999999</c:v>
                </c:pt>
                <c:pt idx="7">
                  <c:v>1.4255899999999999</c:v>
                </c:pt>
                <c:pt idx="8">
                  <c:v>1.4586399999999999</c:v>
                </c:pt>
                <c:pt idx="9">
                  <c:v>1.42639</c:v>
                </c:pt>
                <c:pt idx="10">
                  <c:v>1.4115600000000001</c:v>
                </c:pt>
                <c:pt idx="11">
                  <c:v>1.41815</c:v>
                </c:pt>
                <c:pt idx="12">
                  <c:v>1.3620699999999999</c:v>
                </c:pt>
                <c:pt idx="13">
                  <c:v>1.31691</c:v>
                </c:pt>
                <c:pt idx="14">
                  <c:v>1.3011600000000001</c:v>
                </c:pt>
                <c:pt idx="15">
                  <c:v>1.2896799999999999</c:v>
                </c:pt>
                <c:pt idx="16">
                  <c:v>1.3043900000000002</c:v>
                </c:pt>
                <c:pt idx="17">
                  <c:v>1.3327899999999999</c:v>
                </c:pt>
                <c:pt idx="18">
                  <c:v>1.3325099999999999</c:v>
                </c:pt>
                <c:pt idx="19">
                  <c:v>1.2521900000000001</c:v>
                </c:pt>
                <c:pt idx="20">
                  <c:v>1.1328499999999999</c:v>
                </c:pt>
                <c:pt idx="21">
                  <c:v>1.07376</c:v>
                </c:pt>
                <c:pt idx="22">
                  <c:v>1.0521799999999999</c:v>
                </c:pt>
                <c:pt idx="23">
                  <c:v>1.0735400000000002</c:v>
                </c:pt>
                <c:pt idx="24">
                  <c:v>1.0806</c:v>
                </c:pt>
                <c:pt idx="25">
                  <c:v>1.06653</c:v>
                </c:pt>
                <c:pt idx="26">
                  <c:v>1.1368400000000001</c:v>
                </c:pt>
                <c:pt idx="27">
                  <c:v>1.2332100000000001</c:v>
                </c:pt>
                <c:pt idx="28">
                  <c:v>1.2834300000000001</c:v>
                </c:pt>
                <c:pt idx="29">
                  <c:v>1.27224</c:v>
                </c:pt>
                <c:pt idx="30">
                  <c:v>1.3263499999999999</c:v>
                </c:pt>
                <c:pt idx="31">
                  <c:v>1.37819</c:v>
                </c:pt>
                <c:pt idx="32">
                  <c:v>1.4436600000000002</c:v>
                </c:pt>
                <c:pt idx="33">
                  <c:v>1.6310800000000001</c:v>
                </c:pt>
                <c:pt idx="34">
                  <c:v>1.67719</c:v>
                </c:pt>
                <c:pt idx="35">
                  <c:v>1.7450299999999999</c:v>
                </c:pt>
                <c:pt idx="36">
                  <c:v>1.8520399999999999</c:v>
                </c:pt>
                <c:pt idx="37">
                  <c:v>1.8607100000000001</c:v>
                </c:pt>
                <c:pt idx="38">
                  <c:v>1.9641599999999999</c:v>
                </c:pt>
                <c:pt idx="39">
                  <c:v>2.0199499999999997</c:v>
                </c:pt>
                <c:pt idx="40">
                  <c:v>2.1144500000000002</c:v>
                </c:pt>
                <c:pt idx="41" formatCode="0.000">
                  <c:v>2.1474556482135303</c:v>
                </c:pt>
                <c:pt idx="42" formatCode="0.000">
                  <c:v>2.1896206275565628</c:v>
                </c:pt>
                <c:pt idx="43" formatCode="0.000">
                  <c:v>2.230283520561088</c:v>
                </c:pt>
                <c:pt idx="44" formatCode="0.000">
                  <c:v>2.2693889780815266</c:v>
                </c:pt>
                <c:pt idx="45" formatCode="0.000">
                  <c:v>2.306799318492081</c:v>
                </c:pt>
                <c:pt idx="46" formatCode="0.000">
                  <c:v>2.3424602190638337</c:v>
                </c:pt>
                <c:pt idx="47" formatCode="0.000">
                  <c:v>2.3763394018410584</c:v>
                </c:pt>
                <c:pt idx="48" formatCode="0.000">
                  <c:v>2.4083494372738956</c:v>
                </c:pt>
                <c:pt idx="49" formatCode="0.000">
                  <c:v>2.4385512909768146</c:v>
                </c:pt>
                <c:pt idx="50" formatCode="0.000">
                  <c:v>2.4667764883229903</c:v>
                </c:pt>
                <c:pt idx="51" formatCode="0.000">
                  <c:v>2.4875198449691793</c:v>
                </c:pt>
                <c:pt idx="52" formatCode="0.000">
                  <c:v>2.508377146530878</c:v>
                </c:pt>
                <c:pt idx="53" formatCode="0.000">
                  <c:v>2.5293718477913956</c:v>
                </c:pt>
                <c:pt idx="54" formatCode="0.000">
                  <c:v>2.5505898622362051</c:v>
                </c:pt>
                <c:pt idx="55" formatCode="0.000">
                  <c:v>2.5719886262061156</c:v>
                </c:pt>
                <c:pt idx="56" formatCode="0.000">
                  <c:v>2.5935880031758218</c:v>
                </c:pt>
                <c:pt idx="57" formatCode="0.000">
                  <c:v>2.6154697011258441</c:v>
                </c:pt>
                <c:pt idx="58" formatCode="0.000">
                  <c:v>2.6375806647721949</c:v>
                </c:pt>
                <c:pt idx="59" formatCode="0.000">
                  <c:v>2.6599046128788433</c:v>
                </c:pt>
                <c:pt idx="60" formatCode="0.000">
                  <c:v>2.6825063674702689</c:v>
                </c:pt>
                <c:pt idx="61" formatCode="0.000">
                  <c:v>2.7053844608130757</c:v>
                </c:pt>
                <c:pt idx="62" formatCode="0.000">
                  <c:v>2.7053844608130757</c:v>
                </c:pt>
                <c:pt idx="63" formatCode="0.000">
                  <c:v>2.7053844608130757</c:v>
                </c:pt>
                <c:pt idx="64" formatCode="0.000">
                  <c:v>2.7053844608130766</c:v>
                </c:pt>
                <c:pt idx="65" formatCode="0.000">
                  <c:v>2.7053844608130757</c:v>
                </c:pt>
                <c:pt idx="66" formatCode="0.000">
                  <c:v>2.7053844608130766</c:v>
                </c:pt>
                <c:pt idx="67" formatCode="0.000">
                  <c:v>2.7053844608130766</c:v>
                </c:pt>
                <c:pt idx="68" formatCode="0.000">
                  <c:v>2.7053844608130757</c:v>
                </c:pt>
                <c:pt idx="69" formatCode="0.000">
                  <c:v>2.7053844608130757</c:v>
                </c:pt>
                <c:pt idx="70" formatCode="0.000">
                  <c:v>2.7053844608130766</c:v>
                </c:pt>
                <c:pt idx="71" formatCode="0.000">
                  <c:v>2.7053844608130766</c:v>
                </c:pt>
                <c:pt idx="72" formatCode="0.000">
                  <c:v>2.7053844608130766</c:v>
                </c:pt>
                <c:pt idx="73" formatCode="0.000">
                  <c:v>2.7053844608130757</c:v>
                </c:pt>
                <c:pt idx="74" formatCode="0.000">
                  <c:v>2.7053844608130757</c:v>
                </c:pt>
                <c:pt idx="75" formatCode="0.000">
                  <c:v>2.7053844608130757</c:v>
                </c:pt>
              </c:numCache>
            </c:numRef>
          </c:val>
          <c:smooth val="0"/>
          <c:extLst>
            <c:ext xmlns:c16="http://schemas.microsoft.com/office/drawing/2014/chart" uri="{C3380CC4-5D6E-409C-BE32-E72D297353CC}">
              <c16:uniqueId val="{00000007-4DF0-4411-ADD9-B76D0D5B4758}"/>
            </c:ext>
          </c:extLst>
        </c:ser>
        <c:ser>
          <c:idx val="5"/>
          <c:order val="5"/>
          <c:tx>
            <c:strRef>
              <c:f>'Data for Graph D'!$BK$2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D'!$BK$3:$BK$78</c:f>
              <c:numCache>
                <c:formatCode>General</c:formatCode>
                <c:ptCount val="76"/>
                <c:pt idx="0">
                  <c:v>1.07054</c:v>
                </c:pt>
                <c:pt idx="1">
                  <c:v>1.1388100000000001</c:v>
                </c:pt>
                <c:pt idx="2">
                  <c:v>1.1987100000000002</c:v>
                </c:pt>
                <c:pt idx="3">
                  <c:v>1.58124</c:v>
                </c:pt>
                <c:pt idx="4">
                  <c:v>2.1267899999999997</c:v>
                </c:pt>
                <c:pt idx="5">
                  <c:v>2.3463600000000002</c:v>
                </c:pt>
                <c:pt idx="6">
                  <c:v>2.3952800000000001</c:v>
                </c:pt>
                <c:pt idx="7">
                  <c:v>2.8927999999999998</c:v>
                </c:pt>
                <c:pt idx="8">
                  <c:v>2.4742500000000001</c:v>
                </c:pt>
                <c:pt idx="9">
                  <c:v>2.1508800000000003</c:v>
                </c:pt>
                <c:pt idx="10">
                  <c:v>2.1007799999999999</c:v>
                </c:pt>
                <c:pt idx="11">
                  <c:v>2.0889199999999999</c:v>
                </c:pt>
                <c:pt idx="12">
                  <c:v>1.76579</c:v>
                </c:pt>
                <c:pt idx="13">
                  <c:v>1.68289</c:v>
                </c:pt>
                <c:pt idx="14">
                  <c:v>1.69191</c:v>
                </c:pt>
                <c:pt idx="15">
                  <c:v>1.57989</c:v>
                </c:pt>
                <c:pt idx="16">
                  <c:v>1.4177299999999999</c:v>
                </c:pt>
                <c:pt idx="17">
                  <c:v>1.49098</c:v>
                </c:pt>
                <c:pt idx="18">
                  <c:v>1.4888300000000001</c:v>
                </c:pt>
                <c:pt idx="19">
                  <c:v>1.5713600000000001</c:v>
                </c:pt>
                <c:pt idx="20">
                  <c:v>1.4097999999999999</c:v>
                </c:pt>
                <c:pt idx="21">
                  <c:v>1.51634</c:v>
                </c:pt>
                <c:pt idx="22">
                  <c:v>1.78203</c:v>
                </c:pt>
                <c:pt idx="23">
                  <c:v>1.9131100000000001</c:v>
                </c:pt>
                <c:pt idx="24">
                  <c:v>2.2955000000000001</c:v>
                </c:pt>
                <c:pt idx="25">
                  <c:v>2.3502800000000001</c:v>
                </c:pt>
                <c:pt idx="26">
                  <c:v>2.5954000000000002</c:v>
                </c:pt>
                <c:pt idx="27">
                  <c:v>2.5217900000000002</c:v>
                </c:pt>
                <c:pt idx="28">
                  <c:v>2.5062500000000001</c:v>
                </c:pt>
                <c:pt idx="29">
                  <c:v>2.4971299999999998</c:v>
                </c:pt>
                <c:pt idx="30">
                  <c:v>2.69564</c:v>
                </c:pt>
                <c:pt idx="31">
                  <c:v>2.8401000000000001</c:v>
                </c:pt>
                <c:pt idx="32">
                  <c:v>2.9838499999999999</c:v>
                </c:pt>
                <c:pt idx="33">
                  <c:v>3.0636099999999997</c:v>
                </c:pt>
                <c:pt idx="34">
                  <c:v>2.50848</c:v>
                </c:pt>
                <c:pt idx="35">
                  <c:v>2.5152700000000001</c:v>
                </c:pt>
                <c:pt idx="36">
                  <c:v>2.3341000000000003</c:v>
                </c:pt>
                <c:pt idx="37">
                  <c:v>2.36504</c:v>
                </c:pt>
                <c:pt idx="38">
                  <c:v>2.2212999999999998</c:v>
                </c:pt>
                <c:pt idx="39">
                  <c:v>2.6099199999999998</c:v>
                </c:pt>
                <c:pt idx="40">
                  <c:v>2.3770699999999998</c:v>
                </c:pt>
                <c:pt idx="41" formatCode="0.000">
                  <c:v>2.5664392527921738</c:v>
                </c:pt>
                <c:pt idx="42" formatCode="0.000">
                  <c:v>2.6059543818029343</c:v>
                </c:pt>
                <c:pt idx="43" formatCode="0.000">
                  <c:v>2.6433409385388877</c:v>
                </c:pt>
                <c:pt idx="44" formatCode="0.000">
                  <c:v>2.6785590112242939</c:v>
                </c:pt>
                <c:pt idx="45" formatCode="0.000">
                  <c:v>2.7114726695730655</c:v>
                </c:pt>
                <c:pt idx="46" formatCode="0.000">
                  <c:v>2.7420459019868892</c:v>
                </c:pt>
                <c:pt idx="47" formatCode="0.000">
                  <c:v>2.77026909483526</c:v>
                </c:pt>
                <c:pt idx="48" formatCode="0.000">
                  <c:v>2.7960688702321774</c:v>
                </c:pt>
                <c:pt idx="49" formatCode="0.000">
                  <c:v>2.8195447407189604</c:v>
                </c:pt>
                <c:pt idx="50" formatCode="0.000">
                  <c:v>2.8405305017052616</c:v>
                </c:pt>
                <c:pt idx="51" formatCode="0.000">
                  <c:v>2.8644167911766307</c:v>
                </c:pt>
                <c:pt idx="52" formatCode="0.000">
                  <c:v>2.8884342899446476</c:v>
                </c:pt>
                <c:pt idx="53" formatCode="0.000">
                  <c:v>2.9126100065476677</c:v>
                </c:pt>
                <c:pt idx="54" formatCode="0.000">
                  <c:v>2.9370428716659331</c:v>
                </c:pt>
                <c:pt idx="55" formatCode="0.000">
                  <c:v>2.9616838726009815</c:v>
                </c:pt>
                <c:pt idx="56" formatCode="0.000">
                  <c:v>2.9865558824448861</c:v>
                </c:pt>
                <c:pt idx="57" formatCode="0.000">
                  <c:v>3.0117529891752146</c:v>
                </c:pt>
                <c:pt idx="58" formatCode="0.000">
                  <c:v>3.0372140988285881</c:v>
                </c:pt>
                <c:pt idx="59" formatCode="0.000">
                  <c:v>3.0629204633150318</c:v>
                </c:pt>
                <c:pt idx="60" formatCode="0.000">
                  <c:v>3.0889467261778853</c:v>
                </c:pt>
                <c:pt idx="61" formatCode="0.000">
                  <c:v>3.1152911972999053</c:v>
                </c:pt>
                <c:pt idx="62" formatCode="0.000">
                  <c:v>3.1152911972999053</c:v>
                </c:pt>
                <c:pt idx="63" formatCode="0.000">
                  <c:v>3.1152911972999053</c:v>
                </c:pt>
                <c:pt idx="64" formatCode="0.000">
                  <c:v>3.1152911972999062</c:v>
                </c:pt>
                <c:pt idx="65" formatCode="0.000">
                  <c:v>3.1152911972999053</c:v>
                </c:pt>
                <c:pt idx="66" formatCode="0.000">
                  <c:v>3.1152911972999062</c:v>
                </c:pt>
                <c:pt idx="67" formatCode="0.000">
                  <c:v>3.1152911972999062</c:v>
                </c:pt>
                <c:pt idx="68" formatCode="0.000">
                  <c:v>3.1152911972999053</c:v>
                </c:pt>
                <c:pt idx="69" formatCode="0.000">
                  <c:v>3.1152911972999053</c:v>
                </c:pt>
                <c:pt idx="70" formatCode="0.000">
                  <c:v>3.1152911972999062</c:v>
                </c:pt>
                <c:pt idx="71" formatCode="0.000">
                  <c:v>3.1152911972999062</c:v>
                </c:pt>
                <c:pt idx="72" formatCode="0.000">
                  <c:v>3.1152911972999062</c:v>
                </c:pt>
                <c:pt idx="73" formatCode="0.000">
                  <c:v>3.1152911972999053</c:v>
                </c:pt>
                <c:pt idx="74" formatCode="0.000">
                  <c:v>3.1152911972999053</c:v>
                </c:pt>
                <c:pt idx="75" formatCode="0.000">
                  <c:v>3.1152911972999053</c:v>
                </c:pt>
              </c:numCache>
            </c:numRef>
          </c:val>
          <c:smooth val="0"/>
          <c:extLst>
            <c:ext xmlns:c16="http://schemas.microsoft.com/office/drawing/2014/chart" uri="{C3380CC4-5D6E-409C-BE32-E72D297353CC}">
              <c16:uniqueId val="{00000008-4DF0-4411-ADD9-B76D0D5B4758}"/>
            </c:ext>
          </c:extLst>
        </c:ser>
        <c:dLbls>
          <c:showLegendKey val="0"/>
          <c:showVal val="0"/>
          <c:showCatName val="0"/>
          <c:showSerName val="0"/>
          <c:showPercent val="0"/>
          <c:showBubbleSize val="0"/>
        </c:dLbls>
        <c:marker val="1"/>
        <c:smooth val="0"/>
        <c:axId val="513529896"/>
        <c:axId val="513540088"/>
      </c:lineChart>
      <c:catAx>
        <c:axId val="513529896"/>
        <c:scaling>
          <c:orientation val="minMax"/>
        </c:scaling>
        <c:delete val="0"/>
        <c:axPos val="b"/>
        <c:numFmt formatCode="General" sourceLinked="0"/>
        <c:majorTickMark val="out"/>
        <c:minorTickMark val="none"/>
        <c:tickLblPos val="nextTo"/>
        <c:crossAx val="513540088"/>
        <c:crosses val="autoZero"/>
        <c:auto val="1"/>
        <c:lblAlgn val="ctr"/>
        <c:lblOffset val="100"/>
        <c:noMultiLvlLbl val="0"/>
      </c:catAx>
      <c:valAx>
        <c:axId val="513540088"/>
        <c:scaling>
          <c:orientation val="minMax"/>
          <c:max val="5"/>
        </c:scaling>
        <c:delete val="0"/>
        <c:axPos val="l"/>
        <c:majorGridlines/>
        <c:numFmt formatCode="#,##0.0" sourceLinked="0"/>
        <c:majorTickMark val="out"/>
        <c:minorTickMark val="none"/>
        <c:tickLblPos val="nextTo"/>
        <c:crossAx val="513529896"/>
        <c:crosses val="autoZero"/>
        <c:crossBetween val="between"/>
      </c:valAx>
    </c:plotArea>
    <c:legend>
      <c:legendPos val="b"/>
      <c:legendEntry>
        <c:idx val="0"/>
        <c:delete val="1"/>
      </c:legendEntry>
      <c:layout>
        <c:manualLayout>
          <c:xMode val="edge"/>
          <c:yMode val="edge"/>
          <c:x val="0.13805021542118556"/>
          <c:y val="0.88041083022516919"/>
          <c:w val="0.77672955974842772"/>
          <c:h val="9.8536538195883414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non-prescribed drug cost in total</a:t>
            </a:r>
            <a:r>
              <a:rPr lang="en-US" sz="1200" baseline="0"/>
              <a:t> HCE</a:t>
            </a:r>
            <a:endParaRPr lang="en-US" sz="1200"/>
          </a:p>
        </c:rich>
      </c:tx>
      <c:overlay val="1"/>
    </c:title>
    <c:autoTitleDeleted val="0"/>
    <c:plotArea>
      <c:layout>
        <c:manualLayout>
          <c:layoutTarget val="inner"/>
          <c:xMode val="edge"/>
          <c:yMode val="edge"/>
          <c:x val="8.7335739282589669E-2"/>
          <c:y val="0.16251166520851559"/>
          <c:w val="0.88432764654418194"/>
          <c:h val="0.66595290172061827"/>
        </c:manualLayout>
      </c:layout>
      <c:lineChart>
        <c:grouping val="standard"/>
        <c:varyColors val="0"/>
        <c:ser>
          <c:idx val="0"/>
          <c:order val="0"/>
          <c:tx>
            <c:strRef>
              <c:f>'Data for Graph A'!$J$1</c:f>
              <c:strCache>
                <c:ptCount val="1"/>
                <c:pt idx="0">
                  <c:v>s_npdrug</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A'!$J$2:$J$62</c:f>
              <c:numCache>
                <c:formatCode>0.0</c:formatCode>
                <c:ptCount val="61"/>
                <c:pt idx="0">
                  <c:v>2.5051814297726618</c:v>
                </c:pt>
                <c:pt idx="1">
                  <c:v>2.2494056801997626</c:v>
                </c:pt>
                <c:pt idx="2">
                  <c:v>2.1002737694236417</c:v>
                </c:pt>
                <c:pt idx="3">
                  <c:v>2.2962134187718557</c:v>
                </c:pt>
                <c:pt idx="4">
                  <c:v>2.5849868217967278</c:v>
                </c:pt>
                <c:pt idx="5">
                  <c:v>2.6293254642950106</c:v>
                </c:pt>
                <c:pt idx="6">
                  <c:v>2.4925625474820334</c:v>
                </c:pt>
                <c:pt idx="7">
                  <c:v>2.3244764756039418</c:v>
                </c:pt>
                <c:pt idx="8">
                  <c:v>2.4849766649632068</c:v>
                </c:pt>
                <c:pt idx="9">
                  <c:v>2.8811823325575774</c:v>
                </c:pt>
                <c:pt idx="10">
                  <c:v>3.1018549697095743</c:v>
                </c:pt>
                <c:pt idx="11">
                  <c:v>3.2281639322883109</c:v>
                </c:pt>
                <c:pt idx="12">
                  <c:v>3.4659957190944488</c:v>
                </c:pt>
                <c:pt idx="13">
                  <c:v>3.502611736450798</c:v>
                </c:pt>
                <c:pt idx="14">
                  <c:v>3.5218590825758711</c:v>
                </c:pt>
                <c:pt idx="15">
                  <c:v>3.3697670188017192</c:v>
                </c:pt>
                <c:pt idx="16">
                  <c:v>3.3665140289863982</c:v>
                </c:pt>
                <c:pt idx="17">
                  <c:v>3.4616776405414371</c:v>
                </c:pt>
                <c:pt idx="18">
                  <c:v>3.6018692965355155</c:v>
                </c:pt>
                <c:pt idx="19">
                  <c:v>3.7780732254909704</c:v>
                </c:pt>
                <c:pt idx="20">
                  <c:v>3.7560357898082168</c:v>
                </c:pt>
                <c:pt idx="21">
                  <c:v>3.7914814517287372</c:v>
                </c:pt>
                <c:pt idx="22">
                  <c:v>3.7804389001973746</c:v>
                </c:pt>
                <c:pt idx="23">
                  <c:v>3.7723919777793871</c:v>
                </c:pt>
                <c:pt idx="24">
                  <c:v>3.7126942423212941</c:v>
                </c:pt>
                <c:pt idx="25">
                  <c:v>3.4684826690754962</c:v>
                </c:pt>
                <c:pt idx="26">
                  <c:v>3.2988596727260329</c:v>
                </c:pt>
                <c:pt idx="27">
                  <c:v>3.202522057614765</c:v>
                </c:pt>
                <c:pt idx="28">
                  <c:v>3.0440682171293116</c:v>
                </c:pt>
                <c:pt idx="29">
                  <c:v>2.9874831104845017</c:v>
                </c:pt>
                <c:pt idx="30">
                  <c:v>2.9128540930419198</c:v>
                </c:pt>
                <c:pt idx="31">
                  <c:v>2.8306617089613204</c:v>
                </c:pt>
                <c:pt idx="32">
                  <c:v>2.7709228848675398</c:v>
                </c:pt>
                <c:pt idx="33">
                  <c:v>2.6266577554049428</c:v>
                </c:pt>
                <c:pt idx="34">
                  <c:v>2.6144517148161124</c:v>
                </c:pt>
                <c:pt idx="35">
                  <c:v>2.5069082772061937</c:v>
                </c:pt>
                <c:pt idx="36">
                  <c:v>2.5450563253815091</c:v>
                </c:pt>
                <c:pt idx="37">
                  <c:v>2.4489296540101391</c:v>
                </c:pt>
                <c:pt idx="38">
                  <c:v>2.4311019913661669</c:v>
                </c:pt>
                <c:pt idx="39">
                  <c:v>2.3746446719539667</c:v>
                </c:pt>
                <c:pt idx="40">
                  <c:v>2.3790539995174389</c:v>
                </c:pt>
              </c:numCache>
            </c:numRef>
          </c:val>
          <c:smooth val="0"/>
          <c:extLst>
            <c:ext xmlns:c16="http://schemas.microsoft.com/office/drawing/2014/chart" uri="{C3380CC4-5D6E-409C-BE32-E72D297353CC}">
              <c16:uniqueId val="{00000000-0FA1-4FA1-B4AF-D94277B3AB84}"/>
            </c:ext>
          </c:extLst>
        </c:ser>
        <c:ser>
          <c:idx val="1"/>
          <c:order val="1"/>
          <c:tx>
            <c:strRef>
              <c:f>'Data for Graph A'!$K$1</c:f>
              <c:strCache>
                <c:ptCount val="1"/>
                <c:pt idx="0">
                  <c:v>Ŝ_npdrug</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A'!$K$2:$K$62</c:f>
              <c:numCache>
                <c:formatCode>0.0</c:formatCode>
                <c:ptCount val="61"/>
                <c:pt idx="40">
                  <c:v>2.3790539995174389</c:v>
                </c:pt>
                <c:pt idx="41">
                  <c:v>2.4506976744186044</c:v>
                </c:pt>
                <c:pt idx="42">
                  <c:v>2.5013953488372094</c:v>
                </c:pt>
                <c:pt idx="43">
                  <c:v>2.5520930232558143</c:v>
                </c:pt>
                <c:pt idx="44">
                  <c:v>2.6027906976744184</c:v>
                </c:pt>
                <c:pt idx="45">
                  <c:v>2.6534883720930234</c:v>
                </c:pt>
                <c:pt idx="46">
                  <c:v>2.7041860465116279</c:v>
                </c:pt>
                <c:pt idx="47">
                  <c:v>2.7548837209302324</c:v>
                </c:pt>
                <c:pt idx="48">
                  <c:v>2.8055813953488369</c:v>
                </c:pt>
                <c:pt idx="49">
                  <c:v>2.8562790697674414</c:v>
                </c:pt>
                <c:pt idx="50">
                  <c:v>2.9069767441860463</c:v>
                </c:pt>
                <c:pt idx="51">
                  <c:v>2.9069767441860463</c:v>
                </c:pt>
                <c:pt idx="52">
                  <c:v>2.9069767441860463</c:v>
                </c:pt>
                <c:pt idx="53">
                  <c:v>2.9069767441860463</c:v>
                </c:pt>
                <c:pt idx="54">
                  <c:v>2.9069767441860463</c:v>
                </c:pt>
                <c:pt idx="55">
                  <c:v>2.9069767441860463</c:v>
                </c:pt>
                <c:pt idx="56">
                  <c:v>2.9069767441860463</c:v>
                </c:pt>
                <c:pt idx="57">
                  <c:v>2.9069767441860463</c:v>
                </c:pt>
                <c:pt idx="58">
                  <c:v>2.9069767441860463</c:v>
                </c:pt>
                <c:pt idx="59">
                  <c:v>2.9069767441860463</c:v>
                </c:pt>
                <c:pt idx="60">
                  <c:v>2.9069767441860463</c:v>
                </c:pt>
              </c:numCache>
            </c:numRef>
          </c:val>
          <c:smooth val="0"/>
          <c:extLst>
            <c:ext xmlns:c16="http://schemas.microsoft.com/office/drawing/2014/chart" uri="{C3380CC4-5D6E-409C-BE32-E72D297353CC}">
              <c16:uniqueId val="{00000001-0FA1-4FA1-B4AF-D94277B3AB84}"/>
            </c:ext>
          </c:extLst>
        </c:ser>
        <c:dLbls>
          <c:showLegendKey val="0"/>
          <c:showVal val="0"/>
          <c:showCatName val="0"/>
          <c:showSerName val="0"/>
          <c:showPercent val="0"/>
          <c:showBubbleSize val="0"/>
        </c:dLbls>
        <c:smooth val="0"/>
        <c:axId val="244628408"/>
        <c:axId val="244623704"/>
      </c:lineChart>
      <c:catAx>
        <c:axId val="244628408"/>
        <c:scaling>
          <c:orientation val="minMax"/>
        </c:scaling>
        <c:delete val="0"/>
        <c:axPos val="b"/>
        <c:numFmt formatCode="General" sourceLinked="0"/>
        <c:majorTickMark val="out"/>
        <c:minorTickMark val="none"/>
        <c:tickLblPos val="nextTo"/>
        <c:crossAx val="244623704"/>
        <c:crosses val="autoZero"/>
        <c:auto val="1"/>
        <c:lblAlgn val="ctr"/>
        <c:lblOffset val="100"/>
        <c:noMultiLvlLbl val="0"/>
      </c:catAx>
      <c:valAx>
        <c:axId val="244623704"/>
        <c:scaling>
          <c:orientation val="minMax"/>
          <c:min val="1"/>
        </c:scaling>
        <c:delete val="0"/>
        <c:axPos val="l"/>
        <c:majorGridlines/>
        <c:numFmt formatCode="0.0" sourceLinked="0"/>
        <c:majorTickMark val="out"/>
        <c:minorTickMark val="none"/>
        <c:tickLblPos val="nextTo"/>
        <c:crossAx val="244628408"/>
        <c:crosses val="autoZero"/>
        <c:crossBetween val="between"/>
        <c:majorUnit val="0.5"/>
      </c:valAx>
    </c:plotArea>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B.C.</a:t>
            </a:r>
            <a:r>
              <a:rPr lang="en-US" sz="1200" baseline="0"/>
              <a:t> Spending by type of service</a:t>
            </a:r>
            <a:endParaRPr lang="en-US" sz="1200"/>
          </a:p>
        </c:rich>
      </c:tx>
      <c:overlay val="0"/>
    </c:title>
    <c:autoTitleDeleted val="0"/>
    <c:plotArea>
      <c:layout>
        <c:manualLayout>
          <c:layoutTarget val="inner"/>
          <c:xMode val="edge"/>
          <c:yMode val="edge"/>
          <c:x val="7.3065808970410484E-2"/>
          <c:y val="0.12161865008332819"/>
          <c:w val="0.8920595330208001"/>
          <c:h val="0.66443704974119766"/>
        </c:manualLayout>
      </c:layout>
      <c:barChart>
        <c:barDir val="col"/>
        <c:grouping val="clustered"/>
        <c:varyColors val="0"/>
        <c:ser>
          <c:idx val="6"/>
          <c:order val="6"/>
          <c:tx>
            <c:strRef>
              <c:f>'Data for Graph D'!$BS$2</c:f>
              <c:strCache>
                <c:ptCount val="1"/>
                <c:pt idx="0">
                  <c:v>v</c:v>
                </c:pt>
              </c:strCache>
            </c:strRef>
          </c:tx>
          <c:invertIfNegative val="0"/>
          <c:dPt>
            <c:idx val="41"/>
            <c:invertIfNegative val="0"/>
            <c:bubble3D val="0"/>
            <c:spPr>
              <a:solidFill>
                <a:schemeClr val="tx1"/>
              </a:solidFill>
              <a:ln>
                <a:solidFill>
                  <a:schemeClr val="tx1"/>
                </a:solidFill>
              </a:ln>
            </c:spPr>
            <c:extLst>
              <c:ext xmlns:c16="http://schemas.microsoft.com/office/drawing/2014/chart" uri="{C3380CC4-5D6E-409C-BE32-E72D297353CC}">
                <c16:uniqueId val="{00000001-61A3-4D61-A147-194C9751FE9A}"/>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D'!$BS$3:$BS$78</c:f>
              <c:numCache>
                <c:formatCode>General</c:formatCode>
                <c:ptCount val="76"/>
                <c:pt idx="41" formatCode="0.000">
                  <c:v>5</c:v>
                </c:pt>
              </c:numCache>
            </c:numRef>
          </c:val>
          <c:extLst>
            <c:ext xmlns:c16="http://schemas.microsoft.com/office/drawing/2014/chart" uri="{C3380CC4-5D6E-409C-BE32-E72D297353CC}">
              <c16:uniqueId val="{00000002-61A3-4D61-A147-194C9751FE9A}"/>
            </c:ext>
          </c:extLst>
        </c:ser>
        <c:dLbls>
          <c:showLegendKey val="0"/>
          <c:showVal val="0"/>
          <c:showCatName val="0"/>
          <c:showSerName val="0"/>
          <c:showPercent val="0"/>
          <c:showBubbleSize val="0"/>
        </c:dLbls>
        <c:gapWidth val="368"/>
        <c:axId val="513528328"/>
        <c:axId val="513538128"/>
      </c:barChart>
      <c:lineChart>
        <c:grouping val="standard"/>
        <c:varyColors val="0"/>
        <c:ser>
          <c:idx val="0"/>
          <c:order val="0"/>
          <c:tx>
            <c:strRef>
              <c:f>'Data for Graph D'!$BM$2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D'!$BM$3:$BM$78</c:f>
              <c:numCache>
                <c:formatCode>General</c:formatCode>
                <c:ptCount val="76"/>
                <c:pt idx="0">
                  <c:v>4.5125199999999994</c:v>
                </c:pt>
                <c:pt idx="1">
                  <c:v>4.5780000000000003</c:v>
                </c:pt>
                <c:pt idx="2">
                  <c:v>4.6420700000000004</c:v>
                </c:pt>
                <c:pt idx="3">
                  <c:v>4.37019</c:v>
                </c:pt>
                <c:pt idx="4">
                  <c:v>4.2728900000000003</c:v>
                </c:pt>
                <c:pt idx="5">
                  <c:v>4.8389099999999994</c:v>
                </c:pt>
                <c:pt idx="6">
                  <c:v>4.9351699999999994</c:v>
                </c:pt>
                <c:pt idx="7">
                  <c:v>4.8450699999999998</c:v>
                </c:pt>
                <c:pt idx="8">
                  <c:v>4.6488399999999999</c:v>
                </c:pt>
                <c:pt idx="9">
                  <c:v>4.4359299999999999</c:v>
                </c:pt>
                <c:pt idx="10">
                  <c:v>4.2223899999999999</c:v>
                </c:pt>
                <c:pt idx="11">
                  <c:v>4.2731500000000002</c:v>
                </c:pt>
                <c:pt idx="12">
                  <c:v>4.2479899999999997</c:v>
                </c:pt>
                <c:pt idx="13">
                  <c:v>4.1149800000000001</c:v>
                </c:pt>
                <c:pt idx="14">
                  <c:v>4.0844100000000001</c:v>
                </c:pt>
                <c:pt idx="15">
                  <c:v>4.1679199999999996</c:v>
                </c:pt>
                <c:pt idx="16">
                  <c:v>4.1690399999999999</c:v>
                </c:pt>
                <c:pt idx="17">
                  <c:v>4.2450200000000002</c:v>
                </c:pt>
                <c:pt idx="18">
                  <c:v>4.3206600000000002</c:v>
                </c:pt>
                <c:pt idx="19">
                  <c:v>4.35555</c:v>
                </c:pt>
                <c:pt idx="20">
                  <c:v>4.2137799999999999</c:v>
                </c:pt>
                <c:pt idx="21">
                  <c:v>4.1751499999999995</c:v>
                </c:pt>
                <c:pt idx="22">
                  <c:v>4.1679399999999998</c:v>
                </c:pt>
                <c:pt idx="23">
                  <c:v>4.0173800000000002</c:v>
                </c:pt>
                <c:pt idx="24">
                  <c:v>3.9801700000000002</c:v>
                </c:pt>
                <c:pt idx="25">
                  <c:v>3.9106700000000001</c:v>
                </c:pt>
                <c:pt idx="26">
                  <c:v>3.8955799999999998</c:v>
                </c:pt>
                <c:pt idx="27">
                  <c:v>3.8801600000000001</c:v>
                </c:pt>
                <c:pt idx="28">
                  <c:v>3.7745500000000001</c:v>
                </c:pt>
                <c:pt idx="29">
                  <c:v>3.5957599999999998</c:v>
                </c:pt>
                <c:pt idx="30">
                  <c:v>3.4775399999999999</c:v>
                </c:pt>
                <c:pt idx="31">
                  <c:v>3.3804500000000002</c:v>
                </c:pt>
                <c:pt idx="32">
                  <c:v>3.3672</c:v>
                </c:pt>
                <c:pt idx="33">
                  <c:v>3.4471099999999999</c:v>
                </c:pt>
                <c:pt idx="34">
                  <c:v>3.4324699999999999</c:v>
                </c:pt>
                <c:pt idx="35">
                  <c:v>3.56311</c:v>
                </c:pt>
                <c:pt idx="36">
                  <c:v>3.82525</c:v>
                </c:pt>
                <c:pt idx="37">
                  <c:v>3.9782299999999999</c:v>
                </c:pt>
                <c:pt idx="38">
                  <c:v>4.0451099999999993</c:v>
                </c:pt>
                <c:pt idx="39">
                  <c:v>4.0521000000000003</c:v>
                </c:pt>
                <c:pt idx="40">
                  <c:v>4.1247300000000005</c:v>
                </c:pt>
                <c:pt idx="41" formatCode="0.000">
                  <c:v>3.7205428121258417</c:v>
                </c:pt>
                <c:pt idx="42" formatCode="0.000">
                  <c:v>3.7075610289124756</c:v>
                </c:pt>
                <c:pt idx="43" formatCode="0.000">
                  <c:v>3.6959021173845823</c:v>
                </c:pt>
                <c:pt idx="44" formatCode="0.000">
                  <c:v>3.6855646985889203</c:v>
                </c:pt>
                <c:pt idx="45" formatCode="0.000">
                  <c:v>3.6766319518694308</c:v>
                </c:pt>
                <c:pt idx="46" formatCode="0.000">
                  <c:v>3.6692963555854741</c:v>
                </c:pt>
                <c:pt idx="47" formatCode="0.000">
                  <c:v>3.6637128983188609</c:v>
                </c:pt>
                <c:pt idx="48" formatCode="0.000">
                  <c:v>3.6597256894549508</c:v>
                </c:pt>
                <c:pt idx="49" formatCode="0.000">
                  <c:v>3.6574709312054074</c:v>
                </c:pt>
                <c:pt idx="50" formatCode="0.000">
                  <c:v>3.6570136504287118</c:v>
                </c:pt>
                <c:pt idx="51" formatCode="0.000">
                  <c:v>3.6626592749350597</c:v>
                </c:pt>
                <c:pt idx="52" formatCode="0.000">
                  <c:v>3.6683426707618332</c:v>
                </c:pt>
                <c:pt idx="53" formatCode="0.000">
                  <c:v>3.6741613662668442</c:v>
                </c:pt>
                <c:pt idx="54" formatCode="0.000">
                  <c:v>3.6800341811172941</c:v>
                </c:pt>
                <c:pt idx="55" formatCode="0.000">
                  <c:v>3.6858976179069485</c:v>
                </c:pt>
                <c:pt idx="56" formatCode="0.000">
                  <c:v>3.6917138023671261</c:v>
                </c:pt>
                <c:pt idx="57" formatCode="0.000">
                  <c:v>3.6974704951793607</c:v>
                </c:pt>
                <c:pt idx="58" formatCode="0.000">
                  <c:v>3.7030967630924803</c:v>
                </c:pt>
                <c:pt idx="59" formatCode="0.000">
                  <c:v>3.7086355359817875</c:v>
                </c:pt>
                <c:pt idx="60" formatCode="0.000">
                  <c:v>3.7140571451022009</c:v>
                </c:pt>
                <c:pt idx="61" formatCode="0.000">
                  <c:v>3.7194302233630427</c:v>
                </c:pt>
                <c:pt idx="62" formatCode="0.000">
                  <c:v>3.7194302233630427</c:v>
                </c:pt>
                <c:pt idx="63" formatCode="0.000">
                  <c:v>3.7194302233630445</c:v>
                </c:pt>
                <c:pt idx="64" formatCode="0.000">
                  <c:v>3.7194302233630436</c:v>
                </c:pt>
                <c:pt idx="65" formatCode="0.000">
                  <c:v>3.7194302233630427</c:v>
                </c:pt>
                <c:pt idx="66" formatCode="0.000">
                  <c:v>3.7194302233630427</c:v>
                </c:pt>
                <c:pt idx="67" formatCode="0.000">
                  <c:v>3.7194302233630427</c:v>
                </c:pt>
                <c:pt idx="68" formatCode="0.000">
                  <c:v>3.7194302233630427</c:v>
                </c:pt>
                <c:pt idx="69" formatCode="0.000">
                  <c:v>3.7194302233630427</c:v>
                </c:pt>
                <c:pt idx="70" formatCode="0.000">
                  <c:v>3.7194302233630427</c:v>
                </c:pt>
                <c:pt idx="71" formatCode="0.000">
                  <c:v>3.7194302233630427</c:v>
                </c:pt>
                <c:pt idx="72" formatCode="0.000">
                  <c:v>3.7194302233630427</c:v>
                </c:pt>
                <c:pt idx="73" formatCode="0.000">
                  <c:v>3.7194302233630427</c:v>
                </c:pt>
                <c:pt idx="74" formatCode="0.000">
                  <c:v>3.7194302233630427</c:v>
                </c:pt>
                <c:pt idx="75" formatCode="0.000">
                  <c:v>3.7194302233630427</c:v>
                </c:pt>
              </c:numCache>
            </c:numRef>
          </c:val>
          <c:smooth val="0"/>
          <c:extLst>
            <c:ext xmlns:c16="http://schemas.microsoft.com/office/drawing/2014/chart" uri="{C3380CC4-5D6E-409C-BE32-E72D297353CC}">
              <c16:uniqueId val="{00000003-61A3-4D61-A147-194C9751FE9A}"/>
            </c:ext>
          </c:extLst>
        </c:ser>
        <c:ser>
          <c:idx val="1"/>
          <c:order val="1"/>
          <c:tx>
            <c:strRef>
              <c:f>'Data for Graph D'!$BN$2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D'!$BN$3:$BN$78</c:f>
              <c:numCache>
                <c:formatCode>General</c:formatCode>
                <c:ptCount val="76"/>
                <c:pt idx="0">
                  <c:v>0.85824</c:v>
                </c:pt>
                <c:pt idx="1">
                  <c:v>0.84627999999999992</c:v>
                </c:pt>
                <c:pt idx="2">
                  <c:v>0.83560000000000001</c:v>
                </c:pt>
                <c:pt idx="3">
                  <c:v>1.1282099999999999</c:v>
                </c:pt>
                <c:pt idx="4">
                  <c:v>1.24624</c:v>
                </c:pt>
                <c:pt idx="5">
                  <c:v>1.34673</c:v>
                </c:pt>
                <c:pt idx="6">
                  <c:v>1.17937</c:v>
                </c:pt>
                <c:pt idx="7">
                  <c:v>1.1772100000000001</c:v>
                </c:pt>
                <c:pt idx="8">
                  <c:v>1.16662</c:v>
                </c:pt>
                <c:pt idx="9">
                  <c:v>1.1624000000000001</c:v>
                </c:pt>
                <c:pt idx="10">
                  <c:v>1.1133900000000001</c:v>
                </c:pt>
                <c:pt idx="11">
                  <c:v>1.09257</c:v>
                </c:pt>
                <c:pt idx="12">
                  <c:v>1.0393400000000002</c:v>
                </c:pt>
                <c:pt idx="13">
                  <c:v>1.1410899999999999</c:v>
                </c:pt>
                <c:pt idx="14">
                  <c:v>1.2045399999999999</c:v>
                </c:pt>
                <c:pt idx="15">
                  <c:v>1.2867299999999999</c:v>
                </c:pt>
                <c:pt idx="16">
                  <c:v>1.36188</c:v>
                </c:pt>
                <c:pt idx="17">
                  <c:v>1.40422</c:v>
                </c:pt>
                <c:pt idx="18">
                  <c:v>1.4240999999999999</c:v>
                </c:pt>
                <c:pt idx="19">
                  <c:v>1.4698</c:v>
                </c:pt>
                <c:pt idx="20">
                  <c:v>1.4650300000000001</c:v>
                </c:pt>
                <c:pt idx="21">
                  <c:v>1.54297</c:v>
                </c:pt>
                <c:pt idx="22">
                  <c:v>1.5544499999999999</c:v>
                </c:pt>
                <c:pt idx="23">
                  <c:v>1.4847600000000001</c:v>
                </c:pt>
                <c:pt idx="24">
                  <c:v>1.53026</c:v>
                </c:pt>
                <c:pt idx="25">
                  <c:v>1.63757</c:v>
                </c:pt>
                <c:pt idx="26">
                  <c:v>1.63646</c:v>
                </c:pt>
                <c:pt idx="27">
                  <c:v>1.64588</c:v>
                </c:pt>
                <c:pt idx="28">
                  <c:v>1.5206600000000001</c:v>
                </c:pt>
                <c:pt idx="29">
                  <c:v>1.45126</c:v>
                </c:pt>
                <c:pt idx="30">
                  <c:v>1.18947</c:v>
                </c:pt>
                <c:pt idx="31">
                  <c:v>1.0967</c:v>
                </c:pt>
                <c:pt idx="32">
                  <c:v>1.01529</c:v>
                </c:pt>
                <c:pt idx="33">
                  <c:v>0.95724999999999993</c:v>
                </c:pt>
                <c:pt idx="34">
                  <c:v>0.94938</c:v>
                </c:pt>
                <c:pt idx="35">
                  <c:v>0.87170999999999998</c:v>
                </c:pt>
                <c:pt idx="36">
                  <c:v>0.77383000000000002</c:v>
                </c:pt>
                <c:pt idx="37">
                  <c:v>0.73465999999999998</c:v>
                </c:pt>
                <c:pt idx="38">
                  <c:v>0.73585</c:v>
                </c:pt>
                <c:pt idx="39">
                  <c:v>0.73321000000000003</c:v>
                </c:pt>
                <c:pt idx="40">
                  <c:v>0.74152000000000007</c:v>
                </c:pt>
                <c:pt idx="41" formatCode="0.000">
                  <c:v>1.3399584896368879</c:v>
                </c:pt>
                <c:pt idx="42" formatCode="0.000">
                  <c:v>1.3325109964979069</c:v>
                </c:pt>
                <c:pt idx="43" formatCode="0.000">
                  <c:v>1.3255483544859084</c:v>
                </c:pt>
                <c:pt idx="44" formatCode="0.000">
                  <c:v>1.3190671343678566</c:v>
                </c:pt>
                <c:pt idx="45" formatCode="0.000">
                  <c:v>1.3130940915040381</c:v>
                </c:pt>
                <c:pt idx="46" formatCode="0.000">
                  <c:v>1.3076946627583539</c:v>
                </c:pt>
                <c:pt idx="47" formatCode="0.000">
                  <c:v>1.3029203466680719</c:v>
                </c:pt>
                <c:pt idx="48" formatCode="0.000">
                  <c:v>1.2987118248106964</c:v>
                </c:pt>
                <c:pt idx="49" formatCode="0.000">
                  <c:v>1.2951136597742561</c:v>
                </c:pt>
                <c:pt idx="50" formatCode="0.000">
                  <c:v>1.2921448231514783</c:v>
                </c:pt>
                <c:pt idx="51" formatCode="0.000">
                  <c:v>1.2941396104770546</c:v>
                </c:pt>
                <c:pt idx="52" formatCode="0.000">
                  <c:v>1.2961477436691813</c:v>
                </c:pt>
                <c:pt idx="53" formatCode="0.000">
                  <c:v>1.2982036827476184</c:v>
                </c:pt>
                <c:pt idx="54" formatCode="0.000">
                  <c:v>1.3002787439947774</c:v>
                </c:pt>
                <c:pt idx="55" formatCode="0.000">
                  <c:v>1.3023504916604554</c:v>
                </c:pt>
                <c:pt idx="56" formatCode="0.000">
                  <c:v>1.3044055435030513</c:v>
                </c:pt>
                <c:pt idx="57" formatCode="0.000">
                  <c:v>1.3064395749633742</c:v>
                </c:pt>
                <c:pt idx="58" formatCode="0.000">
                  <c:v>1.3084275229593432</c:v>
                </c:pt>
                <c:pt idx="59" formatCode="0.000">
                  <c:v>1.3103845560468985</c:v>
                </c:pt>
                <c:pt idx="60" formatCode="0.000">
                  <c:v>1.3123001912694443</c:v>
                </c:pt>
                <c:pt idx="61" formatCode="0.000">
                  <c:v>1.3141986789216087</c:v>
                </c:pt>
                <c:pt idx="62" formatCode="0.000">
                  <c:v>1.3141986789216087</c:v>
                </c:pt>
                <c:pt idx="63" formatCode="0.000">
                  <c:v>1.3141986789216091</c:v>
                </c:pt>
                <c:pt idx="64" formatCode="0.000">
                  <c:v>1.3141986789216089</c:v>
                </c:pt>
                <c:pt idx="65" formatCode="0.000">
                  <c:v>1.3141986789216087</c:v>
                </c:pt>
                <c:pt idx="66" formatCode="0.000">
                  <c:v>1.3141986789216087</c:v>
                </c:pt>
                <c:pt idx="67" formatCode="0.000">
                  <c:v>1.3141986789216087</c:v>
                </c:pt>
                <c:pt idx="68" formatCode="0.000">
                  <c:v>1.3141986789216087</c:v>
                </c:pt>
                <c:pt idx="69" formatCode="0.000">
                  <c:v>1.3141986789216087</c:v>
                </c:pt>
                <c:pt idx="70" formatCode="0.000">
                  <c:v>1.3141986789216087</c:v>
                </c:pt>
                <c:pt idx="71" formatCode="0.000">
                  <c:v>1.3141986789216087</c:v>
                </c:pt>
                <c:pt idx="72" formatCode="0.000">
                  <c:v>1.3141986789216087</c:v>
                </c:pt>
                <c:pt idx="73" formatCode="0.000">
                  <c:v>1.3141986789216087</c:v>
                </c:pt>
                <c:pt idx="74" formatCode="0.000">
                  <c:v>1.3141986789216087</c:v>
                </c:pt>
                <c:pt idx="75" formatCode="0.000">
                  <c:v>1.3141986789216087</c:v>
                </c:pt>
              </c:numCache>
            </c:numRef>
          </c:val>
          <c:smooth val="0"/>
          <c:extLst>
            <c:ext xmlns:c16="http://schemas.microsoft.com/office/drawing/2014/chart" uri="{C3380CC4-5D6E-409C-BE32-E72D297353CC}">
              <c16:uniqueId val="{00000004-61A3-4D61-A147-194C9751FE9A}"/>
            </c:ext>
          </c:extLst>
        </c:ser>
        <c:ser>
          <c:idx val="2"/>
          <c:order val="2"/>
          <c:tx>
            <c:strRef>
              <c:f>'Data for Graph D'!$BO$2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D'!$BO$3:$BO$78</c:f>
              <c:numCache>
                <c:formatCode>General</c:formatCode>
                <c:ptCount val="76"/>
                <c:pt idx="0">
                  <c:v>1.3722000000000001</c:v>
                </c:pt>
                <c:pt idx="1">
                  <c:v>1.35162</c:v>
                </c:pt>
                <c:pt idx="2">
                  <c:v>1.4381899999999999</c:v>
                </c:pt>
                <c:pt idx="3">
                  <c:v>1.5783200000000002</c:v>
                </c:pt>
                <c:pt idx="4">
                  <c:v>1.5910500000000001</c:v>
                </c:pt>
                <c:pt idx="5">
                  <c:v>1.55661</c:v>
                </c:pt>
                <c:pt idx="6">
                  <c:v>1.5435700000000001</c:v>
                </c:pt>
                <c:pt idx="7">
                  <c:v>1.55141</c:v>
                </c:pt>
                <c:pt idx="8">
                  <c:v>1.55294</c:v>
                </c:pt>
                <c:pt idx="9">
                  <c:v>1.5763499999999999</c:v>
                </c:pt>
                <c:pt idx="10">
                  <c:v>1.5235000000000001</c:v>
                </c:pt>
                <c:pt idx="11">
                  <c:v>1.4827600000000001</c:v>
                </c:pt>
                <c:pt idx="12">
                  <c:v>1.4663600000000001</c:v>
                </c:pt>
                <c:pt idx="13">
                  <c:v>1.4564300000000001</c:v>
                </c:pt>
                <c:pt idx="14">
                  <c:v>1.46391</c:v>
                </c:pt>
                <c:pt idx="15">
                  <c:v>1.50607</c:v>
                </c:pt>
                <c:pt idx="16">
                  <c:v>1.5184200000000001</c:v>
                </c:pt>
                <c:pt idx="17">
                  <c:v>1.5588299999999999</c:v>
                </c:pt>
                <c:pt idx="18">
                  <c:v>1.55399</c:v>
                </c:pt>
                <c:pt idx="19">
                  <c:v>1.5971900000000001</c:v>
                </c:pt>
                <c:pt idx="20">
                  <c:v>1.7363199999999999</c:v>
                </c:pt>
                <c:pt idx="21">
                  <c:v>1.82853</c:v>
                </c:pt>
                <c:pt idx="22">
                  <c:v>1.8932799999999999</c:v>
                </c:pt>
                <c:pt idx="23">
                  <c:v>2.04705</c:v>
                </c:pt>
                <c:pt idx="24">
                  <c:v>1.8648499999999999</c:v>
                </c:pt>
                <c:pt idx="25">
                  <c:v>1.8918999999999999</c:v>
                </c:pt>
                <c:pt idx="26">
                  <c:v>1.7593100000000002</c:v>
                </c:pt>
                <c:pt idx="27">
                  <c:v>1.6952499999999999</c:v>
                </c:pt>
                <c:pt idx="28">
                  <c:v>1.6779499999999998</c:v>
                </c:pt>
                <c:pt idx="29">
                  <c:v>1.7205000000000001</c:v>
                </c:pt>
                <c:pt idx="30">
                  <c:v>1.7107399999999999</c:v>
                </c:pt>
                <c:pt idx="31">
                  <c:v>1.70244</c:v>
                </c:pt>
                <c:pt idx="32">
                  <c:v>1.6174999999999999</c:v>
                </c:pt>
                <c:pt idx="33">
                  <c:v>1.7291399999999999</c:v>
                </c:pt>
                <c:pt idx="34">
                  <c:v>1.61229</c:v>
                </c:pt>
                <c:pt idx="35">
                  <c:v>1.4628800000000002</c:v>
                </c:pt>
                <c:pt idx="36">
                  <c:v>1.4264999999999999</c:v>
                </c:pt>
                <c:pt idx="37">
                  <c:v>1.53298</c:v>
                </c:pt>
                <c:pt idx="38">
                  <c:v>1.4311700000000001</c:v>
                </c:pt>
                <c:pt idx="39">
                  <c:v>1.4293899999999999</c:v>
                </c:pt>
                <c:pt idx="40">
                  <c:v>1.44421</c:v>
                </c:pt>
                <c:pt idx="41" formatCode="0.000">
                  <c:v>1.2645557975998225</c:v>
                </c:pt>
                <c:pt idx="42" formatCode="0.000">
                  <c:v>1.2656114484848024</c:v>
                </c:pt>
                <c:pt idx="43" formatCode="0.000">
                  <c:v>1.2671001204758907</c:v>
                </c:pt>
                <c:pt idx="44" formatCode="0.000">
                  <c:v>1.2690271294654609</c:v>
                </c:pt>
                <c:pt idx="45" formatCode="0.000">
                  <c:v>1.2714270624035062</c:v>
                </c:pt>
                <c:pt idx="46" formatCode="0.000">
                  <c:v>1.27437300190792</c:v>
                </c:pt>
                <c:pt idx="47" formatCode="0.000">
                  <c:v>1.2779261490624818</c:v>
                </c:pt>
                <c:pt idx="48" formatCode="0.000">
                  <c:v>1.2820397801726053</c:v>
                </c:pt>
                <c:pt idx="49" formatCode="0.000">
                  <c:v>1.2867690464726955</c:v>
                </c:pt>
                <c:pt idx="50" formatCode="0.000">
                  <c:v>1.2921448231514783</c:v>
                </c:pt>
                <c:pt idx="51" formatCode="0.000">
                  <c:v>1.2941396104770546</c:v>
                </c:pt>
                <c:pt idx="52" formatCode="0.000">
                  <c:v>1.2961477436691813</c:v>
                </c:pt>
                <c:pt idx="53" formatCode="0.000">
                  <c:v>1.2982036827476184</c:v>
                </c:pt>
                <c:pt idx="54" formatCode="0.000">
                  <c:v>1.3002787439947774</c:v>
                </c:pt>
                <c:pt idx="55" formatCode="0.000">
                  <c:v>1.3023504916604554</c:v>
                </c:pt>
                <c:pt idx="56" formatCode="0.000">
                  <c:v>1.3044055435030513</c:v>
                </c:pt>
                <c:pt idx="57" formatCode="0.000">
                  <c:v>1.3064395749633742</c:v>
                </c:pt>
                <c:pt idx="58" formatCode="0.000">
                  <c:v>1.3084275229593432</c:v>
                </c:pt>
                <c:pt idx="59" formatCode="0.000">
                  <c:v>1.3103845560468985</c:v>
                </c:pt>
                <c:pt idx="60" formatCode="0.000">
                  <c:v>1.3123001912694443</c:v>
                </c:pt>
                <c:pt idx="61" formatCode="0.000">
                  <c:v>1.3141986789216087</c:v>
                </c:pt>
                <c:pt idx="62" formatCode="0.000">
                  <c:v>1.3141986789216087</c:v>
                </c:pt>
                <c:pt idx="63" formatCode="0.000">
                  <c:v>1.3141986789216091</c:v>
                </c:pt>
                <c:pt idx="64" formatCode="0.000">
                  <c:v>1.3141986789216089</c:v>
                </c:pt>
                <c:pt idx="65" formatCode="0.000">
                  <c:v>1.3141986789216087</c:v>
                </c:pt>
                <c:pt idx="66" formatCode="0.000">
                  <c:v>1.3141986789216087</c:v>
                </c:pt>
                <c:pt idx="67" formatCode="0.000">
                  <c:v>1.3141986789216087</c:v>
                </c:pt>
                <c:pt idx="68" formatCode="0.000">
                  <c:v>1.3141986789216087</c:v>
                </c:pt>
                <c:pt idx="69" formatCode="0.000">
                  <c:v>1.3141986789216087</c:v>
                </c:pt>
                <c:pt idx="70" formatCode="0.000">
                  <c:v>1.3141986789216087</c:v>
                </c:pt>
                <c:pt idx="71" formatCode="0.000">
                  <c:v>1.3141986789216087</c:v>
                </c:pt>
                <c:pt idx="72" formatCode="0.000">
                  <c:v>1.3141986789216087</c:v>
                </c:pt>
                <c:pt idx="73" formatCode="0.000">
                  <c:v>1.3141986789216087</c:v>
                </c:pt>
                <c:pt idx="74" formatCode="0.000">
                  <c:v>1.3141986789216087</c:v>
                </c:pt>
                <c:pt idx="75" formatCode="0.000">
                  <c:v>1.3141986789216087</c:v>
                </c:pt>
              </c:numCache>
            </c:numRef>
          </c:val>
          <c:smooth val="0"/>
          <c:extLst>
            <c:ext xmlns:c16="http://schemas.microsoft.com/office/drawing/2014/chart" uri="{C3380CC4-5D6E-409C-BE32-E72D297353CC}">
              <c16:uniqueId val="{00000005-61A3-4D61-A147-194C9751FE9A}"/>
            </c:ext>
          </c:extLst>
        </c:ser>
        <c:ser>
          <c:idx val="3"/>
          <c:order val="3"/>
          <c:tx>
            <c:strRef>
              <c:f>'Data for Graph D'!$BP$2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D'!$BP$3:$BP$78</c:f>
              <c:numCache>
                <c:formatCode>General</c:formatCode>
                <c:ptCount val="76"/>
                <c:pt idx="0">
                  <c:v>1.11317</c:v>
                </c:pt>
                <c:pt idx="1">
                  <c:v>1.1067799999999999</c:v>
                </c:pt>
                <c:pt idx="2">
                  <c:v>1.10615</c:v>
                </c:pt>
                <c:pt idx="3">
                  <c:v>1.0802700000000001</c:v>
                </c:pt>
                <c:pt idx="4">
                  <c:v>1.2081599999999999</c:v>
                </c:pt>
                <c:pt idx="5">
                  <c:v>1.26736</c:v>
                </c:pt>
                <c:pt idx="6">
                  <c:v>1.14208</c:v>
                </c:pt>
                <c:pt idx="7">
                  <c:v>0.99027999999999994</c:v>
                </c:pt>
                <c:pt idx="8">
                  <c:v>0.96831</c:v>
                </c:pt>
                <c:pt idx="9">
                  <c:v>1.0532599999999999</c:v>
                </c:pt>
                <c:pt idx="10">
                  <c:v>1.0453699999999999</c:v>
                </c:pt>
                <c:pt idx="11">
                  <c:v>1.0281899999999999</c:v>
                </c:pt>
                <c:pt idx="12">
                  <c:v>1.08209</c:v>
                </c:pt>
                <c:pt idx="13">
                  <c:v>1.1079300000000001</c:v>
                </c:pt>
                <c:pt idx="14">
                  <c:v>1.1371499999999999</c:v>
                </c:pt>
                <c:pt idx="15">
                  <c:v>1.1813199999999999</c:v>
                </c:pt>
                <c:pt idx="16">
                  <c:v>1.2187399999999999</c:v>
                </c:pt>
                <c:pt idx="17">
                  <c:v>1.27939</c:v>
                </c:pt>
                <c:pt idx="18">
                  <c:v>1.3913800000000001</c:v>
                </c:pt>
                <c:pt idx="19">
                  <c:v>1.4255100000000001</c:v>
                </c:pt>
                <c:pt idx="20">
                  <c:v>1.4781</c:v>
                </c:pt>
                <c:pt idx="21">
                  <c:v>1.54617</c:v>
                </c:pt>
                <c:pt idx="22">
                  <c:v>1.5867099999999998</c:v>
                </c:pt>
                <c:pt idx="23">
                  <c:v>1.64856</c:v>
                </c:pt>
                <c:pt idx="24">
                  <c:v>1.6631199999999999</c:v>
                </c:pt>
                <c:pt idx="25">
                  <c:v>1.68929</c:v>
                </c:pt>
                <c:pt idx="26">
                  <c:v>1.7049300000000001</c:v>
                </c:pt>
                <c:pt idx="27">
                  <c:v>1.7301</c:v>
                </c:pt>
                <c:pt idx="28">
                  <c:v>1.7302200000000001</c:v>
                </c:pt>
                <c:pt idx="29">
                  <c:v>1.7777399999999999</c:v>
                </c:pt>
                <c:pt idx="30">
                  <c:v>1.73349</c:v>
                </c:pt>
                <c:pt idx="31">
                  <c:v>1.7807799999999998</c:v>
                </c:pt>
                <c:pt idx="32">
                  <c:v>1.6742600000000001</c:v>
                </c:pt>
                <c:pt idx="33">
                  <c:v>1.6676599999999999</c:v>
                </c:pt>
                <c:pt idx="34">
                  <c:v>1.6412500000000001</c:v>
                </c:pt>
                <c:pt idx="35">
                  <c:v>1.8196299999999999</c:v>
                </c:pt>
                <c:pt idx="36">
                  <c:v>1.7443199999999999</c:v>
                </c:pt>
                <c:pt idx="37">
                  <c:v>1.68251</c:v>
                </c:pt>
                <c:pt idx="38">
                  <c:v>1.6177899999999998</c:v>
                </c:pt>
                <c:pt idx="39">
                  <c:v>1.5603</c:v>
                </c:pt>
                <c:pt idx="40">
                  <c:v>1.5398099999999999</c:v>
                </c:pt>
                <c:pt idx="41" formatCode="0.000">
                  <c:v>1.9836173207931904</c:v>
                </c:pt>
                <c:pt idx="42" formatCode="0.000">
                  <c:v>1.9835458872729355</c:v>
                </c:pt>
                <c:pt idx="43" formatCode="0.000">
                  <c:v>1.9841589475927204</c:v>
                </c:pt>
                <c:pt idx="44" formatCode="0.000">
                  <c:v>1.985463013031322</c:v>
                </c:pt>
                <c:pt idx="45" formatCode="0.000">
                  <c:v>1.9875103425212439</c:v>
                </c:pt>
                <c:pt idx="46" formatCode="0.000">
                  <c:v>1.9904131549707822</c:v>
                </c:pt>
                <c:pt idx="47" formatCode="0.000">
                  <c:v>1.9942647596940519</c:v>
                </c:pt>
                <c:pt idx="48" formatCode="0.000">
                  <c:v>1.9989898866779314</c:v>
                </c:pt>
                <c:pt idx="49" formatCode="0.000">
                  <c:v>2.0046722493356457</c:v>
                </c:pt>
                <c:pt idx="50" formatCode="0.000">
                  <c:v>2.0113575077357915</c:v>
                </c:pt>
                <c:pt idx="51" formatCode="0.000">
                  <c:v>2.0144626012142828</c:v>
                </c:pt>
                <c:pt idx="52" formatCode="0.000">
                  <c:v>2.0175884689190084</c:v>
                </c:pt>
                <c:pt idx="53" formatCode="0.000">
                  <c:v>2.0207887514467644</c:v>
                </c:pt>
                <c:pt idx="54" formatCode="0.000">
                  <c:v>2.0240187996145118</c:v>
                </c:pt>
                <c:pt idx="55" formatCode="0.000">
                  <c:v>2.027243689848822</c:v>
                </c:pt>
                <c:pt idx="56" formatCode="0.000">
                  <c:v>2.0304425913019193</c:v>
                </c:pt>
                <c:pt idx="57" formatCode="0.000">
                  <c:v>2.0336087723486482</c:v>
                </c:pt>
                <c:pt idx="58" formatCode="0.000">
                  <c:v>2.0367032197008643</c:v>
                </c:pt>
                <c:pt idx="59" formatCode="0.000">
                  <c:v>2.0397495447899829</c:v>
                </c:pt>
                <c:pt idx="60" formatCode="0.000">
                  <c:v>2.0427314298062105</c:v>
                </c:pt>
                <c:pt idx="61" formatCode="0.000">
                  <c:v>2.0456866228496735</c:v>
                </c:pt>
                <c:pt idx="62" formatCode="0.000">
                  <c:v>2.0456866228496735</c:v>
                </c:pt>
                <c:pt idx="63" formatCode="0.000">
                  <c:v>2.0456866228496744</c:v>
                </c:pt>
                <c:pt idx="64" formatCode="0.000">
                  <c:v>2.045686622849674</c:v>
                </c:pt>
                <c:pt idx="65" formatCode="0.000">
                  <c:v>2.0456866228496735</c:v>
                </c:pt>
                <c:pt idx="66" formatCode="0.000">
                  <c:v>2.0456866228496735</c:v>
                </c:pt>
                <c:pt idx="67" formatCode="0.000">
                  <c:v>2.0456866228496735</c:v>
                </c:pt>
                <c:pt idx="68" formatCode="0.000">
                  <c:v>2.0456866228496735</c:v>
                </c:pt>
                <c:pt idx="69" formatCode="0.000">
                  <c:v>2.0456866228496735</c:v>
                </c:pt>
                <c:pt idx="70" formatCode="0.000">
                  <c:v>2.0456866228496735</c:v>
                </c:pt>
                <c:pt idx="71" formatCode="0.000">
                  <c:v>2.0456866228496735</c:v>
                </c:pt>
                <c:pt idx="72" formatCode="0.000">
                  <c:v>2.0456866228496735</c:v>
                </c:pt>
                <c:pt idx="73" formatCode="0.000">
                  <c:v>2.0456866228496735</c:v>
                </c:pt>
                <c:pt idx="74" formatCode="0.000">
                  <c:v>2.0456866228496735</c:v>
                </c:pt>
                <c:pt idx="75" formatCode="0.000">
                  <c:v>2.0456866228496735</c:v>
                </c:pt>
              </c:numCache>
            </c:numRef>
          </c:val>
          <c:smooth val="0"/>
          <c:extLst>
            <c:ext xmlns:c16="http://schemas.microsoft.com/office/drawing/2014/chart" uri="{C3380CC4-5D6E-409C-BE32-E72D297353CC}">
              <c16:uniqueId val="{00000006-61A3-4D61-A147-194C9751FE9A}"/>
            </c:ext>
          </c:extLst>
        </c:ser>
        <c:ser>
          <c:idx val="4"/>
          <c:order val="4"/>
          <c:tx>
            <c:strRef>
              <c:f>'Data for Graph D'!$BQ$2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D'!$BQ$3:$BQ$78</c:f>
              <c:numCache>
                <c:formatCode>General</c:formatCode>
                <c:ptCount val="76"/>
                <c:pt idx="0">
                  <c:v>2.0476399999999999</c:v>
                </c:pt>
                <c:pt idx="1">
                  <c:v>2.1188899999999999</c:v>
                </c:pt>
                <c:pt idx="2">
                  <c:v>2.08155</c:v>
                </c:pt>
                <c:pt idx="3">
                  <c:v>2.0845500000000001</c:v>
                </c:pt>
                <c:pt idx="4">
                  <c:v>2.1262699999999999</c:v>
                </c:pt>
                <c:pt idx="5">
                  <c:v>2.1234699999999997</c:v>
                </c:pt>
                <c:pt idx="6">
                  <c:v>2.2266900000000001</c:v>
                </c:pt>
                <c:pt idx="7">
                  <c:v>2.3131400000000002</c:v>
                </c:pt>
                <c:pt idx="8">
                  <c:v>2.3432200000000001</c:v>
                </c:pt>
                <c:pt idx="9">
                  <c:v>2.2616499999999999</c:v>
                </c:pt>
                <c:pt idx="10">
                  <c:v>2.1321500000000002</c:v>
                </c:pt>
                <c:pt idx="11">
                  <c:v>2.0889199999999999</c:v>
                </c:pt>
                <c:pt idx="12">
                  <c:v>2.04962</c:v>
                </c:pt>
                <c:pt idx="13">
                  <c:v>2.0141200000000001</c:v>
                </c:pt>
                <c:pt idx="14">
                  <c:v>1.9491499999999999</c:v>
                </c:pt>
                <c:pt idx="15">
                  <c:v>2.0247899999999999</c:v>
                </c:pt>
                <c:pt idx="16">
                  <c:v>2.06074</c:v>
                </c:pt>
                <c:pt idx="17">
                  <c:v>1.9888699999999999</c:v>
                </c:pt>
                <c:pt idx="18">
                  <c:v>2.0576300000000001</c:v>
                </c:pt>
                <c:pt idx="19">
                  <c:v>2.1541899999999998</c:v>
                </c:pt>
                <c:pt idx="20">
                  <c:v>2.2269100000000002</c:v>
                </c:pt>
                <c:pt idx="21">
                  <c:v>2.22662</c:v>
                </c:pt>
                <c:pt idx="22">
                  <c:v>2.1347100000000001</c:v>
                </c:pt>
                <c:pt idx="23">
                  <c:v>2.0842800000000001</c:v>
                </c:pt>
                <c:pt idx="24">
                  <c:v>2.0682300000000002</c:v>
                </c:pt>
                <c:pt idx="25">
                  <c:v>2.0497999999999998</c:v>
                </c:pt>
                <c:pt idx="26">
                  <c:v>2.0898099999999999</c:v>
                </c:pt>
                <c:pt idx="27">
                  <c:v>2.12921</c:v>
                </c:pt>
                <c:pt idx="28">
                  <c:v>2.0713499999999998</c:v>
                </c:pt>
                <c:pt idx="29">
                  <c:v>1.9760599999999999</c:v>
                </c:pt>
                <c:pt idx="30">
                  <c:v>1.9212300000000002</c:v>
                </c:pt>
                <c:pt idx="31">
                  <c:v>1.9409099999999999</c:v>
                </c:pt>
                <c:pt idx="32">
                  <c:v>1.9590699999999999</c:v>
                </c:pt>
                <c:pt idx="33">
                  <c:v>1.9168799999999999</c:v>
                </c:pt>
                <c:pt idx="34">
                  <c:v>1.89794</c:v>
                </c:pt>
                <c:pt idx="35">
                  <c:v>1.8800500000000002</c:v>
                </c:pt>
                <c:pt idx="36">
                  <c:v>1.9254199999999999</c:v>
                </c:pt>
                <c:pt idx="37">
                  <c:v>1.89201</c:v>
                </c:pt>
                <c:pt idx="38">
                  <c:v>1.91852</c:v>
                </c:pt>
                <c:pt idx="39">
                  <c:v>1.8929800000000001</c:v>
                </c:pt>
                <c:pt idx="40">
                  <c:v>1.8862899999999998</c:v>
                </c:pt>
                <c:pt idx="41" formatCode="0.000">
                  <c:v>1.9598240477481428</c:v>
                </c:pt>
                <c:pt idx="42" formatCode="0.000">
                  <c:v>1.9624357760890587</c:v>
                </c:pt>
                <c:pt idx="43" formatCode="0.000">
                  <c:v>1.965715643338841</c:v>
                </c:pt>
                <c:pt idx="44" formatCode="0.000">
                  <c:v>1.9696729202952041</c:v>
                </c:pt>
                <c:pt idx="45" formatCode="0.000">
                  <c:v>1.9743623371439616</c:v>
                </c:pt>
                <c:pt idx="46" formatCode="0.000">
                  <c:v>1.9798985254063743</c:v>
                </c:pt>
                <c:pt idx="47" formatCode="0.000">
                  <c:v>1.9863778560291356</c:v>
                </c:pt>
                <c:pt idx="48" formatCode="0.000">
                  <c:v>1.9937290332577604</c:v>
                </c:pt>
                <c:pt idx="49" formatCode="0.000">
                  <c:v>2.0020391117463179</c:v>
                </c:pt>
                <c:pt idx="50" formatCode="0.000">
                  <c:v>2.0113575077357915</c:v>
                </c:pt>
                <c:pt idx="51" formatCode="0.000">
                  <c:v>2.0144626012142828</c:v>
                </c:pt>
                <c:pt idx="52" formatCode="0.000">
                  <c:v>2.0175884689190084</c:v>
                </c:pt>
                <c:pt idx="53" formatCode="0.000">
                  <c:v>2.0207887514467644</c:v>
                </c:pt>
                <c:pt idx="54" formatCode="0.000">
                  <c:v>2.0240187996145118</c:v>
                </c:pt>
                <c:pt idx="55" formatCode="0.000">
                  <c:v>2.0272436898488215</c:v>
                </c:pt>
                <c:pt idx="56" formatCode="0.000">
                  <c:v>2.0304425913019193</c:v>
                </c:pt>
                <c:pt idx="57" formatCode="0.000">
                  <c:v>2.0336087723486482</c:v>
                </c:pt>
                <c:pt idx="58" formatCode="0.000">
                  <c:v>2.0367032197008643</c:v>
                </c:pt>
                <c:pt idx="59" formatCode="0.000">
                  <c:v>2.0397495447899834</c:v>
                </c:pt>
                <c:pt idx="60" formatCode="0.000">
                  <c:v>2.0427314298062105</c:v>
                </c:pt>
                <c:pt idx="61" formatCode="0.000">
                  <c:v>2.0456866228496735</c:v>
                </c:pt>
                <c:pt idx="62" formatCode="0.000">
                  <c:v>2.0456866228496735</c:v>
                </c:pt>
                <c:pt idx="63" formatCode="0.000">
                  <c:v>2.0456866228496744</c:v>
                </c:pt>
                <c:pt idx="64" formatCode="0.000">
                  <c:v>2.045686622849674</c:v>
                </c:pt>
                <c:pt idx="65" formatCode="0.000">
                  <c:v>2.0456866228496735</c:v>
                </c:pt>
                <c:pt idx="66" formatCode="0.000">
                  <c:v>2.0456866228496735</c:v>
                </c:pt>
                <c:pt idx="67" formatCode="0.000">
                  <c:v>2.0456866228496735</c:v>
                </c:pt>
                <c:pt idx="68" formatCode="0.000">
                  <c:v>2.0456866228496735</c:v>
                </c:pt>
                <c:pt idx="69" formatCode="0.000">
                  <c:v>2.0456866228496735</c:v>
                </c:pt>
                <c:pt idx="70" formatCode="0.000">
                  <c:v>2.0456866228496735</c:v>
                </c:pt>
                <c:pt idx="71" formatCode="0.000">
                  <c:v>2.0456866228496735</c:v>
                </c:pt>
                <c:pt idx="72" formatCode="0.000">
                  <c:v>2.0456866228496735</c:v>
                </c:pt>
                <c:pt idx="73" formatCode="0.000">
                  <c:v>2.0456866228496735</c:v>
                </c:pt>
                <c:pt idx="74" formatCode="0.000">
                  <c:v>2.0456866228496735</c:v>
                </c:pt>
                <c:pt idx="75" formatCode="0.000">
                  <c:v>2.0456866228496735</c:v>
                </c:pt>
              </c:numCache>
            </c:numRef>
          </c:val>
          <c:smooth val="0"/>
          <c:extLst>
            <c:ext xmlns:c16="http://schemas.microsoft.com/office/drawing/2014/chart" uri="{C3380CC4-5D6E-409C-BE32-E72D297353CC}">
              <c16:uniqueId val="{00000007-61A3-4D61-A147-194C9751FE9A}"/>
            </c:ext>
          </c:extLst>
        </c:ser>
        <c:ser>
          <c:idx val="5"/>
          <c:order val="5"/>
          <c:tx>
            <c:strRef>
              <c:f>'Data for Graph D'!$BR$2</c:f>
              <c:strCache>
                <c:ptCount val="1"/>
                <c:pt idx="0">
                  <c:v>All Others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D'!$BR$3:$BR$78</c:f>
              <c:numCache>
                <c:formatCode>General</c:formatCode>
                <c:ptCount val="76"/>
                <c:pt idx="0">
                  <c:v>1.43614</c:v>
                </c:pt>
                <c:pt idx="1">
                  <c:v>1.58792</c:v>
                </c:pt>
                <c:pt idx="2">
                  <c:v>1.7534000000000001</c:v>
                </c:pt>
                <c:pt idx="3">
                  <c:v>1.7098499999999999</c:v>
                </c:pt>
                <c:pt idx="4">
                  <c:v>1.4940200000000001</c:v>
                </c:pt>
                <c:pt idx="5">
                  <c:v>1.78264</c:v>
                </c:pt>
                <c:pt idx="6">
                  <c:v>2.0280300000000002</c:v>
                </c:pt>
                <c:pt idx="7">
                  <c:v>1.7055100000000001</c:v>
                </c:pt>
                <c:pt idx="8">
                  <c:v>1.52885</c:v>
                </c:pt>
                <c:pt idx="9">
                  <c:v>1.5638300000000001</c:v>
                </c:pt>
                <c:pt idx="10">
                  <c:v>1.6040700000000001</c:v>
                </c:pt>
                <c:pt idx="11">
                  <c:v>1.53491</c:v>
                </c:pt>
                <c:pt idx="12">
                  <c:v>1.53027</c:v>
                </c:pt>
                <c:pt idx="13">
                  <c:v>1.62382</c:v>
                </c:pt>
                <c:pt idx="14">
                  <c:v>1.7655400000000001</c:v>
                </c:pt>
                <c:pt idx="15">
                  <c:v>1.9071</c:v>
                </c:pt>
                <c:pt idx="16">
                  <c:v>1.9043500000000002</c:v>
                </c:pt>
                <c:pt idx="17">
                  <c:v>2.0781999999999998</c:v>
                </c:pt>
                <c:pt idx="18">
                  <c:v>2.2521300000000002</c:v>
                </c:pt>
                <c:pt idx="19">
                  <c:v>2.3537599999999999</c:v>
                </c:pt>
                <c:pt idx="20">
                  <c:v>2.50265</c:v>
                </c:pt>
                <c:pt idx="21">
                  <c:v>2.50285</c:v>
                </c:pt>
                <c:pt idx="22">
                  <c:v>2.4193099999999998</c:v>
                </c:pt>
                <c:pt idx="23">
                  <c:v>2.2956600000000003</c:v>
                </c:pt>
                <c:pt idx="24">
                  <c:v>2.4669400000000001</c:v>
                </c:pt>
                <c:pt idx="25">
                  <c:v>2.42258</c:v>
                </c:pt>
                <c:pt idx="26">
                  <c:v>2.6079000000000003</c:v>
                </c:pt>
                <c:pt idx="27">
                  <c:v>2.5388299999999999</c:v>
                </c:pt>
                <c:pt idx="28">
                  <c:v>2.4878</c:v>
                </c:pt>
                <c:pt idx="29">
                  <c:v>2.4943200000000001</c:v>
                </c:pt>
                <c:pt idx="30">
                  <c:v>2.7905699999999998</c:v>
                </c:pt>
                <c:pt idx="31">
                  <c:v>2.9140600000000001</c:v>
                </c:pt>
                <c:pt idx="32">
                  <c:v>2.9362699999999999</c:v>
                </c:pt>
                <c:pt idx="33">
                  <c:v>3.1629499999999999</c:v>
                </c:pt>
                <c:pt idx="34">
                  <c:v>3.0108600000000001</c:v>
                </c:pt>
                <c:pt idx="35">
                  <c:v>2.97655</c:v>
                </c:pt>
                <c:pt idx="36">
                  <c:v>2.8828100000000001</c:v>
                </c:pt>
                <c:pt idx="37">
                  <c:v>2.90509</c:v>
                </c:pt>
                <c:pt idx="38">
                  <c:v>2.6162800000000002</c:v>
                </c:pt>
                <c:pt idx="39">
                  <c:v>2.7917800000000002</c:v>
                </c:pt>
                <c:pt idx="40">
                  <c:v>2.8500399999999999</c:v>
                </c:pt>
                <c:pt idx="41" formatCode="0.000">
                  <c:v>2.3421994158022055</c:v>
                </c:pt>
                <c:pt idx="42" formatCode="0.000">
                  <c:v>2.3355726765384692</c:v>
                </c:pt>
                <c:pt idx="43" formatCode="0.000">
                  <c:v>2.3297740335079267</c:v>
                </c:pt>
                <c:pt idx="44" formatCode="0.000">
                  <c:v>2.3248042538222182</c:v>
                </c:pt>
                <c:pt idx="45" formatCode="0.000">
                  <c:v>2.3207174868161951</c:v>
                </c:pt>
                <c:pt idx="46" formatCode="0.000">
                  <c:v>2.3176370696746038</c:v>
                </c:pt>
                <c:pt idx="47" formatCode="0.000">
                  <c:v>2.3156629818785008</c:v>
                </c:pt>
                <c:pt idx="48" formatCode="0.000">
                  <c:v>2.3146988552791692</c:v>
                </c:pt>
                <c:pt idx="49" formatCode="0.000">
                  <c:v>2.31483293754171</c:v>
                </c:pt>
                <c:pt idx="50" formatCode="0.000">
                  <c:v>2.3161086452715174</c:v>
                </c:pt>
                <c:pt idx="51" formatCode="0.000">
                  <c:v>2.3196842074588711</c:v>
                </c:pt>
                <c:pt idx="52" formatCode="0.000">
                  <c:v>2.3232836914824944</c:v>
                </c:pt>
                <c:pt idx="53" formatCode="0.000">
                  <c:v>2.3269688653023346</c:v>
                </c:pt>
                <c:pt idx="54" formatCode="0.000">
                  <c:v>2.3306883147076194</c:v>
                </c:pt>
                <c:pt idx="55" formatCode="0.000">
                  <c:v>2.3344018246744009</c:v>
                </c:pt>
                <c:pt idx="56" formatCode="0.000">
                  <c:v>2.3380854081658464</c:v>
                </c:pt>
                <c:pt idx="57" formatCode="0.000">
                  <c:v>2.3417313136135949</c:v>
                </c:pt>
                <c:pt idx="58" formatCode="0.000">
                  <c:v>2.3452946166252375</c:v>
                </c:pt>
                <c:pt idx="59" formatCode="0.000">
                  <c:v>2.3488025061217987</c:v>
                </c:pt>
                <c:pt idx="60" formatCode="0.000">
                  <c:v>2.3522361918980605</c:v>
                </c:pt>
                <c:pt idx="61" formatCode="0.000">
                  <c:v>2.3556391414632603</c:v>
                </c:pt>
                <c:pt idx="62" formatCode="0.000">
                  <c:v>2.3556391414632603</c:v>
                </c:pt>
                <c:pt idx="63" formatCode="0.000">
                  <c:v>2.3556391414632616</c:v>
                </c:pt>
                <c:pt idx="64" formatCode="0.000">
                  <c:v>2.3556391414632611</c:v>
                </c:pt>
                <c:pt idx="65" formatCode="0.000">
                  <c:v>2.3556391414632603</c:v>
                </c:pt>
                <c:pt idx="66" formatCode="0.000">
                  <c:v>2.3556391414632603</c:v>
                </c:pt>
                <c:pt idx="67" formatCode="0.000">
                  <c:v>2.3556391414632603</c:v>
                </c:pt>
                <c:pt idx="68" formatCode="0.000">
                  <c:v>2.3556391414632603</c:v>
                </c:pt>
                <c:pt idx="69" formatCode="0.000">
                  <c:v>2.3556391414632603</c:v>
                </c:pt>
                <c:pt idx="70" formatCode="0.000">
                  <c:v>2.3556391414632603</c:v>
                </c:pt>
                <c:pt idx="71" formatCode="0.000">
                  <c:v>2.3556391414632603</c:v>
                </c:pt>
                <c:pt idx="72" formatCode="0.000">
                  <c:v>2.3556391414632603</c:v>
                </c:pt>
                <c:pt idx="73" formatCode="0.000">
                  <c:v>2.3556391414632603</c:v>
                </c:pt>
                <c:pt idx="74" formatCode="0.000">
                  <c:v>2.3556391414632603</c:v>
                </c:pt>
                <c:pt idx="75" formatCode="0.000">
                  <c:v>2.3556391414632603</c:v>
                </c:pt>
              </c:numCache>
            </c:numRef>
          </c:val>
          <c:smooth val="0"/>
          <c:extLst>
            <c:ext xmlns:c16="http://schemas.microsoft.com/office/drawing/2014/chart" uri="{C3380CC4-5D6E-409C-BE32-E72D297353CC}">
              <c16:uniqueId val="{00000008-61A3-4D61-A147-194C9751FE9A}"/>
            </c:ext>
          </c:extLst>
        </c:ser>
        <c:dLbls>
          <c:showLegendKey val="0"/>
          <c:showVal val="0"/>
          <c:showCatName val="0"/>
          <c:showSerName val="0"/>
          <c:showPercent val="0"/>
          <c:showBubbleSize val="0"/>
        </c:dLbls>
        <c:marker val="1"/>
        <c:smooth val="0"/>
        <c:axId val="513528328"/>
        <c:axId val="513538128"/>
      </c:lineChart>
      <c:catAx>
        <c:axId val="513528328"/>
        <c:scaling>
          <c:orientation val="minMax"/>
        </c:scaling>
        <c:delete val="0"/>
        <c:axPos val="b"/>
        <c:numFmt formatCode="General" sourceLinked="0"/>
        <c:majorTickMark val="out"/>
        <c:minorTickMark val="none"/>
        <c:tickLblPos val="nextTo"/>
        <c:crossAx val="513538128"/>
        <c:crosses val="autoZero"/>
        <c:auto val="1"/>
        <c:lblAlgn val="ctr"/>
        <c:lblOffset val="100"/>
        <c:noMultiLvlLbl val="0"/>
      </c:catAx>
      <c:valAx>
        <c:axId val="513538128"/>
        <c:scaling>
          <c:orientation val="minMax"/>
          <c:max val="5"/>
        </c:scaling>
        <c:delete val="0"/>
        <c:axPos val="l"/>
        <c:majorGridlines/>
        <c:numFmt formatCode="#,##0.0" sourceLinked="0"/>
        <c:majorTickMark val="out"/>
        <c:minorTickMark val="none"/>
        <c:tickLblPos val="nextTo"/>
        <c:crossAx val="513528328"/>
        <c:crosses val="autoZero"/>
        <c:crossBetween val="between"/>
      </c:valAx>
    </c:plotArea>
    <c:legend>
      <c:legendPos val="b"/>
      <c:legendEntry>
        <c:idx val="0"/>
        <c:delete val="1"/>
      </c:legendEntry>
      <c:layout>
        <c:manualLayout>
          <c:xMode val="edge"/>
          <c:yMode val="edge"/>
          <c:x val="0.12193325545289498"/>
          <c:y val="0.88422424321249993"/>
          <c:w val="0.75613348909420997"/>
          <c:h val="0.10177750271147283"/>
        </c:manualLayout>
      </c:layou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 Terr. Spending by type of service</a:t>
            </a:r>
          </a:p>
        </c:rich>
      </c:tx>
      <c:overlay val="0"/>
    </c:title>
    <c:autoTitleDeleted val="0"/>
    <c:plotArea>
      <c:layout>
        <c:manualLayout>
          <c:layoutTarget val="inner"/>
          <c:xMode val="edge"/>
          <c:yMode val="edge"/>
          <c:x val="0.10053846361988257"/>
          <c:y val="0.10487394481095269"/>
          <c:w val="0.86168076413128769"/>
          <c:h val="0.6653302121018656"/>
        </c:manualLayout>
      </c:layout>
      <c:barChart>
        <c:barDir val="col"/>
        <c:grouping val="clustered"/>
        <c:varyColors val="0"/>
        <c:ser>
          <c:idx val="6"/>
          <c:order val="5"/>
          <c:tx>
            <c:strRef>
              <c:f>'Data for Graph D'!$BZ$2</c:f>
              <c:strCache>
                <c:ptCount val="1"/>
                <c:pt idx="0">
                  <c:v>v</c:v>
                </c:pt>
              </c:strCache>
            </c:strRef>
          </c:tx>
          <c:invertIfNegative val="0"/>
          <c:dPt>
            <c:idx val="41"/>
            <c:invertIfNegative val="0"/>
            <c:bubble3D val="0"/>
            <c:spPr>
              <a:solidFill>
                <a:schemeClr val="tx1"/>
              </a:solidFill>
              <a:ln>
                <a:solidFill>
                  <a:schemeClr val="tx1"/>
                </a:solidFill>
              </a:ln>
            </c:spPr>
            <c:extLst>
              <c:ext xmlns:c16="http://schemas.microsoft.com/office/drawing/2014/chart" uri="{C3380CC4-5D6E-409C-BE32-E72D297353CC}">
                <c16:uniqueId val="{00000001-8ACB-4A33-B010-DE5FA7360FE1}"/>
              </c:ext>
            </c:extLst>
          </c:dPt>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D'!$BZ$3:$BZ$78</c:f>
              <c:numCache>
                <c:formatCode>General</c:formatCode>
                <c:ptCount val="76"/>
                <c:pt idx="41">
                  <c:v>0.3</c:v>
                </c:pt>
              </c:numCache>
            </c:numRef>
          </c:val>
          <c:extLst>
            <c:ext xmlns:c16="http://schemas.microsoft.com/office/drawing/2014/chart" uri="{C3380CC4-5D6E-409C-BE32-E72D297353CC}">
              <c16:uniqueId val="{00000002-8ACB-4A33-B010-DE5FA7360FE1}"/>
            </c:ext>
          </c:extLst>
        </c:ser>
        <c:dLbls>
          <c:showLegendKey val="0"/>
          <c:showVal val="0"/>
          <c:showCatName val="0"/>
          <c:showSerName val="0"/>
          <c:showPercent val="0"/>
          <c:showBubbleSize val="0"/>
        </c:dLbls>
        <c:gapWidth val="329"/>
        <c:axId val="513530288"/>
        <c:axId val="513530680"/>
      </c:barChart>
      <c:lineChart>
        <c:grouping val="standard"/>
        <c:varyColors val="0"/>
        <c:ser>
          <c:idx val="0"/>
          <c:order val="0"/>
          <c:tx>
            <c:strRef>
              <c:f>'Data for Graph D'!$BT$2</c:f>
              <c:strCache>
                <c:ptCount val="1"/>
                <c:pt idx="0">
                  <c:v>Hospital</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D'!$BT$3:$BT$78</c:f>
              <c:numCache>
                <c:formatCode>General</c:formatCode>
                <c:ptCount val="76"/>
                <c:pt idx="0">
                  <c:v>0.15246999999999999</c:v>
                </c:pt>
                <c:pt idx="1">
                  <c:v>0.15373999999999999</c:v>
                </c:pt>
                <c:pt idx="2">
                  <c:v>0.17152000000000001</c:v>
                </c:pt>
                <c:pt idx="3">
                  <c:v>0.17712</c:v>
                </c:pt>
                <c:pt idx="4">
                  <c:v>0.17788000000000001</c:v>
                </c:pt>
                <c:pt idx="5">
                  <c:v>0.15203</c:v>
                </c:pt>
                <c:pt idx="6">
                  <c:v>0.14766000000000001</c:v>
                </c:pt>
                <c:pt idx="7">
                  <c:v>0.18499000000000002</c:v>
                </c:pt>
                <c:pt idx="8">
                  <c:v>0.16774999999999998</c:v>
                </c:pt>
                <c:pt idx="9">
                  <c:v>0.17282</c:v>
                </c:pt>
                <c:pt idx="10">
                  <c:v>0.17193</c:v>
                </c:pt>
                <c:pt idx="11">
                  <c:v>0.16936999999999999</c:v>
                </c:pt>
                <c:pt idx="12">
                  <c:v>0.18081</c:v>
                </c:pt>
                <c:pt idx="13">
                  <c:v>0.22253000000000001</c:v>
                </c:pt>
                <c:pt idx="14">
                  <c:v>0.23068</c:v>
                </c:pt>
                <c:pt idx="15">
                  <c:v>0.22555999999999998</c:v>
                </c:pt>
                <c:pt idx="16">
                  <c:v>0.24610000000000001</c:v>
                </c:pt>
                <c:pt idx="17">
                  <c:v>0.22533000000000003</c:v>
                </c:pt>
                <c:pt idx="18">
                  <c:v>0.22358</c:v>
                </c:pt>
                <c:pt idx="19">
                  <c:v>0.21036000000000002</c:v>
                </c:pt>
                <c:pt idx="20">
                  <c:v>0.20152</c:v>
                </c:pt>
                <c:pt idx="21">
                  <c:v>0.183</c:v>
                </c:pt>
                <c:pt idx="22">
                  <c:v>0.17437</c:v>
                </c:pt>
                <c:pt idx="23">
                  <c:v>0.17474000000000001</c:v>
                </c:pt>
                <c:pt idx="24">
                  <c:v>0.18337999999999999</c:v>
                </c:pt>
                <c:pt idx="25">
                  <c:v>0.18092</c:v>
                </c:pt>
                <c:pt idx="26">
                  <c:v>0.18078</c:v>
                </c:pt>
                <c:pt idx="27">
                  <c:v>0.18529999999999999</c:v>
                </c:pt>
                <c:pt idx="28">
                  <c:v>0.18301999999999999</c:v>
                </c:pt>
                <c:pt idx="29">
                  <c:v>0.19064</c:v>
                </c:pt>
                <c:pt idx="30">
                  <c:v>0.20514000000000002</c:v>
                </c:pt>
                <c:pt idx="31">
                  <c:v>0.21789</c:v>
                </c:pt>
                <c:pt idx="32">
                  <c:v>0.21862000000000001</c:v>
                </c:pt>
                <c:pt idx="33">
                  <c:v>0.20344000000000001</c:v>
                </c:pt>
                <c:pt idx="34">
                  <c:v>0.20837999999999998</c:v>
                </c:pt>
                <c:pt idx="35">
                  <c:v>0.19853999999999999</c:v>
                </c:pt>
                <c:pt idx="36">
                  <c:v>0.20699999999999999</c:v>
                </c:pt>
                <c:pt idx="37">
                  <c:v>0.21148999999999998</c:v>
                </c:pt>
                <c:pt idx="38">
                  <c:v>0.22176000000000001</c:v>
                </c:pt>
                <c:pt idx="39">
                  <c:v>0.21756000000000003</c:v>
                </c:pt>
                <c:pt idx="40">
                  <c:v>0.21976000000000001</c:v>
                </c:pt>
                <c:pt idx="41" formatCode="0.000">
                  <c:v>0.20845425517371699</c:v>
                </c:pt>
                <c:pt idx="42" formatCode="0.000">
                  <c:v>0.21070100114806131</c:v>
                </c:pt>
                <c:pt idx="43" formatCode="0.000">
                  <c:v>0.2124411666237517</c:v>
                </c:pt>
                <c:pt idx="44" formatCode="0.000">
                  <c:v>0.21366916653383045</c:v>
                </c:pt>
                <c:pt idx="45" formatCode="0.000">
                  <c:v>0.21455207997688916</c:v>
                </c:pt>
                <c:pt idx="46" formatCode="0.000">
                  <c:v>0.2150792525744577</c:v>
                </c:pt>
                <c:pt idx="47" formatCode="0.000">
                  <c:v>0.21508544009515046</c:v>
                </c:pt>
                <c:pt idx="48" formatCode="0.000">
                  <c:v>0.21508255368775872</c:v>
                </c:pt>
                <c:pt idx="49" formatCode="0.000">
                  <c:v>0.21439578481647156</c:v>
                </c:pt>
                <c:pt idx="50" formatCode="0.000">
                  <c:v>0.21337002291500001</c:v>
                </c:pt>
                <c:pt idx="51" formatCode="0.000">
                  <c:v>0.21256521119575494</c:v>
                </c:pt>
                <c:pt idx="52" formatCode="0.000">
                  <c:v>0.21195730121911602</c:v>
                </c:pt>
                <c:pt idx="53" formatCode="0.000">
                  <c:v>0.21138401155049172</c:v>
                </c:pt>
                <c:pt idx="54" formatCode="0.000">
                  <c:v>0.21052038786765112</c:v>
                </c:pt>
                <c:pt idx="55" formatCode="0.000">
                  <c:v>0.2098540076320233</c:v>
                </c:pt>
                <c:pt idx="56" formatCode="0.000">
                  <c:v>0.20921873510613653</c:v>
                </c:pt>
                <c:pt idx="57" formatCode="0.000">
                  <c:v>0.2084585561935936</c:v>
                </c:pt>
                <c:pt idx="58" formatCode="0.000">
                  <c:v>0.20772498997168007</c:v>
                </c:pt>
                <c:pt idx="59" formatCode="0.000">
                  <c:v>0.20717511984379081</c:v>
                </c:pt>
                <c:pt idx="60" formatCode="0.000">
                  <c:v>0.20649394320894368</c:v>
                </c:pt>
                <c:pt idx="61" formatCode="0.000">
                  <c:v>0.20568069664940075</c:v>
                </c:pt>
                <c:pt idx="62" formatCode="0.000">
                  <c:v>0.20568069664940072</c:v>
                </c:pt>
                <c:pt idx="63" formatCode="0.000">
                  <c:v>0.20568069664940072</c:v>
                </c:pt>
                <c:pt idx="64" formatCode="0.000">
                  <c:v>0.20568069664940081</c:v>
                </c:pt>
                <c:pt idx="65" formatCode="0.000">
                  <c:v>0.20568069664940075</c:v>
                </c:pt>
                <c:pt idx="66" formatCode="0.000">
                  <c:v>0.20568069664940083</c:v>
                </c:pt>
                <c:pt idx="67" formatCode="0.000">
                  <c:v>0.20568069664940072</c:v>
                </c:pt>
                <c:pt idx="68" formatCode="0.000">
                  <c:v>0.20568069664940075</c:v>
                </c:pt>
                <c:pt idx="69" formatCode="0.000">
                  <c:v>0.20568069664940072</c:v>
                </c:pt>
                <c:pt idx="70" formatCode="0.000">
                  <c:v>0.20568069664940075</c:v>
                </c:pt>
                <c:pt idx="71" formatCode="0.000">
                  <c:v>0.20568069664940083</c:v>
                </c:pt>
                <c:pt idx="72" formatCode="0.000">
                  <c:v>0.20568069664940075</c:v>
                </c:pt>
                <c:pt idx="73" formatCode="0.000">
                  <c:v>0.20568069664940072</c:v>
                </c:pt>
                <c:pt idx="74" formatCode="0.000">
                  <c:v>0.20568069664940075</c:v>
                </c:pt>
                <c:pt idx="75" formatCode="0.000">
                  <c:v>0.20568069664940072</c:v>
                </c:pt>
              </c:numCache>
            </c:numRef>
          </c:val>
          <c:smooth val="0"/>
          <c:extLst>
            <c:ext xmlns:c16="http://schemas.microsoft.com/office/drawing/2014/chart" uri="{C3380CC4-5D6E-409C-BE32-E72D297353CC}">
              <c16:uniqueId val="{00000003-8ACB-4A33-B010-DE5FA7360FE1}"/>
            </c:ext>
          </c:extLst>
        </c:ser>
        <c:ser>
          <c:idx val="1"/>
          <c:order val="1"/>
          <c:tx>
            <c:strRef>
              <c:f>'Data for Graph D'!$BU$2</c:f>
              <c:strCache>
                <c:ptCount val="1"/>
                <c:pt idx="0">
                  <c:v>Other Inst</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D'!$BU$3:$BU$78</c:f>
              <c:numCache>
                <c:formatCode>General</c:formatCode>
                <c:ptCount val="76"/>
                <c:pt idx="0">
                  <c:v>1.3939999999999999E-2</c:v>
                </c:pt>
                <c:pt idx="1">
                  <c:v>1.3520000000000001E-2</c:v>
                </c:pt>
                <c:pt idx="2">
                  <c:v>1.359E-2</c:v>
                </c:pt>
                <c:pt idx="3">
                  <c:v>1.3439999999999999E-2</c:v>
                </c:pt>
                <c:pt idx="4">
                  <c:v>9.9100000000000004E-3</c:v>
                </c:pt>
                <c:pt idx="5">
                  <c:v>9.8700000000000003E-3</c:v>
                </c:pt>
                <c:pt idx="6">
                  <c:v>9.5099999999999994E-3</c:v>
                </c:pt>
                <c:pt idx="7">
                  <c:v>8.7800000000000013E-3</c:v>
                </c:pt>
                <c:pt idx="8">
                  <c:v>9.11E-3</c:v>
                </c:pt>
                <c:pt idx="9">
                  <c:v>1.0069999999999999E-2</c:v>
                </c:pt>
                <c:pt idx="10">
                  <c:v>1.0289999999999999E-2</c:v>
                </c:pt>
                <c:pt idx="11">
                  <c:v>1.0840000000000001E-2</c:v>
                </c:pt>
                <c:pt idx="12">
                  <c:v>1.069E-2</c:v>
                </c:pt>
                <c:pt idx="13">
                  <c:v>1.0789999999999999E-2</c:v>
                </c:pt>
                <c:pt idx="14">
                  <c:v>1.159E-2</c:v>
                </c:pt>
                <c:pt idx="15">
                  <c:v>1.26E-2</c:v>
                </c:pt>
                <c:pt idx="16">
                  <c:v>1.37E-2</c:v>
                </c:pt>
                <c:pt idx="17">
                  <c:v>1.4750000000000001E-2</c:v>
                </c:pt>
                <c:pt idx="18">
                  <c:v>1.8319999999999999E-2</c:v>
                </c:pt>
                <c:pt idx="19">
                  <c:v>2.146E-2</c:v>
                </c:pt>
                <c:pt idx="20">
                  <c:v>2.5999999999999999E-2</c:v>
                </c:pt>
                <c:pt idx="21">
                  <c:v>2.8499999999999998E-2</c:v>
                </c:pt>
                <c:pt idx="22">
                  <c:v>2.743E-2</c:v>
                </c:pt>
                <c:pt idx="23">
                  <c:v>2.4979999999999999E-2</c:v>
                </c:pt>
                <c:pt idx="24">
                  <c:v>2.6420000000000003E-2</c:v>
                </c:pt>
                <c:pt idx="25">
                  <c:v>3.032E-2</c:v>
                </c:pt>
                <c:pt idx="26">
                  <c:v>2.9290000000000004E-2</c:v>
                </c:pt>
                <c:pt idx="27">
                  <c:v>3.329E-2</c:v>
                </c:pt>
                <c:pt idx="28">
                  <c:v>3.5839999999999997E-2</c:v>
                </c:pt>
                <c:pt idx="29">
                  <c:v>3.603E-2</c:v>
                </c:pt>
                <c:pt idx="30">
                  <c:v>4.0160000000000001E-2</c:v>
                </c:pt>
                <c:pt idx="31">
                  <c:v>4.0899999999999999E-2</c:v>
                </c:pt>
                <c:pt idx="32">
                  <c:v>4.1780000000000005E-2</c:v>
                </c:pt>
                <c:pt idx="33">
                  <c:v>5.0770000000000003E-2</c:v>
                </c:pt>
                <c:pt idx="34">
                  <c:v>5.6599999999999998E-2</c:v>
                </c:pt>
                <c:pt idx="35">
                  <c:v>6.1560000000000004E-2</c:v>
                </c:pt>
                <c:pt idx="36">
                  <c:v>6.651E-2</c:v>
                </c:pt>
                <c:pt idx="37">
                  <c:v>6.9260000000000002E-2</c:v>
                </c:pt>
                <c:pt idx="38">
                  <c:v>7.443000000000001E-2</c:v>
                </c:pt>
                <c:pt idx="39">
                  <c:v>7.3389999999999997E-2</c:v>
                </c:pt>
                <c:pt idx="40">
                  <c:v>7.4060000000000001E-2</c:v>
                </c:pt>
                <c:pt idx="41" formatCode="0.000">
                  <c:v>7.5075079907858527E-2</c:v>
                </c:pt>
                <c:pt idx="42" formatCode="0.000">
                  <c:v>7.5726710582364826E-2</c:v>
                </c:pt>
                <c:pt idx="43" formatCode="0.000">
                  <c:v>7.6192775105866889E-2</c:v>
                </c:pt>
                <c:pt idx="44" formatCode="0.000">
                  <c:v>7.6472399279941192E-2</c:v>
                </c:pt>
                <c:pt idx="45" formatCode="0.000">
                  <c:v>7.6626399439929604E-2</c:v>
                </c:pt>
                <c:pt idx="46" formatCode="0.000">
                  <c:v>7.6651751018567332E-2</c:v>
                </c:pt>
                <c:pt idx="47" formatCode="0.000">
                  <c:v>7.6490490371289563E-2</c:v>
                </c:pt>
                <c:pt idx="48" formatCode="0.000">
                  <c:v>7.6325462476499115E-2</c:v>
                </c:pt>
                <c:pt idx="49" formatCode="0.000">
                  <c:v>7.5917735160870456E-2</c:v>
                </c:pt>
                <c:pt idx="50" formatCode="0.000">
                  <c:v>7.5390741429966684E-2</c:v>
                </c:pt>
                <c:pt idx="51" formatCode="0.000">
                  <c:v>7.5106374622500097E-2</c:v>
                </c:pt>
                <c:pt idx="52" formatCode="0.000">
                  <c:v>7.4891579764087668E-2</c:v>
                </c:pt>
                <c:pt idx="53" formatCode="0.000">
                  <c:v>7.4689017414507078E-2</c:v>
                </c:pt>
                <c:pt idx="54" formatCode="0.000">
                  <c:v>7.4383870379903405E-2</c:v>
                </c:pt>
                <c:pt idx="55" formatCode="0.000">
                  <c:v>7.4148416029981581E-2</c:v>
                </c:pt>
                <c:pt idx="56" formatCode="0.000">
                  <c:v>7.3923953070834922E-2</c:v>
                </c:pt>
                <c:pt idx="57" formatCode="0.000">
                  <c:v>7.3655356521736409E-2</c:v>
                </c:pt>
                <c:pt idx="58" formatCode="0.000">
                  <c:v>7.339616312332696E-2</c:v>
                </c:pt>
                <c:pt idx="59" formatCode="0.000">
                  <c:v>7.3201875678139433E-2</c:v>
                </c:pt>
                <c:pt idx="60" formatCode="0.000">
                  <c:v>7.2961193267160107E-2</c:v>
                </c:pt>
                <c:pt idx="61" formatCode="0.000">
                  <c:v>7.2673846149454935E-2</c:v>
                </c:pt>
                <c:pt idx="62" formatCode="0.000">
                  <c:v>7.2673846149454935E-2</c:v>
                </c:pt>
                <c:pt idx="63" formatCode="0.000">
                  <c:v>7.2673846149454935E-2</c:v>
                </c:pt>
                <c:pt idx="64" formatCode="0.000">
                  <c:v>7.2673846149454963E-2</c:v>
                </c:pt>
                <c:pt idx="65" formatCode="0.000">
                  <c:v>7.2673846149454935E-2</c:v>
                </c:pt>
                <c:pt idx="66" formatCode="0.000">
                  <c:v>7.2673846149454963E-2</c:v>
                </c:pt>
                <c:pt idx="67" formatCode="0.000">
                  <c:v>7.2673846149454935E-2</c:v>
                </c:pt>
                <c:pt idx="68" formatCode="0.000">
                  <c:v>7.2673846149454935E-2</c:v>
                </c:pt>
                <c:pt idx="69" formatCode="0.000">
                  <c:v>7.2673846149454935E-2</c:v>
                </c:pt>
                <c:pt idx="70" formatCode="0.000">
                  <c:v>7.2673846149454935E-2</c:v>
                </c:pt>
                <c:pt idx="71" formatCode="0.000">
                  <c:v>7.2673846149454963E-2</c:v>
                </c:pt>
                <c:pt idx="72" formatCode="0.000">
                  <c:v>7.2673846149454935E-2</c:v>
                </c:pt>
                <c:pt idx="73" formatCode="0.000">
                  <c:v>7.2673846149454935E-2</c:v>
                </c:pt>
                <c:pt idx="74" formatCode="0.000">
                  <c:v>7.2673846149454935E-2</c:v>
                </c:pt>
                <c:pt idx="75" formatCode="0.000">
                  <c:v>7.2673846149454935E-2</c:v>
                </c:pt>
              </c:numCache>
            </c:numRef>
          </c:val>
          <c:smooth val="0"/>
          <c:extLst>
            <c:ext xmlns:c16="http://schemas.microsoft.com/office/drawing/2014/chart" uri="{C3380CC4-5D6E-409C-BE32-E72D297353CC}">
              <c16:uniqueId val="{00000004-8ACB-4A33-B010-DE5FA7360FE1}"/>
            </c:ext>
          </c:extLst>
        </c:ser>
        <c:ser>
          <c:idx val="2"/>
          <c:order val="2"/>
          <c:tx>
            <c:strRef>
              <c:f>'Data for Graph D'!$BV$2</c:f>
              <c:strCache>
                <c:ptCount val="1"/>
                <c:pt idx="0">
                  <c:v>D&amp;V</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D'!$BV$3:$BV$78</c:f>
              <c:numCache>
                <c:formatCode>General</c:formatCode>
                <c:ptCount val="76"/>
                <c:pt idx="0">
                  <c:v>3.3610000000000001E-2</c:v>
                </c:pt>
                <c:pt idx="1">
                  <c:v>3.2739999999999998E-2</c:v>
                </c:pt>
                <c:pt idx="2">
                  <c:v>3.3009999999999998E-2</c:v>
                </c:pt>
                <c:pt idx="3">
                  <c:v>3.3320000000000002E-2</c:v>
                </c:pt>
                <c:pt idx="4">
                  <c:v>3.3389999999999996E-2</c:v>
                </c:pt>
                <c:pt idx="5">
                  <c:v>3.3189999999999997E-2</c:v>
                </c:pt>
                <c:pt idx="6">
                  <c:v>3.6150000000000002E-2</c:v>
                </c:pt>
                <c:pt idx="7">
                  <c:v>3.3489999999999999E-2</c:v>
                </c:pt>
                <c:pt idx="8">
                  <c:v>3.4369999999999998E-2</c:v>
                </c:pt>
                <c:pt idx="9">
                  <c:v>3.0479999999999997E-2</c:v>
                </c:pt>
                <c:pt idx="10">
                  <c:v>2.836E-2</c:v>
                </c:pt>
                <c:pt idx="11">
                  <c:v>2.7E-2</c:v>
                </c:pt>
                <c:pt idx="12">
                  <c:v>2.5649999999999999E-2</c:v>
                </c:pt>
                <c:pt idx="13">
                  <c:v>3.1399999999999997E-2</c:v>
                </c:pt>
                <c:pt idx="14">
                  <c:v>3.3159999999999995E-2</c:v>
                </c:pt>
                <c:pt idx="15">
                  <c:v>3.1260000000000003E-2</c:v>
                </c:pt>
                <c:pt idx="16">
                  <c:v>3.3110000000000001E-2</c:v>
                </c:pt>
                <c:pt idx="17">
                  <c:v>3.2500000000000001E-2</c:v>
                </c:pt>
                <c:pt idx="18">
                  <c:v>3.3419999999999998E-2</c:v>
                </c:pt>
                <c:pt idx="19">
                  <c:v>3.3489999999999999E-2</c:v>
                </c:pt>
                <c:pt idx="20">
                  <c:v>3.354E-2</c:v>
                </c:pt>
                <c:pt idx="21">
                  <c:v>3.2629999999999999E-2</c:v>
                </c:pt>
                <c:pt idx="22">
                  <c:v>3.823E-2</c:v>
                </c:pt>
                <c:pt idx="23">
                  <c:v>3.3189999999999997E-2</c:v>
                </c:pt>
                <c:pt idx="24">
                  <c:v>3.703E-2</c:v>
                </c:pt>
                <c:pt idx="25">
                  <c:v>3.5389999999999998E-2</c:v>
                </c:pt>
                <c:pt idx="26">
                  <c:v>3.2739999999999998E-2</c:v>
                </c:pt>
                <c:pt idx="27">
                  <c:v>3.2939999999999997E-2</c:v>
                </c:pt>
                <c:pt idx="28">
                  <c:v>3.4949999999999995E-2</c:v>
                </c:pt>
                <c:pt idx="29">
                  <c:v>3.5189999999999999E-2</c:v>
                </c:pt>
                <c:pt idx="30">
                  <c:v>3.6660000000000005E-2</c:v>
                </c:pt>
                <c:pt idx="31">
                  <c:v>3.4849999999999999E-2</c:v>
                </c:pt>
                <c:pt idx="32">
                  <c:v>3.8279999999999995E-2</c:v>
                </c:pt>
                <c:pt idx="33">
                  <c:v>3.78E-2</c:v>
                </c:pt>
                <c:pt idx="34">
                  <c:v>3.6430000000000004E-2</c:v>
                </c:pt>
                <c:pt idx="35">
                  <c:v>3.6450000000000003E-2</c:v>
                </c:pt>
                <c:pt idx="36">
                  <c:v>3.5839999999999997E-2</c:v>
                </c:pt>
                <c:pt idx="37">
                  <c:v>3.5869999999999999E-2</c:v>
                </c:pt>
                <c:pt idx="38">
                  <c:v>3.5659999999999997E-2</c:v>
                </c:pt>
                <c:pt idx="39">
                  <c:v>3.542E-2</c:v>
                </c:pt>
                <c:pt idx="40">
                  <c:v>3.5270000000000003E-2</c:v>
                </c:pt>
                <c:pt idx="41" formatCode="0.000">
                  <c:v>7.0850424313128602E-2</c:v>
                </c:pt>
                <c:pt idx="42" formatCode="0.000">
                  <c:v>7.1924803713457913E-2</c:v>
                </c:pt>
                <c:pt idx="43" formatCode="0.000">
                  <c:v>7.2833159340670972E-2</c:v>
                </c:pt>
                <c:pt idx="44" formatCode="0.000">
                  <c:v>7.3571349640265266E-2</c:v>
                </c:pt>
                <c:pt idx="45" formatCode="0.000">
                  <c:v>7.4194894770164888E-2</c:v>
                </c:pt>
                <c:pt idx="46" formatCode="0.000">
                  <c:v>7.4698570567677494E-2</c:v>
                </c:pt>
                <c:pt idx="47" formatCode="0.000">
                  <c:v>7.502315705641921E-2</c:v>
                </c:pt>
                <c:pt idx="48" formatCode="0.000">
                  <c:v>7.5345644249606006E-2</c:v>
                </c:pt>
                <c:pt idx="49" formatCode="0.000">
                  <c:v>7.5428585704475901E-2</c:v>
                </c:pt>
                <c:pt idx="50" formatCode="0.000">
                  <c:v>7.5390741429966684E-2</c:v>
                </c:pt>
                <c:pt idx="51" formatCode="0.000">
                  <c:v>7.5106374622500097E-2</c:v>
                </c:pt>
                <c:pt idx="52" formatCode="0.000">
                  <c:v>7.4891579764087668E-2</c:v>
                </c:pt>
                <c:pt idx="53" formatCode="0.000">
                  <c:v>7.4689017414507078E-2</c:v>
                </c:pt>
                <c:pt idx="54" formatCode="0.000">
                  <c:v>7.4383870379903405E-2</c:v>
                </c:pt>
                <c:pt idx="55" formatCode="0.000">
                  <c:v>7.4148416029981581E-2</c:v>
                </c:pt>
                <c:pt idx="56" formatCode="0.000">
                  <c:v>7.3923953070834922E-2</c:v>
                </c:pt>
                <c:pt idx="57" formatCode="0.000">
                  <c:v>7.3655356521736409E-2</c:v>
                </c:pt>
                <c:pt idx="58" formatCode="0.000">
                  <c:v>7.339616312332696E-2</c:v>
                </c:pt>
                <c:pt idx="59" formatCode="0.000">
                  <c:v>7.3201875678139433E-2</c:v>
                </c:pt>
                <c:pt idx="60" formatCode="0.000">
                  <c:v>7.2961193267160107E-2</c:v>
                </c:pt>
                <c:pt idx="61" formatCode="0.000">
                  <c:v>7.2673846149454935E-2</c:v>
                </c:pt>
                <c:pt idx="62" formatCode="0.000">
                  <c:v>7.2673846149454935E-2</c:v>
                </c:pt>
                <c:pt idx="63" formatCode="0.000">
                  <c:v>7.2673846149454935E-2</c:v>
                </c:pt>
                <c:pt idx="64" formatCode="0.000">
                  <c:v>7.2673846149454963E-2</c:v>
                </c:pt>
                <c:pt idx="65" formatCode="0.000">
                  <c:v>7.2673846149454935E-2</c:v>
                </c:pt>
                <c:pt idx="66" formatCode="0.000">
                  <c:v>7.2673846149454963E-2</c:v>
                </c:pt>
                <c:pt idx="67" formatCode="0.000">
                  <c:v>7.2673846149454935E-2</c:v>
                </c:pt>
                <c:pt idx="68" formatCode="0.000">
                  <c:v>7.2673846149454935E-2</c:v>
                </c:pt>
                <c:pt idx="69" formatCode="0.000">
                  <c:v>7.2673846149454935E-2</c:v>
                </c:pt>
                <c:pt idx="70" formatCode="0.000">
                  <c:v>7.2673846149454935E-2</c:v>
                </c:pt>
                <c:pt idx="71" formatCode="0.000">
                  <c:v>7.2673846149454963E-2</c:v>
                </c:pt>
                <c:pt idx="72" formatCode="0.000">
                  <c:v>7.2673846149454935E-2</c:v>
                </c:pt>
                <c:pt idx="73" formatCode="0.000">
                  <c:v>7.2673846149454935E-2</c:v>
                </c:pt>
                <c:pt idx="74" formatCode="0.000">
                  <c:v>7.2673846149454935E-2</c:v>
                </c:pt>
                <c:pt idx="75" formatCode="0.000">
                  <c:v>7.2673846149454935E-2</c:v>
                </c:pt>
              </c:numCache>
            </c:numRef>
          </c:val>
          <c:smooth val="0"/>
          <c:extLst>
            <c:ext xmlns:c16="http://schemas.microsoft.com/office/drawing/2014/chart" uri="{C3380CC4-5D6E-409C-BE32-E72D297353CC}">
              <c16:uniqueId val="{00000005-8ACB-4A33-B010-DE5FA7360FE1}"/>
            </c:ext>
          </c:extLst>
        </c:ser>
        <c:ser>
          <c:idx val="3"/>
          <c:order val="3"/>
          <c:tx>
            <c:strRef>
              <c:f>'Data for Graph D'!$BW$2</c:f>
              <c:strCache>
                <c:ptCount val="1"/>
                <c:pt idx="0">
                  <c:v>Drug</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D'!$BW$3:$BW$78</c:f>
              <c:numCache>
                <c:formatCode>General</c:formatCode>
                <c:ptCount val="76"/>
                <c:pt idx="0">
                  <c:v>3.8530000000000002E-2</c:v>
                </c:pt>
                <c:pt idx="1">
                  <c:v>3.7720000000000004E-2</c:v>
                </c:pt>
                <c:pt idx="2">
                  <c:v>3.7540000000000004E-2</c:v>
                </c:pt>
                <c:pt idx="3">
                  <c:v>3.9169999999999996E-2</c:v>
                </c:pt>
                <c:pt idx="4">
                  <c:v>3.8079999999999996E-2</c:v>
                </c:pt>
                <c:pt idx="5">
                  <c:v>3.5429999999999996E-2</c:v>
                </c:pt>
                <c:pt idx="6">
                  <c:v>3.3110000000000001E-2</c:v>
                </c:pt>
                <c:pt idx="7">
                  <c:v>3.1859999999999999E-2</c:v>
                </c:pt>
                <c:pt idx="8">
                  <c:v>3.2320000000000002E-2</c:v>
                </c:pt>
                <c:pt idx="9">
                  <c:v>3.2390000000000002E-2</c:v>
                </c:pt>
                <c:pt idx="10">
                  <c:v>3.288E-2</c:v>
                </c:pt>
                <c:pt idx="11">
                  <c:v>3.3230000000000003E-2</c:v>
                </c:pt>
                <c:pt idx="12">
                  <c:v>3.3980000000000003E-2</c:v>
                </c:pt>
                <c:pt idx="13">
                  <c:v>3.4140000000000004E-2</c:v>
                </c:pt>
                <c:pt idx="14">
                  <c:v>3.458E-2</c:v>
                </c:pt>
                <c:pt idx="15">
                  <c:v>3.2739999999999998E-2</c:v>
                </c:pt>
                <c:pt idx="16">
                  <c:v>3.6430000000000004E-2</c:v>
                </c:pt>
                <c:pt idx="17">
                  <c:v>3.6499999999999998E-2</c:v>
                </c:pt>
                <c:pt idx="18">
                  <c:v>3.7470000000000003E-2</c:v>
                </c:pt>
                <c:pt idx="19">
                  <c:v>3.3760000000000005E-2</c:v>
                </c:pt>
                <c:pt idx="20">
                  <c:v>3.4749999999999996E-2</c:v>
                </c:pt>
                <c:pt idx="21">
                  <c:v>3.5429999999999996E-2</c:v>
                </c:pt>
                <c:pt idx="22">
                  <c:v>3.9239999999999997E-2</c:v>
                </c:pt>
                <c:pt idx="23">
                  <c:v>3.7829999999999996E-2</c:v>
                </c:pt>
                <c:pt idx="24">
                  <c:v>3.8470000000000004E-2</c:v>
                </c:pt>
                <c:pt idx="25">
                  <c:v>3.6000000000000004E-2</c:v>
                </c:pt>
                <c:pt idx="26">
                  <c:v>3.601E-2</c:v>
                </c:pt>
                <c:pt idx="27">
                  <c:v>3.8329999999999996E-2</c:v>
                </c:pt>
                <c:pt idx="28">
                  <c:v>4.1509999999999998E-2</c:v>
                </c:pt>
                <c:pt idx="29">
                  <c:v>4.0739999999999998E-2</c:v>
                </c:pt>
                <c:pt idx="30">
                  <c:v>4.0660000000000002E-2</c:v>
                </c:pt>
                <c:pt idx="31">
                  <c:v>4.163E-2</c:v>
                </c:pt>
                <c:pt idx="32">
                  <c:v>4.2769999999999996E-2</c:v>
                </c:pt>
                <c:pt idx="33">
                  <c:v>4.0299999999999996E-2</c:v>
                </c:pt>
                <c:pt idx="34">
                  <c:v>4.1000000000000002E-2</c:v>
                </c:pt>
                <c:pt idx="35">
                  <c:v>3.8719999999999997E-2</c:v>
                </c:pt>
                <c:pt idx="36">
                  <c:v>3.9800000000000002E-2</c:v>
                </c:pt>
                <c:pt idx="37">
                  <c:v>3.977E-2</c:v>
                </c:pt>
                <c:pt idx="38">
                  <c:v>3.8530000000000002E-2</c:v>
                </c:pt>
                <c:pt idx="39">
                  <c:v>3.7599999999999995E-2</c:v>
                </c:pt>
                <c:pt idx="40">
                  <c:v>3.7560000000000003E-2</c:v>
                </c:pt>
                <c:pt idx="41" formatCode="0.000">
                  <c:v>0.11113794197125951</c:v>
                </c:pt>
                <c:pt idx="42" formatCode="0.000">
                  <c:v>0.11272507748688854</c:v>
                </c:pt>
                <c:pt idx="43" formatCode="0.000">
                  <c:v>0.11404983903952545</c:v>
                </c:pt>
                <c:pt idx="44" formatCode="0.000">
                  <c:v>0.11510643873395429</c:v>
                </c:pt>
                <c:pt idx="45" formatCode="0.000">
                  <c:v>0.11598236743460037</c:v>
                </c:pt>
                <c:pt idx="46" formatCode="0.000">
                  <c:v>0.11666993673973135</c:v>
                </c:pt>
                <c:pt idx="47" formatCode="0.000">
                  <c:v>0.11707721795063901</c:v>
                </c:pt>
                <c:pt idx="48" formatCode="0.000">
                  <c:v>0.1174808950467339</c:v>
                </c:pt>
                <c:pt idx="49" formatCode="0.000">
                  <c:v>0.11751105840080278</c:v>
                </c:pt>
                <c:pt idx="50" formatCode="0.000">
                  <c:v>0.11735351260325</c:v>
                </c:pt>
                <c:pt idx="51" formatCode="0.000">
                  <c:v>0.11691086615766522</c:v>
                </c:pt>
                <c:pt idx="52" formatCode="0.000">
                  <c:v>0.11657651567051382</c:v>
                </c:pt>
                <c:pt idx="53" formatCode="0.000">
                  <c:v>0.11626120635277044</c:v>
                </c:pt>
                <c:pt idx="54" formatCode="0.000">
                  <c:v>0.11578621332720812</c:v>
                </c:pt>
                <c:pt idx="55" formatCode="0.000">
                  <c:v>0.11541970419761283</c:v>
                </c:pt>
                <c:pt idx="56" formatCode="0.000">
                  <c:v>0.1150703043083751</c:v>
                </c:pt>
                <c:pt idx="57" formatCode="0.000">
                  <c:v>0.11465220590647648</c:v>
                </c:pt>
                <c:pt idx="58" formatCode="0.000">
                  <c:v>0.11424874448442404</c:v>
                </c:pt>
                <c:pt idx="59" formatCode="0.000">
                  <c:v>0.11394631591408494</c:v>
                </c:pt>
                <c:pt idx="60" formatCode="0.000">
                  <c:v>0.11357166876491902</c:v>
                </c:pt>
                <c:pt idx="61" formatCode="0.000">
                  <c:v>0.11312438315717041</c:v>
                </c:pt>
                <c:pt idx="62" formatCode="0.000">
                  <c:v>0.1131243831571704</c:v>
                </c:pt>
                <c:pt idx="63" formatCode="0.000">
                  <c:v>0.1131243831571704</c:v>
                </c:pt>
                <c:pt idx="64" formatCode="0.000">
                  <c:v>0.11312438315717044</c:v>
                </c:pt>
                <c:pt idx="65" formatCode="0.000">
                  <c:v>0.11312438315717041</c:v>
                </c:pt>
                <c:pt idx="66" formatCode="0.000">
                  <c:v>0.11312438315717045</c:v>
                </c:pt>
                <c:pt idx="67" formatCode="0.000">
                  <c:v>0.1131243831571704</c:v>
                </c:pt>
                <c:pt idx="68" formatCode="0.000">
                  <c:v>0.11312438315717041</c:v>
                </c:pt>
                <c:pt idx="69" formatCode="0.000">
                  <c:v>0.1131243831571704</c:v>
                </c:pt>
                <c:pt idx="70" formatCode="0.000">
                  <c:v>0.11312438315717041</c:v>
                </c:pt>
                <c:pt idx="71" formatCode="0.000">
                  <c:v>0.11312438315717045</c:v>
                </c:pt>
                <c:pt idx="72" formatCode="0.000">
                  <c:v>0.11312438315717041</c:v>
                </c:pt>
                <c:pt idx="73" formatCode="0.000">
                  <c:v>0.1131243831571704</c:v>
                </c:pt>
                <c:pt idx="74" formatCode="0.000">
                  <c:v>0.11312438315717041</c:v>
                </c:pt>
                <c:pt idx="75" formatCode="0.000">
                  <c:v>0.1131243831571704</c:v>
                </c:pt>
              </c:numCache>
            </c:numRef>
          </c:val>
          <c:smooth val="0"/>
          <c:extLst>
            <c:ext xmlns:c16="http://schemas.microsoft.com/office/drawing/2014/chart" uri="{C3380CC4-5D6E-409C-BE32-E72D297353CC}">
              <c16:uniqueId val="{00000006-8ACB-4A33-B010-DE5FA7360FE1}"/>
            </c:ext>
          </c:extLst>
        </c:ser>
        <c:ser>
          <c:idx val="4"/>
          <c:order val="4"/>
          <c:tx>
            <c:strRef>
              <c:f>'Data for Graph D'!$BX$2</c:f>
              <c:strCache>
                <c:ptCount val="1"/>
                <c:pt idx="0">
                  <c:v>Physicians</c:v>
                </c:pt>
              </c:strCache>
            </c:strRef>
          </c:tx>
          <c:spPr>
            <a:ln w="19050"/>
          </c:spPr>
          <c:marker>
            <c:symbol val="none"/>
          </c:marker>
          <c:cat>
            <c:strRef>
              <c:f>'Data for Graph D'!$A$3:$A$78</c:f>
              <c:strCache>
                <c:ptCount val="76"/>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pt idx="61">
                  <c:v>36</c:v>
                </c:pt>
                <c:pt idx="62">
                  <c:v>37</c:v>
                </c:pt>
                <c:pt idx="63">
                  <c:v>38</c:v>
                </c:pt>
                <c:pt idx="64">
                  <c:v>39</c:v>
                </c:pt>
                <c:pt idx="65">
                  <c:v>40</c:v>
                </c:pt>
                <c:pt idx="66">
                  <c:v>41</c:v>
                </c:pt>
                <c:pt idx="67">
                  <c:v>42</c:v>
                </c:pt>
                <c:pt idx="68">
                  <c:v>43</c:v>
                </c:pt>
                <c:pt idx="69">
                  <c:v>44</c:v>
                </c:pt>
                <c:pt idx="70">
                  <c:v>45</c:v>
                </c:pt>
                <c:pt idx="71">
                  <c:v>46</c:v>
                </c:pt>
                <c:pt idx="72">
                  <c:v>47</c:v>
                </c:pt>
                <c:pt idx="73">
                  <c:v>48</c:v>
                </c:pt>
                <c:pt idx="74">
                  <c:v>49</c:v>
                </c:pt>
                <c:pt idx="75">
                  <c:v>50</c:v>
                </c:pt>
              </c:strCache>
            </c:strRef>
          </c:cat>
          <c:val>
            <c:numRef>
              <c:f>'Data for Graph D'!$BX$3:$BX$78</c:f>
              <c:numCache>
                <c:formatCode>General</c:formatCode>
                <c:ptCount val="76"/>
                <c:pt idx="0">
                  <c:v>3.5250000000000004E-2</c:v>
                </c:pt>
                <c:pt idx="1">
                  <c:v>3.3450000000000001E-2</c:v>
                </c:pt>
                <c:pt idx="2">
                  <c:v>3.3660000000000002E-2</c:v>
                </c:pt>
                <c:pt idx="3">
                  <c:v>3.3320000000000002E-2</c:v>
                </c:pt>
                <c:pt idx="4">
                  <c:v>3.3910000000000003E-2</c:v>
                </c:pt>
                <c:pt idx="5">
                  <c:v>3.2289999999999999E-2</c:v>
                </c:pt>
                <c:pt idx="6">
                  <c:v>3.4249999999999996E-2</c:v>
                </c:pt>
                <c:pt idx="7">
                  <c:v>4.1609999999999994E-2</c:v>
                </c:pt>
                <c:pt idx="8">
                  <c:v>4.0840000000000001E-2</c:v>
                </c:pt>
                <c:pt idx="9">
                  <c:v>4.1100000000000005E-2</c:v>
                </c:pt>
                <c:pt idx="10">
                  <c:v>3.9410000000000001E-2</c:v>
                </c:pt>
                <c:pt idx="11">
                  <c:v>4.0149999999999998E-2</c:v>
                </c:pt>
                <c:pt idx="12">
                  <c:v>4.018E-2</c:v>
                </c:pt>
                <c:pt idx="13">
                  <c:v>4.0620000000000003E-2</c:v>
                </c:pt>
                <c:pt idx="14">
                  <c:v>3.8679999999999999E-2</c:v>
                </c:pt>
                <c:pt idx="15">
                  <c:v>3.8960000000000002E-2</c:v>
                </c:pt>
                <c:pt idx="16">
                  <c:v>3.9739999999999998E-2</c:v>
                </c:pt>
                <c:pt idx="17">
                  <c:v>4.0079999999999998E-2</c:v>
                </c:pt>
                <c:pt idx="18">
                  <c:v>4.0549999999999996E-2</c:v>
                </c:pt>
                <c:pt idx="19">
                  <c:v>4.1009999999999998E-2</c:v>
                </c:pt>
                <c:pt idx="20">
                  <c:v>4.1489999999999999E-2</c:v>
                </c:pt>
                <c:pt idx="21">
                  <c:v>4.2619999999999998E-2</c:v>
                </c:pt>
                <c:pt idx="22">
                  <c:v>4.0259999999999997E-2</c:v>
                </c:pt>
                <c:pt idx="23">
                  <c:v>3.8059999999999997E-2</c:v>
                </c:pt>
                <c:pt idx="24">
                  <c:v>4.6309999999999997E-2</c:v>
                </c:pt>
                <c:pt idx="25">
                  <c:v>4.7969999999999999E-2</c:v>
                </c:pt>
                <c:pt idx="26">
                  <c:v>4.7289999999999999E-2</c:v>
                </c:pt>
                <c:pt idx="27">
                  <c:v>5.0239999999999993E-2</c:v>
                </c:pt>
                <c:pt idx="28">
                  <c:v>5.7849999999999999E-2</c:v>
                </c:pt>
                <c:pt idx="29">
                  <c:v>6.0049999999999999E-2</c:v>
                </c:pt>
                <c:pt idx="30">
                  <c:v>6.0130000000000003E-2</c:v>
                </c:pt>
                <c:pt idx="31">
                  <c:v>6.055E-2</c:v>
                </c:pt>
                <c:pt idx="32">
                  <c:v>5.7640000000000004E-2</c:v>
                </c:pt>
                <c:pt idx="33">
                  <c:v>6.1879999999999998E-2</c:v>
                </c:pt>
                <c:pt idx="34">
                  <c:v>6.495999999999999E-2</c:v>
                </c:pt>
                <c:pt idx="35">
                  <c:v>6.631999999999999E-2</c:v>
                </c:pt>
                <c:pt idx="36">
                  <c:v>6.5600000000000006E-2</c:v>
                </c:pt>
                <c:pt idx="37">
                  <c:v>6.6489999999999994E-2</c:v>
                </c:pt>
                <c:pt idx="38">
                  <c:v>6.8889999999999993E-2</c:v>
                </c:pt>
                <c:pt idx="39">
                  <c:v>6.5879999999999994E-2</c:v>
                </c:pt>
                <c:pt idx="40">
                  <c:v>6.5390000000000004E-2</c:v>
                </c:pt>
                <c:pt idx="41" formatCode="0.000">
                  <c:v>0.10980485449956441</c:v>
                </c:pt>
                <c:pt idx="42" formatCode="0.000">
                  <c:v>0.11152538811533033</c:v>
                </c:pt>
                <c:pt idx="43" formatCode="0.000">
                  <c:v>0.112989714353414</c:v>
                </c:pt>
                <c:pt idx="44" formatCode="0.000">
                  <c:v>0.1141910143064005</c:v>
                </c:pt>
                <c:pt idx="45" formatCode="0.000">
                  <c:v>0.11521510763319194</c:v>
                </c:pt>
                <c:pt idx="46" formatCode="0.000">
                  <c:v>0.11605361185107316</c:v>
                </c:pt>
                <c:pt idx="47" formatCode="0.000">
                  <c:v>0.11661420182660402</c:v>
                </c:pt>
                <c:pt idx="48" formatCode="0.000">
                  <c:v>0.1171717140085354</c:v>
                </c:pt>
                <c:pt idx="49" formatCode="0.000">
                  <c:v>0.11735670759101856</c:v>
                </c:pt>
                <c:pt idx="50" formatCode="0.000">
                  <c:v>0.11735351260325001</c:v>
                </c:pt>
                <c:pt idx="51" formatCode="0.000">
                  <c:v>0.11691086615766522</c:v>
                </c:pt>
                <c:pt idx="52" formatCode="0.000">
                  <c:v>0.11657651567051382</c:v>
                </c:pt>
                <c:pt idx="53" formatCode="0.000">
                  <c:v>0.11626120635277044</c:v>
                </c:pt>
                <c:pt idx="54" formatCode="0.000">
                  <c:v>0.11578621332720812</c:v>
                </c:pt>
                <c:pt idx="55" formatCode="0.000">
                  <c:v>0.11541970419761281</c:v>
                </c:pt>
                <c:pt idx="56" formatCode="0.000">
                  <c:v>0.1150703043083751</c:v>
                </c:pt>
                <c:pt idx="57" formatCode="0.000">
                  <c:v>0.11465220590647647</c:v>
                </c:pt>
                <c:pt idx="58" formatCode="0.000">
                  <c:v>0.11424874448442404</c:v>
                </c:pt>
                <c:pt idx="59" formatCode="0.000">
                  <c:v>0.11394631591408494</c:v>
                </c:pt>
                <c:pt idx="60" formatCode="0.000">
                  <c:v>0.11357166876491902</c:v>
                </c:pt>
                <c:pt idx="61" formatCode="0.000">
                  <c:v>0.11312438315717041</c:v>
                </c:pt>
                <c:pt idx="62" formatCode="0.000">
                  <c:v>0.1131243831571704</c:v>
                </c:pt>
                <c:pt idx="63" formatCode="0.000">
                  <c:v>0.1131243831571704</c:v>
                </c:pt>
                <c:pt idx="64" formatCode="0.000">
                  <c:v>0.11312438315717044</c:v>
                </c:pt>
                <c:pt idx="65" formatCode="0.000">
                  <c:v>0.11312438315717041</c:v>
                </c:pt>
                <c:pt idx="66" formatCode="0.000">
                  <c:v>0.11312438315717045</c:v>
                </c:pt>
                <c:pt idx="67" formatCode="0.000">
                  <c:v>0.1131243831571704</c:v>
                </c:pt>
                <c:pt idx="68" formatCode="0.000">
                  <c:v>0.11312438315717041</c:v>
                </c:pt>
                <c:pt idx="69" formatCode="0.000">
                  <c:v>0.1131243831571704</c:v>
                </c:pt>
                <c:pt idx="70" formatCode="0.000">
                  <c:v>0.11312438315717041</c:v>
                </c:pt>
                <c:pt idx="71" formatCode="0.000">
                  <c:v>0.11312438315717045</c:v>
                </c:pt>
                <c:pt idx="72" formatCode="0.000">
                  <c:v>0.11312438315717041</c:v>
                </c:pt>
                <c:pt idx="73" formatCode="0.000">
                  <c:v>0.1131243831571704</c:v>
                </c:pt>
                <c:pt idx="74" formatCode="0.000">
                  <c:v>0.11312438315717041</c:v>
                </c:pt>
                <c:pt idx="75" formatCode="0.000">
                  <c:v>0.1131243831571704</c:v>
                </c:pt>
              </c:numCache>
            </c:numRef>
          </c:val>
          <c:smooth val="0"/>
          <c:extLst>
            <c:ext xmlns:c16="http://schemas.microsoft.com/office/drawing/2014/chart" uri="{C3380CC4-5D6E-409C-BE32-E72D297353CC}">
              <c16:uniqueId val="{00000007-8ACB-4A33-B010-DE5FA7360FE1}"/>
            </c:ext>
          </c:extLst>
        </c:ser>
        <c:dLbls>
          <c:showLegendKey val="0"/>
          <c:showVal val="0"/>
          <c:showCatName val="0"/>
          <c:showSerName val="0"/>
          <c:showPercent val="0"/>
          <c:showBubbleSize val="0"/>
        </c:dLbls>
        <c:marker val="1"/>
        <c:smooth val="0"/>
        <c:axId val="513530288"/>
        <c:axId val="513530680"/>
      </c:lineChart>
      <c:catAx>
        <c:axId val="513530288"/>
        <c:scaling>
          <c:orientation val="minMax"/>
        </c:scaling>
        <c:delete val="0"/>
        <c:axPos val="b"/>
        <c:numFmt formatCode="General" sourceLinked="0"/>
        <c:majorTickMark val="out"/>
        <c:minorTickMark val="none"/>
        <c:tickLblPos val="nextTo"/>
        <c:crossAx val="513530680"/>
        <c:crosses val="autoZero"/>
        <c:auto val="1"/>
        <c:lblAlgn val="ctr"/>
        <c:lblOffset val="100"/>
        <c:noMultiLvlLbl val="0"/>
      </c:catAx>
      <c:valAx>
        <c:axId val="513530680"/>
        <c:scaling>
          <c:orientation val="minMax"/>
          <c:max val="0.30000000000000004"/>
          <c:min val="0"/>
        </c:scaling>
        <c:delete val="0"/>
        <c:axPos val="l"/>
        <c:majorGridlines/>
        <c:numFmt formatCode="#,##0.00" sourceLinked="0"/>
        <c:majorTickMark val="out"/>
        <c:minorTickMark val="none"/>
        <c:tickLblPos val="nextTo"/>
        <c:crossAx val="513530288"/>
        <c:crosses val="autoZero"/>
        <c:crossBetween val="between"/>
      </c:valAx>
    </c:plotArea>
    <c:legend>
      <c:legendPos val="b"/>
      <c:legendEntry>
        <c:idx val="0"/>
        <c:delete val="1"/>
      </c:legendEntry>
      <c:layout>
        <c:manualLayout>
          <c:xMode val="edge"/>
          <c:yMode val="edge"/>
          <c:x val="0.15216101724630823"/>
          <c:y val="0.86636787969071438"/>
          <c:w val="0.82141447201512474"/>
          <c:h val="0.10840689508406044"/>
        </c:manualLayout>
      </c:layou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a:t>
            </a:r>
            <a:r>
              <a:rPr lang="en-CA" sz="1200" baseline="0"/>
              <a:t> growth rate of NL spending by type of services</a:t>
            </a:r>
            <a:endParaRPr lang="en-CA" sz="1200"/>
          </a:p>
        </c:rich>
      </c:tx>
      <c:overlay val="1"/>
    </c:title>
    <c:autoTitleDeleted val="0"/>
    <c:plotArea>
      <c:layout>
        <c:manualLayout>
          <c:layoutTarget val="inner"/>
          <c:xMode val="edge"/>
          <c:yMode val="edge"/>
          <c:x val="5.0266539377879851E-2"/>
          <c:y val="0.10830539070759908"/>
          <c:w val="0.88031607586042826"/>
          <c:h val="0.60902440102304578"/>
        </c:manualLayout>
      </c:layout>
      <c:lineChart>
        <c:grouping val="standard"/>
        <c:varyColors val="0"/>
        <c:ser>
          <c:idx val="0"/>
          <c:order val="0"/>
          <c:tx>
            <c:strRef>
              <c:f>'Provincial spending by services'!$F$82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services'!$F$83:$F$119</c:f>
              <c:numCache>
                <c:formatCode>#,##0.00</c:formatCode>
                <c:ptCount val="37"/>
                <c:pt idx="1">
                  <c:v>5.7871333842183645</c:v>
                </c:pt>
                <c:pt idx="2">
                  <c:v>0.62503547793212777</c:v>
                </c:pt>
                <c:pt idx="3">
                  <c:v>3.3874019717227046</c:v>
                </c:pt>
                <c:pt idx="4">
                  <c:v>3.0656163036442181</c:v>
                </c:pt>
                <c:pt idx="5">
                  <c:v>2.9839894783248182</c:v>
                </c:pt>
                <c:pt idx="6">
                  <c:v>3.0959862569733008</c:v>
                </c:pt>
                <c:pt idx="7">
                  <c:v>3.2045168670377038</c:v>
                </c:pt>
                <c:pt idx="8">
                  <c:v>3.2963248278698307</c:v>
                </c:pt>
                <c:pt idx="9">
                  <c:v>3.4278806680386165</c:v>
                </c:pt>
                <c:pt idx="10">
                  <c:v>3.5005515198589641</c:v>
                </c:pt>
                <c:pt idx="11">
                  <c:v>3.6340522661232133</c:v>
                </c:pt>
                <c:pt idx="12">
                  <c:v>3.7780080843780901</c:v>
                </c:pt>
                <c:pt idx="13">
                  <c:v>3.7486355776487228</c:v>
                </c:pt>
                <c:pt idx="14">
                  <c:v>3.742086426379724</c:v>
                </c:pt>
                <c:pt idx="15">
                  <c:v>3.7342471577675957</c:v>
                </c:pt>
                <c:pt idx="16">
                  <c:v>3.703927933227078</c:v>
                </c:pt>
                <c:pt idx="17">
                  <c:v>3.5685033963488237</c:v>
                </c:pt>
                <c:pt idx="18">
                  <c:v>3.4025959593309949</c:v>
                </c:pt>
                <c:pt idx="19">
                  <c:v>3.2791948473785069</c:v>
                </c:pt>
                <c:pt idx="20">
                  <c:v>3.11530254656879</c:v>
                </c:pt>
                <c:pt idx="21">
                  <c:v>2.9742254267210781</c:v>
                </c:pt>
                <c:pt idx="22">
                  <c:v>2.8328757403726481</c:v>
                </c:pt>
                <c:pt idx="23">
                  <c:v>4.4046187697218731</c:v>
                </c:pt>
                <c:pt idx="24">
                  <c:v>4.2848616122573828</c:v>
                </c:pt>
                <c:pt idx="25">
                  <c:v>4.1661509464266464</c:v>
                </c:pt>
                <c:pt idx="26">
                  <c:v>4.0480379999999778</c:v>
                </c:pt>
                <c:pt idx="27">
                  <c:v>4.0480380000000027</c:v>
                </c:pt>
                <c:pt idx="28">
                  <c:v>4.0480379999999947</c:v>
                </c:pt>
                <c:pt idx="29">
                  <c:v>4.0480380000000027</c:v>
                </c:pt>
                <c:pt idx="30">
                  <c:v>4.0480379999999903</c:v>
                </c:pt>
                <c:pt idx="31">
                  <c:v>4.0480380000000027</c:v>
                </c:pt>
                <c:pt idx="32">
                  <c:v>4.0480379999999867</c:v>
                </c:pt>
                <c:pt idx="33">
                  <c:v>4.0480379999999974</c:v>
                </c:pt>
                <c:pt idx="34">
                  <c:v>4.0480379999999938</c:v>
                </c:pt>
                <c:pt idx="35">
                  <c:v>4.0480379999999982</c:v>
                </c:pt>
                <c:pt idx="36">
                  <c:v>4.0480380000000089</c:v>
                </c:pt>
              </c:numCache>
            </c:numRef>
          </c:val>
          <c:smooth val="0"/>
          <c:extLst>
            <c:ext xmlns:c16="http://schemas.microsoft.com/office/drawing/2014/chart" uri="{C3380CC4-5D6E-409C-BE32-E72D297353CC}">
              <c16:uniqueId val="{00000000-F914-4A17-BF48-E5A806B76BE2}"/>
            </c:ext>
          </c:extLst>
        </c:ser>
        <c:ser>
          <c:idx val="1"/>
          <c:order val="1"/>
          <c:tx>
            <c:strRef>
              <c:f>'Provincial spending by services'!$G$82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services'!$G$83:$G$119</c:f>
              <c:numCache>
                <c:formatCode>#,##0.00</c:formatCode>
                <c:ptCount val="37"/>
                <c:pt idx="1">
                  <c:v>6.9376895025069398</c:v>
                </c:pt>
                <c:pt idx="2">
                  <c:v>0.41724331349056165</c:v>
                </c:pt>
                <c:pt idx="3">
                  <c:v>3.172766720831325</c:v>
                </c:pt>
                <c:pt idx="4">
                  <c:v>2.8505043050711514</c:v>
                </c:pt>
                <c:pt idx="5">
                  <c:v>2.767894294735548</c:v>
                </c:pt>
                <c:pt idx="6">
                  <c:v>2.8784914617149728</c:v>
                </c:pt>
                <c:pt idx="7">
                  <c:v>2.985617356008694</c:v>
                </c:pt>
                <c:pt idx="8">
                  <c:v>3.0760437356553672</c:v>
                </c:pt>
                <c:pt idx="9">
                  <c:v>3.2061204801009118</c:v>
                </c:pt>
                <c:pt idx="10">
                  <c:v>3.2774258108060459</c:v>
                </c:pt>
                <c:pt idx="11">
                  <c:v>3.4094170378790549</c:v>
                </c:pt>
                <c:pt idx="12">
                  <c:v>3.7780080843780866</c:v>
                </c:pt>
                <c:pt idx="13">
                  <c:v>3.7486355776487401</c:v>
                </c:pt>
                <c:pt idx="14">
                  <c:v>3.7420864263797045</c:v>
                </c:pt>
                <c:pt idx="15">
                  <c:v>3.7342471577675984</c:v>
                </c:pt>
                <c:pt idx="16">
                  <c:v>3.7039279332270763</c:v>
                </c:pt>
                <c:pt idx="17">
                  <c:v>3.5685033963488473</c:v>
                </c:pt>
                <c:pt idx="18">
                  <c:v>3.4025959593309945</c:v>
                </c:pt>
                <c:pt idx="19">
                  <c:v>3.2791948473785033</c:v>
                </c:pt>
                <c:pt idx="20">
                  <c:v>3.1153025465687767</c:v>
                </c:pt>
                <c:pt idx="21">
                  <c:v>2.9742254267210964</c:v>
                </c:pt>
                <c:pt idx="22">
                  <c:v>2.8328757403726263</c:v>
                </c:pt>
                <c:pt idx="23">
                  <c:v>4.4046187697218695</c:v>
                </c:pt>
                <c:pt idx="24">
                  <c:v>4.2848616122573864</c:v>
                </c:pt>
                <c:pt idx="25">
                  <c:v>4.1661509464266464</c:v>
                </c:pt>
                <c:pt idx="26">
                  <c:v>4.0480379999999716</c:v>
                </c:pt>
                <c:pt idx="27">
                  <c:v>4.0480380000000222</c:v>
                </c:pt>
                <c:pt idx="28">
                  <c:v>4.048037999999984</c:v>
                </c:pt>
                <c:pt idx="29">
                  <c:v>4.048038</c:v>
                </c:pt>
                <c:pt idx="30">
                  <c:v>4.0480379999999938</c:v>
                </c:pt>
                <c:pt idx="31">
                  <c:v>4.0480380000000125</c:v>
                </c:pt>
                <c:pt idx="32">
                  <c:v>4.0480379999999778</c:v>
                </c:pt>
                <c:pt idx="33">
                  <c:v>4.0480380000000018</c:v>
                </c:pt>
                <c:pt idx="34">
                  <c:v>4.0480379999999974</c:v>
                </c:pt>
                <c:pt idx="35">
                  <c:v>4.0480379999999911</c:v>
                </c:pt>
                <c:pt idx="36">
                  <c:v>4.0480380000000009</c:v>
                </c:pt>
              </c:numCache>
            </c:numRef>
          </c:val>
          <c:smooth val="0"/>
          <c:extLst>
            <c:ext xmlns:c16="http://schemas.microsoft.com/office/drawing/2014/chart" uri="{C3380CC4-5D6E-409C-BE32-E72D297353CC}">
              <c16:uniqueId val="{00000001-F914-4A17-BF48-E5A806B76BE2}"/>
            </c:ext>
          </c:extLst>
        </c:ser>
        <c:ser>
          <c:idx val="2"/>
          <c:order val="2"/>
          <c:tx>
            <c:strRef>
              <c:f>'Provincial spending by services'!$H$82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services'!$H$83:$H$119</c:f>
              <c:numCache>
                <c:formatCode>#,##0.00</c:formatCode>
                <c:ptCount val="37"/>
                <c:pt idx="1">
                  <c:v>6.5466065239721702</c:v>
                </c:pt>
                <c:pt idx="2">
                  <c:v>1.062136012334673</c:v>
                </c:pt>
                <c:pt idx="3">
                  <c:v>3.8360161990890456</c:v>
                </c:pt>
                <c:pt idx="4">
                  <c:v>3.5123551176845615</c:v>
                </c:pt>
                <c:pt idx="5">
                  <c:v>3.4299006721430199</c:v>
                </c:pt>
                <c:pt idx="6">
                  <c:v>3.5419129874525455</c:v>
                </c:pt>
                <c:pt idx="7">
                  <c:v>3.6504480392051759</c:v>
                </c:pt>
                <c:pt idx="8">
                  <c:v>3.7421921613507401</c:v>
                </c:pt>
                <c:pt idx="9">
                  <c:v>3.873859591696069</c:v>
                </c:pt>
                <c:pt idx="10">
                  <c:v>3.9463920557381531</c:v>
                </c:pt>
                <c:pt idx="11">
                  <c:v>4.0800203596533295</c:v>
                </c:pt>
                <c:pt idx="12">
                  <c:v>3.7780080843780866</c:v>
                </c:pt>
                <c:pt idx="13">
                  <c:v>3.7486355776487401</c:v>
                </c:pt>
                <c:pt idx="14">
                  <c:v>3.7420864263797045</c:v>
                </c:pt>
                <c:pt idx="15">
                  <c:v>3.7342471577675984</c:v>
                </c:pt>
                <c:pt idx="16">
                  <c:v>3.7039279332270763</c:v>
                </c:pt>
                <c:pt idx="17">
                  <c:v>3.5685033963488473</c:v>
                </c:pt>
                <c:pt idx="18">
                  <c:v>3.4025959593309945</c:v>
                </c:pt>
                <c:pt idx="19">
                  <c:v>3.2791948473785033</c:v>
                </c:pt>
                <c:pt idx="20">
                  <c:v>3.1153025465687767</c:v>
                </c:pt>
                <c:pt idx="21">
                  <c:v>2.9742254267210964</c:v>
                </c:pt>
                <c:pt idx="22">
                  <c:v>2.8328757403726263</c:v>
                </c:pt>
                <c:pt idx="23">
                  <c:v>4.4046187697218695</c:v>
                </c:pt>
                <c:pt idx="24">
                  <c:v>4.2848616122573864</c:v>
                </c:pt>
                <c:pt idx="25">
                  <c:v>4.1661509464266464</c:v>
                </c:pt>
                <c:pt idx="26">
                  <c:v>4.0480379999999716</c:v>
                </c:pt>
                <c:pt idx="27">
                  <c:v>4.0480380000000222</c:v>
                </c:pt>
                <c:pt idx="28">
                  <c:v>4.048037999999984</c:v>
                </c:pt>
                <c:pt idx="29">
                  <c:v>4.048038</c:v>
                </c:pt>
                <c:pt idx="30">
                  <c:v>4.0480379999999938</c:v>
                </c:pt>
                <c:pt idx="31">
                  <c:v>4.0480380000000125</c:v>
                </c:pt>
                <c:pt idx="32">
                  <c:v>4.0480379999999778</c:v>
                </c:pt>
                <c:pt idx="33">
                  <c:v>4.0480380000000018</c:v>
                </c:pt>
                <c:pt idx="34">
                  <c:v>4.0480379999999974</c:v>
                </c:pt>
                <c:pt idx="35">
                  <c:v>4.0480379999999911</c:v>
                </c:pt>
                <c:pt idx="36">
                  <c:v>4.0480380000000009</c:v>
                </c:pt>
              </c:numCache>
            </c:numRef>
          </c:val>
          <c:smooth val="0"/>
          <c:extLst>
            <c:ext xmlns:c16="http://schemas.microsoft.com/office/drawing/2014/chart" uri="{C3380CC4-5D6E-409C-BE32-E72D297353CC}">
              <c16:uniqueId val="{00000002-F914-4A17-BF48-E5A806B76BE2}"/>
            </c:ext>
          </c:extLst>
        </c:ser>
        <c:ser>
          <c:idx val="3"/>
          <c:order val="3"/>
          <c:tx>
            <c:strRef>
              <c:f>'Provincial spending by services'!$I$82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services'!$I$83:$I$119</c:f>
              <c:numCache>
                <c:formatCode>#,##0.00</c:formatCode>
                <c:ptCount val="37"/>
                <c:pt idx="1">
                  <c:v>5.4811404587324235</c:v>
                </c:pt>
                <c:pt idx="2">
                  <c:v>0.62301765205893522</c:v>
                </c:pt>
                <c:pt idx="3">
                  <c:v>3.3853219564339185</c:v>
                </c:pt>
                <c:pt idx="4">
                  <c:v>3.0635359541367002</c:v>
                </c:pt>
                <c:pt idx="5">
                  <c:v>2.9819039401512284</c:v>
                </c:pt>
                <c:pt idx="6">
                  <c:v>3.0938915732117636</c:v>
                </c:pt>
                <c:pt idx="7">
                  <c:v>3.2024130593262208</c:v>
                </c:pt>
                <c:pt idx="8">
                  <c:v>3.294212189334901</c:v>
                </c:pt>
                <c:pt idx="9">
                  <c:v>3.4257583360968598</c:v>
                </c:pt>
                <c:pt idx="10">
                  <c:v>3.4984206541415217</c:v>
                </c:pt>
                <c:pt idx="11">
                  <c:v>3.6319115651041893</c:v>
                </c:pt>
                <c:pt idx="12">
                  <c:v>3.7780080843780781</c:v>
                </c:pt>
                <c:pt idx="13">
                  <c:v>3.7486355776487281</c:v>
                </c:pt>
                <c:pt idx="14">
                  <c:v>3.7420864263797289</c:v>
                </c:pt>
                <c:pt idx="15">
                  <c:v>3.7342471577676046</c:v>
                </c:pt>
                <c:pt idx="16">
                  <c:v>3.7039279332270594</c:v>
                </c:pt>
                <c:pt idx="17">
                  <c:v>3.5685033963488468</c:v>
                </c:pt>
                <c:pt idx="18">
                  <c:v>3.4025959593309993</c:v>
                </c:pt>
                <c:pt idx="19">
                  <c:v>3.2791948473784895</c:v>
                </c:pt>
                <c:pt idx="20">
                  <c:v>3.1153025465687918</c:v>
                </c:pt>
                <c:pt idx="21">
                  <c:v>2.9742254267210853</c:v>
                </c:pt>
                <c:pt idx="22">
                  <c:v>2.8328757403726339</c:v>
                </c:pt>
                <c:pt idx="23">
                  <c:v>4.4046187697218597</c:v>
                </c:pt>
                <c:pt idx="24">
                  <c:v>4.2848616122573908</c:v>
                </c:pt>
                <c:pt idx="25">
                  <c:v>4.1661509464266668</c:v>
                </c:pt>
                <c:pt idx="26">
                  <c:v>4.0480379999999609</c:v>
                </c:pt>
                <c:pt idx="27">
                  <c:v>4.0480380000000089</c:v>
                </c:pt>
                <c:pt idx="28">
                  <c:v>4.0480379999999965</c:v>
                </c:pt>
                <c:pt idx="29">
                  <c:v>4.0480379999999823</c:v>
                </c:pt>
                <c:pt idx="30">
                  <c:v>4.0480379999999982</c:v>
                </c:pt>
                <c:pt idx="31">
                  <c:v>4.0480380000000054</c:v>
                </c:pt>
                <c:pt idx="32">
                  <c:v>4.0480379999999894</c:v>
                </c:pt>
                <c:pt idx="33">
                  <c:v>4.048038</c:v>
                </c:pt>
                <c:pt idx="34">
                  <c:v>4.0480380000000027</c:v>
                </c:pt>
                <c:pt idx="35">
                  <c:v>4.0480379999999938</c:v>
                </c:pt>
                <c:pt idx="36">
                  <c:v>4.0480379999999903</c:v>
                </c:pt>
              </c:numCache>
            </c:numRef>
          </c:val>
          <c:smooth val="0"/>
          <c:extLst>
            <c:ext xmlns:c16="http://schemas.microsoft.com/office/drawing/2014/chart" uri="{C3380CC4-5D6E-409C-BE32-E72D297353CC}">
              <c16:uniqueId val="{00000003-F914-4A17-BF48-E5A806B76BE2}"/>
            </c:ext>
          </c:extLst>
        </c:ser>
        <c:ser>
          <c:idx val="4"/>
          <c:order val="4"/>
          <c:tx>
            <c:strRef>
              <c:f>'Provincial spending by services'!$J$82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services'!$J$83:$J$119</c:f>
              <c:numCache>
                <c:formatCode>#,##0.00</c:formatCode>
                <c:ptCount val="37"/>
                <c:pt idx="1">
                  <c:v>5.4811404587324422</c:v>
                </c:pt>
                <c:pt idx="2">
                  <c:v>2.9177415247374268</c:v>
                </c:pt>
                <c:pt idx="3">
                  <c:v>5.6980740020424188</c:v>
                </c:pt>
                <c:pt idx="4">
                  <c:v>5.3260922776881392</c:v>
                </c:pt>
                <c:pt idx="5">
                  <c:v>5.2014239837086587</c:v>
                </c:pt>
                <c:pt idx="6">
                  <c:v>5.2761565726154291</c:v>
                </c:pt>
                <c:pt idx="7">
                  <c:v>5.3487939850520156</c:v>
                </c:pt>
                <c:pt idx="8">
                  <c:v>5.4057316652768046</c:v>
                </c:pt>
                <c:pt idx="9">
                  <c:v>5.5045159247228685</c:v>
                </c:pt>
                <c:pt idx="10">
                  <c:v>5.5444563016204551</c:v>
                </c:pt>
                <c:pt idx="11">
                  <c:v>5.6475859021192845</c:v>
                </c:pt>
                <c:pt idx="12">
                  <c:v>3.7780080843780901</c:v>
                </c:pt>
                <c:pt idx="13">
                  <c:v>3.748635577648733</c:v>
                </c:pt>
                <c:pt idx="14">
                  <c:v>3.7420864263797085</c:v>
                </c:pt>
                <c:pt idx="15">
                  <c:v>3.7342471577676033</c:v>
                </c:pt>
                <c:pt idx="16">
                  <c:v>3.7039279332270714</c:v>
                </c:pt>
                <c:pt idx="17">
                  <c:v>3.5685033963488286</c:v>
                </c:pt>
                <c:pt idx="18">
                  <c:v>3.4025959593310042</c:v>
                </c:pt>
                <c:pt idx="19">
                  <c:v>3.2791948473785109</c:v>
                </c:pt>
                <c:pt idx="20">
                  <c:v>3.1153025465687731</c:v>
                </c:pt>
                <c:pt idx="21">
                  <c:v>2.9742254267210941</c:v>
                </c:pt>
                <c:pt idx="22">
                  <c:v>2.8328757403726361</c:v>
                </c:pt>
                <c:pt idx="23">
                  <c:v>4.4046187697218615</c:v>
                </c:pt>
                <c:pt idx="24">
                  <c:v>4.2848616122573828</c:v>
                </c:pt>
                <c:pt idx="25">
                  <c:v>4.1661509464266739</c:v>
                </c:pt>
                <c:pt idx="26">
                  <c:v>4.0480379999999547</c:v>
                </c:pt>
                <c:pt idx="27">
                  <c:v>4.048038</c:v>
                </c:pt>
                <c:pt idx="28">
                  <c:v>4.0480379999999974</c:v>
                </c:pt>
                <c:pt idx="29">
                  <c:v>4.048038</c:v>
                </c:pt>
                <c:pt idx="30">
                  <c:v>4.0480379999999929</c:v>
                </c:pt>
                <c:pt idx="31">
                  <c:v>4.048038000000008</c:v>
                </c:pt>
                <c:pt idx="32">
                  <c:v>4.048037999999992</c:v>
                </c:pt>
                <c:pt idx="33">
                  <c:v>4.0480379999999903</c:v>
                </c:pt>
                <c:pt idx="34">
                  <c:v>4.0480380000000018</c:v>
                </c:pt>
                <c:pt idx="35">
                  <c:v>4.0480379999999894</c:v>
                </c:pt>
                <c:pt idx="36">
                  <c:v>4.0480380000000089</c:v>
                </c:pt>
              </c:numCache>
            </c:numRef>
          </c:val>
          <c:smooth val="0"/>
          <c:extLst>
            <c:ext xmlns:c16="http://schemas.microsoft.com/office/drawing/2014/chart" uri="{C3380CC4-5D6E-409C-BE32-E72D297353CC}">
              <c16:uniqueId val="{00000004-F914-4A17-BF48-E5A806B76BE2}"/>
            </c:ext>
          </c:extLst>
        </c:ser>
        <c:ser>
          <c:idx val="5"/>
          <c:order val="5"/>
          <c:tx>
            <c:strRef>
              <c:f>'Provincial spending by services'!$K$82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services'!$K$83:$K$119</c:f>
              <c:numCache>
                <c:formatCode>#,##0.00</c:formatCode>
                <c:ptCount val="37"/>
                <c:pt idx="1">
                  <c:v>7.2067219642149256</c:v>
                </c:pt>
                <c:pt idx="2">
                  <c:v>1.1127043214193928</c:v>
                </c:pt>
                <c:pt idx="3">
                  <c:v>3.8876662147507934</c:v>
                </c:pt>
                <c:pt idx="4">
                  <c:v>3.5635415350695836</c:v>
                </c:pt>
                <c:pt idx="5">
                  <c:v>3.4807466182163944</c:v>
                </c:pt>
                <c:pt idx="6">
                  <c:v>3.5925166117303724</c:v>
                </c:pt>
                <c:pt idx="7">
                  <c:v>3.7008096163575215</c:v>
                </c:pt>
                <c:pt idx="8">
                  <c:v>3.7923055422134673</c:v>
                </c:pt>
                <c:pt idx="9">
                  <c:v>3.9237459836092876</c:v>
                </c:pt>
                <c:pt idx="10">
                  <c:v>3.9960250120704441</c:v>
                </c:pt>
                <c:pt idx="11">
                  <c:v>4.1294309798268971</c:v>
                </c:pt>
                <c:pt idx="12">
                  <c:v>3.7780080843780905</c:v>
                </c:pt>
                <c:pt idx="13">
                  <c:v>3.748635577648729</c:v>
                </c:pt>
                <c:pt idx="14">
                  <c:v>3.7420864263797293</c:v>
                </c:pt>
                <c:pt idx="15">
                  <c:v>3.734247157767606</c:v>
                </c:pt>
                <c:pt idx="16">
                  <c:v>3.7039279332270594</c:v>
                </c:pt>
                <c:pt idx="17">
                  <c:v>3.5685033963488393</c:v>
                </c:pt>
                <c:pt idx="18">
                  <c:v>3.4025959593309922</c:v>
                </c:pt>
                <c:pt idx="19">
                  <c:v>3.2791948473785055</c:v>
                </c:pt>
                <c:pt idx="20">
                  <c:v>3.1153025465687887</c:v>
                </c:pt>
                <c:pt idx="21">
                  <c:v>2.9742254267210866</c:v>
                </c:pt>
                <c:pt idx="22">
                  <c:v>2.8328757403726308</c:v>
                </c:pt>
                <c:pt idx="23">
                  <c:v>4.4046187697218704</c:v>
                </c:pt>
                <c:pt idx="24">
                  <c:v>4.284861612257389</c:v>
                </c:pt>
                <c:pt idx="25">
                  <c:v>4.1661509464266544</c:v>
                </c:pt>
                <c:pt idx="26">
                  <c:v>4.0480379999999681</c:v>
                </c:pt>
                <c:pt idx="27">
                  <c:v>4.0480379999999991</c:v>
                </c:pt>
                <c:pt idx="28">
                  <c:v>4.0480379999999938</c:v>
                </c:pt>
                <c:pt idx="29">
                  <c:v>4.0480380000000089</c:v>
                </c:pt>
                <c:pt idx="30">
                  <c:v>4.0480379999999938</c:v>
                </c:pt>
                <c:pt idx="31">
                  <c:v>4.048038</c:v>
                </c:pt>
                <c:pt idx="32">
                  <c:v>4.0480379999999938</c:v>
                </c:pt>
                <c:pt idx="33">
                  <c:v>4.0480379999999956</c:v>
                </c:pt>
                <c:pt idx="34">
                  <c:v>4.0480379999999876</c:v>
                </c:pt>
                <c:pt idx="35">
                  <c:v>4.0480380000000018</c:v>
                </c:pt>
                <c:pt idx="36">
                  <c:v>4.0480380000000089</c:v>
                </c:pt>
              </c:numCache>
            </c:numRef>
          </c:val>
          <c:smooth val="0"/>
          <c:extLst>
            <c:ext xmlns:c16="http://schemas.microsoft.com/office/drawing/2014/chart" uri="{C3380CC4-5D6E-409C-BE32-E72D297353CC}">
              <c16:uniqueId val="{00000005-F914-4A17-BF48-E5A806B76BE2}"/>
            </c:ext>
          </c:extLst>
        </c:ser>
        <c:ser>
          <c:idx val="6"/>
          <c:order val="6"/>
          <c:tx>
            <c:strRef>
              <c:f>'Provincial spending by services'!$L$82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services'!$L$83:$L$119</c:f>
              <c:numCache>
                <c:formatCode>#,##0.00</c:formatCode>
                <c:ptCount val="37"/>
                <c:pt idx="1">
                  <c:v>2.1680483314325127</c:v>
                </c:pt>
                <c:pt idx="2">
                  <c:v>0.69150165848028311</c:v>
                </c:pt>
                <c:pt idx="3">
                  <c:v>3.4558700413306789</c:v>
                </c:pt>
                <c:pt idx="4">
                  <c:v>3.1340486778745751</c:v>
                </c:pt>
                <c:pt idx="5">
                  <c:v>3.0525456280316092</c:v>
                </c:pt>
                <c:pt idx="6">
                  <c:v>3.1647958411624475</c:v>
                </c:pt>
                <c:pt idx="7">
                  <c:v>3.2735786713733792</c:v>
                </c:pt>
                <c:pt idx="8">
                  <c:v>3.3656287319919627</c:v>
                </c:pt>
                <c:pt idx="9">
                  <c:v>3.4974544562588159</c:v>
                </c:pt>
                <c:pt idx="10">
                  <c:v>3.5703566704492364</c:v>
                </c:pt>
                <c:pt idx="11">
                  <c:v>3.7041309041366723</c:v>
                </c:pt>
                <c:pt idx="12">
                  <c:v>3.7780080843780901</c:v>
                </c:pt>
                <c:pt idx="13">
                  <c:v>3.7486355776487312</c:v>
                </c:pt>
                <c:pt idx="14">
                  <c:v>3.7420864263797258</c:v>
                </c:pt>
                <c:pt idx="15">
                  <c:v>3.7342471577675846</c:v>
                </c:pt>
                <c:pt idx="16">
                  <c:v>3.7039279332270652</c:v>
                </c:pt>
                <c:pt idx="17">
                  <c:v>3.5685033963488544</c:v>
                </c:pt>
                <c:pt idx="18">
                  <c:v>3.4025959593309882</c:v>
                </c:pt>
                <c:pt idx="19">
                  <c:v>3.2791948473785166</c:v>
                </c:pt>
                <c:pt idx="20">
                  <c:v>3.115302546568782</c:v>
                </c:pt>
                <c:pt idx="21">
                  <c:v>2.9742254267210853</c:v>
                </c:pt>
                <c:pt idx="22">
                  <c:v>2.832875740372637</c:v>
                </c:pt>
                <c:pt idx="23">
                  <c:v>4.4046187697218624</c:v>
                </c:pt>
                <c:pt idx="24">
                  <c:v>4.2848616122573935</c:v>
                </c:pt>
                <c:pt idx="25">
                  <c:v>4.1661509464266411</c:v>
                </c:pt>
                <c:pt idx="26">
                  <c:v>4.048037999999984</c:v>
                </c:pt>
                <c:pt idx="27">
                  <c:v>4.0480379999999991</c:v>
                </c:pt>
                <c:pt idx="28">
                  <c:v>4.0480379999999956</c:v>
                </c:pt>
                <c:pt idx="29">
                  <c:v>4.0480379999999991</c:v>
                </c:pt>
                <c:pt idx="30">
                  <c:v>4.0480379999999814</c:v>
                </c:pt>
                <c:pt idx="31">
                  <c:v>4.0480380000000036</c:v>
                </c:pt>
                <c:pt idx="32">
                  <c:v>4.0480380000000045</c:v>
                </c:pt>
                <c:pt idx="33">
                  <c:v>4.0480379999999876</c:v>
                </c:pt>
                <c:pt idx="34">
                  <c:v>4.0480380000000036</c:v>
                </c:pt>
                <c:pt idx="35">
                  <c:v>4.0480379999999965</c:v>
                </c:pt>
                <c:pt idx="36">
                  <c:v>4.0480380000000045</c:v>
                </c:pt>
              </c:numCache>
            </c:numRef>
          </c:val>
          <c:smooth val="0"/>
          <c:extLst>
            <c:ext xmlns:c16="http://schemas.microsoft.com/office/drawing/2014/chart" uri="{C3380CC4-5D6E-409C-BE32-E72D297353CC}">
              <c16:uniqueId val="{00000006-F914-4A17-BF48-E5A806B76BE2}"/>
            </c:ext>
          </c:extLst>
        </c:ser>
        <c:dLbls>
          <c:showLegendKey val="0"/>
          <c:showVal val="0"/>
          <c:showCatName val="0"/>
          <c:showSerName val="0"/>
          <c:showPercent val="0"/>
          <c:showBubbleSize val="0"/>
        </c:dLbls>
        <c:smooth val="0"/>
        <c:axId val="513533816"/>
        <c:axId val="513531072"/>
      </c:lineChart>
      <c:catAx>
        <c:axId val="513533816"/>
        <c:scaling>
          <c:orientation val="minMax"/>
        </c:scaling>
        <c:delete val="0"/>
        <c:axPos val="b"/>
        <c:numFmt formatCode="General" sourceLinked="1"/>
        <c:majorTickMark val="out"/>
        <c:minorTickMark val="none"/>
        <c:tickLblPos val="nextTo"/>
        <c:crossAx val="513531072"/>
        <c:crosses val="autoZero"/>
        <c:auto val="1"/>
        <c:lblAlgn val="ctr"/>
        <c:lblOffset val="100"/>
        <c:noMultiLvlLbl val="0"/>
      </c:catAx>
      <c:valAx>
        <c:axId val="513531072"/>
        <c:scaling>
          <c:orientation val="minMax"/>
        </c:scaling>
        <c:delete val="0"/>
        <c:axPos val="l"/>
        <c:majorGridlines/>
        <c:numFmt formatCode="General" sourceLinked="1"/>
        <c:majorTickMark val="out"/>
        <c:minorTickMark val="none"/>
        <c:tickLblPos val="nextTo"/>
        <c:crossAx val="513533816"/>
        <c:crosses val="autoZero"/>
        <c:crossBetween val="between"/>
      </c:valAx>
    </c:plotArea>
    <c:legend>
      <c:legendPos val="b"/>
      <c:layout>
        <c:manualLayout>
          <c:xMode val="edge"/>
          <c:yMode val="edge"/>
          <c:x val="1.9187303627046893E-2"/>
          <c:y val="0.84619496794766469"/>
          <c:w val="0.9808126963729531"/>
          <c:h val="0.12861984015193839"/>
        </c:manualLayout>
      </c:layou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a:t>
            </a:r>
            <a:r>
              <a:rPr lang="en-CA" sz="1200" baseline="0"/>
              <a:t> growth of  PEI spending by type of services</a:t>
            </a:r>
            <a:endParaRPr lang="en-CA" sz="1200"/>
          </a:p>
        </c:rich>
      </c:tx>
      <c:overlay val="1"/>
    </c:title>
    <c:autoTitleDeleted val="0"/>
    <c:plotArea>
      <c:layout>
        <c:manualLayout>
          <c:layoutTarget val="inner"/>
          <c:xMode val="edge"/>
          <c:yMode val="edge"/>
          <c:x val="5.4654751081750066E-2"/>
          <c:y val="0.14567155811894794"/>
          <c:w val="0.91191062720326854"/>
          <c:h val="0.57983773974003461"/>
        </c:manualLayout>
      </c:layout>
      <c:lineChart>
        <c:grouping val="standard"/>
        <c:varyColors val="0"/>
        <c:ser>
          <c:idx val="0"/>
          <c:order val="0"/>
          <c:tx>
            <c:strRef>
              <c:f>'Provincial spending by services'!$N$82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services'!$N$83:$N$119</c:f>
              <c:numCache>
                <c:formatCode>#,##0.00</c:formatCode>
                <c:ptCount val="37"/>
                <c:pt idx="1">
                  <c:v>3.8175380947556659</c:v>
                </c:pt>
                <c:pt idx="2">
                  <c:v>4.8366547217083831</c:v>
                </c:pt>
                <c:pt idx="3">
                  <c:v>4.5791190579554</c:v>
                </c:pt>
                <c:pt idx="4">
                  <c:v>4.3718789195632795</c:v>
                </c:pt>
                <c:pt idx="5">
                  <c:v>4.2324045716639027</c:v>
                </c:pt>
                <c:pt idx="6">
                  <c:v>4.4434364625338691</c:v>
                </c:pt>
                <c:pt idx="7">
                  <c:v>4.5188754995659375</c:v>
                </c:pt>
                <c:pt idx="8">
                  <c:v>4.6652834480178251</c:v>
                </c:pt>
                <c:pt idx="9">
                  <c:v>4.8111289314015835</c:v>
                </c:pt>
                <c:pt idx="10">
                  <c:v>4.9605848468931759</c:v>
                </c:pt>
                <c:pt idx="11">
                  <c:v>5.1096067813479298</c:v>
                </c:pt>
                <c:pt idx="12">
                  <c:v>5.2308836902146281</c:v>
                </c:pt>
                <c:pt idx="13">
                  <c:v>5.3042356380694313</c:v>
                </c:pt>
                <c:pt idx="14">
                  <c:v>5.1919784456341818</c:v>
                </c:pt>
                <c:pt idx="15">
                  <c:v>5.2671083964706398</c:v>
                </c:pt>
                <c:pt idx="16">
                  <c:v>5.2179839061443172</c:v>
                </c:pt>
                <c:pt idx="17">
                  <c:v>5.1034376712832783</c:v>
                </c:pt>
                <c:pt idx="18">
                  <c:v>4.9204726047717573</c:v>
                </c:pt>
                <c:pt idx="19">
                  <c:v>4.8581035157714263</c:v>
                </c:pt>
                <c:pt idx="20">
                  <c:v>4.6797602494868702</c:v>
                </c:pt>
                <c:pt idx="21">
                  <c:v>4.5043831672422492</c:v>
                </c:pt>
                <c:pt idx="22">
                  <c:v>4.4478009835395804</c:v>
                </c:pt>
                <c:pt idx="23">
                  <c:v>4.4046187697218437</c:v>
                </c:pt>
                <c:pt idx="24">
                  <c:v>4.2848616122574077</c:v>
                </c:pt>
                <c:pt idx="25">
                  <c:v>4.166150946426642</c:v>
                </c:pt>
                <c:pt idx="26">
                  <c:v>4.0480379999999903</c:v>
                </c:pt>
                <c:pt idx="27">
                  <c:v>4.048038</c:v>
                </c:pt>
                <c:pt idx="28">
                  <c:v>4.0480379999999876</c:v>
                </c:pt>
                <c:pt idx="29">
                  <c:v>4.048038</c:v>
                </c:pt>
                <c:pt idx="30">
                  <c:v>4.0480379999999947</c:v>
                </c:pt>
                <c:pt idx="31">
                  <c:v>4.048038</c:v>
                </c:pt>
                <c:pt idx="32">
                  <c:v>4.0480379999999903</c:v>
                </c:pt>
                <c:pt idx="33">
                  <c:v>4.0480379999999965</c:v>
                </c:pt>
                <c:pt idx="34">
                  <c:v>4.0480379999999974</c:v>
                </c:pt>
                <c:pt idx="35">
                  <c:v>4.0480380000000027</c:v>
                </c:pt>
                <c:pt idx="36">
                  <c:v>4.048038</c:v>
                </c:pt>
              </c:numCache>
            </c:numRef>
          </c:val>
          <c:smooth val="0"/>
          <c:extLst>
            <c:ext xmlns:c16="http://schemas.microsoft.com/office/drawing/2014/chart" uri="{C3380CC4-5D6E-409C-BE32-E72D297353CC}">
              <c16:uniqueId val="{00000000-2FE0-466D-8D5F-8D499562FFE8}"/>
            </c:ext>
          </c:extLst>
        </c:ser>
        <c:ser>
          <c:idx val="1"/>
          <c:order val="1"/>
          <c:tx>
            <c:strRef>
              <c:f>'Provincial spending by services'!$O$82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services'!$O$83:$O$119</c:f>
              <c:numCache>
                <c:formatCode>#,##0.00</c:formatCode>
                <c:ptCount val="37"/>
                <c:pt idx="1">
                  <c:v>4.9466726106399994</c:v>
                </c:pt>
                <c:pt idx="2">
                  <c:v>4.6201655021620294</c:v>
                </c:pt>
                <c:pt idx="3">
                  <c:v>4.3620097677621814</c:v>
                </c:pt>
                <c:pt idx="4">
                  <c:v>4.154040572746732</c:v>
                </c:pt>
                <c:pt idx="5">
                  <c:v>4.0136897916678729</c:v>
                </c:pt>
                <c:pt idx="6">
                  <c:v>4.2230990405427518</c:v>
                </c:pt>
                <c:pt idx="7">
                  <c:v>4.297188199099863</c:v>
                </c:pt>
                <c:pt idx="8">
                  <c:v>4.4420830292876969</c:v>
                </c:pt>
                <c:pt idx="9">
                  <c:v>4.5864029145900078</c:v>
                </c:pt>
                <c:pt idx="10">
                  <c:v>4.7343116089957</c:v>
                </c:pt>
                <c:pt idx="11">
                  <c:v>4.8817731688076114</c:v>
                </c:pt>
                <c:pt idx="12">
                  <c:v>5.2308836902146352</c:v>
                </c:pt>
                <c:pt idx="13">
                  <c:v>5.3042356380694553</c:v>
                </c:pt>
                <c:pt idx="14">
                  <c:v>5.1919784456341693</c:v>
                </c:pt>
                <c:pt idx="15">
                  <c:v>5.2671083964706282</c:v>
                </c:pt>
                <c:pt idx="16">
                  <c:v>5.2179839061443332</c:v>
                </c:pt>
                <c:pt idx="17">
                  <c:v>5.1034376712832463</c:v>
                </c:pt>
                <c:pt idx="18">
                  <c:v>4.9204726047717848</c:v>
                </c:pt>
                <c:pt idx="19">
                  <c:v>4.8581035157714183</c:v>
                </c:pt>
                <c:pt idx="20">
                  <c:v>4.6797602494868755</c:v>
                </c:pt>
                <c:pt idx="21">
                  <c:v>4.5043831672422359</c:v>
                </c:pt>
                <c:pt idx="22">
                  <c:v>4.4478009835395973</c:v>
                </c:pt>
                <c:pt idx="23">
                  <c:v>4.4046187697218526</c:v>
                </c:pt>
                <c:pt idx="24">
                  <c:v>4.2848616122573926</c:v>
                </c:pt>
                <c:pt idx="25">
                  <c:v>4.1661509464266526</c:v>
                </c:pt>
                <c:pt idx="26">
                  <c:v>4.0480379999999867</c:v>
                </c:pt>
                <c:pt idx="27">
                  <c:v>4.0480379999999991</c:v>
                </c:pt>
                <c:pt idx="28">
                  <c:v>4.0480379999999974</c:v>
                </c:pt>
                <c:pt idx="29">
                  <c:v>4.0480379999999956</c:v>
                </c:pt>
                <c:pt idx="30">
                  <c:v>4.0480379999999929</c:v>
                </c:pt>
                <c:pt idx="31">
                  <c:v>4.0480379999999991</c:v>
                </c:pt>
                <c:pt idx="32">
                  <c:v>4.048038</c:v>
                </c:pt>
                <c:pt idx="33">
                  <c:v>4.0480379999999823</c:v>
                </c:pt>
                <c:pt idx="34">
                  <c:v>4.0480379999999982</c:v>
                </c:pt>
                <c:pt idx="35">
                  <c:v>4.0480380000000125</c:v>
                </c:pt>
                <c:pt idx="36">
                  <c:v>4.048038</c:v>
                </c:pt>
              </c:numCache>
            </c:numRef>
          </c:val>
          <c:smooth val="0"/>
          <c:extLst>
            <c:ext xmlns:c16="http://schemas.microsoft.com/office/drawing/2014/chart" uri="{C3380CC4-5D6E-409C-BE32-E72D297353CC}">
              <c16:uniqueId val="{00000001-2FE0-466D-8D5F-8D499562FFE8}"/>
            </c:ext>
          </c:extLst>
        </c:ser>
        <c:ser>
          <c:idx val="2"/>
          <c:order val="2"/>
          <c:tx>
            <c:strRef>
              <c:f>'Provincial spending by services'!$P$82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services'!$P$83:$P$119</c:f>
              <c:numCache>
                <c:formatCode>#,##0.00</c:formatCode>
                <c:ptCount val="37"/>
                <c:pt idx="1">
                  <c:v>4.5628710014709339</c:v>
                </c:pt>
                <c:pt idx="2">
                  <c:v>5.292049918203805</c:v>
                </c:pt>
                <c:pt idx="3">
                  <c:v>5.0329043335315156</c:v>
                </c:pt>
                <c:pt idx="4">
                  <c:v>4.8242797403211579</c:v>
                </c:pt>
                <c:pt idx="5">
                  <c:v>4.6837212879082122</c:v>
                </c:pt>
                <c:pt idx="6">
                  <c:v>4.8951913933773064</c:v>
                </c:pt>
                <c:pt idx="7">
                  <c:v>4.9704858174088651</c:v>
                </c:pt>
                <c:pt idx="8">
                  <c:v>5.1170597422543924</c:v>
                </c:pt>
                <c:pt idx="9">
                  <c:v>5.2630723935147934</c:v>
                </c:pt>
                <c:pt idx="10">
                  <c:v>5.4127146443402223</c:v>
                </c:pt>
                <c:pt idx="11">
                  <c:v>5.5619246240161413</c:v>
                </c:pt>
                <c:pt idx="12">
                  <c:v>5.2308836902146352</c:v>
                </c:pt>
                <c:pt idx="13">
                  <c:v>5.3042356380694553</c:v>
                </c:pt>
                <c:pt idx="14">
                  <c:v>5.1919784456341693</c:v>
                </c:pt>
                <c:pt idx="15">
                  <c:v>5.2671083964706282</c:v>
                </c:pt>
                <c:pt idx="16">
                  <c:v>5.2179839061443332</c:v>
                </c:pt>
                <c:pt idx="17">
                  <c:v>5.1034376712832463</c:v>
                </c:pt>
                <c:pt idx="18">
                  <c:v>4.9204726047717848</c:v>
                </c:pt>
                <c:pt idx="19">
                  <c:v>4.8581035157714183</c:v>
                </c:pt>
                <c:pt idx="20">
                  <c:v>4.6797602494868755</c:v>
                </c:pt>
                <c:pt idx="21">
                  <c:v>4.5043831672422359</c:v>
                </c:pt>
                <c:pt idx="22">
                  <c:v>4.4478009835395973</c:v>
                </c:pt>
                <c:pt idx="23">
                  <c:v>4.4046187697218526</c:v>
                </c:pt>
                <c:pt idx="24">
                  <c:v>4.2848616122573926</c:v>
                </c:pt>
                <c:pt idx="25">
                  <c:v>4.1661509464266526</c:v>
                </c:pt>
                <c:pt idx="26">
                  <c:v>4.0480379999999867</c:v>
                </c:pt>
                <c:pt idx="27">
                  <c:v>4.0480379999999991</c:v>
                </c:pt>
                <c:pt idx="28">
                  <c:v>4.0480379999999974</c:v>
                </c:pt>
                <c:pt idx="29">
                  <c:v>4.0480379999999956</c:v>
                </c:pt>
                <c:pt idx="30">
                  <c:v>4.0480379999999929</c:v>
                </c:pt>
                <c:pt idx="31">
                  <c:v>4.0480379999999991</c:v>
                </c:pt>
                <c:pt idx="32">
                  <c:v>4.048038</c:v>
                </c:pt>
                <c:pt idx="33">
                  <c:v>4.0480379999999823</c:v>
                </c:pt>
                <c:pt idx="34">
                  <c:v>4.0480379999999982</c:v>
                </c:pt>
                <c:pt idx="35">
                  <c:v>4.0480380000000125</c:v>
                </c:pt>
                <c:pt idx="36">
                  <c:v>4.048038</c:v>
                </c:pt>
              </c:numCache>
            </c:numRef>
          </c:val>
          <c:smooth val="0"/>
          <c:extLst>
            <c:ext xmlns:c16="http://schemas.microsoft.com/office/drawing/2014/chart" uri="{C3380CC4-5D6E-409C-BE32-E72D297353CC}">
              <c16:uniqueId val="{00000002-2FE0-466D-8D5F-8D499562FFE8}"/>
            </c:ext>
          </c:extLst>
        </c:ser>
        <c:ser>
          <c:idx val="3"/>
          <c:order val="3"/>
          <c:tx>
            <c:strRef>
              <c:f>'Provincial spending by services'!$Q$82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services'!$Q$83:$Q$119</c:f>
              <c:numCache>
                <c:formatCode>#,##0.00</c:formatCode>
                <c:ptCount val="37"/>
                <c:pt idx="1">
                  <c:v>3.5172422914562116</c:v>
                </c:pt>
                <c:pt idx="2">
                  <c:v>4.8345524405677534</c:v>
                </c:pt>
                <c:pt idx="3">
                  <c:v>4.5770150669238143</c:v>
                </c:pt>
                <c:pt idx="4">
                  <c:v>4.369772203524545</c:v>
                </c:pt>
                <c:pt idx="5">
                  <c:v>4.2302937517222663</c:v>
                </c:pt>
                <c:pt idx="6">
                  <c:v>4.441314401546828</c:v>
                </c:pt>
                <c:pt idx="7">
                  <c:v>4.5167448988621528</c:v>
                </c:pt>
                <c:pt idx="8">
                  <c:v>4.6631428112483198</c:v>
                </c:pt>
                <c:pt idx="9">
                  <c:v>4.8089782153147134</c:v>
                </c:pt>
                <c:pt idx="10">
                  <c:v>4.9584239220609065</c:v>
                </c:pt>
                <c:pt idx="11">
                  <c:v>5.1074356007617467</c:v>
                </c:pt>
                <c:pt idx="12">
                  <c:v>5.2308836902146352</c:v>
                </c:pt>
                <c:pt idx="13">
                  <c:v>5.30423563806945</c:v>
                </c:pt>
                <c:pt idx="14">
                  <c:v>5.1919784456341853</c:v>
                </c:pt>
                <c:pt idx="15">
                  <c:v>5.2671083964706185</c:v>
                </c:pt>
                <c:pt idx="16">
                  <c:v>5.2179839061443438</c:v>
                </c:pt>
                <c:pt idx="17">
                  <c:v>5.1034376712832463</c:v>
                </c:pt>
                <c:pt idx="18">
                  <c:v>4.9204726047717768</c:v>
                </c:pt>
                <c:pt idx="19">
                  <c:v>4.8581035157714236</c:v>
                </c:pt>
                <c:pt idx="20">
                  <c:v>4.6797602494868515</c:v>
                </c:pt>
                <c:pt idx="21">
                  <c:v>4.5043831672422669</c:v>
                </c:pt>
                <c:pt idx="22">
                  <c:v>4.4478009835395733</c:v>
                </c:pt>
                <c:pt idx="23">
                  <c:v>4.4046187697218508</c:v>
                </c:pt>
                <c:pt idx="24">
                  <c:v>4.2848616122574006</c:v>
                </c:pt>
                <c:pt idx="25">
                  <c:v>4.1661509464266508</c:v>
                </c:pt>
                <c:pt idx="26">
                  <c:v>4.0480379999999716</c:v>
                </c:pt>
                <c:pt idx="27">
                  <c:v>4.0480380000000213</c:v>
                </c:pt>
                <c:pt idx="28">
                  <c:v>4.048037999999984</c:v>
                </c:pt>
                <c:pt idx="29">
                  <c:v>4.0480379999999911</c:v>
                </c:pt>
                <c:pt idx="30">
                  <c:v>4.048038000000008</c:v>
                </c:pt>
                <c:pt idx="31">
                  <c:v>4.0480380000000062</c:v>
                </c:pt>
                <c:pt idx="32">
                  <c:v>4.0480379999999929</c:v>
                </c:pt>
                <c:pt idx="33">
                  <c:v>4.048037999999984</c:v>
                </c:pt>
                <c:pt idx="34">
                  <c:v>4.0480379999999965</c:v>
                </c:pt>
                <c:pt idx="35">
                  <c:v>4.0480379999999965</c:v>
                </c:pt>
                <c:pt idx="36">
                  <c:v>4.0480380000000125</c:v>
                </c:pt>
              </c:numCache>
            </c:numRef>
          </c:val>
          <c:smooth val="0"/>
          <c:extLst>
            <c:ext xmlns:c16="http://schemas.microsoft.com/office/drawing/2014/chart" uri="{C3380CC4-5D6E-409C-BE32-E72D297353CC}">
              <c16:uniqueId val="{00000003-2FE0-466D-8D5F-8D499562FFE8}"/>
            </c:ext>
          </c:extLst>
        </c:ser>
        <c:ser>
          <c:idx val="4"/>
          <c:order val="4"/>
          <c:tx>
            <c:strRef>
              <c:f>'Provincial spending by services'!$R$82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services'!$R$83:$R$119</c:f>
              <c:numCache>
                <c:formatCode>#,##0.00</c:formatCode>
                <c:ptCount val="37"/>
                <c:pt idx="1">
                  <c:v>3.5172422914562391</c:v>
                </c:pt>
                <c:pt idx="2">
                  <c:v>7.2253210318932757</c:v>
                </c:pt>
                <c:pt idx="3">
                  <c:v>6.9164255455367991</c:v>
                </c:pt>
                <c:pt idx="4">
                  <c:v>6.6610043633816538</c:v>
                </c:pt>
                <c:pt idx="5">
                  <c:v>6.4767197477134912</c:v>
                </c:pt>
                <c:pt idx="6">
                  <c:v>6.6521013010631416</c:v>
                </c:pt>
                <c:pt idx="7">
                  <c:v>6.6904610070398167</c:v>
                </c:pt>
                <c:pt idx="8">
                  <c:v>6.8026456911788946</c:v>
                </c:pt>
                <c:pt idx="9">
                  <c:v>6.9155371840506543</c:v>
                </c:pt>
                <c:pt idx="10">
                  <c:v>7.0333220266934742</c:v>
                </c:pt>
                <c:pt idx="11">
                  <c:v>7.151809359484</c:v>
                </c:pt>
                <c:pt idx="12">
                  <c:v>5.2308836902146307</c:v>
                </c:pt>
                <c:pt idx="13">
                  <c:v>5.30423563806945</c:v>
                </c:pt>
                <c:pt idx="14">
                  <c:v>5.1919784456341693</c:v>
                </c:pt>
                <c:pt idx="15">
                  <c:v>5.2671083964706327</c:v>
                </c:pt>
                <c:pt idx="16">
                  <c:v>5.2179839061443394</c:v>
                </c:pt>
                <c:pt idx="17">
                  <c:v>5.1034376712832428</c:v>
                </c:pt>
                <c:pt idx="18">
                  <c:v>4.9204726047717822</c:v>
                </c:pt>
                <c:pt idx="19">
                  <c:v>4.8581035157714201</c:v>
                </c:pt>
                <c:pt idx="20">
                  <c:v>4.6797602494868729</c:v>
                </c:pt>
                <c:pt idx="21">
                  <c:v>4.504383167242243</c:v>
                </c:pt>
                <c:pt idx="22">
                  <c:v>4.4478009835395778</c:v>
                </c:pt>
                <c:pt idx="23">
                  <c:v>4.4046187697218597</c:v>
                </c:pt>
                <c:pt idx="24">
                  <c:v>4.2848616122573917</c:v>
                </c:pt>
                <c:pt idx="25">
                  <c:v>4.1661509464266615</c:v>
                </c:pt>
                <c:pt idx="26">
                  <c:v>4.0480379999999716</c:v>
                </c:pt>
                <c:pt idx="27">
                  <c:v>4.0480380000000116</c:v>
                </c:pt>
                <c:pt idx="28">
                  <c:v>4.0480379999999787</c:v>
                </c:pt>
                <c:pt idx="29">
                  <c:v>4.0480380000000009</c:v>
                </c:pt>
                <c:pt idx="30">
                  <c:v>4.0480380000000027</c:v>
                </c:pt>
                <c:pt idx="31">
                  <c:v>4.0480379999999929</c:v>
                </c:pt>
                <c:pt idx="32">
                  <c:v>4.0480379999999974</c:v>
                </c:pt>
                <c:pt idx="33">
                  <c:v>4.0480379999999858</c:v>
                </c:pt>
                <c:pt idx="34">
                  <c:v>4.0480380000000116</c:v>
                </c:pt>
                <c:pt idx="35">
                  <c:v>4.0480379999999894</c:v>
                </c:pt>
                <c:pt idx="36">
                  <c:v>4.0480380000000098</c:v>
                </c:pt>
              </c:numCache>
            </c:numRef>
          </c:val>
          <c:smooth val="0"/>
          <c:extLst>
            <c:ext xmlns:c16="http://schemas.microsoft.com/office/drawing/2014/chart" uri="{C3380CC4-5D6E-409C-BE32-E72D297353CC}">
              <c16:uniqueId val="{00000004-2FE0-466D-8D5F-8D499562FFE8}"/>
            </c:ext>
          </c:extLst>
        </c:ser>
        <c:ser>
          <c:idx val="5"/>
          <c:order val="5"/>
          <c:tx>
            <c:strRef>
              <c:f>'Provincial spending by services'!$S$82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services'!$S$83:$S$119</c:f>
              <c:numCache>
                <c:formatCode>#,##0.00</c:formatCode>
                <c:ptCount val="37"/>
                <c:pt idx="1">
                  <c:v>5.2106960976991505</c:v>
                </c:pt>
                <c:pt idx="2">
                  <c:v>5.3447347429514132</c:v>
                </c:pt>
                <c:pt idx="3">
                  <c:v>5.0851497041881197</c:v>
                </c:pt>
                <c:pt idx="4">
                  <c:v>4.8761148988273471</c:v>
                </c:pt>
                <c:pt idx="5">
                  <c:v>4.7351836098554827</c:v>
                </c:pt>
                <c:pt idx="6">
                  <c:v>4.9464563999883389</c:v>
                </c:pt>
                <c:pt idx="7">
                  <c:v>5.021488773210951</c:v>
                </c:pt>
                <c:pt idx="8">
                  <c:v>5.1678372623769864</c:v>
                </c:pt>
                <c:pt idx="9">
                  <c:v>5.3136259678601867</c:v>
                </c:pt>
                <c:pt idx="10">
                  <c:v>5.4630477493123397</c:v>
                </c:pt>
                <c:pt idx="11">
                  <c:v>5.6120387587402263</c:v>
                </c:pt>
                <c:pt idx="12">
                  <c:v>5.2308836902146227</c:v>
                </c:pt>
                <c:pt idx="13">
                  <c:v>5.30423563806945</c:v>
                </c:pt>
                <c:pt idx="14">
                  <c:v>5.1919784456341782</c:v>
                </c:pt>
                <c:pt idx="15">
                  <c:v>5.2671083964706282</c:v>
                </c:pt>
                <c:pt idx="16">
                  <c:v>5.2179839061443234</c:v>
                </c:pt>
                <c:pt idx="17">
                  <c:v>5.1034376712832659</c:v>
                </c:pt>
                <c:pt idx="18">
                  <c:v>4.9204726047717795</c:v>
                </c:pt>
                <c:pt idx="19">
                  <c:v>4.8581035157714165</c:v>
                </c:pt>
                <c:pt idx="20">
                  <c:v>4.6797602494868631</c:v>
                </c:pt>
                <c:pt idx="21">
                  <c:v>4.5043831672422572</c:v>
                </c:pt>
                <c:pt idx="22">
                  <c:v>4.4478009835395866</c:v>
                </c:pt>
                <c:pt idx="23">
                  <c:v>4.4046187697218375</c:v>
                </c:pt>
                <c:pt idx="24">
                  <c:v>4.284861612257413</c:v>
                </c:pt>
                <c:pt idx="25">
                  <c:v>4.1661509464266517</c:v>
                </c:pt>
                <c:pt idx="26">
                  <c:v>4.0480379999999716</c:v>
                </c:pt>
                <c:pt idx="27">
                  <c:v>4.048038000000016</c:v>
                </c:pt>
                <c:pt idx="28">
                  <c:v>4.0480379999999903</c:v>
                </c:pt>
                <c:pt idx="29">
                  <c:v>4.0480379999999929</c:v>
                </c:pt>
                <c:pt idx="30">
                  <c:v>4.0480379999999991</c:v>
                </c:pt>
                <c:pt idx="31">
                  <c:v>4.0480379999999965</c:v>
                </c:pt>
                <c:pt idx="32">
                  <c:v>4.048038</c:v>
                </c:pt>
                <c:pt idx="33">
                  <c:v>4.0480379999999805</c:v>
                </c:pt>
                <c:pt idx="34">
                  <c:v>4.0480380000000116</c:v>
                </c:pt>
                <c:pt idx="35">
                  <c:v>4.0480379999999947</c:v>
                </c:pt>
                <c:pt idx="36">
                  <c:v>4.0480379999999911</c:v>
                </c:pt>
              </c:numCache>
            </c:numRef>
          </c:val>
          <c:smooth val="0"/>
          <c:extLst>
            <c:ext xmlns:c16="http://schemas.microsoft.com/office/drawing/2014/chart" uri="{C3380CC4-5D6E-409C-BE32-E72D297353CC}">
              <c16:uniqueId val="{00000005-2FE0-466D-8D5F-8D499562FFE8}"/>
            </c:ext>
          </c:extLst>
        </c:ser>
        <c:ser>
          <c:idx val="6"/>
          <c:order val="6"/>
          <c:tx>
            <c:strRef>
              <c:f>'Provincial spending by services'!$T$82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services'!$T$83:$T$119</c:f>
              <c:numCache>
                <c:formatCode>#,##0.00</c:formatCode>
                <c:ptCount val="37"/>
                <c:pt idx="1">
                  <c:v>0.26583489309005087</c:v>
                </c:pt>
                <c:pt idx="2">
                  <c:v>4.9059028167545184</c:v>
                </c:pt>
                <c:pt idx="3">
                  <c:v>4.6483763394678776</c:v>
                </c:pt>
                <c:pt idx="4">
                  <c:v>4.4411786116769711</c:v>
                </c:pt>
                <c:pt idx="5">
                  <c:v>4.3017917877575025</c:v>
                </c:pt>
                <c:pt idx="6">
                  <c:v>4.5131453784208508</c:v>
                </c:pt>
                <c:pt idx="7">
                  <c:v>4.5888168388431261</c:v>
                </c:pt>
                <c:pt idx="8">
                  <c:v>4.7355058182820633</c:v>
                </c:pt>
                <c:pt idx="9">
                  <c:v>4.8816332020130808</c:v>
                </c:pt>
                <c:pt idx="10">
                  <c:v>5.0313747057266784</c:v>
                </c:pt>
                <c:pt idx="11">
                  <c:v>5.1806832077183982</c:v>
                </c:pt>
                <c:pt idx="12">
                  <c:v>5.2308836902146263</c:v>
                </c:pt>
                <c:pt idx="13">
                  <c:v>5.3042356380694677</c:v>
                </c:pt>
                <c:pt idx="14">
                  <c:v>5.1919784456341782</c:v>
                </c:pt>
                <c:pt idx="15">
                  <c:v>5.2671083964706167</c:v>
                </c:pt>
                <c:pt idx="16">
                  <c:v>5.2179839061443456</c:v>
                </c:pt>
                <c:pt idx="17">
                  <c:v>5.103437671283233</c:v>
                </c:pt>
                <c:pt idx="18">
                  <c:v>4.9204726047717742</c:v>
                </c:pt>
                <c:pt idx="19">
                  <c:v>4.8581035157714263</c:v>
                </c:pt>
                <c:pt idx="20">
                  <c:v>4.6797602494868871</c:v>
                </c:pt>
                <c:pt idx="21">
                  <c:v>4.5043831672422447</c:v>
                </c:pt>
                <c:pt idx="22">
                  <c:v>4.4478009835395591</c:v>
                </c:pt>
                <c:pt idx="23">
                  <c:v>4.4046187697218535</c:v>
                </c:pt>
                <c:pt idx="24">
                  <c:v>4.284861612257405</c:v>
                </c:pt>
                <c:pt idx="25">
                  <c:v>4.1661509464266615</c:v>
                </c:pt>
                <c:pt idx="26">
                  <c:v>4.0480379999999663</c:v>
                </c:pt>
                <c:pt idx="27">
                  <c:v>4.0480380000000098</c:v>
                </c:pt>
                <c:pt idx="28">
                  <c:v>4.0480379999999814</c:v>
                </c:pt>
                <c:pt idx="29">
                  <c:v>4.0480380000000009</c:v>
                </c:pt>
                <c:pt idx="30">
                  <c:v>4.0480379999999929</c:v>
                </c:pt>
                <c:pt idx="31">
                  <c:v>4.0480380000000116</c:v>
                </c:pt>
                <c:pt idx="32">
                  <c:v>4.0480379999999876</c:v>
                </c:pt>
                <c:pt idx="33">
                  <c:v>4.0480379999999831</c:v>
                </c:pt>
                <c:pt idx="34">
                  <c:v>4.0480380000000045</c:v>
                </c:pt>
                <c:pt idx="35">
                  <c:v>4.0480380000000071</c:v>
                </c:pt>
                <c:pt idx="36">
                  <c:v>4.0480379999999867</c:v>
                </c:pt>
              </c:numCache>
            </c:numRef>
          </c:val>
          <c:smooth val="0"/>
          <c:extLst>
            <c:ext xmlns:c16="http://schemas.microsoft.com/office/drawing/2014/chart" uri="{C3380CC4-5D6E-409C-BE32-E72D297353CC}">
              <c16:uniqueId val="{00000006-2FE0-466D-8D5F-8D499562FFE8}"/>
            </c:ext>
          </c:extLst>
        </c:ser>
        <c:dLbls>
          <c:showLegendKey val="0"/>
          <c:showVal val="0"/>
          <c:showCatName val="0"/>
          <c:showSerName val="0"/>
          <c:showPercent val="0"/>
          <c:showBubbleSize val="0"/>
        </c:dLbls>
        <c:smooth val="0"/>
        <c:axId val="513531464"/>
        <c:axId val="513533424"/>
      </c:lineChart>
      <c:catAx>
        <c:axId val="513531464"/>
        <c:scaling>
          <c:orientation val="minMax"/>
        </c:scaling>
        <c:delete val="0"/>
        <c:axPos val="b"/>
        <c:numFmt formatCode="General" sourceLinked="1"/>
        <c:majorTickMark val="out"/>
        <c:minorTickMark val="none"/>
        <c:tickLblPos val="nextTo"/>
        <c:crossAx val="513533424"/>
        <c:crosses val="autoZero"/>
        <c:auto val="1"/>
        <c:lblAlgn val="ctr"/>
        <c:lblOffset val="100"/>
        <c:noMultiLvlLbl val="0"/>
      </c:catAx>
      <c:valAx>
        <c:axId val="513533424"/>
        <c:scaling>
          <c:orientation val="minMax"/>
        </c:scaling>
        <c:delete val="0"/>
        <c:axPos val="l"/>
        <c:majorGridlines/>
        <c:numFmt formatCode="General" sourceLinked="1"/>
        <c:majorTickMark val="out"/>
        <c:minorTickMark val="none"/>
        <c:tickLblPos val="nextTo"/>
        <c:crossAx val="513531464"/>
        <c:crosses val="autoZero"/>
        <c:crossBetween val="between"/>
      </c:valAx>
    </c:plotArea>
    <c:legend>
      <c:legendPos val="b"/>
      <c:layout>
        <c:manualLayout>
          <c:xMode val="edge"/>
          <c:yMode val="edge"/>
          <c:x val="7.6198740609483548E-2"/>
          <c:y val="0.85561353856362632"/>
          <c:w val="0.90014095008830308"/>
          <c:h val="0.12259158780802777"/>
        </c:manualLayout>
      </c:layou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NS spending</a:t>
            </a:r>
            <a:r>
              <a:rPr lang="en-CA" sz="1200" baseline="0"/>
              <a:t> by type of services</a:t>
            </a:r>
            <a:endParaRPr lang="en-CA" sz="1200"/>
          </a:p>
        </c:rich>
      </c:tx>
      <c:layout>
        <c:manualLayout>
          <c:xMode val="edge"/>
          <c:yMode val="edge"/>
          <c:x val="0.1402990918905665"/>
          <c:y val="3.5196698272562679E-2"/>
        </c:manualLayout>
      </c:layout>
      <c:overlay val="1"/>
    </c:title>
    <c:autoTitleDeleted val="0"/>
    <c:plotArea>
      <c:layout>
        <c:manualLayout>
          <c:layoutTarget val="inner"/>
          <c:xMode val="edge"/>
          <c:yMode val="edge"/>
          <c:x val="5.5199225707123968E-2"/>
          <c:y val="0.14006733932083676"/>
          <c:w val="0.90597604145686161"/>
          <c:h val="0.55252026373689711"/>
        </c:manualLayout>
      </c:layout>
      <c:lineChart>
        <c:grouping val="standard"/>
        <c:varyColors val="0"/>
        <c:ser>
          <c:idx val="0"/>
          <c:order val="0"/>
          <c:tx>
            <c:strRef>
              <c:f>'Provincial spending by services'!$V$82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services'!$V$83:$V$119</c:f>
              <c:numCache>
                <c:formatCode>#,##0.00</c:formatCode>
                <c:ptCount val="37"/>
                <c:pt idx="1">
                  <c:v>5.139440220325354</c:v>
                </c:pt>
                <c:pt idx="2">
                  <c:v>2.0584766899965192</c:v>
                </c:pt>
                <c:pt idx="3">
                  <c:v>3.7052088554416525</c:v>
                </c:pt>
                <c:pt idx="4">
                  <c:v>3.4358336127550739</c:v>
                </c:pt>
                <c:pt idx="5">
                  <c:v>3.3565604896886634</c:v>
                </c:pt>
                <c:pt idx="6">
                  <c:v>3.5029175358707429</c:v>
                </c:pt>
                <c:pt idx="7">
                  <c:v>3.6462192965654214</c:v>
                </c:pt>
                <c:pt idx="8">
                  <c:v>3.7828449773124855</c:v>
                </c:pt>
                <c:pt idx="9">
                  <c:v>3.9187864788736677</c:v>
                </c:pt>
                <c:pt idx="10">
                  <c:v>4.0581703609897479</c:v>
                </c:pt>
                <c:pt idx="11">
                  <c:v>4.1969756605224573</c:v>
                </c:pt>
                <c:pt idx="12">
                  <c:v>4.3544704207306371</c:v>
                </c:pt>
                <c:pt idx="13">
                  <c:v>4.3603836031032701</c:v>
                </c:pt>
                <c:pt idx="14">
                  <c:v>4.3357486229944593</c:v>
                </c:pt>
                <c:pt idx="15">
                  <c:v>4.3321568733891587</c:v>
                </c:pt>
                <c:pt idx="16">
                  <c:v>4.3171350509066189</c:v>
                </c:pt>
                <c:pt idx="17">
                  <c:v>4.1863849241968092</c:v>
                </c:pt>
                <c:pt idx="18">
                  <c:v>4.0364546479627013</c:v>
                </c:pt>
                <c:pt idx="19">
                  <c:v>3.8858380842745692</c:v>
                </c:pt>
                <c:pt idx="20">
                  <c:v>3.7501761984800428</c:v>
                </c:pt>
                <c:pt idx="21">
                  <c:v>3.6159922718305015</c:v>
                </c:pt>
                <c:pt idx="22">
                  <c:v>3.4820845535851825</c:v>
                </c:pt>
                <c:pt idx="23">
                  <c:v>4.4046187697218544</c:v>
                </c:pt>
                <c:pt idx="24">
                  <c:v>4.2848616122574033</c:v>
                </c:pt>
                <c:pt idx="25">
                  <c:v>4.1661509464266269</c:v>
                </c:pt>
                <c:pt idx="26">
                  <c:v>4.0480380000000089</c:v>
                </c:pt>
                <c:pt idx="27">
                  <c:v>4.0480379999999965</c:v>
                </c:pt>
                <c:pt idx="28">
                  <c:v>4.048037999999992</c:v>
                </c:pt>
                <c:pt idx="29">
                  <c:v>4.0480379999999929</c:v>
                </c:pt>
                <c:pt idx="30">
                  <c:v>4.0480380000000009</c:v>
                </c:pt>
                <c:pt idx="31">
                  <c:v>4.0480380000000009</c:v>
                </c:pt>
                <c:pt idx="32">
                  <c:v>4.0480379999999911</c:v>
                </c:pt>
                <c:pt idx="33">
                  <c:v>4.0480379999999885</c:v>
                </c:pt>
                <c:pt idx="34">
                  <c:v>4.0480380000000062</c:v>
                </c:pt>
                <c:pt idx="35">
                  <c:v>4.0480379999999938</c:v>
                </c:pt>
                <c:pt idx="36">
                  <c:v>4.0480379999999991</c:v>
                </c:pt>
              </c:numCache>
            </c:numRef>
          </c:val>
          <c:smooth val="0"/>
          <c:extLst>
            <c:ext xmlns:c16="http://schemas.microsoft.com/office/drawing/2014/chart" uri="{C3380CC4-5D6E-409C-BE32-E72D297353CC}">
              <c16:uniqueId val="{00000000-A526-45CB-B5F1-D316E824E084}"/>
            </c:ext>
          </c:extLst>
        </c:ser>
        <c:ser>
          <c:idx val="1"/>
          <c:order val="1"/>
          <c:tx>
            <c:strRef>
              <c:f>'Provincial spending by services'!$W$82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services'!$W$83:$W$119</c:f>
              <c:numCache>
                <c:formatCode>#,##0.00</c:formatCode>
                <c:ptCount val="37"/>
                <c:pt idx="1">
                  <c:v>6.2829519343593558</c:v>
                </c:pt>
                <c:pt idx="2">
                  <c:v>1.8477244485657489</c:v>
                </c:pt>
                <c:pt idx="3">
                  <c:v>3.4899138282243238</c:v>
                </c:pt>
                <c:pt idx="4">
                  <c:v>3.2199489201631475</c:v>
                </c:pt>
                <c:pt idx="5">
                  <c:v>3.1396835263148586</c:v>
                </c:pt>
                <c:pt idx="6">
                  <c:v>3.2845642645611619</c:v>
                </c:pt>
                <c:pt idx="7">
                  <c:v>3.4263829229960829</c:v>
                </c:pt>
                <c:pt idx="8">
                  <c:v>3.5615263729688804</c:v>
                </c:pt>
                <c:pt idx="9">
                  <c:v>3.6959737375609225</c:v>
                </c:pt>
                <c:pt idx="10">
                  <c:v>3.8338425414409771</c:v>
                </c:pt>
                <c:pt idx="11">
                  <c:v>3.9711202500851037</c:v>
                </c:pt>
                <c:pt idx="12">
                  <c:v>4.3544704207306202</c:v>
                </c:pt>
                <c:pt idx="13">
                  <c:v>4.3603836031032834</c:v>
                </c:pt>
                <c:pt idx="14">
                  <c:v>4.3357486229944495</c:v>
                </c:pt>
                <c:pt idx="15">
                  <c:v>4.3321568733891667</c:v>
                </c:pt>
                <c:pt idx="16">
                  <c:v>4.3171350509066251</c:v>
                </c:pt>
                <c:pt idx="17">
                  <c:v>4.1863849241968101</c:v>
                </c:pt>
                <c:pt idx="18">
                  <c:v>4.0364546479627004</c:v>
                </c:pt>
                <c:pt idx="19">
                  <c:v>3.8858380842745648</c:v>
                </c:pt>
                <c:pt idx="20">
                  <c:v>3.7501761984800428</c:v>
                </c:pt>
                <c:pt idx="21">
                  <c:v>3.6159922718304927</c:v>
                </c:pt>
                <c:pt idx="22">
                  <c:v>3.4820845535851901</c:v>
                </c:pt>
                <c:pt idx="23">
                  <c:v>4.4046187697218571</c:v>
                </c:pt>
                <c:pt idx="24">
                  <c:v>4.2848616122573961</c:v>
                </c:pt>
                <c:pt idx="25">
                  <c:v>4.1661509464266215</c:v>
                </c:pt>
                <c:pt idx="26">
                  <c:v>4.0480380000000062</c:v>
                </c:pt>
                <c:pt idx="27">
                  <c:v>4.0480380000000054</c:v>
                </c:pt>
                <c:pt idx="28">
                  <c:v>4.048038</c:v>
                </c:pt>
                <c:pt idx="29">
                  <c:v>4.048037999999984</c:v>
                </c:pt>
                <c:pt idx="30">
                  <c:v>4.0480379999999929</c:v>
                </c:pt>
                <c:pt idx="31">
                  <c:v>4.0480380000000169</c:v>
                </c:pt>
                <c:pt idx="32">
                  <c:v>4.0480379999999858</c:v>
                </c:pt>
                <c:pt idx="33">
                  <c:v>4.0480379999999876</c:v>
                </c:pt>
                <c:pt idx="34">
                  <c:v>4.0480379999999991</c:v>
                </c:pt>
                <c:pt idx="35">
                  <c:v>4.0480380000000036</c:v>
                </c:pt>
                <c:pt idx="36">
                  <c:v>4.0480379999999965</c:v>
                </c:pt>
              </c:numCache>
            </c:numRef>
          </c:val>
          <c:smooth val="0"/>
          <c:extLst>
            <c:ext xmlns:c16="http://schemas.microsoft.com/office/drawing/2014/chart" uri="{C3380CC4-5D6E-409C-BE32-E72D297353CC}">
              <c16:uniqueId val="{00000001-A526-45CB-B5F1-D316E824E084}"/>
            </c:ext>
          </c:extLst>
        </c:ser>
        <c:ser>
          <c:idx val="2"/>
          <c:order val="2"/>
          <c:tx>
            <c:strRef>
              <c:f>'Provincial spending by services'!$X$82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services'!$X$83:$X$119</c:f>
              <c:numCache>
                <c:formatCode>#,##0.00</c:formatCode>
                <c:ptCount val="37"/>
                <c:pt idx="1">
                  <c:v>5.8942634036520793</c:v>
                </c:pt>
                <c:pt idx="2">
                  <c:v>2.5018038847610233</c:v>
                </c:pt>
                <c:pt idx="3">
                  <c:v>4.1552020969515926</c:v>
                </c:pt>
                <c:pt idx="4">
                  <c:v>3.8841771369552238</c:v>
                </c:pt>
                <c:pt idx="5">
                  <c:v>3.8040848816874786</c:v>
                </c:pt>
                <c:pt idx="6">
                  <c:v>3.9506043885557229</c:v>
                </c:pt>
                <c:pt idx="7">
                  <c:v>4.0940589983992783</c:v>
                </c:pt>
                <c:pt idx="8">
                  <c:v>4.230812322019128</c:v>
                </c:pt>
                <c:pt idx="9">
                  <c:v>4.366882178430636</c:v>
                </c:pt>
                <c:pt idx="10">
                  <c:v>4.5064129041944341</c:v>
                </c:pt>
                <c:pt idx="11">
                  <c:v>4.6453661805380344</c:v>
                </c:pt>
                <c:pt idx="12">
                  <c:v>4.3544704207306202</c:v>
                </c:pt>
                <c:pt idx="13">
                  <c:v>4.3603836031032834</c:v>
                </c:pt>
                <c:pt idx="14">
                  <c:v>4.3357486229944495</c:v>
                </c:pt>
                <c:pt idx="15">
                  <c:v>4.3321568733891667</c:v>
                </c:pt>
                <c:pt idx="16">
                  <c:v>4.3171350509066251</c:v>
                </c:pt>
                <c:pt idx="17">
                  <c:v>4.1863849241968101</c:v>
                </c:pt>
                <c:pt idx="18">
                  <c:v>4.0364546479627004</c:v>
                </c:pt>
                <c:pt idx="19">
                  <c:v>3.8858380842745648</c:v>
                </c:pt>
                <c:pt idx="20">
                  <c:v>3.7501761984800428</c:v>
                </c:pt>
                <c:pt idx="21">
                  <c:v>3.6159922718304927</c:v>
                </c:pt>
                <c:pt idx="22">
                  <c:v>3.4820845535851901</c:v>
                </c:pt>
                <c:pt idx="23">
                  <c:v>4.4046187697218571</c:v>
                </c:pt>
                <c:pt idx="24">
                  <c:v>4.2848616122573961</c:v>
                </c:pt>
                <c:pt idx="25">
                  <c:v>4.1661509464266215</c:v>
                </c:pt>
                <c:pt idx="26">
                  <c:v>4.0480380000000062</c:v>
                </c:pt>
                <c:pt idx="27">
                  <c:v>4.0480380000000054</c:v>
                </c:pt>
                <c:pt idx="28">
                  <c:v>4.048038</c:v>
                </c:pt>
                <c:pt idx="29">
                  <c:v>4.048037999999984</c:v>
                </c:pt>
                <c:pt idx="30">
                  <c:v>4.0480379999999929</c:v>
                </c:pt>
                <c:pt idx="31">
                  <c:v>4.0480380000000169</c:v>
                </c:pt>
                <c:pt idx="32">
                  <c:v>4.0480379999999858</c:v>
                </c:pt>
                <c:pt idx="33">
                  <c:v>4.0480379999999876</c:v>
                </c:pt>
                <c:pt idx="34">
                  <c:v>4.0480379999999991</c:v>
                </c:pt>
                <c:pt idx="35">
                  <c:v>4.0480380000000036</c:v>
                </c:pt>
                <c:pt idx="36">
                  <c:v>4.0480379999999965</c:v>
                </c:pt>
              </c:numCache>
            </c:numRef>
          </c:val>
          <c:smooth val="0"/>
          <c:extLst>
            <c:ext xmlns:c16="http://schemas.microsoft.com/office/drawing/2014/chart" uri="{C3380CC4-5D6E-409C-BE32-E72D297353CC}">
              <c16:uniqueId val="{00000002-A526-45CB-B5F1-D316E824E084}"/>
            </c:ext>
          </c:extLst>
        </c:ser>
        <c:ser>
          <c:idx val="3"/>
          <c:order val="3"/>
          <c:tx>
            <c:strRef>
              <c:f>'Provincial spending by services'!$Y$82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services'!$Y$83:$Y$119</c:f>
              <c:numCache>
                <c:formatCode>#,##0.00</c:formatCode>
                <c:ptCount val="37"/>
                <c:pt idx="1">
                  <c:v>4.8353207696155689</c:v>
                </c:pt>
                <c:pt idx="2">
                  <c:v>2.0564301194401229</c:v>
                </c:pt>
                <c:pt idx="3">
                  <c:v>3.7031224463063812</c:v>
                </c:pt>
                <c:pt idx="4">
                  <c:v>3.4337457905187891</c:v>
                </c:pt>
                <c:pt idx="5">
                  <c:v>3.3544674065454831</c:v>
                </c:pt>
                <c:pt idx="6">
                  <c:v>3.5008145841603757</c:v>
                </c:pt>
                <c:pt idx="7">
                  <c:v>3.6441064848199636</c:v>
                </c:pt>
                <c:pt idx="8">
                  <c:v>3.7807223883633578</c:v>
                </c:pt>
                <c:pt idx="9">
                  <c:v>3.9166540735834574</c:v>
                </c:pt>
                <c:pt idx="10">
                  <c:v>4.0560280150351815</c:v>
                </c:pt>
                <c:pt idx="11">
                  <c:v>4.194823331562068</c:v>
                </c:pt>
                <c:pt idx="12">
                  <c:v>4.3544704207306344</c:v>
                </c:pt>
                <c:pt idx="13">
                  <c:v>4.3603836031032834</c:v>
                </c:pt>
                <c:pt idx="14">
                  <c:v>4.3357486229944469</c:v>
                </c:pt>
                <c:pt idx="15">
                  <c:v>4.3321568733891658</c:v>
                </c:pt>
                <c:pt idx="16">
                  <c:v>4.317135050906626</c:v>
                </c:pt>
                <c:pt idx="17">
                  <c:v>4.1863849241967825</c:v>
                </c:pt>
                <c:pt idx="18">
                  <c:v>4.036454647962719</c:v>
                </c:pt>
                <c:pt idx="19">
                  <c:v>3.8858380842745692</c:v>
                </c:pt>
                <c:pt idx="20">
                  <c:v>3.7501761984800428</c:v>
                </c:pt>
                <c:pt idx="21">
                  <c:v>3.615992271830494</c:v>
                </c:pt>
                <c:pt idx="22">
                  <c:v>3.4820845535851901</c:v>
                </c:pt>
                <c:pt idx="23">
                  <c:v>4.4046187697218597</c:v>
                </c:pt>
                <c:pt idx="24">
                  <c:v>4.2848616122573864</c:v>
                </c:pt>
                <c:pt idx="25">
                  <c:v>4.166150946426626</c:v>
                </c:pt>
                <c:pt idx="26">
                  <c:v>4.0480380000000045</c:v>
                </c:pt>
                <c:pt idx="27">
                  <c:v>4.0480380000000018</c:v>
                </c:pt>
                <c:pt idx="28">
                  <c:v>4.0480379999999982</c:v>
                </c:pt>
                <c:pt idx="29">
                  <c:v>4.0480379999999903</c:v>
                </c:pt>
                <c:pt idx="30">
                  <c:v>4.0480380000000036</c:v>
                </c:pt>
                <c:pt idx="31">
                  <c:v>4.0480379999999974</c:v>
                </c:pt>
                <c:pt idx="32">
                  <c:v>4.048037999999992</c:v>
                </c:pt>
                <c:pt idx="33">
                  <c:v>4.0480379999999903</c:v>
                </c:pt>
                <c:pt idx="34">
                  <c:v>4.048038000000008</c:v>
                </c:pt>
                <c:pt idx="35">
                  <c:v>4.0480379999999991</c:v>
                </c:pt>
                <c:pt idx="36">
                  <c:v>4.0480379999999991</c:v>
                </c:pt>
              </c:numCache>
            </c:numRef>
          </c:val>
          <c:smooth val="0"/>
          <c:extLst>
            <c:ext xmlns:c16="http://schemas.microsoft.com/office/drawing/2014/chart" uri="{C3380CC4-5D6E-409C-BE32-E72D297353CC}">
              <c16:uniqueId val="{00000003-A526-45CB-B5F1-D316E824E084}"/>
            </c:ext>
          </c:extLst>
        </c:ser>
        <c:ser>
          <c:idx val="4"/>
          <c:order val="4"/>
          <c:tx>
            <c:strRef>
              <c:f>'Provincial spending by services'!$Z$82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services'!$Z$83:$Z$119</c:f>
              <c:numCache>
                <c:formatCode>#,##0.00</c:formatCode>
                <c:ptCount val="37"/>
                <c:pt idx="1">
                  <c:v>4.8353207696155778</c:v>
                </c:pt>
                <c:pt idx="2">
                  <c:v>4.3838431907239439</c:v>
                </c:pt>
                <c:pt idx="3">
                  <c:v>6.0229837577094569</c:v>
                </c:pt>
                <c:pt idx="4">
                  <c:v>5.7044293396558094</c:v>
                </c:pt>
                <c:pt idx="5">
                  <c:v>5.5820171334698365</c:v>
                </c:pt>
                <c:pt idx="6">
                  <c:v>5.6916932252715471</c:v>
                </c:pt>
                <c:pt idx="7">
                  <c:v>5.7996736525665922</c:v>
                </c:pt>
                <c:pt idx="8">
                  <c:v>5.9021870077815315</c:v>
                </c:pt>
                <c:pt idx="9">
                  <c:v>6.0052781911664779</c:v>
                </c:pt>
                <c:pt idx="10">
                  <c:v>6.1130868697328893</c:v>
                </c:pt>
                <c:pt idx="11">
                  <c:v>6.221446485254563</c:v>
                </c:pt>
                <c:pt idx="12">
                  <c:v>4.3544704207306149</c:v>
                </c:pt>
                <c:pt idx="13">
                  <c:v>4.3603836031032852</c:v>
                </c:pt>
                <c:pt idx="14">
                  <c:v>4.3357486229944451</c:v>
                </c:pt>
                <c:pt idx="15">
                  <c:v>4.3321568733891747</c:v>
                </c:pt>
                <c:pt idx="16">
                  <c:v>4.3171350509066215</c:v>
                </c:pt>
                <c:pt idx="17">
                  <c:v>4.1863849241967985</c:v>
                </c:pt>
                <c:pt idx="18">
                  <c:v>4.036454647962703</c:v>
                </c:pt>
                <c:pt idx="19">
                  <c:v>3.8858380842745692</c:v>
                </c:pt>
                <c:pt idx="20">
                  <c:v>3.7501761984800428</c:v>
                </c:pt>
                <c:pt idx="21">
                  <c:v>3.6159922718305051</c:v>
                </c:pt>
                <c:pt idx="22">
                  <c:v>3.4820845535851781</c:v>
                </c:pt>
                <c:pt idx="23">
                  <c:v>4.4046187697218464</c:v>
                </c:pt>
                <c:pt idx="24">
                  <c:v>4.2848616122574033</c:v>
                </c:pt>
                <c:pt idx="25">
                  <c:v>4.166150946426642</c:v>
                </c:pt>
                <c:pt idx="26">
                  <c:v>4.0480379999999982</c:v>
                </c:pt>
                <c:pt idx="27">
                  <c:v>4.0480380000000062</c:v>
                </c:pt>
                <c:pt idx="28">
                  <c:v>4.0480379999999885</c:v>
                </c:pt>
                <c:pt idx="29">
                  <c:v>4.0480379999999867</c:v>
                </c:pt>
                <c:pt idx="30">
                  <c:v>4.0480380000000071</c:v>
                </c:pt>
                <c:pt idx="31">
                  <c:v>4.0480379999999929</c:v>
                </c:pt>
                <c:pt idx="32">
                  <c:v>4.0480380000000054</c:v>
                </c:pt>
                <c:pt idx="33">
                  <c:v>4.0480379999999805</c:v>
                </c:pt>
                <c:pt idx="34">
                  <c:v>4.0480380000000107</c:v>
                </c:pt>
                <c:pt idx="35">
                  <c:v>4.0480379999999911</c:v>
                </c:pt>
                <c:pt idx="36">
                  <c:v>4.0480379999999991</c:v>
                </c:pt>
              </c:numCache>
            </c:numRef>
          </c:val>
          <c:smooth val="0"/>
          <c:extLst>
            <c:ext xmlns:c16="http://schemas.microsoft.com/office/drawing/2014/chart" uri="{C3380CC4-5D6E-409C-BE32-E72D297353CC}">
              <c16:uniqueId val="{00000004-A526-45CB-B5F1-D316E824E084}"/>
            </c:ext>
          </c:extLst>
        </c:ser>
        <c:ser>
          <c:idx val="5"/>
          <c:order val="5"/>
          <c:tx>
            <c:strRef>
              <c:f>'Provincial spending by services'!$AA$82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services'!$AA$83:$AA$119</c:f>
              <c:numCache>
                <c:formatCode>#,##0.00</c:formatCode>
                <c:ptCount val="37"/>
                <c:pt idx="1">
                  <c:v>6.5503372157275237</c:v>
                </c:pt>
                <c:pt idx="2">
                  <c:v>2.5530925582950155</c:v>
                </c:pt>
                <c:pt idx="3">
                  <c:v>4.2070108817690581</c:v>
                </c:pt>
                <c:pt idx="4">
                  <c:v>3.9355474187403074</c:v>
                </c:pt>
                <c:pt idx="5">
                  <c:v>3.8551147760196822</c:v>
                </c:pt>
                <c:pt idx="6">
                  <c:v>4.0014077509444999</c:v>
                </c:pt>
                <c:pt idx="7">
                  <c:v>4.1446361168056178</c:v>
                </c:pt>
                <c:pt idx="8">
                  <c:v>4.2811617342178065</c:v>
                </c:pt>
                <c:pt idx="9">
                  <c:v>4.4170053490490684</c:v>
                </c:pt>
                <c:pt idx="10">
                  <c:v>4.5563132626921377</c:v>
                </c:pt>
                <c:pt idx="11">
                  <c:v>4.6950451912011912</c:v>
                </c:pt>
                <c:pt idx="12">
                  <c:v>4.3544704207306282</c:v>
                </c:pt>
                <c:pt idx="13">
                  <c:v>4.3603836031032808</c:v>
                </c:pt>
                <c:pt idx="14">
                  <c:v>4.3357486229944593</c:v>
                </c:pt>
                <c:pt idx="15">
                  <c:v>4.3321568733891525</c:v>
                </c:pt>
                <c:pt idx="16">
                  <c:v>4.3171350509066331</c:v>
                </c:pt>
                <c:pt idx="17">
                  <c:v>4.1863849241968127</c:v>
                </c:pt>
                <c:pt idx="18">
                  <c:v>4.036454647962687</c:v>
                </c:pt>
                <c:pt idx="19">
                  <c:v>3.8858380842745692</c:v>
                </c:pt>
                <c:pt idx="20">
                  <c:v>3.7501761984800428</c:v>
                </c:pt>
                <c:pt idx="21">
                  <c:v>3.6159922718305078</c:v>
                </c:pt>
                <c:pt idx="22">
                  <c:v>3.4820845535851763</c:v>
                </c:pt>
                <c:pt idx="23">
                  <c:v>4.40461876972185</c:v>
                </c:pt>
                <c:pt idx="24">
                  <c:v>4.2848616122574033</c:v>
                </c:pt>
                <c:pt idx="25">
                  <c:v>4.1661509464266286</c:v>
                </c:pt>
                <c:pt idx="26">
                  <c:v>4.048038</c:v>
                </c:pt>
                <c:pt idx="27">
                  <c:v>4.0480380000000054</c:v>
                </c:pt>
                <c:pt idx="28">
                  <c:v>4.0480379999999876</c:v>
                </c:pt>
                <c:pt idx="29">
                  <c:v>4.0480380000000062</c:v>
                </c:pt>
                <c:pt idx="30">
                  <c:v>4.0480379999999778</c:v>
                </c:pt>
                <c:pt idx="31">
                  <c:v>4.048038000000016</c:v>
                </c:pt>
                <c:pt idx="32">
                  <c:v>4.0480379999999911</c:v>
                </c:pt>
                <c:pt idx="33">
                  <c:v>4.0480379999999867</c:v>
                </c:pt>
                <c:pt idx="34">
                  <c:v>4.0480380000000133</c:v>
                </c:pt>
                <c:pt idx="35">
                  <c:v>4.0480379999999903</c:v>
                </c:pt>
                <c:pt idx="36">
                  <c:v>4.0480379999999991</c:v>
                </c:pt>
              </c:numCache>
            </c:numRef>
          </c:val>
          <c:smooth val="0"/>
          <c:extLst>
            <c:ext xmlns:c16="http://schemas.microsoft.com/office/drawing/2014/chart" uri="{C3380CC4-5D6E-409C-BE32-E72D297353CC}">
              <c16:uniqueId val="{00000005-A526-45CB-B5F1-D316E824E084}"/>
            </c:ext>
          </c:extLst>
        </c:ser>
        <c:ser>
          <c:idx val="6"/>
          <c:order val="6"/>
          <c:tx>
            <c:strRef>
              <c:f>'Provincial spending by services'!$AB$82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services'!$AB$83:$AB$119</c:f>
              <c:numCache>
                <c:formatCode>#,##0.00</c:formatCode>
                <c:ptCount val="37"/>
                <c:pt idx="1">
                  <c:v>1.5425134071405586</c:v>
                </c:pt>
                <c:pt idx="2">
                  <c:v>2.1258897061105397</c:v>
                </c:pt>
                <c:pt idx="3">
                  <c:v>3.7738873919287532</c:v>
                </c:pt>
                <c:pt idx="4">
                  <c:v>3.5045117998020974</c:v>
                </c:pt>
                <c:pt idx="5">
                  <c:v>3.4253646588609987</c:v>
                </c:pt>
                <c:pt idx="6">
                  <c:v>3.5719987191115585</c:v>
                </c:pt>
                <c:pt idx="7">
                  <c:v>3.7155766767894969</c:v>
                </c:pt>
                <c:pt idx="8">
                  <c:v>3.8524752991057891</c:v>
                </c:pt>
                <c:pt idx="9">
                  <c:v>3.9886904892418853</c:v>
                </c:pt>
                <c:pt idx="10">
                  <c:v>4.1283515933168342</c:v>
                </c:pt>
                <c:pt idx="11">
                  <c:v>4.2674349543524555</c:v>
                </c:pt>
                <c:pt idx="12">
                  <c:v>4.3544704207306291</c:v>
                </c:pt>
                <c:pt idx="13">
                  <c:v>4.3603836031032888</c:v>
                </c:pt>
                <c:pt idx="14">
                  <c:v>4.3357486229944415</c:v>
                </c:pt>
                <c:pt idx="15">
                  <c:v>4.3321568733891622</c:v>
                </c:pt>
                <c:pt idx="16">
                  <c:v>4.3171350509066277</c:v>
                </c:pt>
                <c:pt idx="17">
                  <c:v>4.1863849241967914</c:v>
                </c:pt>
                <c:pt idx="18">
                  <c:v>4.0364546479627093</c:v>
                </c:pt>
                <c:pt idx="19">
                  <c:v>3.8858380842745643</c:v>
                </c:pt>
                <c:pt idx="20">
                  <c:v>3.7501761984800477</c:v>
                </c:pt>
                <c:pt idx="21">
                  <c:v>3.6159922718305064</c:v>
                </c:pt>
                <c:pt idx="22">
                  <c:v>3.4820845535851901</c:v>
                </c:pt>
                <c:pt idx="23">
                  <c:v>4.4046187697218393</c:v>
                </c:pt>
                <c:pt idx="24">
                  <c:v>4.2848616122574068</c:v>
                </c:pt>
                <c:pt idx="25">
                  <c:v>4.166150946426626</c:v>
                </c:pt>
                <c:pt idx="26">
                  <c:v>4.0480379999999991</c:v>
                </c:pt>
                <c:pt idx="27">
                  <c:v>4.0480380000000196</c:v>
                </c:pt>
                <c:pt idx="28">
                  <c:v>4.0480379999999876</c:v>
                </c:pt>
                <c:pt idx="29">
                  <c:v>4.0480379999999903</c:v>
                </c:pt>
                <c:pt idx="30">
                  <c:v>4.0480379999999903</c:v>
                </c:pt>
                <c:pt idx="31">
                  <c:v>4.0480380000000062</c:v>
                </c:pt>
                <c:pt idx="32">
                  <c:v>4.0480379999999965</c:v>
                </c:pt>
                <c:pt idx="33">
                  <c:v>4.048038</c:v>
                </c:pt>
                <c:pt idx="34">
                  <c:v>4.048037999999984</c:v>
                </c:pt>
                <c:pt idx="35">
                  <c:v>4.0480380000000125</c:v>
                </c:pt>
                <c:pt idx="36">
                  <c:v>4.0480379999999885</c:v>
                </c:pt>
              </c:numCache>
            </c:numRef>
          </c:val>
          <c:smooth val="0"/>
          <c:extLst>
            <c:ext xmlns:c16="http://schemas.microsoft.com/office/drawing/2014/chart" uri="{C3380CC4-5D6E-409C-BE32-E72D297353CC}">
              <c16:uniqueId val="{00000006-A526-45CB-B5F1-D316E824E084}"/>
            </c:ext>
          </c:extLst>
        </c:ser>
        <c:dLbls>
          <c:showLegendKey val="0"/>
          <c:showVal val="0"/>
          <c:showCatName val="0"/>
          <c:showSerName val="0"/>
          <c:showPercent val="0"/>
          <c:showBubbleSize val="0"/>
        </c:dLbls>
        <c:smooth val="0"/>
        <c:axId val="513531856"/>
        <c:axId val="513542832"/>
      </c:lineChart>
      <c:catAx>
        <c:axId val="513531856"/>
        <c:scaling>
          <c:orientation val="minMax"/>
        </c:scaling>
        <c:delete val="0"/>
        <c:axPos val="b"/>
        <c:numFmt formatCode="General" sourceLinked="1"/>
        <c:majorTickMark val="out"/>
        <c:minorTickMark val="none"/>
        <c:tickLblPos val="nextTo"/>
        <c:crossAx val="513542832"/>
        <c:crosses val="autoZero"/>
        <c:auto val="1"/>
        <c:lblAlgn val="ctr"/>
        <c:lblOffset val="100"/>
        <c:noMultiLvlLbl val="0"/>
      </c:catAx>
      <c:valAx>
        <c:axId val="513542832"/>
        <c:scaling>
          <c:orientation val="minMax"/>
        </c:scaling>
        <c:delete val="0"/>
        <c:axPos val="l"/>
        <c:majorGridlines/>
        <c:numFmt formatCode="General" sourceLinked="1"/>
        <c:majorTickMark val="out"/>
        <c:minorTickMark val="none"/>
        <c:tickLblPos val="nextTo"/>
        <c:crossAx val="513531856"/>
        <c:crosses val="autoZero"/>
        <c:crossBetween val="between"/>
      </c:valAx>
    </c:plotArea>
    <c:legend>
      <c:legendPos val="b"/>
      <c:layout>
        <c:manualLayout>
          <c:xMode val="edge"/>
          <c:yMode val="edge"/>
          <c:x val="4.7424396147050595E-2"/>
          <c:y val="0.82728398165004891"/>
          <c:w val="0.9525756476292695"/>
          <c:h val="0.11867064640631622"/>
        </c:manualLayout>
      </c:layou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NB Spending by type of services</a:t>
            </a:r>
            <a:endParaRPr lang="en-CA" sz="1200"/>
          </a:p>
        </c:rich>
      </c:tx>
      <c:overlay val="1"/>
    </c:title>
    <c:autoTitleDeleted val="0"/>
    <c:plotArea>
      <c:layout>
        <c:manualLayout>
          <c:layoutTarget val="inner"/>
          <c:xMode val="edge"/>
          <c:yMode val="edge"/>
          <c:x val="5.285293702514518E-2"/>
          <c:y val="0.12475024877181161"/>
          <c:w val="0.91054697006267282"/>
          <c:h val="0.58892878690021933"/>
        </c:manualLayout>
      </c:layout>
      <c:lineChart>
        <c:grouping val="standard"/>
        <c:varyColors val="0"/>
        <c:ser>
          <c:idx val="0"/>
          <c:order val="0"/>
          <c:tx>
            <c:strRef>
              <c:f>'Provincial spending by services'!$AD$82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services'!$AD$83:$AD$119</c:f>
              <c:numCache>
                <c:formatCode>#,##0.00</c:formatCode>
                <c:ptCount val="37"/>
                <c:pt idx="1">
                  <c:v>4.577550485333477</c:v>
                </c:pt>
                <c:pt idx="2">
                  <c:v>2.6268831181958454</c:v>
                </c:pt>
                <c:pt idx="3">
                  <c:v>3.7032099107193641</c:v>
                </c:pt>
                <c:pt idx="4">
                  <c:v>3.4333475947497702</c:v>
                </c:pt>
                <c:pt idx="5">
                  <c:v>3.3644677905753118</c:v>
                </c:pt>
                <c:pt idx="6">
                  <c:v>3.5103574752244682</c:v>
                </c:pt>
                <c:pt idx="7">
                  <c:v>3.6532065280645365</c:v>
                </c:pt>
                <c:pt idx="8">
                  <c:v>3.7867536878823604</c:v>
                </c:pt>
                <c:pt idx="9">
                  <c:v>3.9196266442774164</c:v>
                </c:pt>
                <c:pt idx="10">
                  <c:v>4.0695075856401424</c:v>
                </c:pt>
                <c:pt idx="11">
                  <c:v>4.1916823171579471</c:v>
                </c:pt>
                <c:pt idx="12">
                  <c:v>4.3684284564272202</c:v>
                </c:pt>
                <c:pt idx="13">
                  <c:v>4.3580855007363706</c:v>
                </c:pt>
                <c:pt idx="14">
                  <c:v>4.3364561088571083</c:v>
                </c:pt>
                <c:pt idx="15">
                  <c:v>4.3411956929106053</c:v>
                </c:pt>
                <c:pt idx="16">
                  <c:v>4.3182144306999399</c:v>
                </c:pt>
                <c:pt idx="17">
                  <c:v>4.1958141251105152</c:v>
                </c:pt>
                <c:pt idx="18">
                  <c:v>4.0379176472181291</c:v>
                </c:pt>
                <c:pt idx="19">
                  <c:v>3.9066967200614733</c:v>
                </c:pt>
                <c:pt idx="20">
                  <c:v>3.7657774529866637</c:v>
                </c:pt>
                <c:pt idx="21">
                  <c:v>3.626320788240939</c:v>
                </c:pt>
                <c:pt idx="22">
                  <c:v>3.4871169369140405</c:v>
                </c:pt>
                <c:pt idx="23">
                  <c:v>4.4046187697218624</c:v>
                </c:pt>
                <c:pt idx="24">
                  <c:v>4.2848616122573926</c:v>
                </c:pt>
                <c:pt idx="25">
                  <c:v>4.1661509464266331</c:v>
                </c:pt>
                <c:pt idx="26">
                  <c:v>4.0480379999999885</c:v>
                </c:pt>
                <c:pt idx="27">
                  <c:v>4.0480380000000027</c:v>
                </c:pt>
                <c:pt idx="28">
                  <c:v>4.0480379999999965</c:v>
                </c:pt>
                <c:pt idx="29">
                  <c:v>4.0480379999999903</c:v>
                </c:pt>
                <c:pt idx="30">
                  <c:v>4.0480379999999965</c:v>
                </c:pt>
                <c:pt idx="31">
                  <c:v>4.0480380000000062</c:v>
                </c:pt>
                <c:pt idx="32">
                  <c:v>4.0480379999999938</c:v>
                </c:pt>
                <c:pt idx="33">
                  <c:v>4.0480379999999885</c:v>
                </c:pt>
                <c:pt idx="34">
                  <c:v>4.0480380000000009</c:v>
                </c:pt>
                <c:pt idx="35">
                  <c:v>4.0480379999999876</c:v>
                </c:pt>
                <c:pt idx="36">
                  <c:v>4.0480380000000036</c:v>
                </c:pt>
              </c:numCache>
            </c:numRef>
          </c:val>
          <c:smooth val="0"/>
          <c:extLst>
            <c:ext xmlns:c16="http://schemas.microsoft.com/office/drawing/2014/chart" uri="{C3380CC4-5D6E-409C-BE32-E72D297353CC}">
              <c16:uniqueId val="{00000000-31B7-4BE6-90F6-6BA380612C86}"/>
            </c:ext>
          </c:extLst>
        </c:ser>
        <c:ser>
          <c:idx val="1"/>
          <c:order val="1"/>
          <c:tx>
            <c:strRef>
              <c:f>'Provincial spending by services'!$AE$82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services'!$AE$83:$AE$119</c:f>
              <c:numCache>
                <c:formatCode>#,##0.00</c:formatCode>
                <c:ptCount val="37"/>
                <c:pt idx="1">
                  <c:v>5.7149510055794073</c:v>
                </c:pt>
                <c:pt idx="2">
                  <c:v>2.4149571092087361</c:v>
                </c:pt>
                <c:pt idx="3">
                  <c:v>3.4879190333693666</c:v>
                </c:pt>
                <c:pt idx="4">
                  <c:v>3.2174680908164777</c:v>
                </c:pt>
                <c:pt idx="5">
                  <c:v>3.1475742350143054</c:v>
                </c:pt>
                <c:pt idx="6">
                  <c:v>3.2919885083659963</c:v>
                </c:pt>
                <c:pt idx="7">
                  <c:v>3.4333553343923371</c:v>
                </c:pt>
                <c:pt idx="8">
                  <c:v>3.5654267481499136</c:v>
                </c:pt>
                <c:pt idx="9">
                  <c:v>3.6968121015622009</c:v>
                </c:pt>
                <c:pt idx="10">
                  <c:v>3.8451553253879114</c:v>
                </c:pt>
                <c:pt idx="11">
                  <c:v>3.9658383804724058</c:v>
                </c:pt>
                <c:pt idx="12">
                  <c:v>4.368428456427206</c:v>
                </c:pt>
                <c:pt idx="13">
                  <c:v>4.3580855007363617</c:v>
                </c:pt>
                <c:pt idx="14">
                  <c:v>4.3364561088571225</c:v>
                </c:pt>
                <c:pt idx="15">
                  <c:v>4.3411956929106097</c:v>
                </c:pt>
                <c:pt idx="16">
                  <c:v>4.3182144306999222</c:v>
                </c:pt>
                <c:pt idx="17">
                  <c:v>4.1958141251105259</c:v>
                </c:pt>
                <c:pt idx="18">
                  <c:v>4.03791764721813</c:v>
                </c:pt>
                <c:pt idx="19">
                  <c:v>3.9066967200614608</c:v>
                </c:pt>
                <c:pt idx="20">
                  <c:v>3.7657774529866801</c:v>
                </c:pt>
                <c:pt idx="21">
                  <c:v>3.6263207882409305</c:v>
                </c:pt>
                <c:pt idx="22">
                  <c:v>3.4871169369140365</c:v>
                </c:pt>
                <c:pt idx="23">
                  <c:v>4.4046187697218633</c:v>
                </c:pt>
                <c:pt idx="24">
                  <c:v>4.2848616122573828</c:v>
                </c:pt>
                <c:pt idx="25">
                  <c:v>4.1661509464266535</c:v>
                </c:pt>
                <c:pt idx="26">
                  <c:v>4.0480379999999805</c:v>
                </c:pt>
                <c:pt idx="27">
                  <c:v>4.0480380000000009</c:v>
                </c:pt>
                <c:pt idx="28">
                  <c:v>4.0480379999999903</c:v>
                </c:pt>
                <c:pt idx="29">
                  <c:v>4.0480380000000009</c:v>
                </c:pt>
                <c:pt idx="30">
                  <c:v>4.0480380000000045</c:v>
                </c:pt>
                <c:pt idx="31">
                  <c:v>4.0480379999999876</c:v>
                </c:pt>
                <c:pt idx="32">
                  <c:v>4.0480380000000062</c:v>
                </c:pt>
                <c:pt idx="33">
                  <c:v>4.0480379999999778</c:v>
                </c:pt>
                <c:pt idx="34">
                  <c:v>4.0480380000000018</c:v>
                </c:pt>
                <c:pt idx="35">
                  <c:v>4.0480380000000107</c:v>
                </c:pt>
                <c:pt idx="36">
                  <c:v>4.0480379999999982</c:v>
                </c:pt>
              </c:numCache>
            </c:numRef>
          </c:val>
          <c:smooth val="0"/>
          <c:extLst>
            <c:ext xmlns:c16="http://schemas.microsoft.com/office/drawing/2014/chart" uri="{C3380CC4-5D6E-409C-BE32-E72D297353CC}">
              <c16:uniqueId val="{00000001-31B7-4BE6-90F6-6BA380612C86}"/>
            </c:ext>
          </c:extLst>
        </c:ser>
        <c:ser>
          <c:idx val="2"/>
          <c:order val="2"/>
          <c:tx>
            <c:strRef>
              <c:f>'Provincial spending by services'!$AF$82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services'!$AF$83:$AF$119</c:f>
              <c:numCache>
                <c:formatCode>#,##0.00</c:formatCode>
                <c:ptCount val="37"/>
                <c:pt idx="1">
                  <c:v>5.3283397171996079</c:v>
                </c:pt>
                <c:pt idx="2">
                  <c:v>3.0726793879012049</c:v>
                </c:pt>
                <c:pt idx="3">
                  <c:v>4.1531944784931785</c:v>
                </c:pt>
                <c:pt idx="4">
                  <c:v>3.8816803432831497</c:v>
                </c:pt>
                <c:pt idx="5">
                  <c:v>3.8120264204590888</c:v>
                </c:pt>
                <c:pt idx="6">
                  <c:v>3.9580765082876015</c:v>
                </c:pt>
                <c:pt idx="7">
                  <c:v>4.1010764206732917</c:v>
                </c:pt>
                <c:pt idx="8">
                  <c:v>4.2347379041123974</c:v>
                </c:pt>
                <c:pt idx="9">
                  <c:v>4.3677259666104984</c:v>
                </c:pt>
                <c:pt idx="10">
                  <c:v>4.5177989652446637</c:v>
                </c:pt>
                <c:pt idx="11">
                  <c:v>4.6400500583455502</c:v>
                </c:pt>
                <c:pt idx="12">
                  <c:v>4.368428456427206</c:v>
                </c:pt>
                <c:pt idx="13">
                  <c:v>4.3580855007363617</c:v>
                </c:pt>
                <c:pt idx="14">
                  <c:v>4.3364561088571225</c:v>
                </c:pt>
                <c:pt idx="15">
                  <c:v>4.3411956929106097</c:v>
                </c:pt>
                <c:pt idx="16">
                  <c:v>4.3182144306999222</c:v>
                </c:pt>
                <c:pt idx="17">
                  <c:v>4.1958141251105259</c:v>
                </c:pt>
                <c:pt idx="18">
                  <c:v>4.03791764721813</c:v>
                </c:pt>
                <c:pt idx="19">
                  <c:v>3.9066967200614608</c:v>
                </c:pt>
                <c:pt idx="20">
                  <c:v>3.7657774529866801</c:v>
                </c:pt>
                <c:pt idx="21">
                  <c:v>3.6263207882409305</c:v>
                </c:pt>
                <c:pt idx="22">
                  <c:v>3.4871169369140365</c:v>
                </c:pt>
                <c:pt idx="23">
                  <c:v>4.4046187697218633</c:v>
                </c:pt>
                <c:pt idx="24">
                  <c:v>4.2848616122573828</c:v>
                </c:pt>
                <c:pt idx="25">
                  <c:v>4.1661509464266535</c:v>
                </c:pt>
                <c:pt idx="26">
                  <c:v>4.0480379999999805</c:v>
                </c:pt>
                <c:pt idx="27">
                  <c:v>4.0480380000000009</c:v>
                </c:pt>
                <c:pt idx="28">
                  <c:v>4.0480379999999903</c:v>
                </c:pt>
                <c:pt idx="29">
                  <c:v>4.0480380000000009</c:v>
                </c:pt>
                <c:pt idx="30">
                  <c:v>4.0480380000000045</c:v>
                </c:pt>
                <c:pt idx="31">
                  <c:v>4.0480379999999876</c:v>
                </c:pt>
                <c:pt idx="32">
                  <c:v>4.0480380000000062</c:v>
                </c:pt>
                <c:pt idx="33">
                  <c:v>4.0480379999999778</c:v>
                </c:pt>
                <c:pt idx="34">
                  <c:v>4.0480380000000018</c:v>
                </c:pt>
                <c:pt idx="35">
                  <c:v>4.0480380000000107</c:v>
                </c:pt>
                <c:pt idx="36">
                  <c:v>4.0480379999999982</c:v>
                </c:pt>
              </c:numCache>
            </c:numRef>
          </c:val>
          <c:smooth val="0"/>
          <c:extLst>
            <c:ext xmlns:c16="http://schemas.microsoft.com/office/drawing/2014/chart" uri="{C3380CC4-5D6E-409C-BE32-E72D297353CC}">
              <c16:uniqueId val="{00000002-31B7-4BE6-90F6-6BA380612C86}"/>
            </c:ext>
          </c:extLst>
        </c:ser>
        <c:ser>
          <c:idx val="3"/>
          <c:order val="3"/>
          <c:tx>
            <c:strRef>
              <c:f>'Provincial spending by services'!$AG$82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services'!$AG$83:$AG$119</c:f>
              <c:numCache>
                <c:formatCode>#,##0.00</c:formatCode>
                <c:ptCount val="37"/>
                <c:pt idx="1">
                  <c:v>4.2750563200276099</c:v>
                </c:pt>
                <c:pt idx="2">
                  <c:v>2.624825149430325</c:v>
                </c:pt>
                <c:pt idx="3">
                  <c:v>3.7011235418001451</c:v>
                </c:pt>
                <c:pt idx="4">
                  <c:v>3.4312598226930286</c:v>
                </c:pt>
                <c:pt idx="5">
                  <c:v>3.3623745473007145</c:v>
                </c:pt>
                <c:pt idx="6">
                  <c:v>3.5082543723508421</c:v>
                </c:pt>
                <c:pt idx="7">
                  <c:v>3.6510935738854533</c:v>
                </c:pt>
                <c:pt idx="8">
                  <c:v>3.7846310189914902</c:v>
                </c:pt>
                <c:pt idx="9">
                  <c:v>3.9174942217470479</c:v>
                </c:pt>
                <c:pt idx="10">
                  <c:v>4.0673650062752058</c:v>
                </c:pt>
                <c:pt idx="11">
                  <c:v>4.1895300975386975</c:v>
                </c:pt>
                <c:pt idx="12">
                  <c:v>4.3684284564272309</c:v>
                </c:pt>
                <c:pt idx="13">
                  <c:v>4.3580855007363501</c:v>
                </c:pt>
                <c:pt idx="14">
                  <c:v>4.3364561088571136</c:v>
                </c:pt>
                <c:pt idx="15">
                  <c:v>4.3411956929106212</c:v>
                </c:pt>
                <c:pt idx="16">
                  <c:v>4.318214430699939</c:v>
                </c:pt>
                <c:pt idx="17">
                  <c:v>4.1958141251104983</c:v>
                </c:pt>
                <c:pt idx="18">
                  <c:v>4.0379176472181344</c:v>
                </c:pt>
                <c:pt idx="19">
                  <c:v>3.9066967200614808</c:v>
                </c:pt>
                <c:pt idx="20">
                  <c:v>3.7657774529866685</c:v>
                </c:pt>
                <c:pt idx="21">
                  <c:v>3.626320788240931</c:v>
                </c:pt>
                <c:pt idx="22">
                  <c:v>3.4871169369140196</c:v>
                </c:pt>
                <c:pt idx="23">
                  <c:v>4.4046187697218659</c:v>
                </c:pt>
                <c:pt idx="24">
                  <c:v>4.2848616122573926</c:v>
                </c:pt>
                <c:pt idx="25">
                  <c:v>4.1661509464266615</c:v>
                </c:pt>
                <c:pt idx="26">
                  <c:v>4.0480379999999565</c:v>
                </c:pt>
                <c:pt idx="27">
                  <c:v>4.0480380000000071</c:v>
                </c:pt>
                <c:pt idx="28">
                  <c:v>4.0480380000000027</c:v>
                </c:pt>
                <c:pt idx="29">
                  <c:v>4.048038</c:v>
                </c:pt>
                <c:pt idx="30">
                  <c:v>4.0480379999999876</c:v>
                </c:pt>
                <c:pt idx="31">
                  <c:v>4.0480380000000142</c:v>
                </c:pt>
                <c:pt idx="32">
                  <c:v>4.0480379999999796</c:v>
                </c:pt>
                <c:pt idx="33">
                  <c:v>4.048037999999992</c:v>
                </c:pt>
                <c:pt idx="34">
                  <c:v>4.0480380000000107</c:v>
                </c:pt>
                <c:pt idx="35">
                  <c:v>4.0480379999999885</c:v>
                </c:pt>
                <c:pt idx="36">
                  <c:v>4.0480380000000089</c:v>
                </c:pt>
              </c:numCache>
            </c:numRef>
          </c:val>
          <c:smooth val="0"/>
          <c:extLst>
            <c:ext xmlns:c16="http://schemas.microsoft.com/office/drawing/2014/chart" uri="{C3380CC4-5D6E-409C-BE32-E72D297353CC}">
              <c16:uniqueId val="{00000003-31B7-4BE6-90F6-6BA380612C86}"/>
            </c:ext>
          </c:extLst>
        </c:ser>
        <c:ser>
          <c:idx val="4"/>
          <c:order val="4"/>
          <c:tx>
            <c:strRef>
              <c:f>'Provincial spending by services'!$AH$82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services'!$AH$83:$AH$119</c:f>
              <c:numCache>
                <c:formatCode>#,##0.00</c:formatCode>
                <c:ptCount val="37"/>
                <c:pt idx="1">
                  <c:v>4.2750563200276055</c:v>
                </c:pt>
                <c:pt idx="2">
                  <c:v>4.9652005594996984</c:v>
                </c:pt>
                <c:pt idx="3">
                  <c:v>6.0209401372764777</c:v>
                </c:pt>
                <c:pt idx="4">
                  <c:v>5.7018887973176025</c:v>
                </c:pt>
                <c:pt idx="5">
                  <c:v>5.5900946930726167</c:v>
                </c:pt>
                <c:pt idx="6">
                  <c:v>5.6992904969862748</c:v>
                </c:pt>
                <c:pt idx="7">
                  <c:v>5.8068060575627252</c:v>
                </c:pt>
                <c:pt idx="8">
                  <c:v>5.9061755378495269</c:v>
                </c:pt>
                <c:pt idx="9">
                  <c:v>6.0061352254945719</c:v>
                </c:pt>
                <c:pt idx="10">
                  <c:v>6.1246479792547985</c:v>
                </c:pt>
                <c:pt idx="11">
                  <c:v>6.2160502961103123</c:v>
                </c:pt>
                <c:pt idx="12">
                  <c:v>4.3684284564272238</c:v>
                </c:pt>
                <c:pt idx="13">
                  <c:v>4.358085500736343</c:v>
                </c:pt>
                <c:pt idx="14">
                  <c:v>4.3364561088571199</c:v>
                </c:pt>
                <c:pt idx="15">
                  <c:v>4.3411956929106061</c:v>
                </c:pt>
                <c:pt idx="16">
                  <c:v>4.3182144306999399</c:v>
                </c:pt>
                <c:pt idx="17">
                  <c:v>4.195814125110509</c:v>
                </c:pt>
                <c:pt idx="18">
                  <c:v>4.0379176472181415</c:v>
                </c:pt>
                <c:pt idx="19">
                  <c:v>3.9066967200614617</c:v>
                </c:pt>
                <c:pt idx="20">
                  <c:v>3.7657774529866752</c:v>
                </c:pt>
                <c:pt idx="21">
                  <c:v>3.6263207882409221</c:v>
                </c:pt>
                <c:pt idx="22">
                  <c:v>3.4871169369140462</c:v>
                </c:pt>
                <c:pt idx="23">
                  <c:v>4.4046187697218544</c:v>
                </c:pt>
                <c:pt idx="24">
                  <c:v>4.2848616122573926</c:v>
                </c:pt>
                <c:pt idx="25">
                  <c:v>4.1661509464266482</c:v>
                </c:pt>
                <c:pt idx="26">
                  <c:v>4.048037999999984</c:v>
                </c:pt>
                <c:pt idx="27">
                  <c:v>4.0480380000000116</c:v>
                </c:pt>
                <c:pt idx="28">
                  <c:v>4.0480379999999876</c:v>
                </c:pt>
                <c:pt idx="29">
                  <c:v>4.0480379999999911</c:v>
                </c:pt>
                <c:pt idx="30">
                  <c:v>4.0480379999999938</c:v>
                </c:pt>
                <c:pt idx="31">
                  <c:v>4.0480380000000036</c:v>
                </c:pt>
                <c:pt idx="32">
                  <c:v>4.0480379999999965</c:v>
                </c:pt>
                <c:pt idx="33">
                  <c:v>4.0480379999999956</c:v>
                </c:pt>
                <c:pt idx="34">
                  <c:v>4.0480379999999876</c:v>
                </c:pt>
                <c:pt idx="35">
                  <c:v>4.0480380000000045</c:v>
                </c:pt>
                <c:pt idx="36">
                  <c:v>4.048038</c:v>
                </c:pt>
              </c:numCache>
            </c:numRef>
          </c:val>
          <c:smooth val="0"/>
          <c:extLst>
            <c:ext xmlns:c16="http://schemas.microsoft.com/office/drawing/2014/chart" uri="{C3380CC4-5D6E-409C-BE32-E72D297353CC}">
              <c16:uniqueId val="{00000004-31B7-4BE6-90F6-6BA380612C86}"/>
            </c:ext>
          </c:extLst>
        </c:ser>
        <c:ser>
          <c:idx val="5"/>
          <c:order val="5"/>
          <c:tx>
            <c:strRef>
              <c:f>'Provincial spending by services'!$AI$82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services'!$AI$83:$AI$119</c:f>
              <c:numCache>
                <c:formatCode>#,##0.00</c:formatCode>
                <c:ptCount val="37"/>
                <c:pt idx="1">
                  <c:v>5.9809073175277954</c:v>
                </c:pt>
                <c:pt idx="2">
                  <c:v>3.1242537095526051</c:v>
                </c:pt>
                <c:pt idx="3">
                  <c:v>4.2050022646829177</c:v>
                </c:pt>
                <c:pt idx="4">
                  <c:v>3.9330493904144239</c:v>
                </c:pt>
                <c:pt idx="5">
                  <c:v>3.8630602188368899</c:v>
                </c:pt>
                <c:pt idx="6">
                  <c:v>4.0088835224955384</c:v>
                </c:pt>
                <c:pt idx="7">
                  <c:v>4.1516569486978137</c:v>
                </c:pt>
                <c:pt idx="8">
                  <c:v>4.2850892125905569</c:v>
                </c:pt>
                <c:pt idx="9">
                  <c:v>4.4178495424661364</c:v>
                </c:pt>
                <c:pt idx="10">
                  <c:v>4.5677047604281</c:v>
                </c:pt>
                <c:pt idx="11">
                  <c:v>4.6897265452496493</c:v>
                </c:pt>
                <c:pt idx="12">
                  <c:v>4.3684284564272406</c:v>
                </c:pt>
                <c:pt idx="13">
                  <c:v>4.3580855007363448</c:v>
                </c:pt>
                <c:pt idx="14">
                  <c:v>4.3364561088571181</c:v>
                </c:pt>
                <c:pt idx="15">
                  <c:v>4.3411956929106061</c:v>
                </c:pt>
                <c:pt idx="16">
                  <c:v>4.3182144306999515</c:v>
                </c:pt>
                <c:pt idx="17">
                  <c:v>4.1958141251105054</c:v>
                </c:pt>
                <c:pt idx="18">
                  <c:v>4.0379176472181237</c:v>
                </c:pt>
                <c:pt idx="19">
                  <c:v>3.9066967200614671</c:v>
                </c:pt>
                <c:pt idx="20">
                  <c:v>3.765777452986681</c:v>
                </c:pt>
                <c:pt idx="21">
                  <c:v>3.6263207882409247</c:v>
                </c:pt>
                <c:pt idx="22">
                  <c:v>3.4871169369140391</c:v>
                </c:pt>
                <c:pt idx="23">
                  <c:v>4.4046187697218704</c:v>
                </c:pt>
                <c:pt idx="24">
                  <c:v>4.2848616122573748</c:v>
                </c:pt>
                <c:pt idx="25">
                  <c:v>4.1661509464266633</c:v>
                </c:pt>
                <c:pt idx="26">
                  <c:v>4.0480379999999654</c:v>
                </c:pt>
                <c:pt idx="27">
                  <c:v>4.048038000000016</c:v>
                </c:pt>
                <c:pt idx="28">
                  <c:v>4.048037999999992</c:v>
                </c:pt>
                <c:pt idx="29">
                  <c:v>4.048037999999984</c:v>
                </c:pt>
                <c:pt idx="30">
                  <c:v>4.0480380000000062</c:v>
                </c:pt>
                <c:pt idx="31">
                  <c:v>4.0480380000000018</c:v>
                </c:pt>
                <c:pt idx="32">
                  <c:v>4.048037999999992</c:v>
                </c:pt>
                <c:pt idx="33">
                  <c:v>4.0480379999999867</c:v>
                </c:pt>
                <c:pt idx="34">
                  <c:v>4.0480380000000062</c:v>
                </c:pt>
                <c:pt idx="35">
                  <c:v>4.0480379999999885</c:v>
                </c:pt>
                <c:pt idx="36">
                  <c:v>4.0480380000000107</c:v>
                </c:pt>
              </c:numCache>
            </c:numRef>
          </c:val>
          <c:smooth val="0"/>
          <c:extLst>
            <c:ext xmlns:c16="http://schemas.microsoft.com/office/drawing/2014/chart" uri="{C3380CC4-5D6E-409C-BE32-E72D297353CC}">
              <c16:uniqueId val="{00000005-31B7-4BE6-90F6-6BA380612C86}"/>
            </c:ext>
          </c:extLst>
        </c:ser>
        <c:ser>
          <c:idx val="6"/>
          <c:order val="6"/>
          <c:tx>
            <c:strRef>
              <c:f>'Provincial spending by services'!$AJ$82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services'!$AJ$83:$AJ$119</c:f>
              <c:numCache>
                <c:formatCode>#,##0.00</c:formatCode>
                <c:ptCount val="37"/>
                <c:pt idx="1">
                  <c:v>0.99984648948163968</c:v>
                </c:pt>
                <c:pt idx="2">
                  <c:v>2.6946715856485874</c:v>
                </c:pt>
                <c:pt idx="3">
                  <c:v>3.7718871234099276</c:v>
                </c:pt>
                <c:pt idx="4">
                  <c:v>3.5020241311578735</c:v>
                </c:pt>
                <c:pt idx="5">
                  <c:v>3.4332772236154572</c:v>
                </c:pt>
                <c:pt idx="6">
                  <c:v>3.5794436241205694</c:v>
                </c:pt>
                <c:pt idx="7">
                  <c:v>3.7225685839639784</c:v>
                </c:pt>
                <c:pt idx="8">
                  <c:v>3.8563866321203957</c:v>
                </c:pt>
                <c:pt idx="9">
                  <c:v>3.9895312198074397</c:v>
                </c:pt>
                <c:pt idx="10">
                  <c:v>4.1396964642711715</c:v>
                </c:pt>
                <c:pt idx="11">
                  <c:v>4.2621380315631781</c:v>
                </c:pt>
                <c:pt idx="12">
                  <c:v>4.3684284564272291</c:v>
                </c:pt>
                <c:pt idx="13">
                  <c:v>4.3580855007363404</c:v>
                </c:pt>
                <c:pt idx="14">
                  <c:v>4.3364561088571225</c:v>
                </c:pt>
                <c:pt idx="15">
                  <c:v>4.3411956929106124</c:v>
                </c:pt>
                <c:pt idx="16">
                  <c:v>4.3182144306999319</c:v>
                </c:pt>
                <c:pt idx="17">
                  <c:v>4.1958141251105205</c:v>
                </c:pt>
                <c:pt idx="18">
                  <c:v>4.0379176472181308</c:v>
                </c:pt>
                <c:pt idx="19">
                  <c:v>3.9066967200614706</c:v>
                </c:pt>
                <c:pt idx="20">
                  <c:v>3.7657774529866779</c:v>
                </c:pt>
                <c:pt idx="21">
                  <c:v>3.6263207882409234</c:v>
                </c:pt>
                <c:pt idx="22">
                  <c:v>3.4871169369140143</c:v>
                </c:pt>
                <c:pt idx="23">
                  <c:v>4.4046187697218642</c:v>
                </c:pt>
                <c:pt idx="24">
                  <c:v>4.2848616122573882</c:v>
                </c:pt>
                <c:pt idx="25">
                  <c:v>4.1661509464266615</c:v>
                </c:pt>
                <c:pt idx="26">
                  <c:v>4.0480379999999645</c:v>
                </c:pt>
                <c:pt idx="27">
                  <c:v>4.0480380000000151</c:v>
                </c:pt>
                <c:pt idx="28">
                  <c:v>4.0480379999999947</c:v>
                </c:pt>
                <c:pt idx="29">
                  <c:v>4.0480379999999831</c:v>
                </c:pt>
                <c:pt idx="30">
                  <c:v>4.0480379999999965</c:v>
                </c:pt>
                <c:pt idx="31">
                  <c:v>4.0480380000000107</c:v>
                </c:pt>
                <c:pt idx="32">
                  <c:v>4.0480379999999947</c:v>
                </c:pt>
                <c:pt idx="33">
                  <c:v>4.0480379999999903</c:v>
                </c:pt>
                <c:pt idx="34">
                  <c:v>4.048037999999992</c:v>
                </c:pt>
                <c:pt idx="35">
                  <c:v>4.0480379999999956</c:v>
                </c:pt>
                <c:pt idx="36">
                  <c:v>4.0480380000000062</c:v>
                </c:pt>
              </c:numCache>
            </c:numRef>
          </c:val>
          <c:smooth val="0"/>
          <c:extLst>
            <c:ext xmlns:c16="http://schemas.microsoft.com/office/drawing/2014/chart" uri="{C3380CC4-5D6E-409C-BE32-E72D297353CC}">
              <c16:uniqueId val="{00000006-31B7-4BE6-90F6-6BA380612C86}"/>
            </c:ext>
          </c:extLst>
        </c:ser>
        <c:dLbls>
          <c:showLegendKey val="0"/>
          <c:showVal val="0"/>
          <c:showCatName val="0"/>
          <c:showSerName val="0"/>
          <c:showPercent val="0"/>
          <c:showBubbleSize val="0"/>
        </c:dLbls>
        <c:smooth val="0"/>
        <c:axId val="513540872"/>
        <c:axId val="513541656"/>
      </c:lineChart>
      <c:catAx>
        <c:axId val="513540872"/>
        <c:scaling>
          <c:orientation val="minMax"/>
        </c:scaling>
        <c:delete val="0"/>
        <c:axPos val="b"/>
        <c:numFmt formatCode="General" sourceLinked="1"/>
        <c:majorTickMark val="out"/>
        <c:minorTickMark val="none"/>
        <c:tickLblPos val="nextTo"/>
        <c:crossAx val="513541656"/>
        <c:crosses val="autoZero"/>
        <c:auto val="1"/>
        <c:lblAlgn val="ctr"/>
        <c:lblOffset val="100"/>
        <c:noMultiLvlLbl val="0"/>
      </c:catAx>
      <c:valAx>
        <c:axId val="513541656"/>
        <c:scaling>
          <c:orientation val="minMax"/>
        </c:scaling>
        <c:delete val="0"/>
        <c:axPos val="l"/>
        <c:majorGridlines/>
        <c:numFmt formatCode="General" sourceLinked="1"/>
        <c:majorTickMark val="out"/>
        <c:minorTickMark val="none"/>
        <c:tickLblPos val="nextTo"/>
        <c:crossAx val="513540872"/>
        <c:crosses val="autoZero"/>
        <c:crossBetween val="between"/>
      </c:valAx>
    </c:plotArea>
    <c:legend>
      <c:legendPos val="b"/>
      <c:layout>
        <c:manualLayout>
          <c:xMode val="edge"/>
          <c:yMode val="edge"/>
          <c:x val="3.3061063361210781E-3"/>
          <c:y val="0.84096821205544281"/>
          <c:w val="0.99669389366387895"/>
          <c:h val="0.1377084898067919"/>
        </c:manualLayout>
      </c:layout>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QC spending by type of services</a:t>
            </a:r>
            <a:endParaRPr lang="en-CA" sz="1200"/>
          </a:p>
        </c:rich>
      </c:tx>
      <c:layout>
        <c:manualLayout>
          <c:xMode val="edge"/>
          <c:yMode val="edge"/>
          <c:x val="0.14625541325239122"/>
          <c:y val="2.9341960331748983E-2"/>
        </c:manualLayout>
      </c:layout>
      <c:overlay val="1"/>
    </c:title>
    <c:autoTitleDeleted val="0"/>
    <c:plotArea>
      <c:layout>
        <c:manualLayout>
          <c:layoutTarget val="inner"/>
          <c:xMode val="edge"/>
          <c:yMode val="edge"/>
          <c:x val="5.3330180093251571E-2"/>
          <c:y val="0.12874709251785788"/>
          <c:w val="0.90961716737782439"/>
          <c:h val="0.57575857342623415"/>
        </c:manualLayout>
      </c:layout>
      <c:lineChart>
        <c:grouping val="standard"/>
        <c:varyColors val="0"/>
        <c:ser>
          <c:idx val="0"/>
          <c:order val="0"/>
          <c:tx>
            <c:strRef>
              <c:f>'Provincial spending by services'!$AL$82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services'!$AL$83:$AL$119</c:f>
              <c:numCache>
                <c:formatCode>#,##0.00</c:formatCode>
                <c:ptCount val="37"/>
                <c:pt idx="1">
                  <c:v>3.922524475312577</c:v>
                </c:pt>
                <c:pt idx="2">
                  <c:v>3.3766096057686199</c:v>
                </c:pt>
                <c:pt idx="3">
                  <c:v>3.7438106893983836</c:v>
                </c:pt>
                <c:pt idx="4">
                  <c:v>3.5425293457537461</c:v>
                </c:pt>
                <c:pt idx="5">
                  <c:v>3.5401080490651284</c:v>
                </c:pt>
                <c:pt idx="6">
                  <c:v>3.7508145204662351</c:v>
                </c:pt>
                <c:pt idx="7">
                  <c:v>3.9613980421835642</c:v>
                </c:pt>
                <c:pt idx="8">
                  <c:v>4.1708193520591497</c:v>
                </c:pt>
                <c:pt idx="9">
                  <c:v>4.38135647724918</c:v>
                </c:pt>
                <c:pt idx="10">
                  <c:v>4.5912672495635709</c:v>
                </c:pt>
                <c:pt idx="11">
                  <c:v>4.8012716096522219</c:v>
                </c:pt>
                <c:pt idx="12">
                  <c:v>4.9696992356804479</c:v>
                </c:pt>
                <c:pt idx="13">
                  <c:v>4.9628497221456156</c:v>
                </c:pt>
                <c:pt idx="14">
                  <c:v>4.9587603735959247</c:v>
                </c:pt>
                <c:pt idx="15">
                  <c:v>4.9541969439458322</c:v>
                </c:pt>
                <c:pt idx="16">
                  <c:v>4.9530299370160025</c:v>
                </c:pt>
                <c:pt idx="17">
                  <c:v>4.8247417422788343</c:v>
                </c:pt>
                <c:pt idx="18">
                  <c:v>4.6897206073001669</c:v>
                </c:pt>
                <c:pt idx="19">
                  <c:v>4.5588875847442356</c:v>
                </c:pt>
                <c:pt idx="20">
                  <c:v>4.4312129565116454</c:v>
                </c:pt>
                <c:pt idx="21">
                  <c:v>4.3086796238996028</c:v>
                </c:pt>
                <c:pt idx="22">
                  <c:v>4.1867027060798412</c:v>
                </c:pt>
                <c:pt idx="23">
                  <c:v>4.4046187697218642</c:v>
                </c:pt>
                <c:pt idx="24">
                  <c:v>4.2848616122573953</c:v>
                </c:pt>
                <c:pt idx="25">
                  <c:v>4.1661509464266295</c:v>
                </c:pt>
                <c:pt idx="26">
                  <c:v>4.0480379999999885</c:v>
                </c:pt>
                <c:pt idx="27">
                  <c:v>4.0480379999999885</c:v>
                </c:pt>
                <c:pt idx="28">
                  <c:v>4.0480380000000142</c:v>
                </c:pt>
                <c:pt idx="29">
                  <c:v>4.0480379999999894</c:v>
                </c:pt>
                <c:pt idx="30">
                  <c:v>4.0480380000000098</c:v>
                </c:pt>
                <c:pt idx="31">
                  <c:v>4.0480379999999991</c:v>
                </c:pt>
                <c:pt idx="32">
                  <c:v>4.0480380000000133</c:v>
                </c:pt>
                <c:pt idx="33">
                  <c:v>4.0480379999999645</c:v>
                </c:pt>
                <c:pt idx="34">
                  <c:v>4.0480379999999965</c:v>
                </c:pt>
                <c:pt idx="35">
                  <c:v>4.0480379999999965</c:v>
                </c:pt>
                <c:pt idx="36">
                  <c:v>4.0480380000000107</c:v>
                </c:pt>
              </c:numCache>
            </c:numRef>
          </c:val>
          <c:smooth val="0"/>
          <c:extLst>
            <c:ext xmlns:c16="http://schemas.microsoft.com/office/drawing/2014/chart" uri="{C3380CC4-5D6E-409C-BE32-E72D297353CC}">
              <c16:uniqueId val="{00000000-D3BA-4219-8F14-CB19A9421B20}"/>
            </c:ext>
          </c:extLst>
        </c:ser>
        <c:ser>
          <c:idx val="1"/>
          <c:order val="1"/>
          <c:tx>
            <c:strRef>
              <c:f>'Provincial spending by services'!$AM$82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services'!$AM$83:$AM$119</c:f>
              <c:numCache>
                <c:formatCode>#,##0.00</c:formatCode>
                <c:ptCount val="37"/>
                <c:pt idx="1">
                  <c:v>5.0528008382119536</c:v>
                </c:pt>
                <c:pt idx="2">
                  <c:v>3.1631354006606514</c:v>
                </c:pt>
                <c:pt idx="3">
                  <c:v>3.5284355236520093</c:v>
                </c:pt>
                <c:pt idx="4">
                  <c:v>3.3264219646145543</c:v>
                </c:pt>
                <c:pt idx="5">
                  <c:v>3.3228459409349438</c:v>
                </c:pt>
                <c:pt idx="6">
                  <c:v>3.5319382772557155</c:v>
                </c:pt>
                <c:pt idx="7">
                  <c:v>3.7408931661552729</c:v>
                </c:pt>
                <c:pt idx="8">
                  <c:v>3.9486733860532168</c:v>
                </c:pt>
                <c:pt idx="9">
                  <c:v>4.1575519375053656</c:v>
                </c:pt>
                <c:pt idx="10">
                  <c:v>4.3657901837594979</c:v>
                </c:pt>
                <c:pt idx="11">
                  <c:v>4.5741063386478835</c:v>
                </c:pt>
                <c:pt idx="12">
                  <c:v>4.9696992356804728</c:v>
                </c:pt>
                <c:pt idx="13">
                  <c:v>4.9628497221455996</c:v>
                </c:pt>
                <c:pt idx="14">
                  <c:v>4.9587603735959274</c:v>
                </c:pt>
                <c:pt idx="15">
                  <c:v>4.9541969439458367</c:v>
                </c:pt>
                <c:pt idx="16">
                  <c:v>4.9530299370159883</c:v>
                </c:pt>
                <c:pt idx="17">
                  <c:v>4.8247417422788326</c:v>
                </c:pt>
                <c:pt idx="18">
                  <c:v>4.6897206073001731</c:v>
                </c:pt>
                <c:pt idx="19">
                  <c:v>4.5588875847442267</c:v>
                </c:pt>
                <c:pt idx="20">
                  <c:v>4.431212956511672</c:v>
                </c:pt>
                <c:pt idx="21">
                  <c:v>4.3086796238996099</c:v>
                </c:pt>
                <c:pt idx="22">
                  <c:v>4.1867027060798163</c:v>
                </c:pt>
                <c:pt idx="23">
                  <c:v>4.4046187697218588</c:v>
                </c:pt>
                <c:pt idx="24">
                  <c:v>4.2848616122573917</c:v>
                </c:pt>
                <c:pt idx="25">
                  <c:v>4.1661509464266269</c:v>
                </c:pt>
                <c:pt idx="26">
                  <c:v>4.0480379999999938</c:v>
                </c:pt>
                <c:pt idx="27">
                  <c:v>4.048038000000016</c:v>
                </c:pt>
                <c:pt idx="28">
                  <c:v>4.0480379999999805</c:v>
                </c:pt>
                <c:pt idx="29">
                  <c:v>4.0480380000000054</c:v>
                </c:pt>
                <c:pt idx="30">
                  <c:v>4.0480379999999903</c:v>
                </c:pt>
                <c:pt idx="31">
                  <c:v>4.048038</c:v>
                </c:pt>
                <c:pt idx="32">
                  <c:v>4.0480380000000187</c:v>
                </c:pt>
                <c:pt idx="33">
                  <c:v>4.048037999999976</c:v>
                </c:pt>
                <c:pt idx="34">
                  <c:v>4.0480379999999991</c:v>
                </c:pt>
                <c:pt idx="35">
                  <c:v>4.0480379999999938</c:v>
                </c:pt>
                <c:pt idx="36">
                  <c:v>4.0480380000000062</c:v>
                </c:pt>
              </c:numCache>
            </c:numRef>
          </c:val>
          <c:smooth val="0"/>
          <c:extLst>
            <c:ext xmlns:c16="http://schemas.microsoft.com/office/drawing/2014/chart" uri="{C3380CC4-5D6E-409C-BE32-E72D297353CC}">
              <c16:uniqueId val="{00000001-D3BA-4219-8F14-CB19A9421B20}"/>
            </c:ext>
          </c:extLst>
        </c:ser>
        <c:ser>
          <c:idx val="2"/>
          <c:order val="2"/>
          <c:tx>
            <c:strRef>
              <c:f>'Provincial spending by services'!$AN$82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services'!$AN$83:$AN$119</c:f>
              <c:numCache>
                <c:formatCode>#,##0.00</c:formatCode>
                <c:ptCount val="37"/>
                <c:pt idx="1">
                  <c:v>4.6686111063563063</c:v>
                </c:pt>
                <c:pt idx="2">
                  <c:v>3.8256625784089762</c:v>
                </c:pt>
                <c:pt idx="3">
                  <c:v>4.193971430348185</c:v>
                </c:pt>
                <c:pt idx="4">
                  <c:v>3.9913353435404151</c:v>
                </c:pt>
                <c:pt idx="5">
                  <c:v>3.9884271850988307</c:v>
                </c:pt>
                <c:pt idx="6">
                  <c:v>4.1995736155909666</c:v>
                </c:pt>
                <c:pt idx="7">
                  <c:v>4.4105995839033865</c:v>
                </c:pt>
                <c:pt idx="8">
                  <c:v>4.6204613458902015</c:v>
                </c:pt>
                <c:pt idx="9">
                  <c:v>4.8314467692569911</c:v>
                </c:pt>
                <c:pt idx="10">
                  <c:v>5.0418061689613216</c:v>
                </c:pt>
                <c:pt idx="11">
                  <c:v>5.2522625945388155</c:v>
                </c:pt>
                <c:pt idx="12">
                  <c:v>4.9696992356804728</c:v>
                </c:pt>
                <c:pt idx="13">
                  <c:v>4.9628497221455996</c:v>
                </c:pt>
                <c:pt idx="14">
                  <c:v>4.9587603735959274</c:v>
                </c:pt>
                <c:pt idx="15">
                  <c:v>4.9541969439458367</c:v>
                </c:pt>
                <c:pt idx="16">
                  <c:v>4.9530299370159883</c:v>
                </c:pt>
                <c:pt idx="17">
                  <c:v>4.8247417422788326</c:v>
                </c:pt>
                <c:pt idx="18">
                  <c:v>4.6897206073001731</c:v>
                </c:pt>
                <c:pt idx="19">
                  <c:v>4.5588875847442267</c:v>
                </c:pt>
                <c:pt idx="20">
                  <c:v>4.431212956511672</c:v>
                </c:pt>
                <c:pt idx="21">
                  <c:v>4.3086796238996099</c:v>
                </c:pt>
                <c:pt idx="22">
                  <c:v>4.1867027060798163</c:v>
                </c:pt>
                <c:pt idx="23">
                  <c:v>4.4046187697218588</c:v>
                </c:pt>
                <c:pt idx="24">
                  <c:v>4.2848616122573917</c:v>
                </c:pt>
                <c:pt idx="25">
                  <c:v>4.1661509464266269</c:v>
                </c:pt>
                <c:pt idx="26">
                  <c:v>4.0480379999999938</c:v>
                </c:pt>
                <c:pt idx="27">
                  <c:v>4.048038000000016</c:v>
                </c:pt>
                <c:pt idx="28">
                  <c:v>4.0480379999999805</c:v>
                </c:pt>
                <c:pt idx="29">
                  <c:v>4.0480380000000054</c:v>
                </c:pt>
                <c:pt idx="30">
                  <c:v>4.0480379999999903</c:v>
                </c:pt>
                <c:pt idx="31">
                  <c:v>4.048038</c:v>
                </c:pt>
                <c:pt idx="32">
                  <c:v>4.0480380000000187</c:v>
                </c:pt>
                <c:pt idx="33">
                  <c:v>4.048037999999976</c:v>
                </c:pt>
                <c:pt idx="34">
                  <c:v>4.0480379999999991</c:v>
                </c:pt>
                <c:pt idx="35">
                  <c:v>4.0480379999999938</c:v>
                </c:pt>
                <c:pt idx="36">
                  <c:v>4.0480380000000062</c:v>
                </c:pt>
              </c:numCache>
            </c:numRef>
          </c:val>
          <c:smooth val="0"/>
          <c:extLst>
            <c:ext xmlns:c16="http://schemas.microsoft.com/office/drawing/2014/chart" uri="{C3380CC4-5D6E-409C-BE32-E72D297353CC}">
              <c16:uniqueId val="{00000002-D3BA-4219-8F14-CB19A9421B20}"/>
            </c:ext>
          </c:extLst>
        </c:ser>
        <c:ser>
          <c:idx val="3"/>
          <c:order val="3"/>
          <c:tx>
            <c:strRef>
              <c:f>'Provincial spending by services'!$AO$82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services'!$AO$83:$AO$119</c:f>
              <c:numCache>
                <c:formatCode>#,##0.00</c:formatCode>
                <c:ptCount val="37"/>
                <c:pt idx="1">
                  <c:v>3.6219249952927544</c:v>
                </c:pt>
                <c:pt idx="2">
                  <c:v>3.3745366027971846</c:v>
                </c:pt>
                <c:pt idx="3">
                  <c:v>3.7417235036462158</c:v>
                </c:pt>
                <c:pt idx="4">
                  <c:v>3.5404393698950867</c:v>
                </c:pt>
                <c:pt idx="5">
                  <c:v>3.5380112488835747</c:v>
                </c:pt>
                <c:pt idx="6">
                  <c:v>3.7487065320341921</c:v>
                </c:pt>
                <c:pt idx="7">
                  <c:v>3.9592788055693338</c:v>
                </c:pt>
                <c:pt idx="8">
                  <c:v>4.1686888281751111</c:v>
                </c:pt>
                <c:pt idx="9">
                  <c:v>4.3792145800591387</c:v>
                </c:pt>
                <c:pt idx="10">
                  <c:v>4.5891139282290059</c:v>
                </c:pt>
                <c:pt idx="11">
                  <c:v>4.7991067981445754</c:v>
                </c:pt>
                <c:pt idx="12">
                  <c:v>4.9696992356804737</c:v>
                </c:pt>
                <c:pt idx="13">
                  <c:v>4.9628497221455898</c:v>
                </c:pt>
                <c:pt idx="14">
                  <c:v>4.9587603735959256</c:v>
                </c:pt>
                <c:pt idx="15">
                  <c:v>4.9541969439458517</c:v>
                </c:pt>
                <c:pt idx="16">
                  <c:v>4.9530299370159865</c:v>
                </c:pt>
                <c:pt idx="17">
                  <c:v>4.8247417422788592</c:v>
                </c:pt>
                <c:pt idx="18">
                  <c:v>4.6897206073001474</c:v>
                </c:pt>
                <c:pt idx="19">
                  <c:v>4.5588875847442267</c:v>
                </c:pt>
                <c:pt idx="20">
                  <c:v>4.431212956511672</c:v>
                </c:pt>
                <c:pt idx="21">
                  <c:v>4.3086796238996001</c:v>
                </c:pt>
                <c:pt idx="22">
                  <c:v>4.1867027060798261</c:v>
                </c:pt>
                <c:pt idx="23">
                  <c:v>4.4046187697218642</c:v>
                </c:pt>
                <c:pt idx="24">
                  <c:v>4.284861612257389</c:v>
                </c:pt>
                <c:pt idx="25">
                  <c:v>4.1661509464266384</c:v>
                </c:pt>
                <c:pt idx="26">
                  <c:v>4.048038</c:v>
                </c:pt>
                <c:pt idx="27">
                  <c:v>4.0480379999999796</c:v>
                </c:pt>
                <c:pt idx="28">
                  <c:v>4.0480380000000098</c:v>
                </c:pt>
                <c:pt idx="29">
                  <c:v>4.0480379999999938</c:v>
                </c:pt>
                <c:pt idx="30">
                  <c:v>4.0480380000000027</c:v>
                </c:pt>
                <c:pt idx="31">
                  <c:v>4.0480380000000062</c:v>
                </c:pt>
                <c:pt idx="32">
                  <c:v>4.0480380000000018</c:v>
                </c:pt>
                <c:pt idx="33">
                  <c:v>4.0480379999999672</c:v>
                </c:pt>
                <c:pt idx="34">
                  <c:v>4.0480380000000018</c:v>
                </c:pt>
                <c:pt idx="35">
                  <c:v>4.0480379999999965</c:v>
                </c:pt>
                <c:pt idx="36">
                  <c:v>4.0480380000000089</c:v>
                </c:pt>
              </c:numCache>
            </c:numRef>
          </c:val>
          <c:smooth val="0"/>
          <c:extLst>
            <c:ext xmlns:c16="http://schemas.microsoft.com/office/drawing/2014/chart" uri="{C3380CC4-5D6E-409C-BE32-E72D297353CC}">
              <c16:uniqueId val="{00000003-D3BA-4219-8F14-CB19A9421B20}"/>
            </c:ext>
          </c:extLst>
        </c:ser>
        <c:ser>
          <c:idx val="4"/>
          <c:order val="4"/>
          <c:tx>
            <c:strRef>
              <c:f>'Provincial spending by services'!$AP$82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services'!$AP$83:$AP$119</c:f>
              <c:numCache>
                <c:formatCode>#,##0.00</c:formatCode>
                <c:ptCount val="37"/>
                <c:pt idx="1">
                  <c:v>3.6219249952927259</c:v>
                </c:pt>
                <c:pt idx="2">
                  <c:v>5.7320093014373779</c:v>
                </c:pt>
                <c:pt idx="3">
                  <c:v>6.0624483290630247</c:v>
                </c:pt>
                <c:pt idx="4">
                  <c:v>5.8134651657876368</c:v>
                </c:pt>
                <c:pt idx="5">
                  <c:v>5.7695168090305682</c:v>
                </c:pt>
                <c:pt idx="6">
                  <c:v>5.9448324861842208</c:v>
                </c:pt>
                <c:pt idx="7">
                  <c:v>6.1214008574269272</c:v>
                </c:pt>
                <c:pt idx="8">
                  <c:v>6.2980841793962963</c:v>
                </c:pt>
                <c:pt idx="9">
                  <c:v>6.4771357158946881</c:v>
                </c:pt>
                <c:pt idx="10">
                  <c:v>6.6567112314815065</c:v>
                </c:pt>
                <c:pt idx="11">
                  <c:v>6.8374834615183389</c:v>
                </c:pt>
                <c:pt idx="12">
                  <c:v>4.9696992356804603</c:v>
                </c:pt>
                <c:pt idx="13">
                  <c:v>4.9628497221456183</c:v>
                </c:pt>
                <c:pt idx="14">
                  <c:v>4.9587603735959132</c:v>
                </c:pt>
                <c:pt idx="15">
                  <c:v>4.9541969439458491</c:v>
                </c:pt>
                <c:pt idx="16">
                  <c:v>4.9530299370159794</c:v>
                </c:pt>
                <c:pt idx="17">
                  <c:v>4.824741742278853</c:v>
                </c:pt>
                <c:pt idx="18">
                  <c:v>4.6897206073001598</c:v>
                </c:pt>
                <c:pt idx="19">
                  <c:v>4.5588875847442365</c:v>
                </c:pt>
                <c:pt idx="20">
                  <c:v>4.4312129565116622</c:v>
                </c:pt>
                <c:pt idx="21">
                  <c:v>4.3086796238995984</c:v>
                </c:pt>
                <c:pt idx="22">
                  <c:v>4.1867027060798447</c:v>
                </c:pt>
                <c:pt idx="23">
                  <c:v>4.4046187697218642</c:v>
                </c:pt>
                <c:pt idx="24">
                  <c:v>4.2848616122573802</c:v>
                </c:pt>
                <c:pt idx="25">
                  <c:v>4.1661509464266322</c:v>
                </c:pt>
                <c:pt idx="26">
                  <c:v>4.0480379999999991</c:v>
                </c:pt>
                <c:pt idx="27">
                  <c:v>4.0480379999999849</c:v>
                </c:pt>
                <c:pt idx="28">
                  <c:v>4.0480380000000054</c:v>
                </c:pt>
                <c:pt idx="29">
                  <c:v>4.0480379999999982</c:v>
                </c:pt>
                <c:pt idx="30">
                  <c:v>4.0480379999999938</c:v>
                </c:pt>
                <c:pt idx="31">
                  <c:v>4.048038000000016</c:v>
                </c:pt>
                <c:pt idx="32">
                  <c:v>4.0480379999999876</c:v>
                </c:pt>
                <c:pt idx="33">
                  <c:v>4.0480379999999956</c:v>
                </c:pt>
                <c:pt idx="34">
                  <c:v>4.0480379999999938</c:v>
                </c:pt>
                <c:pt idx="35">
                  <c:v>4.0480380000000071</c:v>
                </c:pt>
                <c:pt idx="36">
                  <c:v>4.048037999999984</c:v>
                </c:pt>
              </c:numCache>
            </c:numRef>
          </c:val>
          <c:smooth val="0"/>
          <c:extLst>
            <c:ext xmlns:c16="http://schemas.microsoft.com/office/drawing/2014/chart" uri="{C3380CC4-5D6E-409C-BE32-E72D297353CC}">
              <c16:uniqueId val="{00000004-D3BA-4219-8F14-CB19A9421B20}"/>
            </c:ext>
          </c:extLst>
        </c:ser>
        <c:ser>
          <c:idx val="5"/>
          <c:order val="5"/>
          <c:tx>
            <c:strRef>
              <c:f>'Provincial spending by services'!$AQ$82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services'!$AQ$83:$AQ$119</c:f>
              <c:numCache>
                <c:formatCode>#,##0.00</c:formatCode>
                <c:ptCount val="37"/>
                <c:pt idx="1">
                  <c:v>5.3170913212989097</c:v>
                </c:pt>
                <c:pt idx="2">
                  <c:v>3.8776136691275775</c:v>
                </c:pt>
                <c:pt idx="3">
                  <c:v>4.2457994997717661</c:v>
                </c:pt>
                <c:pt idx="4">
                  <c:v>4.0427586146008876</c:v>
                </c:pt>
                <c:pt idx="5">
                  <c:v>4.0395477017632082</c:v>
                </c:pt>
                <c:pt idx="6">
                  <c:v>4.2504986557125699</c:v>
                </c:pt>
                <c:pt idx="7">
                  <c:v>4.4613305027362227</c:v>
                </c:pt>
                <c:pt idx="8">
                  <c:v>4.6709989807351251</c:v>
                </c:pt>
                <c:pt idx="9">
                  <c:v>4.8817930513621848</c:v>
                </c:pt>
                <c:pt idx="10">
                  <c:v>5.0919621702957345</c:v>
                </c:pt>
                <c:pt idx="11">
                  <c:v>5.3022297212889349</c:v>
                </c:pt>
                <c:pt idx="12">
                  <c:v>4.9696992356804719</c:v>
                </c:pt>
                <c:pt idx="13">
                  <c:v>4.9628497221456032</c:v>
                </c:pt>
                <c:pt idx="14">
                  <c:v>4.9587603735959132</c:v>
                </c:pt>
                <c:pt idx="15">
                  <c:v>4.9541969439458562</c:v>
                </c:pt>
                <c:pt idx="16">
                  <c:v>4.9530299370159776</c:v>
                </c:pt>
                <c:pt idx="17">
                  <c:v>4.8247417422788512</c:v>
                </c:pt>
                <c:pt idx="18">
                  <c:v>4.689720607300166</c:v>
                </c:pt>
                <c:pt idx="19">
                  <c:v>4.5588875847442285</c:v>
                </c:pt>
                <c:pt idx="20">
                  <c:v>4.4312129565116551</c:v>
                </c:pt>
                <c:pt idx="21">
                  <c:v>4.3086796238996046</c:v>
                </c:pt>
                <c:pt idx="22">
                  <c:v>4.1867027060798403</c:v>
                </c:pt>
                <c:pt idx="23">
                  <c:v>4.4046187697218642</c:v>
                </c:pt>
                <c:pt idx="24">
                  <c:v>4.2848616122573873</c:v>
                </c:pt>
                <c:pt idx="25">
                  <c:v>4.1661509464266215</c:v>
                </c:pt>
                <c:pt idx="26">
                  <c:v>4.0480380000000036</c:v>
                </c:pt>
                <c:pt idx="27">
                  <c:v>4.0480379999999956</c:v>
                </c:pt>
                <c:pt idx="28">
                  <c:v>4.0480379999999956</c:v>
                </c:pt>
                <c:pt idx="29">
                  <c:v>4.0480379999999965</c:v>
                </c:pt>
                <c:pt idx="30">
                  <c:v>4.0480380000000062</c:v>
                </c:pt>
                <c:pt idx="31">
                  <c:v>4.0480380000000027</c:v>
                </c:pt>
                <c:pt idx="32">
                  <c:v>4.0480380000000036</c:v>
                </c:pt>
                <c:pt idx="33">
                  <c:v>4.0480379999999814</c:v>
                </c:pt>
                <c:pt idx="34">
                  <c:v>4.0480379999999938</c:v>
                </c:pt>
                <c:pt idx="35">
                  <c:v>4.0480379999999965</c:v>
                </c:pt>
                <c:pt idx="36">
                  <c:v>4.0480379999999965</c:v>
                </c:pt>
              </c:numCache>
            </c:numRef>
          </c:val>
          <c:smooth val="0"/>
          <c:extLst>
            <c:ext xmlns:c16="http://schemas.microsoft.com/office/drawing/2014/chart" uri="{C3380CC4-5D6E-409C-BE32-E72D297353CC}">
              <c16:uniqueId val="{00000005-D3BA-4219-8F14-CB19A9421B20}"/>
            </c:ext>
          </c:extLst>
        </c:ser>
        <c:ser>
          <c:idx val="6"/>
          <c:order val="6"/>
          <c:tx>
            <c:strRef>
              <c:f>'Provincial spending by services'!$AR$82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services'!$AR$83:$AR$119</c:f>
              <c:numCache>
                <c:formatCode>#,##0.00</c:formatCode>
                <c:ptCount val="37"/>
                <c:pt idx="1">
                  <c:v>0.36722958315998772</c:v>
                </c:pt>
                <c:pt idx="2">
                  <c:v>3.4448932924861349</c:v>
                </c:pt>
                <c:pt idx="3">
                  <c:v>3.8125147898614378</c:v>
                </c:pt>
                <c:pt idx="4">
                  <c:v>3.6112783754599387</c:v>
                </c:pt>
                <c:pt idx="5">
                  <c:v>3.6090344053271344</c:v>
                </c:pt>
                <c:pt idx="6">
                  <c:v>3.8200611581447088</c:v>
                </c:pt>
                <c:pt idx="7">
                  <c:v>4.0309663319058373</c:v>
                </c:pt>
                <c:pt idx="8">
                  <c:v>4.2407099748739077</c:v>
                </c:pt>
                <c:pt idx="9">
                  <c:v>4.4515716488526271</c:v>
                </c:pt>
                <c:pt idx="10">
                  <c:v>4.6618080249852749</c:v>
                </c:pt>
                <c:pt idx="11">
                  <c:v>4.8721395359359798</c:v>
                </c:pt>
                <c:pt idx="12">
                  <c:v>4.9696992356804532</c:v>
                </c:pt>
                <c:pt idx="13">
                  <c:v>4.9628497221455907</c:v>
                </c:pt>
                <c:pt idx="14">
                  <c:v>4.9587603735959433</c:v>
                </c:pt>
                <c:pt idx="15">
                  <c:v>4.9541969439458358</c:v>
                </c:pt>
                <c:pt idx="16">
                  <c:v>4.9530299370159838</c:v>
                </c:pt>
                <c:pt idx="17">
                  <c:v>4.8247417422788521</c:v>
                </c:pt>
                <c:pt idx="18">
                  <c:v>4.6897206073001678</c:v>
                </c:pt>
                <c:pt idx="19">
                  <c:v>4.5588875847442267</c:v>
                </c:pt>
                <c:pt idx="20">
                  <c:v>4.4312129565116498</c:v>
                </c:pt>
                <c:pt idx="21">
                  <c:v>4.3086796238996108</c:v>
                </c:pt>
                <c:pt idx="22">
                  <c:v>4.1867027060798261</c:v>
                </c:pt>
                <c:pt idx="23">
                  <c:v>4.4046187697218686</c:v>
                </c:pt>
                <c:pt idx="24">
                  <c:v>4.2848616122573961</c:v>
                </c:pt>
                <c:pt idx="25">
                  <c:v>4.166150946426626</c:v>
                </c:pt>
                <c:pt idx="26">
                  <c:v>4.0480380000000018</c:v>
                </c:pt>
                <c:pt idx="27">
                  <c:v>4.0480379999999911</c:v>
                </c:pt>
                <c:pt idx="28">
                  <c:v>4.0480380000000062</c:v>
                </c:pt>
                <c:pt idx="29">
                  <c:v>4.0480379999999787</c:v>
                </c:pt>
                <c:pt idx="30">
                  <c:v>4.0480380000000009</c:v>
                </c:pt>
                <c:pt idx="31">
                  <c:v>4.0480380000000089</c:v>
                </c:pt>
                <c:pt idx="32">
                  <c:v>4.048038000000008</c:v>
                </c:pt>
                <c:pt idx="33">
                  <c:v>4.0480379999999769</c:v>
                </c:pt>
                <c:pt idx="34">
                  <c:v>4.0480380000000045</c:v>
                </c:pt>
                <c:pt idx="35">
                  <c:v>4.0480379999999965</c:v>
                </c:pt>
                <c:pt idx="36">
                  <c:v>4.048038</c:v>
                </c:pt>
              </c:numCache>
            </c:numRef>
          </c:val>
          <c:smooth val="0"/>
          <c:extLst>
            <c:ext xmlns:c16="http://schemas.microsoft.com/office/drawing/2014/chart" uri="{C3380CC4-5D6E-409C-BE32-E72D297353CC}">
              <c16:uniqueId val="{00000006-D3BA-4219-8F14-CB19A9421B20}"/>
            </c:ext>
          </c:extLst>
        </c:ser>
        <c:dLbls>
          <c:showLegendKey val="0"/>
          <c:showVal val="0"/>
          <c:showCatName val="0"/>
          <c:showSerName val="0"/>
          <c:showPercent val="0"/>
          <c:showBubbleSize val="0"/>
        </c:dLbls>
        <c:smooth val="0"/>
        <c:axId val="513543616"/>
        <c:axId val="513541264"/>
      </c:lineChart>
      <c:catAx>
        <c:axId val="513543616"/>
        <c:scaling>
          <c:orientation val="minMax"/>
        </c:scaling>
        <c:delete val="0"/>
        <c:axPos val="b"/>
        <c:numFmt formatCode="General" sourceLinked="1"/>
        <c:majorTickMark val="out"/>
        <c:minorTickMark val="none"/>
        <c:tickLblPos val="nextTo"/>
        <c:crossAx val="513541264"/>
        <c:crosses val="autoZero"/>
        <c:auto val="1"/>
        <c:lblAlgn val="ctr"/>
        <c:lblOffset val="100"/>
        <c:noMultiLvlLbl val="0"/>
      </c:catAx>
      <c:valAx>
        <c:axId val="513541264"/>
        <c:scaling>
          <c:orientation val="minMax"/>
        </c:scaling>
        <c:delete val="0"/>
        <c:axPos val="l"/>
        <c:majorGridlines/>
        <c:numFmt formatCode="General" sourceLinked="1"/>
        <c:majorTickMark val="out"/>
        <c:minorTickMark val="none"/>
        <c:tickLblPos val="nextTo"/>
        <c:crossAx val="513543616"/>
        <c:crosses val="autoZero"/>
        <c:crossBetween val="between"/>
      </c:valAx>
    </c:plotArea>
    <c:legend>
      <c:legendPos val="b"/>
      <c:layout>
        <c:manualLayout>
          <c:xMode val="edge"/>
          <c:yMode val="edge"/>
          <c:x val="6.6632206640900887E-2"/>
          <c:y val="0.81753430496809065"/>
          <c:w val="0.93069344825738498"/>
          <c:h val="0.16045922478309765"/>
        </c:manualLayout>
      </c:layou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ON spending by type of services</a:t>
            </a:r>
            <a:endParaRPr lang="en-CA" sz="1200"/>
          </a:p>
        </c:rich>
      </c:tx>
      <c:layout>
        <c:manualLayout>
          <c:xMode val="edge"/>
          <c:yMode val="edge"/>
          <c:x val="0.21206704932233372"/>
          <c:y val="2.6621923468408401E-2"/>
        </c:manualLayout>
      </c:layout>
      <c:overlay val="1"/>
    </c:title>
    <c:autoTitleDeleted val="0"/>
    <c:plotArea>
      <c:layout>
        <c:manualLayout>
          <c:layoutTarget val="inner"/>
          <c:xMode val="edge"/>
          <c:yMode val="edge"/>
          <c:x val="5.2852958128212071E-2"/>
          <c:y val="0.12209011745688461"/>
          <c:w val="0.91054693434595801"/>
          <c:h val="0.56770488175404032"/>
        </c:manualLayout>
      </c:layout>
      <c:lineChart>
        <c:grouping val="standard"/>
        <c:varyColors val="0"/>
        <c:ser>
          <c:idx val="0"/>
          <c:order val="0"/>
          <c:tx>
            <c:strRef>
              <c:f>'Provincial spending by services'!$AT$82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services'!$AT$83:$AT$119</c:f>
              <c:numCache>
                <c:formatCode>#,##0.00</c:formatCode>
                <c:ptCount val="37"/>
                <c:pt idx="1">
                  <c:v>3.6035166722220859</c:v>
                </c:pt>
                <c:pt idx="2">
                  <c:v>3.4046899203724221</c:v>
                </c:pt>
                <c:pt idx="3">
                  <c:v>3.6026889149743067</c:v>
                </c:pt>
                <c:pt idx="4">
                  <c:v>3.4468936051602554</c:v>
                </c:pt>
                <c:pt idx="5">
                  <c:v>3.4927947087275828</c:v>
                </c:pt>
                <c:pt idx="6">
                  <c:v>3.7534442016644376</c:v>
                </c:pt>
                <c:pt idx="7">
                  <c:v>4.0152229214756927</c:v>
                </c:pt>
                <c:pt idx="8">
                  <c:v>4.2797535878028832</c:v>
                </c:pt>
                <c:pt idx="9">
                  <c:v>4.541504284743934</c:v>
                </c:pt>
                <c:pt idx="10">
                  <c:v>4.8060893798651225</c:v>
                </c:pt>
                <c:pt idx="11">
                  <c:v>5.0681390529843631</c:v>
                </c:pt>
                <c:pt idx="12">
                  <c:v>5.2423282835855458</c:v>
                </c:pt>
                <c:pt idx="13">
                  <c:v>5.239266700430818</c:v>
                </c:pt>
                <c:pt idx="14">
                  <c:v>5.2383645959533158</c:v>
                </c:pt>
                <c:pt idx="15">
                  <c:v>5.2350695890032837</c:v>
                </c:pt>
                <c:pt idx="16">
                  <c:v>5.2318667381678168</c:v>
                </c:pt>
                <c:pt idx="17">
                  <c:v>5.1007185998207261</c:v>
                </c:pt>
                <c:pt idx="18">
                  <c:v>4.9625175700182824</c:v>
                </c:pt>
                <c:pt idx="19">
                  <c:v>4.8241823127309633</c:v>
                </c:pt>
                <c:pt idx="20">
                  <c:v>4.6910079745157578</c:v>
                </c:pt>
                <c:pt idx="21">
                  <c:v>4.5604684619757627</c:v>
                </c:pt>
                <c:pt idx="22">
                  <c:v>4.4319648582963884</c:v>
                </c:pt>
                <c:pt idx="23">
                  <c:v>4.4046187697218677</c:v>
                </c:pt>
                <c:pt idx="24">
                  <c:v>4.284861612257389</c:v>
                </c:pt>
                <c:pt idx="25">
                  <c:v>4.1661509464266615</c:v>
                </c:pt>
                <c:pt idx="26">
                  <c:v>4.0480379999999698</c:v>
                </c:pt>
                <c:pt idx="27">
                  <c:v>4.0480380000000071</c:v>
                </c:pt>
                <c:pt idx="28">
                  <c:v>4.0480379999999876</c:v>
                </c:pt>
                <c:pt idx="29">
                  <c:v>4.0480379999999965</c:v>
                </c:pt>
                <c:pt idx="30">
                  <c:v>4.0480380000000009</c:v>
                </c:pt>
                <c:pt idx="31">
                  <c:v>4.0480379999999831</c:v>
                </c:pt>
                <c:pt idx="32">
                  <c:v>4.0480379999999894</c:v>
                </c:pt>
                <c:pt idx="33">
                  <c:v>4.0480380000000089</c:v>
                </c:pt>
                <c:pt idx="34">
                  <c:v>4.0480380000000116</c:v>
                </c:pt>
                <c:pt idx="35">
                  <c:v>4.0480379999999805</c:v>
                </c:pt>
                <c:pt idx="36">
                  <c:v>4.0480380000000151</c:v>
                </c:pt>
              </c:numCache>
            </c:numRef>
          </c:val>
          <c:smooth val="0"/>
          <c:extLst>
            <c:ext xmlns:c16="http://schemas.microsoft.com/office/drawing/2014/chart" uri="{C3380CC4-5D6E-409C-BE32-E72D297353CC}">
              <c16:uniqueId val="{00000000-43F2-4F27-BC31-F2BEED7E48DA}"/>
            </c:ext>
          </c:extLst>
        </c:ser>
        <c:ser>
          <c:idx val="1"/>
          <c:order val="1"/>
          <c:tx>
            <c:strRef>
              <c:f>'Provincial spending by services'!$AU$82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services'!$AU$83:$AU$119</c:f>
              <c:numCache>
                <c:formatCode>#,##0.00</c:formatCode>
                <c:ptCount val="37"/>
                <c:pt idx="1">
                  <c:v>4.7303234602508217</c:v>
                </c:pt>
                <c:pt idx="2">
                  <c:v>3.1911577290056359</c:v>
                </c:pt>
                <c:pt idx="3">
                  <c:v>3.3876067221325834</c:v>
                </c:pt>
                <c:pt idx="4">
                  <c:v>3.2309858288556481</c:v>
                </c:pt>
                <c:pt idx="5">
                  <c:v>3.2756318799613244</c:v>
                </c:pt>
                <c:pt idx="6">
                  <c:v>3.5345624107890785</c:v>
                </c:pt>
                <c:pt idx="7">
                  <c:v>3.7946038814542358</c:v>
                </c:pt>
                <c:pt idx="8">
                  <c:v>4.0573753177680523</c:v>
                </c:pt>
                <c:pt idx="9">
                  <c:v>4.3173563713598906</c:v>
                </c:pt>
                <c:pt idx="10">
                  <c:v>4.58014920213129</c:v>
                </c:pt>
                <c:pt idx="11">
                  <c:v>4.8403953251144305</c:v>
                </c:pt>
                <c:pt idx="12">
                  <c:v>5.242328283585544</c:v>
                </c:pt>
                <c:pt idx="13">
                  <c:v>5.2392667004307985</c:v>
                </c:pt>
                <c:pt idx="14">
                  <c:v>5.2383645959533327</c:v>
                </c:pt>
                <c:pt idx="15">
                  <c:v>5.2350695890032872</c:v>
                </c:pt>
                <c:pt idx="16">
                  <c:v>5.2318667381678274</c:v>
                </c:pt>
                <c:pt idx="17">
                  <c:v>5.1007185998207065</c:v>
                </c:pt>
                <c:pt idx="18">
                  <c:v>4.9625175700182949</c:v>
                </c:pt>
                <c:pt idx="19">
                  <c:v>4.824182312730974</c:v>
                </c:pt>
                <c:pt idx="20">
                  <c:v>4.6910079745157276</c:v>
                </c:pt>
                <c:pt idx="21">
                  <c:v>4.5604684619757858</c:v>
                </c:pt>
                <c:pt idx="22">
                  <c:v>4.4319648582963884</c:v>
                </c:pt>
                <c:pt idx="23">
                  <c:v>4.4046187697218659</c:v>
                </c:pt>
                <c:pt idx="24">
                  <c:v>4.2848616122573855</c:v>
                </c:pt>
                <c:pt idx="25">
                  <c:v>4.1661509464266526</c:v>
                </c:pt>
                <c:pt idx="26">
                  <c:v>4.0480379999999849</c:v>
                </c:pt>
                <c:pt idx="27">
                  <c:v>4.0480379999999903</c:v>
                </c:pt>
                <c:pt idx="28">
                  <c:v>4.0480379999999982</c:v>
                </c:pt>
                <c:pt idx="29">
                  <c:v>4.0480380000000045</c:v>
                </c:pt>
                <c:pt idx="30">
                  <c:v>4.0480379999999796</c:v>
                </c:pt>
                <c:pt idx="31">
                  <c:v>4.0480379999999903</c:v>
                </c:pt>
                <c:pt idx="32">
                  <c:v>4.0480379999999867</c:v>
                </c:pt>
                <c:pt idx="33">
                  <c:v>4.0480380000000276</c:v>
                </c:pt>
                <c:pt idx="34">
                  <c:v>4.0480379999999938</c:v>
                </c:pt>
                <c:pt idx="35">
                  <c:v>4.0480379999999974</c:v>
                </c:pt>
                <c:pt idx="36">
                  <c:v>4.0480380000000009</c:v>
                </c:pt>
              </c:numCache>
            </c:numRef>
          </c:val>
          <c:smooth val="0"/>
          <c:extLst>
            <c:ext xmlns:c16="http://schemas.microsoft.com/office/drawing/2014/chart" uri="{C3380CC4-5D6E-409C-BE32-E72D297353CC}">
              <c16:uniqueId val="{00000001-43F2-4F27-BC31-F2BEED7E48DA}"/>
            </c:ext>
          </c:extLst>
        </c:ser>
        <c:ser>
          <c:idx val="2"/>
          <c:order val="2"/>
          <c:tx>
            <c:strRef>
              <c:f>'Provincial spending by services'!$AV$82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services'!$AV$83:$AV$119</c:f>
              <c:numCache>
                <c:formatCode>#,##0.00</c:formatCode>
                <c:ptCount val="37"/>
                <c:pt idx="1">
                  <c:v>4.3473130638948341</c:v>
                </c:pt>
                <c:pt idx="2">
                  <c:v>3.8538648698196543</c:v>
                </c:pt>
                <c:pt idx="3">
                  <c:v>4.0522373063090473</c:v>
                </c:pt>
                <c:pt idx="4">
                  <c:v>3.8952850689940375</c:v>
                </c:pt>
                <c:pt idx="5">
                  <c:v>3.9409089823532848</c:v>
                </c:pt>
                <c:pt idx="6">
                  <c:v>4.2022146710936239</c:v>
                </c:pt>
                <c:pt idx="7">
                  <c:v>4.4646570323915471</c:v>
                </c:pt>
                <c:pt idx="8">
                  <c:v>4.729865784395713</c:v>
                </c:pt>
                <c:pt idx="9">
                  <c:v>4.9922851308494449</c:v>
                </c:pt>
                <c:pt idx="10">
                  <c:v>5.2575536703095622</c:v>
                </c:pt>
                <c:pt idx="11">
                  <c:v>5.520278447706608</c:v>
                </c:pt>
                <c:pt idx="12">
                  <c:v>5.242328283585544</c:v>
                </c:pt>
                <c:pt idx="13">
                  <c:v>5.2392667004307985</c:v>
                </c:pt>
                <c:pt idx="14">
                  <c:v>5.2383645959533327</c:v>
                </c:pt>
                <c:pt idx="15">
                  <c:v>5.2350695890032872</c:v>
                </c:pt>
                <c:pt idx="16">
                  <c:v>5.2318667381678274</c:v>
                </c:pt>
                <c:pt idx="17">
                  <c:v>5.1007185998207065</c:v>
                </c:pt>
                <c:pt idx="18">
                  <c:v>4.9625175700182949</c:v>
                </c:pt>
                <c:pt idx="19">
                  <c:v>4.824182312730974</c:v>
                </c:pt>
                <c:pt idx="20">
                  <c:v>4.6910079745157276</c:v>
                </c:pt>
                <c:pt idx="21">
                  <c:v>4.5604684619757858</c:v>
                </c:pt>
                <c:pt idx="22">
                  <c:v>4.4319648582963884</c:v>
                </c:pt>
                <c:pt idx="23">
                  <c:v>4.4046187697218659</c:v>
                </c:pt>
                <c:pt idx="24">
                  <c:v>4.2848616122573855</c:v>
                </c:pt>
                <c:pt idx="25">
                  <c:v>4.1661509464266526</c:v>
                </c:pt>
                <c:pt idx="26">
                  <c:v>4.0480379999999849</c:v>
                </c:pt>
                <c:pt idx="27">
                  <c:v>4.0480379999999903</c:v>
                </c:pt>
                <c:pt idx="28">
                  <c:v>4.0480379999999982</c:v>
                </c:pt>
                <c:pt idx="29">
                  <c:v>4.0480380000000045</c:v>
                </c:pt>
                <c:pt idx="30">
                  <c:v>4.0480379999999796</c:v>
                </c:pt>
                <c:pt idx="31">
                  <c:v>4.0480379999999903</c:v>
                </c:pt>
                <c:pt idx="32">
                  <c:v>4.0480379999999867</c:v>
                </c:pt>
                <c:pt idx="33">
                  <c:v>4.0480380000000276</c:v>
                </c:pt>
                <c:pt idx="34">
                  <c:v>4.0480379999999938</c:v>
                </c:pt>
                <c:pt idx="35">
                  <c:v>4.0480379999999974</c:v>
                </c:pt>
                <c:pt idx="36">
                  <c:v>4.0480380000000009</c:v>
                </c:pt>
              </c:numCache>
            </c:numRef>
          </c:val>
          <c:smooth val="0"/>
          <c:extLst>
            <c:ext xmlns:c16="http://schemas.microsoft.com/office/drawing/2014/chart" uri="{C3380CC4-5D6E-409C-BE32-E72D297353CC}">
              <c16:uniqueId val="{00000002-43F2-4F27-BC31-F2BEED7E48DA}"/>
            </c:ext>
          </c:extLst>
        </c:ser>
        <c:ser>
          <c:idx val="3"/>
          <c:order val="3"/>
          <c:tx>
            <c:strRef>
              <c:f>'Provincial spending by services'!$AW$82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services'!$AW$83:$AW$119</c:f>
              <c:numCache>
                <c:formatCode>#,##0.00</c:formatCode>
                <c:ptCount val="37"/>
                <c:pt idx="1">
                  <c:v>3.303839933255885</c:v>
                </c:pt>
                <c:pt idx="2">
                  <c:v>3.402616354308643</c:v>
                </c:pt>
                <c:pt idx="3">
                  <c:v>3.6006045684021992</c:v>
                </c:pt>
                <c:pt idx="4">
                  <c:v>3.4448055596812037</c:v>
                </c:pt>
                <c:pt idx="5">
                  <c:v>3.4906988666928216</c:v>
                </c:pt>
                <c:pt idx="6">
                  <c:v>3.7513361598030244</c:v>
                </c:pt>
                <c:pt idx="7">
                  <c:v>4.01310258764987</c:v>
                </c:pt>
                <c:pt idx="8">
                  <c:v>4.2776208359725452</c:v>
                </c:pt>
                <c:pt idx="9">
                  <c:v>4.5393591013335222</c:v>
                </c:pt>
                <c:pt idx="10">
                  <c:v>4.8039316357800939</c:v>
                </c:pt>
                <c:pt idx="11">
                  <c:v>5.0659687289700228</c:v>
                </c:pt>
                <c:pt idx="12">
                  <c:v>5.2423282835855511</c:v>
                </c:pt>
                <c:pt idx="13">
                  <c:v>5.2392667004307789</c:v>
                </c:pt>
                <c:pt idx="14">
                  <c:v>5.2383645959533398</c:v>
                </c:pt>
                <c:pt idx="15">
                  <c:v>5.235069589003281</c:v>
                </c:pt>
                <c:pt idx="16">
                  <c:v>5.231866738167839</c:v>
                </c:pt>
                <c:pt idx="17">
                  <c:v>5.1007185998207012</c:v>
                </c:pt>
                <c:pt idx="18">
                  <c:v>4.9625175700182895</c:v>
                </c:pt>
                <c:pt idx="19">
                  <c:v>4.8241823127309633</c:v>
                </c:pt>
                <c:pt idx="20">
                  <c:v>4.6910079745157347</c:v>
                </c:pt>
                <c:pt idx="21">
                  <c:v>4.5604684619757956</c:v>
                </c:pt>
                <c:pt idx="22">
                  <c:v>4.431964858296384</c:v>
                </c:pt>
                <c:pt idx="23">
                  <c:v>4.4046187697218731</c:v>
                </c:pt>
                <c:pt idx="24">
                  <c:v>4.2848616122573766</c:v>
                </c:pt>
                <c:pt idx="25">
                  <c:v>4.166150946426658</c:v>
                </c:pt>
                <c:pt idx="26">
                  <c:v>4.0480379999999796</c:v>
                </c:pt>
                <c:pt idx="27">
                  <c:v>4.0480380000000054</c:v>
                </c:pt>
                <c:pt idx="28">
                  <c:v>4.048037999999992</c:v>
                </c:pt>
                <c:pt idx="29">
                  <c:v>4.0480379999999858</c:v>
                </c:pt>
                <c:pt idx="30">
                  <c:v>4.048038</c:v>
                </c:pt>
                <c:pt idx="31">
                  <c:v>4.0480379999999858</c:v>
                </c:pt>
                <c:pt idx="32">
                  <c:v>4.0480379999999947</c:v>
                </c:pt>
                <c:pt idx="33">
                  <c:v>4.0480380000000142</c:v>
                </c:pt>
                <c:pt idx="34">
                  <c:v>4.0480379999999965</c:v>
                </c:pt>
                <c:pt idx="35">
                  <c:v>4.0480379999999876</c:v>
                </c:pt>
                <c:pt idx="36">
                  <c:v>4.0480380000000062</c:v>
                </c:pt>
              </c:numCache>
            </c:numRef>
          </c:val>
          <c:smooth val="0"/>
          <c:extLst>
            <c:ext xmlns:c16="http://schemas.microsoft.com/office/drawing/2014/chart" uri="{C3380CC4-5D6E-409C-BE32-E72D297353CC}">
              <c16:uniqueId val="{00000003-43F2-4F27-BC31-F2BEED7E48DA}"/>
            </c:ext>
          </c:extLst>
        </c:ser>
        <c:ser>
          <c:idx val="4"/>
          <c:order val="4"/>
          <c:tx>
            <c:strRef>
              <c:f>'Provincial spending by services'!$AX$82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services'!$AX$83:$AX$119</c:f>
              <c:numCache>
                <c:formatCode>#,##0.00</c:formatCode>
                <c:ptCount val="37"/>
                <c:pt idx="1">
                  <c:v>3.3038399332559094</c:v>
                </c:pt>
                <c:pt idx="2">
                  <c:v>5.7607294161344473</c:v>
                </c:pt>
                <c:pt idx="3">
                  <c:v>5.9181725326709911</c:v>
                </c:pt>
                <c:pt idx="4">
                  <c:v>5.715731904200946</c:v>
                </c:pt>
                <c:pt idx="5">
                  <c:v>5.7211847255470438</c:v>
                </c:pt>
                <c:pt idx="6">
                  <c:v>5.9475177772378141</c:v>
                </c:pt>
                <c:pt idx="7">
                  <c:v>6.1763440546042556</c:v>
                </c:pt>
                <c:pt idx="8">
                  <c:v>6.4092429533517095</c:v>
                </c:pt>
                <c:pt idx="9">
                  <c:v>6.6404989869682964</c:v>
                </c:pt>
                <c:pt idx="10">
                  <c:v>6.8757756191710415</c:v>
                </c:pt>
                <c:pt idx="11">
                  <c:v>7.1095359435685008</c:v>
                </c:pt>
                <c:pt idx="12">
                  <c:v>5.24232828358556</c:v>
                </c:pt>
                <c:pt idx="13">
                  <c:v>5.2392667004307976</c:v>
                </c:pt>
                <c:pt idx="14">
                  <c:v>5.2383645959533363</c:v>
                </c:pt>
                <c:pt idx="15">
                  <c:v>5.2350695890032926</c:v>
                </c:pt>
                <c:pt idx="16">
                  <c:v>5.2318667381678221</c:v>
                </c:pt>
                <c:pt idx="17">
                  <c:v>5.1007185998206985</c:v>
                </c:pt>
                <c:pt idx="18">
                  <c:v>4.962517570018286</c:v>
                </c:pt>
                <c:pt idx="19">
                  <c:v>4.8241823127309882</c:v>
                </c:pt>
                <c:pt idx="20">
                  <c:v>4.6910079745157285</c:v>
                </c:pt>
                <c:pt idx="21">
                  <c:v>4.5604684619758018</c:v>
                </c:pt>
                <c:pt idx="22">
                  <c:v>4.4319648582963573</c:v>
                </c:pt>
                <c:pt idx="23">
                  <c:v>4.4046187697218597</c:v>
                </c:pt>
                <c:pt idx="24">
                  <c:v>4.2848616122574024</c:v>
                </c:pt>
                <c:pt idx="25">
                  <c:v>4.1661509464266739</c:v>
                </c:pt>
                <c:pt idx="26">
                  <c:v>4.0480379999999361</c:v>
                </c:pt>
                <c:pt idx="27">
                  <c:v>4.0480380000000222</c:v>
                </c:pt>
                <c:pt idx="28">
                  <c:v>4.0480379999999805</c:v>
                </c:pt>
                <c:pt idx="29">
                  <c:v>4.0480379999999903</c:v>
                </c:pt>
                <c:pt idx="30">
                  <c:v>4.0480379999999982</c:v>
                </c:pt>
                <c:pt idx="31">
                  <c:v>4.0480380000000054</c:v>
                </c:pt>
                <c:pt idx="32">
                  <c:v>4.0480380000000009</c:v>
                </c:pt>
                <c:pt idx="33">
                  <c:v>4.048037999999992</c:v>
                </c:pt>
                <c:pt idx="34">
                  <c:v>4.0480379999999938</c:v>
                </c:pt>
                <c:pt idx="35">
                  <c:v>4.0480379999999965</c:v>
                </c:pt>
                <c:pt idx="36">
                  <c:v>4.048038000000008</c:v>
                </c:pt>
              </c:numCache>
            </c:numRef>
          </c:val>
          <c:smooth val="0"/>
          <c:extLst>
            <c:ext xmlns:c16="http://schemas.microsoft.com/office/drawing/2014/chart" uri="{C3380CC4-5D6E-409C-BE32-E72D297353CC}">
              <c16:uniqueId val="{00000004-43F2-4F27-BC31-F2BEED7E48DA}"/>
            </c:ext>
          </c:extLst>
        </c:ser>
        <c:ser>
          <c:idx val="5"/>
          <c:order val="5"/>
          <c:tx>
            <c:strRef>
              <c:f>'Provincial spending by services'!$AY$82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services'!$AY$83:$AY$119</c:f>
              <c:numCache>
                <c:formatCode>#,##0.00</c:formatCode>
                <c:ptCount val="37"/>
                <c:pt idx="1">
                  <c:v>4.9938026589043778</c:v>
                </c:pt>
                <c:pt idx="2">
                  <c:v>3.9058300720764003</c:v>
                </c:pt>
                <c:pt idx="3">
                  <c:v>4.1039948744750392</c:v>
                </c:pt>
                <c:pt idx="4">
                  <c:v>3.94666084360408</c:v>
                </c:pt>
                <c:pt idx="5">
                  <c:v>3.992006139157906</c:v>
                </c:pt>
                <c:pt idx="6">
                  <c:v>4.253141001967701</c:v>
                </c:pt>
                <c:pt idx="7">
                  <c:v>4.5154142166039897</c:v>
                </c:pt>
                <c:pt idx="8">
                  <c:v>4.7804562678086224</c:v>
                </c:pt>
                <c:pt idx="9">
                  <c:v>5.0427086570810609</c:v>
                </c:pt>
                <c:pt idx="10">
                  <c:v>5.3078126880748373</c:v>
                </c:pt>
                <c:pt idx="11">
                  <c:v>5.5703728114564539</c:v>
                </c:pt>
                <c:pt idx="12">
                  <c:v>5.2423282835855529</c:v>
                </c:pt>
                <c:pt idx="13">
                  <c:v>5.2392667004307887</c:v>
                </c:pt>
                <c:pt idx="14">
                  <c:v>5.2383645959533336</c:v>
                </c:pt>
                <c:pt idx="15">
                  <c:v>5.2350695890032855</c:v>
                </c:pt>
                <c:pt idx="16">
                  <c:v>5.231866738167831</c:v>
                </c:pt>
                <c:pt idx="17">
                  <c:v>5.1007185998207163</c:v>
                </c:pt>
                <c:pt idx="18">
                  <c:v>4.9625175700182762</c:v>
                </c:pt>
                <c:pt idx="19">
                  <c:v>4.8241823127309811</c:v>
                </c:pt>
                <c:pt idx="20">
                  <c:v>4.691007974515724</c:v>
                </c:pt>
                <c:pt idx="21">
                  <c:v>4.5604684619757867</c:v>
                </c:pt>
                <c:pt idx="22">
                  <c:v>4.4319648582963911</c:v>
                </c:pt>
                <c:pt idx="23">
                  <c:v>4.4046187697218633</c:v>
                </c:pt>
                <c:pt idx="24">
                  <c:v>4.2848616122573846</c:v>
                </c:pt>
                <c:pt idx="25">
                  <c:v>4.1661509464266642</c:v>
                </c:pt>
                <c:pt idx="26">
                  <c:v>4.0480379999999618</c:v>
                </c:pt>
                <c:pt idx="27">
                  <c:v>4.0480380000000089</c:v>
                </c:pt>
                <c:pt idx="28">
                  <c:v>4.0480379999999965</c:v>
                </c:pt>
                <c:pt idx="29">
                  <c:v>4.0480379999999929</c:v>
                </c:pt>
                <c:pt idx="30">
                  <c:v>4.0480380000000018</c:v>
                </c:pt>
                <c:pt idx="31">
                  <c:v>4.0480379999999698</c:v>
                </c:pt>
                <c:pt idx="32">
                  <c:v>4.0480379999999965</c:v>
                </c:pt>
                <c:pt idx="33">
                  <c:v>4.048038000000016</c:v>
                </c:pt>
                <c:pt idx="34">
                  <c:v>4.0480380000000036</c:v>
                </c:pt>
                <c:pt idx="35">
                  <c:v>4.0480379999999849</c:v>
                </c:pt>
                <c:pt idx="36">
                  <c:v>4.0480380000000045</c:v>
                </c:pt>
              </c:numCache>
            </c:numRef>
          </c:val>
          <c:smooth val="0"/>
          <c:extLst>
            <c:ext xmlns:c16="http://schemas.microsoft.com/office/drawing/2014/chart" uri="{C3380CC4-5D6E-409C-BE32-E72D297353CC}">
              <c16:uniqueId val="{00000005-43F2-4F27-BC31-F2BEED7E48DA}"/>
            </c:ext>
          </c:extLst>
        </c:ser>
        <c:ser>
          <c:idx val="6"/>
          <c:order val="6"/>
          <c:tx>
            <c:strRef>
              <c:f>'Provincial spending by services'!$AZ$82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services'!$AZ$83:$AZ$119</c:f>
              <c:numCache>
                <c:formatCode>#,##0.00</c:formatCode>
                <c:ptCount val="37"/>
                <c:pt idx="1">
                  <c:v>5.9135360341048396E-2</c:v>
                </c:pt>
                <c:pt idx="2">
                  <c:v>3.4729921550710694</c:v>
                </c:pt>
                <c:pt idx="3">
                  <c:v>3.6712995578662246</c:v>
                </c:pt>
                <c:pt idx="4">
                  <c:v>3.5155791356993404</c:v>
                </c:pt>
                <c:pt idx="5">
                  <c:v>3.5616895686331556</c:v>
                </c:pt>
                <c:pt idx="6">
                  <c:v>3.8226925944768708</c:v>
                </c:pt>
                <c:pt idx="7">
                  <c:v>4.0848272294207755</c:v>
                </c:pt>
                <c:pt idx="8">
                  <c:v>4.3497172971271914</c:v>
                </c:pt>
                <c:pt idx="9">
                  <c:v>4.6118271844528866</c:v>
                </c:pt>
                <c:pt idx="10">
                  <c:v>4.8767750404196519</c:v>
                </c:pt>
                <c:pt idx="11">
                  <c:v>5.1391874383600022</c:v>
                </c:pt>
                <c:pt idx="12">
                  <c:v>5.2423282835855556</c:v>
                </c:pt>
                <c:pt idx="13">
                  <c:v>5.2392667004307922</c:v>
                </c:pt>
                <c:pt idx="14">
                  <c:v>5.2383645959533345</c:v>
                </c:pt>
                <c:pt idx="15">
                  <c:v>5.235069589003289</c:v>
                </c:pt>
                <c:pt idx="16">
                  <c:v>5.2318667381678328</c:v>
                </c:pt>
                <c:pt idx="17">
                  <c:v>5.1007185998207083</c:v>
                </c:pt>
                <c:pt idx="18">
                  <c:v>4.9625175700182744</c:v>
                </c:pt>
                <c:pt idx="19">
                  <c:v>4.8241823127309793</c:v>
                </c:pt>
                <c:pt idx="20">
                  <c:v>4.6910079745157356</c:v>
                </c:pt>
                <c:pt idx="21">
                  <c:v>4.5604684619757885</c:v>
                </c:pt>
                <c:pt idx="22">
                  <c:v>4.4319648582963858</c:v>
                </c:pt>
                <c:pt idx="23">
                  <c:v>4.4046187697218651</c:v>
                </c:pt>
                <c:pt idx="24">
                  <c:v>4.2848616122573873</c:v>
                </c:pt>
                <c:pt idx="25">
                  <c:v>4.1661509464266562</c:v>
                </c:pt>
                <c:pt idx="26">
                  <c:v>4.0480379999999627</c:v>
                </c:pt>
                <c:pt idx="27">
                  <c:v>4.0480380000000062</c:v>
                </c:pt>
                <c:pt idx="28">
                  <c:v>4.0480379999999965</c:v>
                </c:pt>
                <c:pt idx="29">
                  <c:v>4.0480379999999982</c:v>
                </c:pt>
                <c:pt idx="30">
                  <c:v>4.0480379999999867</c:v>
                </c:pt>
                <c:pt idx="31">
                  <c:v>4.0480380000000036</c:v>
                </c:pt>
                <c:pt idx="32">
                  <c:v>4.0480379999999849</c:v>
                </c:pt>
                <c:pt idx="33">
                  <c:v>4.048038</c:v>
                </c:pt>
                <c:pt idx="34">
                  <c:v>4.0480380000000054</c:v>
                </c:pt>
                <c:pt idx="35">
                  <c:v>4.048038</c:v>
                </c:pt>
                <c:pt idx="36">
                  <c:v>4.048038</c:v>
                </c:pt>
              </c:numCache>
            </c:numRef>
          </c:val>
          <c:smooth val="0"/>
          <c:extLst>
            <c:ext xmlns:c16="http://schemas.microsoft.com/office/drawing/2014/chart" uri="{C3380CC4-5D6E-409C-BE32-E72D297353CC}">
              <c16:uniqueId val="{00000006-43F2-4F27-BC31-F2BEED7E48DA}"/>
            </c:ext>
          </c:extLst>
        </c:ser>
        <c:dLbls>
          <c:showLegendKey val="0"/>
          <c:showVal val="0"/>
          <c:showCatName val="0"/>
          <c:showSerName val="0"/>
          <c:showPercent val="0"/>
          <c:showBubbleSize val="0"/>
        </c:dLbls>
        <c:smooth val="0"/>
        <c:axId val="513540480"/>
        <c:axId val="514825032"/>
      </c:lineChart>
      <c:catAx>
        <c:axId val="513540480"/>
        <c:scaling>
          <c:orientation val="minMax"/>
        </c:scaling>
        <c:delete val="0"/>
        <c:axPos val="b"/>
        <c:numFmt formatCode="General" sourceLinked="1"/>
        <c:majorTickMark val="out"/>
        <c:minorTickMark val="none"/>
        <c:tickLblPos val="nextTo"/>
        <c:crossAx val="514825032"/>
        <c:crosses val="autoZero"/>
        <c:auto val="1"/>
        <c:lblAlgn val="ctr"/>
        <c:lblOffset val="100"/>
        <c:noMultiLvlLbl val="0"/>
      </c:catAx>
      <c:valAx>
        <c:axId val="514825032"/>
        <c:scaling>
          <c:orientation val="minMax"/>
        </c:scaling>
        <c:delete val="0"/>
        <c:axPos val="l"/>
        <c:majorGridlines/>
        <c:numFmt formatCode="General" sourceLinked="1"/>
        <c:majorTickMark val="out"/>
        <c:minorTickMark val="none"/>
        <c:tickLblPos val="nextTo"/>
        <c:crossAx val="513540480"/>
        <c:crosses val="autoZero"/>
        <c:crossBetween val="between"/>
      </c:valAx>
    </c:plotArea>
    <c:legend>
      <c:legendPos val="b"/>
      <c:layout>
        <c:manualLayout>
          <c:xMode val="edge"/>
          <c:yMode val="edge"/>
          <c:x val="5.2762122159803825E-2"/>
          <c:y val="0.82220837389757839"/>
          <c:w val="0.9249006144703894"/>
          <c:h val="0.15497283455807156"/>
        </c:manualLayout>
      </c:layout>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MA</a:t>
            </a:r>
            <a:r>
              <a:rPr lang="en-CA" sz="1200" baseline="0"/>
              <a:t> spending by type of services</a:t>
            </a:r>
            <a:endParaRPr lang="en-CA" sz="1200"/>
          </a:p>
        </c:rich>
      </c:tx>
      <c:overlay val="1"/>
    </c:title>
    <c:autoTitleDeleted val="0"/>
    <c:plotArea>
      <c:layout>
        <c:manualLayout>
          <c:layoutTarget val="inner"/>
          <c:xMode val="edge"/>
          <c:yMode val="edge"/>
          <c:x val="5.1583560879404022E-2"/>
          <c:y val="0.12760610090243552"/>
          <c:w val="0.91301998677394558"/>
          <c:h val="0.5579683772703169"/>
        </c:manualLayout>
      </c:layout>
      <c:lineChart>
        <c:grouping val="standard"/>
        <c:varyColors val="0"/>
        <c:ser>
          <c:idx val="0"/>
          <c:order val="0"/>
          <c:tx>
            <c:strRef>
              <c:f>'Provincial spending by services'!$BB$82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services'!$BB$83:$BB$119</c:f>
              <c:numCache>
                <c:formatCode>#,##0.00</c:formatCode>
                <c:ptCount val="37"/>
                <c:pt idx="1">
                  <c:v>5.9169974069967965</c:v>
                </c:pt>
                <c:pt idx="2">
                  <c:v>4.3225599984054979</c:v>
                </c:pt>
                <c:pt idx="3">
                  <c:v>4.3223496393564167</c:v>
                </c:pt>
                <c:pt idx="4">
                  <c:v>4.1115106781700721</c:v>
                </c:pt>
                <c:pt idx="5">
                  <c:v>4.0950026078253723</c:v>
                </c:pt>
                <c:pt idx="6">
                  <c:v>4.2948516022288459</c:v>
                </c:pt>
                <c:pt idx="7">
                  <c:v>4.4918212190390339</c:v>
                </c:pt>
                <c:pt idx="8">
                  <c:v>4.6932459756759046</c:v>
                </c:pt>
                <c:pt idx="9">
                  <c:v>4.8796037243136103</c:v>
                </c:pt>
                <c:pt idx="10">
                  <c:v>5.0773191706057244</c:v>
                </c:pt>
                <c:pt idx="11">
                  <c:v>5.2749010702858374</c:v>
                </c:pt>
                <c:pt idx="12">
                  <c:v>5.4566312713202354</c:v>
                </c:pt>
                <c:pt idx="13">
                  <c:v>5.4562582187496513</c:v>
                </c:pt>
                <c:pt idx="14">
                  <c:v>5.4587146882057489</c:v>
                </c:pt>
                <c:pt idx="15">
                  <c:v>5.4676772643904847</c:v>
                </c:pt>
                <c:pt idx="16">
                  <c:v>5.4696215117587803</c:v>
                </c:pt>
                <c:pt idx="17">
                  <c:v>5.3439328990345381</c:v>
                </c:pt>
                <c:pt idx="18">
                  <c:v>5.2104510410985085</c:v>
                </c:pt>
                <c:pt idx="19">
                  <c:v>5.0834299116614261</c:v>
                </c:pt>
                <c:pt idx="20">
                  <c:v>4.9541201239356356</c:v>
                </c:pt>
                <c:pt idx="21">
                  <c:v>4.8333052622995814</c:v>
                </c:pt>
                <c:pt idx="22">
                  <c:v>4.7130739547110299</c:v>
                </c:pt>
                <c:pt idx="23">
                  <c:v>4.4046187697218766</c:v>
                </c:pt>
                <c:pt idx="24">
                  <c:v>4.2848616122573766</c:v>
                </c:pt>
                <c:pt idx="25">
                  <c:v>4.1661509464266597</c:v>
                </c:pt>
                <c:pt idx="26">
                  <c:v>4.048037999999976</c:v>
                </c:pt>
                <c:pt idx="27">
                  <c:v>4.0480379999999947</c:v>
                </c:pt>
                <c:pt idx="28">
                  <c:v>4.0480380000000054</c:v>
                </c:pt>
                <c:pt idx="29">
                  <c:v>4.0480379999999938</c:v>
                </c:pt>
                <c:pt idx="30">
                  <c:v>4.0480379999999867</c:v>
                </c:pt>
                <c:pt idx="31">
                  <c:v>4.0480380000000133</c:v>
                </c:pt>
                <c:pt idx="32">
                  <c:v>4.0480379999999823</c:v>
                </c:pt>
                <c:pt idx="33">
                  <c:v>4.048037999999992</c:v>
                </c:pt>
                <c:pt idx="34">
                  <c:v>4.0480379999999965</c:v>
                </c:pt>
                <c:pt idx="35">
                  <c:v>4.0480380000000098</c:v>
                </c:pt>
                <c:pt idx="36">
                  <c:v>4.0480379999999982</c:v>
                </c:pt>
              </c:numCache>
            </c:numRef>
          </c:val>
          <c:smooth val="0"/>
          <c:extLst>
            <c:ext xmlns:c16="http://schemas.microsoft.com/office/drawing/2014/chart" uri="{C3380CC4-5D6E-409C-BE32-E72D297353CC}">
              <c16:uniqueId val="{00000000-ED3F-4226-BCD3-B0EB1F960057}"/>
            </c:ext>
          </c:extLst>
        </c:ser>
        <c:ser>
          <c:idx val="1"/>
          <c:order val="1"/>
          <c:tx>
            <c:strRef>
              <c:f>'Provincial spending by services'!$BC$82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services'!$BC$83:$BC$119</c:f>
              <c:numCache>
                <c:formatCode>#,##0.00</c:formatCode>
                <c:ptCount val="37"/>
                <c:pt idx="1">
                  <c:v>7.0689659451248552</c:v>
                </c:pt>
                <c:pt idx="2">
                  <c:v>4.1071323919535336</c:v>
                </c:pt>
                <c:pt idx="3">
                  <c:v>4.1057734099377816</c:v>
                </c:pt>
                <c:pt idx="4">
                  <c:v>3.8942157553855363</c:v>
                </c:pt>
                <c:pt idx="5">
                  <c:v>3.8765761435447237</c:v>
                </c:pt>
                <c:pt idx="6">
                  <c:v>4.0748276399071619</c:v>
                </c:pt>
                <c:pt idx="7">
                  <c:v>4.2701913014178148</c:v>
                </c:pt>
                <c:pt idx="8">
                  <c:v>4.4699859264008897</c:v>
                </c:pt>
                <c:pt idx="9">
                  <c:v>4.654730890388036</c:v>
                </c:pt>
                <c:pt idx="10">
                  <c:v>4.8507942777328363</c:v>
                </c:pt>
                <c:pt idx="11">
                  <c:v>5.0467091689446129</c:v>
                </c:pt>
                <c:pt idx="12">
                  <c:v>5.4566312713202167</c:v>
                </c:pt>
                <c:pt idx="13">
                  <c:v>5.4562582187496647</c:v>
                </c:pt>
                <c:pt idx="14">
                  <c:v>5.4587146882057551</c:v>
                </c:pt>
                <c:pt idx="15">
                  <c:v>5.467677264390459</c:v>
                </c:pt>
                <c:pt idx="16">
                  <c:v>5.4696215117588096</c:v>
                </c:pt>
                <c:pt idx="17">
                  <c:v>5.3439328990345158</c:v>
                </c:pt>
                <c:pt idx="18">
                  <c:v>5.2104510410984943</c:v>
                </c:pt>
                <c:pt idx="19">
                  <c:v>5.0834299116614607</c:v>
                </c:pt>
                <c:pt idx="20">
                  <c:v>4.9541201239356054</c:v>
                </c:pt>
                <c:pt idx="21">
                  <c:v>4.8333052622996062</c:v>
                </c:pt>
                <c:pt idx="22">
                  <c:v>4.7130739547110094</c:v>
                </c:pt>
                <c:pt idx="23">
                  <c:v>4.4046187697218748</c:v>
                </c:pt>
                <c:pt idx="24">
                  <c:v>4.2848616122573819</c:v>
                </c:pt>
                <c:pt idx="25">
                  <c:v>4.1661509464266642</c:v>
                </c:pt>
                <c:pt idx="26">
                  <c:v>4.0480379999999672</c:v>
                </c:pt>
                <c:pt idx="27">
                  <c:v>4.0480379999999965</c:v>
                </c:pt>
                <c:pt idx="28">
                  <c:v>4.0480379999999938</c:v>
                </c:pt>
                <c:pt idx="29">
                  <c:v>4.048038000000008</c:v>
                </c:pt>
                <c:pt idx="30">
                  <c:v>4.0480379999999929</c:v>
                </c:pt>
                <c:pt idx="31">
                  <c:v>4.048038</c:v>
                </c:pt>
                <c:pt idx="32">
                  <c:v>4.0480379999999974</c:v>
                </c:pt>
                <c:pt idx="33">
                  <c:v>4.0480379999999903</c:v>
                </c:pt>
                <c:pt idx="34">
                  <c:v>4.0480380000000027</c:v>
                </c:pt>
                <c:pt idx="35">
                  <c:v>4.0480379999999867</c:v>
                </c:pt>
                <c:pt idx="36">
                  <c:v>4.0480379999999974</c:v>
                </c:pt>
              </c:numCache>
            </c:numRef>
          </c:val>
          <c:smooth val="0"/>
          <c:extLst>
            <c:ext xmlns:c16="http://schemas.microsoft.com/office/drawing/2014/chart" uri="{C3380CC4-5D6E-409C-BE32-E72D297353CC}">
              <c16:uniqueId val="{00000001-ED3F-4226-BCD3-B0EB1F960057}"/>
            </c:ext>
          </c:extLst>
        </c:ser>
        <c:ser>
          <c:idx val="2"/>
          <c:order val="2"/>
          <c:tx>
            <c:strRef>
              <c:f>'Provincial spending by services'!$BD$82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services'!$BD$83:$BD$119</c:f>
              <c:numCache>
                <c:formatCode>#,##0.00</c:formatCode>
                <c:ptCount val="37"/>
                <c:pt idx="1">
                  <c:v>6.6774028740947804</c:v>
                </c:pt>
                <c:pt idx="2">
                  <c:v>4.7757220421152615</c:v>
                </c:pt>
                <c:pt idx="3">
                  <c:v>4.7750207519673911</c:v>
                </c:pt>
                <c:pt idx="4">
                  <c:v>4.5627829305116059</c:v>
                </c:pt>
                <c:pt idx="5">
                  <c:v>4.5457243862153556</c:v>
                </c:pt>
                <c:pt idx="6">
                  <c:v>4.7459638508170405</c:v>
                </c:pt>
                <c:pt idx="7">
                  <c:v>4.9433146394108398</c:v>
                </c:pt>
                <c:pt idx="8">
                  <c:v>5.1451429671170255</c:v>
                </c:pt>
                <c:pt idx="9">
                  <c:v>5.3318424483450126</c:v>
                </c:pt>
                <c:pt idx="10">
                  <c:v>5.5299518145852273</c:v>
                </c:pt>
                <c:pt idx="11">
                  <c:v>5.7279302233515557</c:v>
                </c:pt>
                <c:pt idx="12">
                  <c:v>5.4566312713202167</c:v>
                </c:pt>
                <c:pt idx="13">
                  <c:v>5.4562582187496647</c:v>
                </c:pt>
                <c:pt idx="14">
                  <c:v>5.4587146882057551</c:v>
                </c:pt>
                <c:pt idx="15">
                  <c:v>5.467677264390459</c:v>
                </c:pt>
                <c:pt idx="16">
                  <c:v>5.4696215117588096</c:v>
                </c:pt>
                <c:pt idx="17">
                  <c:v>5.3439328990345158</c:v>
                </c:pt>
                <c:pt idx="18">
                  <c:v>5.2104510410984943</c:v>
                </c:pt>
                <c:pt idx="19">
                  <c:v>5.0834299116614607</c:v>
                </c:pt>
                <c:pt idx="20">
                  <c:v>4.9541201239356054</c:v>
                </c:pt>
                <c:pt idx="21">
                  <c:v>4.8333052622996062</c:v>
                </c:pt>
                <c:pt idx="22">
                  <c:v>4.7130739547110094</c:v>
                </c:pt>
                <c:pt idx="23">
                  <c:v>4.4046187697218748</c:v>
                </c:pt>
                <c:pt idx="24">
                  <c:v>4.2848616122573819</c:v>
                </c:pt>
                <c:pt idx="25">
                  <c:v>4.1661509464266642</c:v>
                </c:pt>
                <c:pt idx="26">
                  <c:v>4.0480379999999672</c:v>
                </c:pt>
                <c:pt idx="27">
                  <c:v>4.0480379999999965</c:v>
                </c:pt>
                <c:pt idx="28">
                  <c:v>4.0480379999999938</c:v>
                </c:pt>
                <c:pt idx="29">
                  <c:v>4.048038000000008</c:v>
                </c:pt>
                <c:pt idx="30">
                  <c:v>4.0480379999999929</c:v>
                </c:pt>
                <c:pt idx="31">
                  <c:v>4.048038</c:v>
                </c:pt>
                <c:pt idx="32">
                  <c:v>4.0480379999999974</c:v>
                </c:pt>
                <c:pt idx="33">
                  <c:v>4.0480379999999903</c:v>
                </c:pt>
                <c:pt idx="34">
                  <c:v>4.0480380000000027</c:v>
                </c:pt>
                <c:pt idx="35">
                  <c:v>4.0480379999999867</c:v>
                </c:pt>
                <c:pt idx="36">
                  <c:v>4.0480379999999974</c:v>
                </c:pt>
              </c:numCache>
            </c:numRef>
          </c:val>
          <c:smooth val="0"/>
          <c:extLst>
            <c:ext xmlns:c16="http://schemas.microsoft.com/office/drawing/2014/chart" uri="{C3380CC4-5D6E-409C-BE32-E72D297353CC}">
              <c16:uniqueId val="{00000002-ED3F-4226-BCD3-B0EB1F960057}"/>
            </c:ext>
          </c:extLst>
        </c:ser>
        <c:ser>
          <c:idx val="3"/>
          <c:order val="3"/>
          <c:tx>
            <c:strRef>
              <c:f>'Provincial spending by services'!$BE$82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services'!$BE$83:$BE$119</c:f>
              <c:numCache>
                <c:formatCode>#,##0.00</c:formatCode>
                <c:ptCount val="37"/>
                <c:pt idx="1">
                  <c:v>5.6106288453538715</c:v>
                </c:pt>
                <c:pt idx="2">
                  <c:v>4.3204680263656856</c:v>
                </c:pt>
                <c:pt idx="3">
                  <c:v>4.3202508141797109</c:v>
                </c:pt>
                <c:pt idx="4">
                  <c:v>4.1094092175886114</c:v>
                </c:pt>
                <c:pt idx="5">
                  <c:v>4.0928945704234527</c:v>
                </c:pt>
                <c:pt idx="6">
                  <c:v>4.292732560159469</c:v>
                </c:pt>
                <c:pt idx="7">
                  <c:v>4.4896911698324748</c:v>
                </c:pt>
                <c:pt idx="8">
                  <c:v>4.6911047670107786</c:v>
                </c:pt>
                <c:pt idx="9">
                  <c:v>4.8774516031294217</c:v>
                </c:pt>
                <c:pt idx="10">
                  <c:v>5.0751558424512906</c:v>
                </c:pt>
                <c:pt idx="11">
                  <c:v>5.2727264753233625</c:v>
                </c:pt>
                <c:pt idx="12">
                  <c:v>5.4566312713202194</c:v>
                </c:pt>
                <c:pt idx="13">
                  <c:v>5.4562582187496727</c:v>
                </c:pt>
                <c:pt idx="14">
                  <c:v>5.4587146882057613</c:v>
                </c:pt>
                <c:pt idx="15">
                  <c:v>5.467677264390475</c:v>
                </c:pt>
                <c:pt idx="16">
                  <c:v>5.4696215117587741</c:v>
                </c:pt>
                <c:pt idx="17">
                  <c:v>5.3439328990345443</c:v>
                </c:pt>
                <c:pt idx="18">
                  <c:v>5.2104510410984846</c:v>
                </c:pt>
                <c:pt idx="19">
                  <c:v>5.0834299116614368</c:v>
                </c:pt>
                <c:pt idx="20">
                  <c:v>4.9541201239356338</c:v>
                </c:pt>
                <c:pt idx="21">
                  <c:v>4.8333052622996142</c:v>
                </c:pt>
                <c:pt idx="22">
                  <c:v>4.713073954711013</c:v>
                </c:pt>
                <c:pt idx="23">
                  <c:v>4.4046187697218695</c:v>
                </c:pt>
                <c:pt idx="24">
                  <c:v>4.2848616122573837</c:v>
                </c:pt>
                <c:pt idx="25">
                  <c:v>4.1661509464266455</c:v>
                </c:pt>
                <c:pt idx="26">
                  <c:v>4.0480379999999849</c:v>
                </c:pt>
                <c:pt idx="27">
                  <c:v>4.0480379999999947</c:v>
                </c:pt>
                <c:pt idx="28">
                  <c:v>4.0480380000000018</c:v>
                </c:pt>
                <c:pt idx="29">
                  <c:v>4.0480379999999965</c:v>
                </c:pt>
                <c:pt idx="30">
                  <c:v>4.0480379999999903</c:v>
                </c:pt>
                <c:pt idx="31">
                  <c:v>4.0480380000000062</c:v>
                </c:pt>
                <c:pt idx="32">
                  <c:v>4.048037999999992</c:v>
                </c:pt>
                <c:pt idx="33">
                  <c:v>4.0480379999999858</c:v>
                </c:pt>
                <c:pt idx="34">
                  <c:v>4.0480379999999982</c:v>
                </c:pt>
                <c:pt idx="35">
                  <c:v>4.048038000000008</c:v>
                </c:pt>
                <c:pt idx="36">
                  <c:v>4.048038000000008</c:v>
                </c:pt>
              </c:numCache>
            </c:numRef>
          </c:val>
          <c:smooth val="0"/>
          <c:extLst>
            <c:ext xmlns:c16="http://schemas.microsoft.com/office/drawing/2014/chart" uri="{C3380CC4-5D6E-409C-BE32-E72D297353CC}">
              <c16:uniqueId val="{00000003-ED3F-4226-BCD3-B0EB1F960057}"/>
            </c:ext>
          </c:extLst>
        </c:ser>
        <c:ser>
          <c:idx val="4"/>
          <c:order val="4"/>
          <c:tx>
            <c:strRef>
              <c:f>'Provincial spending by services'!$BF$82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services'!$BF$83:$BF$119</c:f>
              <c:numCache>
                <c:formatCode>#,##0.00</c:formatCode>
                <c:ptCount val="37"/>
                <c:pt idx="1">
                  <c:v>5.6106288453538307</c:v>
                </c:pt>
                <c:pt idx="2">
                  <c:v>6.6995128411104137</c:v>
                </c:pt>
                <c:pt idx="3">
                  <c:v>6.6539174208432073</c:v>
                </c:pt>
                <c:pt idx="4">
                  <c:v>6.3949256224525204</c:v>
                </c:pt>
                <c:pt idx="5">
                  <c:v>6.3363592671456361</c:v>
                </c:pt>
                <c:pt idx="6">
                  <c:v>6.5003743174461253</c:v>
                </c:pt>
                <c:pt idx="7">
                  <c:v>6.6628446205466378</c:v>
                </c:pt>
                <c:pt idx="8">
                  <c:v>6.8311792396078665</c:v>
                </c:pt>
                <c:pt idx="9">
                  <c:v>6.98538682065315</c:v>
                </c:pt>
                <c:pt idx="10">
                  <c:v>7.1523615926383508</c:v>
                </c:pt>
                <c:pt idx="11">
                  <c:v>7.3203151952382113</c:v>
                </c:pt>
                <c:pt idx="12">
                  <c:v>5.4566312713202194</c:v>
                </c:pt>
                <c:pt idx="13">
                  <c:v>5.4562582187496798</c:v>
                </c:pt>
                <c:pt idx="14">
                  <c:v>5.4587146882057409</c:v>
                </c:pt>
                <c:pt idx="15">
                  <c:v>5.4676772643904625</c:v>
                </c:pt>
                <c:pt idx="16">
                  <c:v>5.4696215117587839</c:v>
                </c:pt>
                <c:pt idx="17">
                  <c:v>5.3439328990345381</c:v>
                </c:pt>
                <c:pt idx="18">
                  <c:v>5.2104510410985094</c:v>
                </c:pt>
                <c:pt idx="19">
                  <c:v>5.0834299116614474</c:v>
                </c:pt>
                <c:pt idx="20">
                  <c:v>4.9541201239356045</c:v>
                </c:pt>
                <c:pt idx="21">
                  <c:v>4.8333052622996062</c:v>
                </c:pt>
                <c:pt idx="22">
                  <c:v>4.7130739547110272</c:v>
                </c:pt>
                <c:pt idx="23">
                  <c:v>4.4046187697218597</c:v>
                </c:pt>
                <c:pt idx="24">
                  <c:v>4.2848616122573935</c:v>
                </c:pt>
                <c:pt idx="25">
                  <c:v>4.1661509464266473</c:v>
                </c:pt>
                <c:pt idx="26">
                  <c:v>4.0480379999999769</c:v>
                </c:pt>
                <c:pt idx="27">
                  <c:v>4.0480379999999956</c:v>
                </c:pt>
                <c:pt idx="28">
                  <c:v>4.0480379999999982</c:v>
                </c:pt>
                <c:pt idx="29">
                  <c:v>4.0480380000000009</c:v>
                </c:pt>
                <c:pt idx="30">
                  <c:v>4.0480379999999938</c:v>
                </c:pt>
                <c:pt idx="31">
                  <c:v>4.0480379999999982</c:v>
                </c:pt>
                <c:pt idx="32">
                  <c:v>4.0480379999999894</c:v>
                </c:pt>
                <c:pt idx="33">
                  <c:v>4.0480379999999929</c:v>
                </c:pt>
                <c:pt idx="34">
                  <c:v>4.048038</c:v>
                </c:pt>
                <c:pt idx="35">
                  <c:v>4.0480380000000054</c:v>
                </c:pt>
                <c:pt idx="36">
                  <c:v>4.0480379999999938</c:v>
                </c:pt>
              </c:numCache>
            </c:numRef>
          </c:val>
          <c:smooth val="0"/>
          <c:extLst>
            <c:ext xmlns:c16="http://schemas.microsoft.com/office/drawing/2014/chart" uri="{C3380CC4-5D6E-409C-BE32-E72D297353CC}">
              <c16:uniqueId val="{00000004-ED3F-4226-BCD3-B0EB1F960057}"/>
            </c:ext>
          </c:extLst>
        </c:ser>
        <c:ser>
          <c:idx val="5"/>
          <c:order val="5"/>
          <c:tx>
            <c:strRef>
              <c:f>'Provincial spending by services'!$BG$82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services'!$BG$83:$BG$119</c:f>
              <c:numCache>
                <c:formatCode>#,##0.00</c:formatCode>
                <c:ptCount val="37"/>
                <c:pt idx="1">
                  <c:v>7.3383286704160859</c:v>
                </c:pt>
                <c:pt idx="2">
                  <c:v>4.8281485126596024</c:v>
                </c:pt>
                <c:pt idx="3">
                  <c:v>4.827137846410082</c:v>
                </c:pt>
                <c:pt idx="4">
                  <c:v>4.614488779962481</c:v>
                </c:pt>
                <c:pt idx="5">
                  <c:v>4.597118869143376</c:v>
                </c:pt>
                <c:pt idx="6">
                  <c:v>4.7971559260491343</c:v>
                </c:pt>
                <c:pt idx="7">
                  <c:v>4.9943043933078428</c:v>
                </c:pt>
                <c:pt idx="8">
                  <c:v>5.1959340530348941</c:v>
                </c:pt>
                <c:pt idx="9">
                  <c:v>5.3824290501519982</c:v>
                </c:pt>
                <c:pt idx="10">
                  <c:v>5.5803408986753995</c:v>
                </c:pt>
                <c:pt idx="11">
                  <c:v>5.7781231670495874</c:v>
                </c:pt>
                <c:pt idx="12">
                  <c:v>5.4566312713202194</c:v>
                </c:pt>
                <c:pt idx="13">
                  <c:v>5.4562582187496611</c:v>
                </c:pt>
                <c:pt idx="14">
                  <c:v>5.458714688205764</c:v>
                </c:pt>
                <c:pt idx="15">
                  <c:v>5.4676772643904687</c:v>
                </c:pt>
                <c:pt idx="16">
                  <c:v>5.4696215117587732</c:v>
                </c:pt>
                <c:pt idx="17">
                  <c:v>5.3439328990345434</c:v>
                </c:pt>
                <c:pt idx="18">
                  <c:v>5.2104510410984988</c:v>
                </c:pt>
                <c:pt idx="19">
                  <c:v>5.0834299116614474</c:v>
                </c:pt>
                <c:pt idx="20">
                  <c:v>4.9541201239356001</c:v>
                </c:pt>
                <c:pt idx="21">
                  <c:v>4.8333052622996089</c:v>
                </c:pt>
                <c:pt idx="22">
                  <c:v>4.7130739547110263</c:v>
                </c:pt>
                <c:pt idx="23">
                  <c:v>4.4046187697218517</c:v>
                </c:pt>
                <c:pt idx="24">
                  <c:v>4.2848616122574015</c:v>
                </c:pt>
                <c:pt idx="25">
                  <c:v>4.166150946426642</c:v>
                </c:pt>
                <c:pt idx="26">
                  <c:v>4.0480379999999698</c:v>
                </c:pt>
                <c:pt idx="27">
                  <c:v>4.0480380000000089</c:v>
                </c:pt>
                <c:pt idx="28">
                  <c:v>4.0480379999999947</c:v>
                </c:pt>
                <c:pt idx="29">
                  <c:v>4.048037999999992</c:v>
                </c:pt>
                <c:pt idx="30">
                  <c:v>4.0480379999999965</c:v>
                </c:pt>
                <c:pt idx="31">
                  <c:v>4.0480380000000089</c:v>
                </c:pt>
                <c:pt idx="32">
                  <c:v>4.0480379999999867</c:v>
                </c:pt>
                <c:pt idx="33">
                  <c:v>4.0480379999999876</c:v>
                </c:pt>
                <c:pt idx="34">
                  <c:v>4.0480380000000169</c:v>
                </c:pt>
                <c:pt idx="35">
                  <c:v>4.0480379999999929</c:v>
                </c:pt>
                <c:pt idx="36">
                  <c:v>4.0480379999999911</c:v>
                </c:pt>
              </c:numCache>
            </c:numRef>
          </c:val>
          <c:smooth val="0"/>
          <c:extLst>
            <c:ext xmlns:c16="http://schemas.microsoft.com/office/drawing/2014/chart" uri="{C3380CC4-5D6E-409C-BE32-E72D297353CC}">
              <c16:uniqueId val="{00000005-ED3F-4226-BCD3-B0EB1F960057}"/>
            </c:ext>
          </c:extLst>
        </c:ser>
        <c:ser>
          <c:idx val="6"/>
          <c:order val="6"/>
          <c:tx>
            <c:strRef>
              <c:f>'Provincial spending by services'!$BH$82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services'!$BH$83:$BH$119</c:f>
              <c:numCache>
                <c:formatCode>#,##0.00</c:formatCode>
                <c:ptCount val="37"/>
                <c:pt idx="1">
                  <c:v>2.293469574369015</c:v>
                </c:pt>
                <c:pt idx="2">
                  <c:v>4.3914685167992182</c:v>
                </c:pt>
                <c:pt idx="3">
                  <c:v>4.3914368759109079</c:v>
                </c:pt>
                <c:pt idx="4">
                  <c:v>4.1806374938427755</c:v>
                </c:pt>
                <c:pt idx="5">
                  <c:v>4.1642983558213391</c:v>
                </c:pt>
                <c:pt idx="6">
                  <c:v>4.3644613477909253</c:v>
                </c:pt>
                <c:pt idx="7">
                  <c:v>4.5617444542885588</c:v>
                </c:pt>
                <c:pt idx="8">
                  <c:v>4.7634871066495874</c:v>
                </c:pt>
                <c:pt idx="9">
                  <c:v>4.950154056496797</c:v>
                </c:pt>
                <c:pt idx="10">
                  <c:v>5.1481877600056594</c:v>
                </c:pt>
                <c:pt idx="11">
                  <c:v>5.346089270714999</c:v>
                </c:pt>
                <c:pt idx="12">
                  <c:v>5.4566312713202239</c:v>
                </c:pt>
                <c:pt idx="13">
                  <c:v>5.4562582187496655</c:v>
                </c:pt>
                <c:pt idx="14">
                  <c:v>5.458714688205748</c:v>
                </c:pt>
                <c:pt idx="15">
                  <c:v>5.4676772643904812</c:v>
                </c:pt>
                <c:pt idx="16">
                  <c:v>5.4696215117587972</c:v>
                </c:pt>
                <c:pt idx="17">
                  <c:v>5.3439328990345096</c:v>
                </c:pt>
                <c:pt idx="18">
                  <c:v>5.2104510410985041</c:v>
                </c:pt>
                <c:pt idx="19">
                  <c:v>5.0834299116614536</c:v>
                </c:pt>
                <c:pt idx="20">
                  <c:v>4.9541201239356081</c:v>
                </c:pt>
                <c:pt idx="21">
                  <c:v>4.8333052622996124</c:v>
                </c:pt>
                <c:pt idx="22">
                  <c:v>4.7130739547110165</c:v>
                </c:pt>
                <c:pt idx="23">
                  <c:v>4.4046187697218642</c:v>
                </c:pt>
                <c:pt idx="24">
                  <c:v>4.2848616122573846</c:v>
                </c:pt>
                <c:pt idx="25">
                  <c:v>4.1661509464266535</c:v>
                </c:pt>
                <c:pt idx="26">
                  <c:v>4.0480379999999769</c:v>
                </c:pt>
                <c:pt idx="27">
                  <c:v>4.0480380000000151</c:v>
                </c:pt>
                <c:pt idx="28">
                  <c:v>4.0480379999999956</c:v>
                </c:pt>
                <c:pt idx="29">
                  <c:v>4.0480379999999805</c:v>
                </c:pt>
                <c:pt idx="30">
                  <c:v>4.0480379999999956</c:v>
                </c:pt>
                <c:pt idx="31">
                  <c:v>4.0480380000000107</c:v>
                </c:pt>
                <c:pt idx="32">
                  <c:v>4.0480379999999938</c:v>
                </c:pt>
                <c:pt idx="33">
                  <c:v>4.0480379999999956</c:v>
                </c:pt>
                <c:pt idx="34">
                  <c:v>4.0480379999999911</c:v>
                </c:pt>
                <c:pt idx="35">
                  <c:v>4.0480380000000036</c:v>
                </c:pt>
                <c:pt idx="36">
                  <c:v>4.0480379999999974</c:v>
                </c:pt>
              </c:numCache>
            </c:numRef>
          </c:val>
          <c:smooth val="0"/>
          <c:extLst>
            <c:ext xmlns:c16="http://schemas.microsoft.com/office/drawing/2014/chart" uri="{C3380CC4-5D6E-409C-BE32-E72D297353CC}">
              <c16:uniqueId val="{00000006-ED3F-4226-BCD3-B0EB1F960057}"/>
            </c:ext>
          </c:extLst>
        </c:ser>
        <c:dLbls>
          <c:showLegendKey val="0"/>
          <c:showVal val="0"/>
          <c:showCatName val="0"/>
          <c:showSerName val="0"/>
          <c:showPercent val="0"/>
          <c:showBubbleSize val="0"/>
        </c:dLbls>
        <c:smooth val="0"/>
        <c:axId val="514823464"/>
        <c:axId val="514823072"/>
      </c:lineChart>
      <c:catAx>
        <c:axId val="514823464"/>
        <c:scaling>
          <c:orientation val="minMax"/>
        </c:scaling>
        <c:delete val="0"/>
        <c:axPos val="b"/>
        <c:numFmt formatCode="General" sourceLinked="1"/>
        <c:majorTickMark val="out"/>
        <c:minorTickMark val="none"/>
        <c:tickLblPos val="nextTo"/>
        <c:crossAx val="514823072"/>
        <c:crosses val="autoZero"/>
        <c:auto val="1"/>
        <c:lblAlgn val="ctr"/>
        <c:lblOffset val="100"/>
        <c:noMultiLvlLbl val="0"/>
      </c:catAx>
      <c:valAx>
        <c:axId val="514823072"/>
        <c:scaling>
          <c:orientation val="minMax"/>
        </c:scaling>
        <c:delete val="0"/>
        <c:axPos val="l"/>
        <c:majorGridlines/>
        <c:numFmt formatCode="General" sourceLinked="1"/>
        <c:majorTickMark val="out"/>
        <c:minorTickMark val="none"/>
        <c:tickLblPos val="nextTo"/>
        <c:crossAx val="514823464"/>
        <c:crosses val="autoZero"/>
        <c:crossBetween val="between"/>
      </c:valAx>
    </c:plotArea>
    <c:legend>
      <c:legendPos val="b"/>
      <c:layout>
        <c:manualLayout>
          <c:xMode val="edge"/>
          <c:yMode val="edge"/>
          <c:x val="8.0825455439614335E-2"/>
          <c:y val="0.82364429027639463"/>
          <c:w val="0.90021226375573959"/>
          <c:h val="0.15322645513212965"/>
        </c:manualLayout>
      </c:layou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SK spending  by type of services</a:t>
            </a:r>
            <a:endParaRPr lang="en-CA" sz="1200"/>
          </a:p>
        </c:rich>
      </c:tx>
      <c:layout>
        <c:manualLayout>
          <c:xMode val="edge"/>
          <c:yMode val="edge"/>
          <c:x val="0.19016510918585125"/>
          <c:y val="1.9079686083577439E-2"/>
        </c:manualLayout>
      </c:layout>
      <c:overlay val="1"/>
    </c:title>
    <c:autoTitleDeleted val="0"/>
    <c:plotArea>
      <c:layout>
        <c:manualLayout>
          <c:layoutTarget val="inner"/>
          <c:xMode val="edge"/>
          <c:yMode val="edge"/>
          <c:x val="5.0916534939991681E-2"/>
          <c:y val="0.12631713683319878"/>
          <c:w val="0.91431935469539649"/>
          <c:h val="0.55861745289495923"/>
        </c:manualLayout>
      </c:layout>
      <c:lineChart>
        <c:grouping val="standard"/>
        <c:varyColors val="0"/>
        <c:ser>
          <c:idx val="0"/>
          <c:order val="0"/>
          <c:tx>
            <c:strRef>
              <c:f>'Provincial spending by services'!$BJ$82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services'!$BJ$83:$BJ$119</c:f>
              <c:numCache>
                <c:formatCode>#,##0.00</c:formatCode>
                <c:ptCount val="37"/>
                <c:pt idx="1">
                  <c:v>4.5989031436173358</c:v>
                </c:pt>
                <c:pt idx="2">
                  <c:v>3.4752140745929165</c:v>
                </c:pt>
                <c:pt idx="3">
                  <c:v>4.3706598426211514</c:v>
                </c:pt>
                <c:pt idx="4">
                  <c:v>4.1091780665722402</c:v>
                </c:pt>
                <c:pt idx="5">
                  <c:v>4.0412060448852056</c:v>
                </c:pt>
                <c:pt idx="6">
                  <c:v>4.1896736030888793</c:v>
                </c:pt>
                <c:pt idx="7">
                  <c:v>4.3440473508986477</c:v>
                </c:pt>
                <c:pt idx="8">
                  <c:v>4.4854660950908265</c:v>
                </c:pt>
                <c:pt idx="9">
                  <c:v>4.6266491522285946</c:v>
                </c:pt>
                <c:pt idx="10">
                  <c:v>4.7803014369683501</c:v>
                </c:pt>
                <c:pt idx="11">
                  <c:v>4.933665984498286</c:v>
                </c:pt>
                <c:pt idx="12">
                  <c:v>5.0951058067515209</c:v>
                </c:pt>
                <c:pt idx="13">
                  <c:v>5.0992436088297319</c:v>
                </c:pt>
                <c:pt idx="14">
                  <c:v>5.1060131203673809</c:v>
                </c:pt>
                <c:pt idx="15">
                  <c:v>5.1038781605254204</c:v>
                </c:pt>
                <c:pt idx="16">
                  <c:v>5.1017514097578003</c:v>
                </c:pt>
                <c:pt idx="17">
                  <c:v>4.9806141429977302</c:v>
                </c:pt>
                <c:pt idx="18">
                  <c:v>4.8515297970551154</c:v>
                </c:pt>
                <c:pt idx="19">
                  <c:v>4.7220856877094448</c:v>
                </c:pt>
                <c:pt idx="20">
                  <c:v>4.5969439108329713</c:v>
                </c:pt>
                <c:pt idx="21">
                  <c:v>4.4736106422457356</c:v>
                </c:pt>
                <c:pt idx="22">
                  <c:v>4.3508843753871522</c:v>
                </c:pt>
                <c:pt idx="23">
                  <c:v>4.4046187697218278</c:v>
                </c:pt>
                <c:pt idx="24">
                  <c:v>4.284861612257437</c:v>
                </c:pt>
                <c:pt idx="25">
                  <c:v>4.1661509464266198</c:v>
                </c:pt>
                <c:pt idx="26">
                  <c:v>4.048038000000008</c:v>
                </c:pt>
                <c:pt idx="27">
                  <c:v>4.048038</c:v>
                </c:pt>
                <c:pt idx="28">
                  <c:v>4.0480380000000133</c:v>
                </c:pt>
                <c:pt idx="29">
                  <c:v>4.0480379999999974</c:v>
                </c:pt>
                <c:pt idx="30">
                  <c:v>4.048037999999953</c:v>
                </c:pt>
                <c:pt idx="31">
                  <c:v>4.0480380000000267</c:v>
                </c:pt>
                <c:pt idx="32">
                  <c:v>4.0480380000000027</c:v>
                </c:pt>
                <c:pt idx="33">
                  <c:v>4.0480379999999663</c:v>
                </c:pt>
                <c:pt idx="34">
                  <c:v>4.0480380000000187</c:v>
                </c:pt>
                <c:pt idx="35">
                  <c:v>4.0480380000000205</c:v>
                </c:pt>
                <c:pt idx="36">
                  <c:v>4.0480379999999494</c:v>
                </c:pt>
              </c:numCache>
            </c:numRef>
          </c:val>
          <c:smooth val="0"/>
          <c:extLst>
            <c:ext xmlns:c16="http://schemas.microsoft.com/office/drawing/2014/chart" uri="{C3380CC4-5D6E-409C-BE32-E72D297353CC}">
              <c16:uniqueId val="{00000000-029F-42C2-AC16-4909E4F20B7F}"/>
            </c:ext>
          </c:extLst>
        </c:ser>
        <c:ser>
          <c:idx val="1"/>
          <c:order val="1"/>
          <c:tx>
            <c:strRef>
              <c:f>'Provincial spending by services'!$BK$82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services'!$BK$83:$BK$119</c:f>
              <c:numCache>
                <c:formatCode>#,##0.00</c:formatCode>
                <c:ptCount val="37"/>
                <c:pt idx="1">
                  <c:v>5.7365358984540347</c:v>
                </c:pt>
                <c:pt idx="2">
                  <c:v>3.2615362498200589</c:v>
                </c:pt>
                <c:pt idx="3">
                  <c:v>4.1539833198166853</c:v>
                </c:pt>
                <c:pt idx="4">
                  <c:v>3.8918880122662527</c:v>
                </c:pt>
                <c:pt idx="5">
                  <c:v>3.8228924639586057</c:v>
                </c:pt>
                <c:pt idx="6">
                  <c:v>3.9698715278475487</c:v>
                </c:pt>
                <c:pt idx="7">
                  <c:v>4.1227308655618051</c:v>
                </c:pt>
                <c:pt idx="8">
                  <c:v>4.262649139789497</c:v>
                </c:pt>
                <c:pt idx="9">
                  <c:v>4.4023186793480722</c:v>
                </c:pt>
                <c:pt idx="10">
                  <c:v>4.5544168526874902</c:v>
                </c:pt>
                <c:pt idx="11">
                  <c:v>4.7062137379298177</c:v>
                </c:pt>
                <c:pt idx="12">
                  <c:v>5.095105806751536</c:v>
                </c:pt>
                <c:pt idx="13">
                  <c:v>5.0992436088296982</c:v>
                </c:pt>
                <c:pt idx="14">
                  <c:v>5.1060131203674022</c:v>
                </c:pt>
                <c:pt idx="15">
                  <c:v>5.1038781605254231</c:v>
                </c:pt>
                <c:pt idx="16">
                  <c:v>5.1017514097578012</c:v>
                </c:pt>
                <c:pt idx="17">
                  <c:v>4.9806141429977329</c:v>
                </c:pt>
                <c:pt idx="18">
                  <c:v>4.8515297970551181</c:v>
                </c:pt>
                <c:pt idx="19">
                  <c:v>4.7220856877094466</c:v>
                </c:pt>
                <c:pt idx="20">
                  <c:v>4.5969439108329784</c:v>
                </c:pt>
                <c:pt idx="21">
                  <c:v>4.4736106422457107</c:v>
                </c:pt>
                <c:pt idx="22">
                  <c:v>4.3508843753871806</c:v>
                </c:pt>
                <c:pt idx="23">
                  <c:v>4.40461876972181</c:v>
                </c:pt>
                <c:pt idx="24">
                  <c:v>4.2848616122574414</c:v>
                </c:pt>
                <c:pt idx="25">
                  <c:v>4.1661509464266206</c:v>
                </c:pt>
                <c:pt idx="26">
                  <c:v>4.0480380000000009</c:v>
                </c:pt>
                <c:pt idx="27">
                  <c:v>4.0480380000000133</c:v>
                </c:pt>
                <c:pt idx="28">
                  <c:v>4.0480380000000071</c:v>
                </c:pt>
                <c:pt idx="29">
                  <c:v>4.0480379999999965</c:v>
                </c:pt>
                <c:pt idx="30">
                  <c:v>4.0480379999999405</c:v>
                </c:pt>
                <c:pt idx="31">
                  <c:v>4.04803800000004</c:v>
                </c:pt>
                <c:pt idx="32">
                  <c:v>4.0480379999999849</c:v>
                </c:pt>
                <c:pt idx="33">
                  <c:v>4.0480379999999645</c:v>
                </c:pt>
                <c:pt idx="34">
                  <c:v>4.0480380000000311</c:v>
                </c:pt>
                <c:pt idx="35">
                  <c:v>4.0480380000000196</c:v>
                </c:pt>
                <c:pt idx="36">
                  <c:v>4.0480379999999432</c:v>
                </c:pt>
              </c:numCache>
            </c:numRef>
          </c:val>
          <c:smooth val="0"/>
          <c:extLst>
            <c:ext xmlns:c16="http://schemas.microsoft.com/office/drawing/2014/chart" uri="{C3380CC4-5D6E-409C-BE32-E72D297353CC}">
              <c16:uniqueId val="{00000001-029F-42C2-AC16-4909E4F20B7F}"/>
            </c:ext>
          </c:extLst>
        </c:ser>
        <c:ser>
          <c:idx val="2"/>
          <c:order val="2"/>
          <c:tx>
            <c:strRef>
              <c:f>'Provincial spending by services'!$BL$82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services'!$BL$83:$BL$119</c:f>
              <c:numCache>
                <c:formatCode>#,##0.00</c:formatCode>
                <c:ptCount val="37"/>
                <c:pt idx="1">
                  <c:v>5.3498456717295086</c:v>
                </c:pt>
                <c:pt idx="2">
                  <c:v>3.9246953707197081</c:v>
                </c:pt>
                <c:pt idx="3">
                  <c:v>4.8235405808161032</c:v>
                </c:pt>
                <c:pt idx="4">
                  <c:v>4.5604402081884112</c:v>
                </c:pt>
                <c:pt idx="5">
                  <c:v>4.491694889110132</c:v>
                </c:pt>
                <c:pt idx="6">
                  <c:v>4.6403309195019382</c:v>
                </c:pt>
                <c:pt idx="7">
                  <c:v>4.7949022626447109</c:v>
                </c:pt>
                <c:pt idx="8">
                  <c:v>4.9364662273120183</c:v>
                </c:pt>
                <c:pt idx="9">
                  <c:v>5.0777971412757559</c:v>
                </c:pt>
                <c:pt idx="10">
                  <c:v>5.2316546428812121</c:v>
                </c:pt>
                <c:pt idx="11">
                  <c:v>5.385226701684779</c:v>
                </c:pt>
                <c:pt idx="12">
                  <c:v>5.095105806751536</c:v>
                </c:pt>
                <c:pt idx="13">
                  <c:v>5.0992436088296982</c:v>
                </c:pt>
                <c:pt idx="14">
                  <c:v>5.1060131203674022</c:v>
                </c:pt>
                <c:pt idx="15">
                  <c:v>5.1038781605254231</c:v>
                </c:pt>
                <c:pt idx="16">
                  <c:v>5.1017514097578012</c:v>
                </c:pt>
                <c:pt idx="17">
                  <c:v>4.9806141429977329</c:v>
                </c:pt>
                <c:pt idx="18">
                  <c:v>4.8515297970551181</c:v>
                </c:pt>
                <c:pt idx="19">
                  <c:v>4.7220856877094466</c:v>
                </c:pt>
                <c:pt idx="20">
                  <c:v>4.5969439108329784</c:v>
                </c:pt>
                <c:pt idx="21">
                  <c:v>4.4736106422457107</c:v>
                </c:pt>
                <c:pt idx="22">
                  <c:v>4.3508843753871806</c:v>
                </c:pt>
                <c:pt idx="23">
                  <c:v>4.40461876972181</c:v>
                </c:pt>
                <c:pt idx="24">
                  <c:v>4.2848616122574414</c:v>
                </c:pt>
                <c:pt idx="25">
                  <c:v>4.1661509464266206</c:v>
                </c:pt>
                <c:pt idx="26">
                  <c:v>4.0480380000000009</c:v>
                </c:pt>
                <c:pt idx="27">
                  <c:v>4.0480380000000133</c:v>
                </c:pt>
                <c:pt idx="28">
                  <c:v>4.0480380000000071</c:v>
                </c:pt>
                <c:pt idx="29">
                  <c:v>4.0480379999999965</c:v>
                </c:pt>
                <c:pt idx="30">
                  <c:v>4.0480379999999405</c:v>
                </c:pt>
                <c:pt idx="31">
                  <c:v>4.04803800000004</c:v>
                </c:pt>
                <c:pt idx="32">
                  <c:v>4.0480379999999849</c:v>
                </c:pt>
                <c:pt idx="33">
                  <c:v>4.0480379999999645</c:v>
                </c:pt>
                <c:pt idx="34">
                  <c:v>4.0480380000000311</c:v>
                </c:pt>
                <c:pt idx="35">
                  <c:v>4.0480380000000196</c:v>
                </c:pt>
                <c:pt idx="36">
                  <c:v>4.0480379999999432</c:v>
                </c:pt>
              </c:numCache>
            </c:numRef>
          </c:val>
          <c:smooth val="0"/>
          <c:extLst>
            <c:ext xmlns:c16="http://schemas.microsoft.com/office/drawing/2014/chart" uri="{C3380CC4-5D6E-409C-BE32-E72D297353CC}">
              <c16:uniqueId val="{00000002-029F-42C2-AC16-4909E4F20B7F}"/>
            </c:ext>
          </c:extLst>
        </c:ser>
        <c:ser>
          <c:idx val="3"/>
          <c:order val="3"/>
          <c:tx>
            <c:strRef>
              <c:f>'Provincial spending by services'!$BM$82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services'!$BM$83:$BM$119</c:f>
              <c:numCache>
                <c:formatCode>#,##0.00</c:formatCode>
                <c:ptCount val="37"/>
                <c:pt idx="1">
                  <c:v>4.2963472150122222</c:v>
                </c:pt>
                <c:pt idx="2">
                  <c:v>3.4731390943138742</c:v>
                </c:pt>
                <c:pt idx="3">
                  <c:v>4.3685600455082341</c:v>
                </c:pt>
                <c:pt idx="4">
                  <c:v>4.1070766530738547</c:v>
                </c:pt>
                <c:pt idx="5">
                  <c:v>4.0390990969223957</c:v>
                </c:pt>
                <c:pt idx="6">
                  <c:v>4.187556698005193</c:v>
                </c:pt>
                <c:pt idx="7">
                  <c:v>4.3419203140389415</c:v>
                </c:pt>
                <c:pt idx="8">
                  <c:v>4.4833291359843059</c:v>
                </c:pt>
                <c:pt idx="9">
                  <c:v>4.6245022216522358</c:v>
                </c:pt>
                <c:pt idx="10">
                  <c:v>4.7781442238045724</c:v>
                </c:pt>
                <c:pt idx="11">
                  <c:v>4.9314984382063711</c:v>
                </c:pt>
                <c:pt idx="12">
                  <c:v>5.0951058067515449</c:v>
                </c:pt>
                <c:pt idx="13">
                  <c:v>5.0992436088297222</c:v>
                </c:pt>
                <c:pt idx="14">
                  <c:v>5.1060131203673871</c:v>
                </c:pt>
                <c:pt idx="15">
                  <c:v>5.1038781605254231</c:v>
                </c:pt>
                <c:pt idx="16">
                  <c:v>5.1017514097578083</c:v>
                </c:pt>
                <c:pt idx="17">
                  <c:v>4.9806141429977195</c:v>
                </c:pt>
                <c:pt idx="18">
                  <c:v>4.8515297970551217</c:v>
                </c:pt>
                <c:pt idx="19">
                  <c:v>4.7220856877094519</c:v>
                </c:pt>
                <c:pt idx="20">
                  <c:v>4.5969439108329526</c:v>
                </c:pt>
                <c:pt idx="21">
                  <c:v>4.47361064224574</c:v>
                </c:pt>
                <c:pt idx="22">
                  <c:v>4.3508843753871673</c:v>
                </c:pt>
                <c:pt idx="23">
                  <c:v>4.4046187697218171</c:v>
                </c:pt>
                <c:pt idx="24">
                  <c:v>4.2848616122574423</c:v>
                </c:pt>
                <c:pt idx="25">
                  <c:v>4.1661509464266322</c:v>
                </c:pt>
                <c:pt idx="26">
                  <c:v>4.0480379999999938</c:v>
                </c:pt>
                <c:pt idx="27">
                  <c:v>4.0480380000000089</c:v>
                </c:pt>
                <c:pt idx="28">
                  <c:v>4.0480380000000054</c:v>
                </c:pt>
                <c:pt idx="29">
                  <c:v>4.0480379999999894</c:v>
                </c:pt>
                <c:pt idx="30">
                  <c:v>4.0480379999999645</c:v>
                </c:pt>
                <c:pt idx="31">
                  <c:v>4.048038000000016</c:v>
                </c:pt>
                <c:pt idx="32">
                  <c:v>4.0480379999999965</c:v>
                </c:pt>
                <c:pt idx="33">
                  <c:v>4.048037999999976</c:v>
                </c:pt>
                <c:pt idx="34">
                  <c:v>4.0480380000000231</c:v>
                </c:pt>
                <c:pt idx="35">
                  <c:v>4.0480380000000125</c:v>
                </c:pt>
                <c:pt idx="36">
                  <c:v>4.048037999999953</c:v>
                </c:pt>
              </c:numCache>
            </c:numRef>
          </c:val>
          <c:smooth val="0"/>
          <c:extLst>
            <c:ext xmlns:c16="http://schemas.microsoft.com/office/drawing/2014/chart" uri="{C3380CC4-5D6E-409C-BE32-E72D297353CC}">
              <c16:uniqueId val="{00000003-029F-42C2-AC16-4909E4F20B7F}"/>
            </c:ext>
          </c:extLst>
        </c:ser>
        <c:ser>
          <c:idx val="4"/>
          <c:order val="4"/>
          <c:tx>
            <c:strRef>
              <c:f>'Provincial spending by services'!$BN$82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services'!$BN$83:$BN$119</c:f>
              <c:numCache>
                <c:formatCode>#,##0.00</c:formatCode>
                <c:ptCount val="37"/>
                <c:pt idx="1">
                  <c:v>4.2963472150122417</c:v>
                </c:pt>
                <c:pt idx="2">
                  <c:v>5.8328604384077947</c:v>
                </c:pt>
                <c:pt idx="3">
                  <c:v>6.7033073401404186</c:v>
                </c:pt>
                <c:pt idx="4">
                  <c:v>6.3925418510919609</c:v>
                </c:pt>
                <c:pt idx="5">
                  <c:v>6.2814043653652512</c:v>
                </c:pt>
                <c:pt idx="6">
                  <c:v>6.3929721196743037</c:v>
                </c:pt>
                <c:pt idx="7">
                  <c:v>6.5120004592280765</c:v>
                </c:pt>
                <c:pt idx="8">
                  <c:v>6.6191563009903369</c:v>
                </c:pt>
                <c:pt idx="9">
                  <c:v>6.7273534015557415</c:v>
                </c:pt>
                <c:pt idx="10">
                  <c:v>6.8494784219850668</c:v>
                </c:pt>
                <c:pt idx="11">
                  <c:v>6.9724501619769006</c:v>
                </c:pt>
                <c:pt idx="12">
                  <c:v>5.0951058067515609</c:v>
                </c:pt>
                <c:pt idx="13">
                  <c:v>5.0992436088296857</c:v>
                </c:pt>
                <c:pt idx="14">
                  <c:v>5.1060131203673942</c:v>
                </c:pt>
                <c:pt idx="15">
                  <c:v>5.1038781605254453</c:v>
                </c:pt>
                <c:pt idx="16">
                  <c:v>5.1017514097577799</c:v>
                </c:pt>
                <c:pt idx="17">
                  <c:v>4.9806141429977258</c:v>
                </c:pt>
                <c:pt idx="18">
                  <c:v>4.8515297970551119</c:v>
                </c:pt>
                <c:pt idx="19">
                  <c:v>4.7220856877094617</c:v>
                </c:pt>
                <c:pt idx="20">
                  <c:v>4.5969439108329615</c:v>
                </c:pt>
                <c:pt idx="21">
                  <c:v>4.4736106422457445</c:v>
                </c:pt>
                <c:pt idx="22">
                  <c:v>4.3508843753871576</c:v>
                </c:pt>
                <c:pt idx="23">
                  <c:v>4.4046187697218189</c:v>
                </c:pt>
                <c:pt idx="24">
                  <c:v>4.2848616122574343</c:v>
                </c:pt>
                <c:pt idx="25">
                  <c:v>4.1661509464266242</c:v>
                </c:pt>
                <c:pt idx="26">
                  <c:v>4.0480379999999903</c:v>
                </c:pt>
                <c:pt idx="27">
                  <c:v>4.0480380000000116</c:v>
                </c:pt>
                <c:pt idx="28">
                  <c:v>4.0480380000000293</c:v>
                </c:pt>
                <c:pt idx="29">
                  <c:v>4.0480379999999796</c:v>
                </c:pt>
                <c:pt idx="30">
                  <c:v>4.0480379999999574</c:v>
                </c:pt>
                <c:pt idx="31">
                  <c:v>4.0480380000000222</c:v>
                </c:pt>
                <c:pt idx="32">
                  <c:v>4.0480379999999903</c:v>
                </c:pt>
                <c:pt idx="33">
                  <c:v>4.0480379999999707</c:v>
                </c:pt>
                <c:pt idx="34">
                  <c:v>4.0480380000000293</c:v>
                </c:pt>
                <c:pt idx="35">
                  <c:v>4.0480380000000196</c:v>
                </c:pt>
                <c:pt idx="36">
                  <c:v>4.0480379999999583</c:v>
                </c:pt>
              </c:numCache>
            </c:numRef>
          </c:val>
          <c:smooth val="0"/>
          <c:extLst>
            <c:ext xmlns:c16="http://schemas.microsoft.com/office/drawing/2014/chart" uri="{C3380CC4-5D6E-409C-BE32-E72D297353CC}">
              <c16:uniqueId val="{00000004-029F-42C2-AC16-4909E4F20B7F}"/>
            </c:ext>
          </c:extLst>
        </c:ser>
        <c:ser>
          <c:idx val="5"/>
          <c:order val="5"/>
          <c:tx>
            <c:strRef>
              <c:f>'Provincial spending by services'!$BO$82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services'!$BO$83:$BO$119</c:f>
              <c:numCache>
                <c:formatCode>#,##0.00</c:formatCode>
                <c:ptCount val="37"/>
                <c:pt idx="1">
                  <c:v>6.0025465133978626</c:v>
                </c:pt>
                <c:pt idx="2">
                  <c:v>3.9766960143277146</c:v>
                </c:pt>
                <c:pt idx="3">
                  <c:v>4.8756818099473946</c:v>
                </c:pt>
                <c:pt idx="4">
                  <c:v>4.612144899173126</c:v>
                </c:pt>
                <c:pt idx="5">
                  <c:v>4.5430628112382525</c:v>
                </c:pt>
                <c:pt idx="6">
                  <c:v>4.6914713691747245</c:v>
                </c:pt>
                <c:pt idx="7">
                  <c:v>4.845819906082931</c:v>
                </c:pt>
                <c:pt idx="8">
                  <c:v>4.9871565104926185</c:v>
                </c:pt>
                <c:pt idx="9">
                  <c:v>5.1282617354496045</c:v>
                </c:pt>
                <c:pt idx="10">
                  <c:v>5.2819012942211421</c:v>
                </c:pt>
                <c:pt idx="11">
                  <c:v>5.4352569513952416</c:v>
                </c:pt>
                <c:pt idx="12">
                  <c:v>5.095105806751536</c:v>
                </c:pt>
                <c:pt idx="13">
                  <c:v>5.0992436088297062</c:v>
                </c:pt>
                <c:pt idx="14">
                  <c:v>5.1060131203673915</c:v>
                </c:pt>
                <c:pt idx="15">
                  <c:v>5.1038781605254195</c:v>
                </c:pt>
                <c:pt idx="16">
                  <c:v>5.1017514097578074</c:v>
                </c:pt>
                <c:pt idx="17">
                  <c:v>4.9806141429977115</c:v>
                </c:pt>
                <c:pt idx="18">
                  <c:v>4.8515297970551359</c:v>
                </c:pt>
                <c:pt idx="19">
                  <c:v>4.722085687709451</c:v>
                </c:pt>
                <c:pt idx="20">
                  <c:v>4.5969439108329624</c:v>
                </c:pt>
                <c:pt idx="21">
                  <c:v>4.4736106422457427</c:v>
                </c:pt>
                <c:pt idx="22">
                  <c:v>4.3508843753871496</c:v>
                </c:pt>
                <c:pt idx="23">
                  <c:v>4.4046187697218153</c:v>
                </c:pt>
                <c:pt idx="24">
                  <c:v>4.2848616122574334</c:v>
                </c:pt>
                <c:pt idx="25">
                  <c:v>4.1661509464266269</c:v>
                </c:pt>
                <c:pt idx="26">
                  <c:v>4.048038</c:v>
                </c:pt>
                <c:pt idx="27">
                  <c:v>4.048038000000008</c:v>
                </c:pt>
                <c:pt idx="28">
                  <c:v>4.0480380000000036</c:v>
                </c:pt>
                <c:pt idx="29">
                  <c:v>4.0480380000000036</c:v>
                </c:pt>
                <c:pt idx="30">
                  <c:v>4.0480379999999441</c:v>
                </c:pt>
                <c:pt idx="31">
                  <c:v>4.0480380000000356</c:v>
                </c:pt>
                <c:pt idx="32">
                  <c:v>4.0480379999999929</c:v>
                </c:pt>
                <c:pt idx="33">
                  <c:v>4.0480379999999716</c:v>
                </c:pt>
                <c:pt idx="34">
                  <c:v>4.0480380000000151</c:v>
                </c:pt>
                <c:pt idx="35">
                  <c:v>4.0480380000000267</c:v>
                </c:pt>
                <c:pt idx="36">
                  <c:v>4.0480379999999574</c:v>
                </c:pt>
              </c:numCache>
            </c:numRef>
          </c:val>
          <c:smooth val="0"/>
          <c:extLst>
            <c:ext xmlns:c16="http://schemas.microsoft.com/office/drawing/2014/chart" uri="{C3380CC4-5D6E-409C-BE32-E72D297353CC}">
              <c16:uniqueId val="{00000005-029F-42C2-AC16-4909E4F20B7F}"/>
            </c:ext>
          </c:extLst>
        </c:ser>
        <c:ser>
          <c:idx val="6"/>
          <c:order val="6"/>
          <c:tx>
            <c:strRef>
              <c:f>'Provincial spending by services'!$BP$82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services'!$BP$83:$BP$119</c:f>
              <c:numCache>
                <c:formatCode>#,##0.00</c:formatCode>
                <c:ptCount val="37"/>
                <c:pt idx="1">
                  <c:v>1.0204686516837915</c:v>
                </c:pt>
                <c:pt idx="2">
                  <c:v>3.5435628928395593</c:v>
                </c:pt>
                <c:pt idx="3">
                  <c:v>4.4397790724968358</c:v>
                </c:pt>
                <c:pt idx="4">
                  <c:v>4.1783033334631581</c:v>
                </c:pt>
                <c:pt idx="5">
                  <c:v>4.1104659806618207</c:v>
                </c:pt>
                <c:pt idx="6">
                  <c:v>4.2592131494642489</c:v>
                </c:pt>
                <c:pt idx="7">
                  <c:v>4.4138716996819936</c:v>
                </c:pt>
                <c:pt idx="8">
                  <c:v>4.5555678217154441</c:v>
                </c:pt>
                <c:pt idx="9">
                  <c:v>4.6970293271223396</c:v>
                </c:pt>
                <c:pt idx="10">
                  <c:v>4.8509697050432194</c:v>
                </c:pt>
                <c:pt idx="11">
                  <c:v>5.0046234375086875</c:v>
                </c:pt>
                <c:pt idx="12">
                  <c:v>5.0951058067515476</c:v>
                </c:pt>
                <c:pt idx="13">
                  <c:v>5.0992436088297035</c:v>
                </c:pt>
                <c:pt idx="14">
                  <c:v>5.1060131203673844</c:v>
                </c:pt>
                <c:pt idx="15">
                  <c:v>5.1038781605254346</c:v>
                </c:pt>
                <c:pt idx="16">
                  <c:v>5.1017514097577958</c:v>
                </c:pt>
                <c:pt idx="17">
                  <c:v>4.9806141429977293</c:v>
                </c:pt>
                <c:pt idx="18">
                  <c:v>4.851529797055103</c:v>
                </c:pt>
                <c:pt idx="19">
                  <c:v>4.7220856877094697</c:v>
                </c:pt>
                <c:pt idx="20">
                  <c:v>4.5969439108329624</c:v>
                </c:pt>
                <c:pt idx="21">
                  <c:v>4.4736106422457311</c:v>
                </c:pt>
                <c:pt idx="22">
                  <c:v>4.3508843753871655</c:v>
                </c:pt>
                <c:pt idx="23">
                  <c:v>4.4046187697218162</c:v>
                </c:pt>
                <c:pt idx="24">
                  <c:v>4.2848616122574406</c:v>
                </c:pt>
                <c:pt idx="25">
                  <c:v>4.166150946426642</c:v>
                </c:pt>
                <c:pt idx="26">
                  <c:v>4.0480379999999903</c:v>
                </c:pt>
                <c:pt idx="27">
                  <c:v>4.0480380000000089</c:v>
                </c:pt>
                <c:pt idx="28">
                  <c:v>4.0480380000000089</c:v>
                </c:pt>
                <c:pt idx="29">
                  <c:v>4.0480379999999938</c:v>
                </c:pt>
                <c:pt idx="30">
                  <c:v>4.0480379999999361</c:v>
                </c:pt>
                <c:pt idx="31">
                  <c:v>4.0480380000000427</c:v>
                </c:pt>
                <c:pt idx="32">
                  <c:v>4.0480379999999911</c:v>
                </c:pt>
                <c:pt idx="33">
                  <c:v>4.0480379999999592</c:v>
                </c:pt>
                <c:pt idx="34">
                  <c:v>4.0480380000000249</c:v>
                </c:pt>
                <c:pt idx="35">
                  <c:v>4.0480380000000311</c:v>
                </c:pt>
                <c:pt idx="36">
                  <c:v>4.048037999999937</c:v>
                </c:pt>
              </c:numCache>
            </c:numRef>
          </c:val>
          <c:smooth val="0"/>
          <c:extLst>
            <c:ext xmlns:c16="http://schemas.microsoft.com/office/drawing/2014/chart" uri="{C3380CC4-5D6E-409C-BE32-E72D297353CC}">
              <c16:uniqueId val="{00000006-029F-42C2-AC16-4909E4F20B7F}"/>
            </c:ext>
          </c:extLst>
        </c:ser>
        <c:dLbls>
          <c:showLegendKey val="0"/>
          <c:showVal val="0"/>
          <c:showCatName val="0"/>
          <c:showSerName val="0"/>
          <c:showPercent val="0"/>
          <c:showBubbleSize val="0"/>
        </c:dLbls>
        <c:smooth val="0"/>
        <c:axId val="514816800"/>
        <c:axId val="514817976"/>
      </c:lineChart>
      <c:catAx>
        <c:axId val="514816800"/>
        <c:scaling>
          <c:orientation val="minMax"/>
        </c:scaling>
        <c:delete val="0"/>
        <c:axPos val="b"/>
        <c:numFmt formatCode="General" sourceLinked="1"/>
        <c:majorTickMark val="out"/>
        <c:minorTickMark val="none"/>
        <c:tickLblPos val="nextTo"/>
        <c:crossAx val="514817976"/>
        <c:crosses val="autoZero"/>
        <c:auto val="1"/>
        <c:lblAlgn val="ctr"/>
        <c:lblOffset val="100"/>
        <c:noMultiLvlLbl val="0"/>
      </c:catAx>
      <c:valAx>
        <c:axId val="514817976"/>
        <c:scaling>
          <c:orientation val="minMax"/>
        </c:scaling>
        <c:delete val="0"/>
        <c:axPos val="l"/>
        <c:majorGridlines/>
        <c:numFmt formatCode="General" sourceLinked="1"/>
        <c:majorTickMark val="out"/>
        <c:minorTickMark val="none"/>
        <c:tickLblPos val="nextTo"/>
        <c:crossAx val="514816800"/>
        <c:crosses val="autoZero"/>
        <c:crossBetween val="between"/>
      </c:valAx>
    </c:plotArea>
    <c:legend>
      <c:legendPos val="b"/>
      <c:layout>
        <c:manualLayout>
          <c:xMode val="edge"/>
          <c:yMode val="edge"/>
          <c:x val="8.0748468941382337E-2"/>
          <c:y val="0.80939333509006661"/>
          <c:w val="0.87815819471340573"/>
          <c:h val="0.1628290457122236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Share of physician cost in total HCE</a:t>
            </a:r>
          </a:p>
        </c:rich>
      </c:tx>
      <c:overlay val="1"/>
    </c:title>
    <c:autoTitleDeleted val="0"/>
    <c:plotArea>
      <c:layout>
        <c:manualLayout>
          <c:layoutTarget val="inner"/>
          <c:xMode val="edge"/>
          <c:yMode val="edge"/>
          <c:x val="7.1988407699037624E-2"/>
          <c:y val="0.16251166520851559"/>
          <c:w val="0.8913416447944007"/>
          <c:h val="0.68910104986876641"/>
        </c:manualLayout>
      </c:layout>
      <c:lineChart>
        <c:grouping val="standard"/>
        <c:varyColors val="0"/>
        <c:ser>
          <c:idx val="0"/>
          <c:order val="0"/>
          <c:tx>
            <c:strRef>
              <c:f>'Data for Graph A'!$L$1</c:f>
              <c:strCache>
                <c:ptCount val="1"/>
                <c:pt idx="0">
                  <c:v>s_MD</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A'!$L$2:$L$62</c:f>
              <c:numCache>
                <c:formatCode>0.0</c:formatCode>
                <c:ptCount val="61"/>
                <c:pt idx="0">
                  <c:v>15.081976019520422</c:v>
                </c:pt>
                <c:pt idx="1">
                  <c:v>14.740643246144854</c:v>
                </c:pt>
                <c:pt idx="2">
                  <c:v>14.785885441363364</c:v>
                </c:pt>
                <c:pt idx="3">
                  <c:v>15.003865277564651</c:v>
                </c:pt>
                <c:pt idx="4">
                  <c:v>14.904006223412667</c:v>
                </c:pt>
                <c:pt idx="5">
                  <c:v>14.743274184244962</c:v>
                </c:pt>
                <c:pt idx="6">
                  <c:v>14.55602098859052</c:v>
                </c:pt>
                <c:pt idx="7">
                  <c:v>14.372320433857544</c:v>
                </c:pt>
                <c:pt idx="8">
                  <c:v>14.843996289828027</c:v>
                </c:pt>
                <c:pt idx="9">
                  <c:v>15.039134115588219</c:v>
                </c:pt>
                <c:pt idx="10">
                  <c:v>15.173971875994615</c:v>
                </c:pt>
                <c:pt idx="11">
                  <c:v>15.401688590099216</c:v>
                </c:pt>
                <c:pt idx="12">
                  <c:v>15.693465185037459</c:v>
                </c:pt>
                <c:pt idx="13">
                  <c:v>15.584945990728919</c:v>
                </c:pt>
                <c:pt idx="14">
                  <c:v>15.164430613707006</c:v>
                </c:pt>
                <c:pt idx="15">
                  <c:v>15.024311489187161</c:v>
                </c:pt>
                <c:pt idx="16">
                  <c:v>15.210342519379715</c:v>
                </c:pt>
                <c:pt idx="17">
                  <c:v>14.807293400458788</c:v>
                </c:pt>
                <c:pt idx="18">
                  <c:v>14.546528366186152</c:v>
                </c:pt>
                <c:pt idx="19">
                  <c:v>14.537341909184656</c:v>
                </c:pt>
                <c:pt idx="20">
                  <c:v>14.29952036478454</c:v>
                </c:pt>
                <c:pt idx="21">
                  <c:v>14.34593313247953</c:v>
                </c:pt>
                <c:pt idx="22">
                  <c:v>14.255299296829341</c:v>
                </c:pt>
                <c:pt idx="23">
                  <c:v>14.002056510982108</c:v>
                </c:pt>
                <c:pt idx="24">
                  <c:v>13.715658787951565</c:v>
                </c:pt>
                <c:pt idx="25">
                  <c:v>13.407269804446784</c:v>
                </c:pt>
                <c:pt idx="26">
                  <c:v>13.199434662348203</c:v>
                </c:pt>
                <c:pt idx="27">
                  <c:v>13.210223139448408</c:v>
                </c:pt>
                <c:pt idx="28">
                  <c:v>13.173292455936647</c:v>
                </c:pt>
                <c:pt idx="29">
                  <c:v>13.162854369052479</c:v>
                </c:pt>
                <c:pt idx="30">
                  <c:v>13.236118159609548</c:v>
                </c:pt>
                <c:pt idx="31">
                  <c:v>13.30931064859463</c:v>
                </c:pt>
                <c:pt idx="32">
                  <c:v>13.458617378689244</c:v>
                </c:pt>
                <c:pt idx="33">
                  <c:v>13.830253274096252</c:v>
                </c:pt>
                <c:pt idx="34">
                  <c:v>14.108588539542119</c:v>
                </c:pt>
                <c:pt idx="35">
                  <c:v>14.208465484810473</c:v>
                </c:pt>
                <c:pt idx="36">
                  <c:v>14.683167181738352</c:v>
                </c:pt>
                <c:pt idx="37">
                  <c:v>14.765385089758601</c:v>
                </c:pt>
                <c:pt idx="38">
                  <c:v>15.126323004024661</c:v>
                </c:pt>
                <c:pt idx="39">
                  <c:v>15.241041028406627</c:v>
                </c:pt>
                <c:pt idx="40">
                  <c:v>15.490371462345266</c:v>
                </c:pt>
              </c:numCache>
            </c:numRef>
          </c:val>
          <c:smooth val="0"/>
          <c:extLst>
            <c:ext xmlns:c16="http://schemas.microsoft.com/office/drawing/2014/chart" uri="{C3380CC4-5D6E-409C-BE32-E72D297353CC}">
              <c16:uniqueId val="{00000000-551B-4E96-B449-DBF7EB0C73F5}"/>
            </c:ext>
          </c:extLst>
        </c:ser>
        <c:ser>
          <c:idx val="1"/>
          <c:order val="1"/>
          <c:tx>
            <c:strRef>
              <c:f>'Data for Graph A'!$M$1</c:f>
              <c:strCache>
                <c:ptCount val="1"/>
                <c:pt idx="0">
                  <c:v>Ŝ_MD</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A'!$M$2:$M$62</c:f>
              <c:numCache>
                <c:formatCode>0.0</c:formatCode>
                <c:ptCount val="61"/>
                <c:pt idx="40">
                  <c:v>15.490371462345266</c:v>
                </c:pt>
                <c:pt idx="41">
                  <c:v>15.540171525413063</c:v>
                </c:pt>
                <c:pt idx="42">
                  <c:v>15.589971588480863</c:v>
                </c:pt>
                <c:pt idx="43">
                  <c:v>15.639771651548664</c:v>
                </c:pt>
                <c:pt idx="44">
                  <c:v>15.689571714616463</c:v>
                </c:pt>
                <c:pt idx="45">
                  <c:v>15.73937177768426</c:v>
                </c:pt>
                <c:pt idx="46">
                  <c:v>15.789171840752058</c:v>
                </c:pt>
                <c:pt idx="47">
                  <c:v>15.838971903819857</c:v>
                </c:pt>
                <c:pt idx="48">
                  <c:v>15.888771966887656</c:v>
                </c:pt>
                <c:pt idx="49">
                  <c:v>15.938572029955457</c:v>
                </c:pt>
                <c:pt idx="50">
                  <c:v>15.988372093023255</c:v>
                </c:pt>
                <c:pt idx="51">
                  <c:v>15.988372093023255</c:v>
                </c:pt>
                <c:pt idx="52">
                  <c:v>15.988372093023255</c:v>
                </c:pt>
                <c:pt idx="53">
                  <c:v>15.988372093023255</c:v>
                </c:pt>
                <c:pt idx="54">
                  <c:v>15.988372093023255</c:v>
                </c:pt>
                <c:pt idx="55">
                  <c:v>15.988372093023255</c:v>
                </c:pt>
                <c:pt idx="56">
                  <c:v>15.988372093023255</c:v>
                </c:pt>
                <c:pt idx="57">
                  <c:v>15.988372093023255</c:v>
                </c:pt>
                <c:pt idx="58">
                  <c:v>15.988372093023255</c:v>
                </c:pt>
                <c:pt idx="59">
                  <c:v>15.988372093023255</c:v>
                </c:pt>
                <c:pt idx="60">
                  <c:v>15.988372093023255</c:v>
                </c:pt>
              </c:numCache>
            </c:numRef>
          </c:val>
          <c:smooth val="0"/>
          <c:extLst>
            <c:ext xmlns:c16="http://schemas.microsoft.com/office/drawing/2014/chart" uri="{C3380CC4-5D6E-409C-BE32-E72D297353CC}">
              <c16:uniqueId val="{00000001-551B-4E96-B449-DBF7EB0C73F5}"/>
            </c:ext>
          </c:extLst>
        </c:ser>
        <c:dLbls>
          <c:showLegendKey val="0"/>
          <c:showVal val="0"/>
          <c:showCatName val="0"/>
          <c:showSerName val="0"/>
          <c:showPercent val="0"/>
          <c:showBubbleSize val="0"/>
        </c:dLbls>
        <c:smooth val="0"/>
        <c:axId val="509483416"/>
        <c:axId val="509483808"/>
      </c:lineChart>
      <c:catAx>
        <c:axId val="509483416"/>
        <c:scaling>
          <c:orientation val="minMax"/>
        </c:scaling>
        <c:delete val="0"/>
        <c:axPos val="b"/>
        <c:numFmt formatCode="General" sourceLinked="0"/>
        <c:majorTickMark val="out"/>
        <c:minorTickMark val="none"/>
        <c:tickLblPos val="nextTo"/>
        <c:crossAx val="509483808"/>
        <c:crosses val="autoZero"/>
        <c:auto val="1"/>
        <c:lblAlgn val="ctr"/>
        <c:lblOffset val="100"/>
        <c:noMultiLvlLbl val="0"/>
      </c:catAx>
      <c:valAx>
        <c:axId val="509483808"/>
        <c:scaling>
          <c:orientation val="minMax"/>
          <c:min val="12"/>
        </c:scaling>
        <c:delete val="0"/>
        <c:axPos val="l"/>
        <c:majorGridlines/>
        <c:numFmt formatCode="0" sourceLinked="0"/>
        <c:majorTickMark val="out"/>
        <c:minorTickMark val="none"/>
        <c:tickLblPos val="nextTo"/>
        <c:crossAx val="509483416"/>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AB spending by type of services</a:t>
            </a:r>
          </a:p>
        </c:rich>
      </c:tx>
      <c:overlay val="1"/>
    </c:title>
    <c:autoTitleDeleted val="0"/>
    <c:plotArea>
      <c:layout>
        <c:manualLayout>
          <c:layoutTarget val="inner"/>
          <c:xMode val="edge"/>
          <c:yMode val="edge"/>
          <c:x val="6.4269741117512533E-2"/>
          <c:y val="0.10723745074962134"/>
          <c:w val="0.90022667058250117"/>
          <c:h val="0.58151307619525217"/>
        </c:manualLayout>
      </c:layout>
      <c:lineChart>
        <c:grouping val="standard"/>
        <c:varyColors val="0"/>
        <c:ser>
          <c:idx val="0"/>
          <c:order val="0"/>
          <c:tx>
            <c:strRef>
              <c:f>'Provincial spending by services'!$BR$82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services'!$BR$83:$BR$119</c:f>
              <c:numCache>
                <c:formatCode>#,##0.00</c:formatCode>
                <c:ptCount val="37"/>
                <c:pt idx="1">
                  <c:v>4.7133192257942529</c:v>
                </c:pt>
                <c:pt idx="2">
                  <c:v>7.6674505903695689</c:v>
                </c:pt>
                <c:pt idx="3">
                  <c:v>5.7343314331300137</c:v>
                </c:pt>
                <c:pt idx="4">
                  <c:v>5.4220482946507795</c:v>
                </c:pt>
                <c:pt idx="5">
                  <c:v>5.3155168617694359</c:v>
                </c:pt>
                <c:pt idx="6">
                  <c:v>5.426326474818147</c:v>
                </c:pt>
                <c:pt idx="7">
                  <c:v>5.5391069521770486</c:v>
                </c:pt>
                <c:pt idx="8">
                  <c:v>5.6545400025802195</c:v>
                </c:pt>
                <c:pt idx="9">
                  <c:v>5.7698725028248266</c:v>
                </c:pt>
                <c:pt idx="10">
                  <c:v>5.8913532830446718</c:v>
                </c:pt>
                <c:pt idx="11">
                  <c:v>6.0086486603445035</c:v>
                </c:pt>
                <c:pt idx="12">
                  <c:v>6.1820636394328812</c:v>
                </c:pt>
                <c:pt idx="13">
                  <c:v>6.1795031877527915</c:v>
                </c:pt>
                <c:pt idx="14">
                  <c:v>6.177929678993892</c:v>
                </c:pt>
                <c:pt idx="15">
                  <c:v>6.1799108714589517</c:v>
                </c:pt>
                <c:pt idx="16">
                  <c:v>6.1800247733291487</c:v>
                </c:pt>
                <c:pt idx="17">
                  <c:v>6.0535505704580537</c:v>
                </c:pt>
                <c:pt idx="18">
                  <c:v>5.9210126092900923</c:v>
                </c:pt>
                <c:pt idx="19">
                  <c:v>5.7899514106983112</c:v>
                </c:pt>
                <c:pt idx="20">
                  <c:v>5.6614578685323043</c:v>
                </c:pt>
                <c:pt idx="21">
                  <c:v>5.5382953948950036</c:v>
                </c:pt>
                <c:pt idx="22">
                  <c:v>5.4173338702396787</c:v>
                </c:pt>
                <c:pt idx="23">
                  <c:v>4.404618769721858</c:v>
                </c:pt>
                <c:pt idx="24">
                  <c:v>4.2848616122573935</c:v>
                </c:pt>
                <c:pt idx="25">
                  <c:v>4.1661509464266571</c:v>
                </c:pt>
                <c:pt idx="26">
                  <c:v>4.0480379999999672</c:v>
                </c:pt>
                <c:pt idx="27">
                  <c:v>4.0480380000000471</c:v>
                </c:pt>
                <c:pt idx="28">
                  <c:v>4.0480379999999831</c:v>
                </c:pt>
                <c:pt idx="29">
                  <c:v>4.0480379999999574</c:v>
                </c:pt>
                <c:pt idx="30">
                  <c:v>4.0480380000000018</c:v>
                </c:pt>
                <c:pt idx="31">
                  <c:v>4.0480380000000444</c:v>
                </c:pt>
                <c:pt idx="32">
                  <c:v>4.0480379999999894</c:v>
                </c:pt>
                <c:pt idx="33">
                  <c:v>4.0480379999999885</c:v>
                </c:pt>
                <c:pt idx="34">
                  <c:v>4.0480379999999743</c:v>
                </c:pt>
                <c:pt idx="35">
                  <c:v>4.048037999999984</c:v>
                </c:pt>
                <c:pt idx="36">
                  <c:v>4.0480380000000027</c:v>
                </c:pt>
              </c:numCache>
            </c:numRef>
          </c:val>
          <c:smooth val="0"/>
          <c:extLst>
            <c:ext xmlns:c16="http://schemas.microsoft.com/office/drawing/2014/chart" uri="{C3380CC4-5D6E-409C-BE32-E72D297353CC}">
              <c16:uniqueId val="{00000000-B925-45DB-B2C4-E081C25B66B3}"/>
            </c:ext>
          </c:extLst>
        </c:ser>
        <c:ser>
          <c:idx val="1"/>
          <c:order val="1"/>
          <c:tx>
            <c:strRef>
              <c:f>'Provincial spending by services'!$BS$82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services'!$BS$83:$BS$119</c:f>
              <c:numCache>
                <c:formatCode>#,##0.00</c:formatCode>
                <c:ptCount val="37"/>
                <c:pt idx="1">
                  <c:v>5.8521963864406565</c:v>
                </c:pt>
                <c:pt idx="2">
                  <c:v>7.4451157361077058</c:v>
                </c:pt>
                <c:pt idx="3">
                  <c:v>5.5148238884758998</c:v>
                </c:pt>
                <c:pt idx="4">
                  <c:v>5.2020181011135103</c:v>
                </c:pt>
                <c:pt idx="5">
                  <c:v>5.0945293464641246</c:v>
                </c:pt>
                <c:pt idx="6">
                  <c:v>5.2039155146637439</c:v>
                </c:pt>
                <c:pt idx="7">
                  <c:v>5.3152557138050787</c:v>
                </c:pt>
                <c:pt idx="8">
                  <c:v>5.4292299781629163</c:v>
                </c:pt>
                <c:pt idx="9">
                  <c:v>5.5430908395742797</c:v>
                </c:pt>
                <c:pt idx="10">
                  <c:v>5.6630735015662292</c:v>
                </c:pt>
                <c:pt idx="11">
                  <c:v>5.7788663014870005</c:v>
                </c:pt>
                <c:pt idx="12">
                  <c:v>6.1820636394328972</c:v>
                </c:pt>
                <c:pt idx="13">
                  <c:v>6.1795031877527924</c:v>
                </c:pt>
                <c:pt idx="14">
                  <c:v>6.1779296789938867</c:v>
                </c:pt>
                <c:pt idx="15">
                  <c:v>6.1799108714589668</c:v>
                </c:pt>
                <c:pt idx="16">
                  <c:v>6.1800247733291371</c:v>
                </c:pt>
                <c:pt idx="17">
                  <c:v>6.0535505704580626</c:v>
                </c:pt>
                <c:pt idx="18">
                  <c:v>5.9210126092900852</c:v>
                </c:pt>
                <c:pt idx="19">
                  <c:v>5.7899514106983174</c:v>
                </c:pt>
                <c:pt idx="20">
                  <c:v>5.6614578685323123</c:v>
                </c:pt>
                <c:pt idx="21">
                  <c:v>5.5382953948949858</c:v>
                </c:pt>
                <c:pt idx="22">
                  <c:v>5.4173338702396734</c:v>
                </c:pt>
                <c:pt idx="23">
                  <c:v>4.4046187697218668</c:v>
                </c:pt>
                <c:pt idx="24">
                  <c:v>4.2848616122573953</c:v>
                </c:pt>
                <c:pt idx="25">
                  <c:v>4.1661509464266677</c:v>
                </c:pt>
                <c:pt idx="26">
                  <c:v>4.0480379999999583</c:v>
                </c:pt>
                <c:pt idx="27">
                  <c:v>4.0480380000000515</c:v>
                </c:pt>
                <c:pt idx="28">
                  <c:v>4.0480379999999876</c:v>
                </c:pt>
                <c:pt idx="29">
                  <c:v>4.0480379999999458</c:v>
                </c:pt>
                <c:pt idx="30">
                  <c:v>4.0480380000000054</c:v>
                </c:pt>
                <c:pt idx="31">
                  <c:v>4.0480380000000338</c:v>
                </c:pt>
                <c:pt idx="32">
                  <c:v>4.0480380000000027</c:v>
                </c:pt>
                <c:pt idx="33">
                  <c:v>4.048037999999984</c:v>
                </c:pt>
                <c:pt idx="34">
                  <c:v>4.0480379999999689</c:v>
                </c:pt>
                <c:pt idx="35">
                  <c:v>4.0480379999999965</c:v>
                </c:pt>
                <c:pt idx="36">
                  <c:v>4.0480380000000045</c:v>
                </c:pt>
              </c:numCache>
            </c:numRef>
          </c:val>
          <c:smooth val="0"/>
          <c:extLst>
            <c:ext xmlns:c16="http://schemas.microsoft.com/office/drawing/2014/chart" uri="{C3380CC4-5D6E-409C-BE32-E72D297353CC}">
              <c16:uniqueId val="{00000001-B925-45DB-B2C4-E081C25B66B3}"/>
            </c:ext>
          </c:extLst>
        </c:ser>
        <c:ser>
          <c:idx val="2"/>
          <c:order val="2"/>
          <c:tx>
            <c:strRef>
              <c:f>'Provincial spending by services'!$BT$82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services'!$BT$83:$BT$119</c:f>
              <c:numCache>
                <c:formatCode>#,##0.00</c:formatCode>
                <c:ptCount val="37"/>
                <c:pt idx="1">
                  <c:v>5.4650831764971342</c:v>
                </c:pt>
                <c:pt idx="2">
                  <c:v>8.1351423528348992</c:v>
                </c:pt>
                <c:pt idx="3">
                  <c:v>6.1931293572227881</c:v>
                </c:pt>
                <c:pt idx="4">
                  <c:v>5.8790010837371325</c:v>
                </c:pt>
                <c:pt idx="5">
                  <c:v>5.7715233545194433</c:v>
                </c:pt>
                <c:pt idx="6">
                  <c:v>5.882332753803345</c:v>
                </c:pt>
                <c:pt idx="7">
                  <c:v>5.9951255364540188</c:v>
                </c:pt>
                <c:pt idx="8">
                  <c:v>6.110586314969388</c:v>
                </c:pt>
                <c:pt idx="9">
                  <c:v>6.2259500477722316</c:v>
                </c:pt>
                <c:pt idx="10">
                  <c:v>6.3474924726375557</c:v>
                </c:pt>
                <c:pt idx="11">
                  <c:v>6.4648353471234339</c:v>
                </c:pt>
                <c:pt idx="12">
                  <c:v>6.1820636394328972</c:v>
                </c:pt>
                <c:pt idx="13">
                  <c:v>6.1795031877527924</c:v>
                </c:pt>
                <c:pt idx="14">
                  <c:v>6.1779296789938867</c:v>
                </c:pt>
                <c:pt idx="15">
                  <c:v>6.1799108714589668</c:v>
                </c:pt>
                <c:pt idx="16">
                  <c:v>6.1800247733291371</c:v>
                </c:pt>
                <c:pt idx="17">
                  <c:v>6.0535505704580626</c:v>
                </c:pt>
                <c:pt idx="18">
                  <c:v>5.9210126092900852</c:v>
                </c:pt>
                <c:pt idx="19">
                  <c:v>5.7899514106983174</c:v>
                </c:pt>
                <c:pt idx="20">
                  <c:v>5.6614578685323123</c:v>
                </c:pt>
                <c:pt idx="21">
                  <c:v>5.5382953948949858</c:v>
                </c:pt>
                <c:pt idx="22">
                  <c:v>5.4173338702396734</c:v>
                </c:pt>
                <c:pt idx="23">
                  <c:v>4.4046187697218668</c:v>
                </c:pt>
                <c:pt idx="24">
                  <c:v>4.2848616122573953</c:v>
                </c:pt>
                <c:pt idx="25">
                  <c:v>4.1661509464266677</c:v>
                </c:pt>
                <c:pt idx="26">
                  <c:v>4.0480379999999583</c:v>
                </c:pt>
                <c:pt idx="27">
                  <c:v>4.0480380000000515</c:v>
                </c:pt>
                <c:pt idx="28">
                  <c:v>4.0480379999999876</c:v>
                </c:pt>
                <c:pt idx="29">
                  <c:v>4.0480379999999458</c:v>
                </c:pt>
                <c:pt idx="30">
                  <c:v>4.0480380000000054</c:v>
                </c:pt>
                <c:pt idx="31">
                  <c:v>4.0480380000000338</c:v>
                </c:pt>
                <c:pt idx="32">
                  <c:v>4.0480380000000027</c:v>
                </c:pt>
                <c:pt idx="33">
                  <c:v>4.048037999999984</c:v>
                </c:pt>
                <c:pt idx="34">
                  <c:v>4.0480379999999689</c:v>
                </c:pt>
                <c:pt idx="35">
                  <c:v>4.0480379999999965</c:v>
                </c:pt>
                <c:pt idx="36">
                  <c:v>4.0480380000000045</c:v>
                </c:pt>
              </c:numCache>
            </c:numRef>
          </c:val>
          <c:smooth val="0"/>
          <c:extLst>
            <c:ext xmlns:c16="http://schemas.microsoft.com/office/drawing/2014/chart" uri="{C3380CC4-5D6E-409C-BE32-E72D297353CC}">
              <c16:uniqueId val="{00000002-B925-45DB-B2C4-E081C25B66B3}"/>
            </c:ext>
          </c:extLst>
        </c:ser>
        <c:ser>
          <c:idx val="3"/>
          <c:order val="3"/>
          <c:tx>
            <c:strRef>
              <c:f>'Provincial spending by services'!$BU$82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services'!$BU$83:$BU$119</c:f>
              <c:numCache>
                <c:formatCode>#,##0.00</c:formatCode>
                <c:ptCount val="37"/>
                <c:pt idx="1">
                  <c:v>4.4104323447321736</c:v>
                </c:pt>
                <c:pt idx="2">
                  <c:v>7.6652915435034235</c:v>
                </c:pt>
                <c:pt idx="3">
                  <c:v>5.7322042007812453</c:v>
                </c:pt>
                <c:pt idx="4">
                  <c:v>5.4199203812484633</c:v>
                </c:pt>
                <c:pt idx="5">
                  <c:v>5.3133841076219221</c:v>
                </c:pt>
                <c:pt idx="6">
                  <c:v>5.4241844436671354</c:v>
                </c:pt>
                <c:pt idx="7">
                  <c:v>5.5369555542169104</c:v>
                </c:pt>
                <c:pt idx="8">
                  <c:v>5.6523791333239943</c:v>
                </c:pt>
                <c:pt idx="9">
                  <c:v>5.7677021133956092</c:v>
                </c:pt>
                <c:pt idx="10">
                  <c:v>5.8891731955845437</c:v>
                </c:pt>
                <c:pt idx="11">
                  <c:v>6.0064589088366445</c:v>
                </c:pt>
                <c:pt idx="12">
                  <c:v>6.1820636394329087</c:v>
                </c:pt>
                <c:pt idx="13">
                  <c:v>6.1795031877527924</c:v>
                </c:pt>
                <c:pt idx="14">
                  <c:v>6.1779296789938885</c:v>
                </c:pt>
                <c:pt idx="15">
                  <c:v>6.1799108714589632</c:v>
                </c:pt>
                <c:pt idx="16">
                  <c:v>6.1800247733291531</c:v>
                </c:pt>
                <c:pt idx="17">
                  <c:v>6.053550570458043</c:v>
                </c:pt>
                <c:pt idx="18">
                  <c:v>5.9210126092901012</c:v>
                </c:pt>
                <c:pt idx="19">
                  <c:v>5.7899514106983059</c:v>
                </c:pt>
                <c:pt idx="20">
                  <c:v>5.6614578685323016</c:v>
                </c:pt>
                <c:pt idx="21">
                  <c:v>5.5382953948950009</c:v>
                </c:pt>
                <c:pt idx="22">
                  <c:v>5.4173338702396618</c:v>
                </c:pt>
                <c:pt idx="23">
                  <c:v>4.4046187697218722</c:v>
                </c:pt>
                <c:pt idx="24">
                  <c:v>4.2848616122573802</c:v>
                </c:pt>
                <c:pt idx="25">
                  <c:v>4.1661509464266695</c:v>
                </c:pt>
                <c:pt idx="26">
                  <c:v>4.0480379999999645</c:v>
                </c:pt>
                <c:pt idx="27">
                  <c:v>4.0480380000000409</c:v>
                </c:pt>
                <c:pt idx="28">
                  <c:v>4.0480380000000009</c:v>
                </c:pt>
                <c:pt idx="29">
                  <c:v>4.0480379999999405</c:v>
                </c:pt>
                <c:pt idx="30">
                  <c:v>4.0480379999999947</c:v>
                </c:pt>
                <c:pt idx="31">
                  <c:v>4.0480380000000515</c:v>
                </c:pt>
                <c:pt idx="32">
                  <c:v>4.0480379999999974</c:v>
                </c:pt>
                <c:pt idx="33">
                  <c:v>4.0480379999999903</c:v>
                </c:pt>
                <c:pt idx="34">
                  <c:v>4.0480379999999512</c:v>
                </c:pt>
                <c:pt idx="35">
                  <c:v>4.0480380000000045</c:v>
                </c:pt>
                <c:pt idx="36">
                  <c:v>4.0480380000000027</c:v>
                </c:pt>
              </c:numCache>
            </c:numRef>
          </c:val>
          <c:smooth val="0"/>
          <c:extLst>
            <c:ext xmlns:c16="http://schemas.microsoft.com/office/drawing/2014/chart" uri="{C3380CC4-5D6E-409C-BE32-E72D297353CC}">
              <c16:uniqueId val="{00000003-B925-45DB-B2C4-E081C25B66B3}"/>
            </c:ext>
          </c:extLst>
        </c:ser>
        <c:ser>
          <c:idx val="4"/>
          <c:order val="4"/>
          <c:tx>
            <c:strRef>
              <c:f>'Provincial spending by services'!$BV$82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services'!$BV$83:$BV$119</c:f>
              <c:numCache>
                <c:formatCode>#,##0.00</c:formatCode>
                <c:ptCount val="37"/>
                <c:pt idx="1">
                  <c:v>4.4104323447321816</c:v>
                </c:pt>
                <c:pt idx="2">
                  <c:v>10.12061558892289</c:v>
                </c:pt>
                <c:pt idx="3">
                  <c:v>8.0974565105346414</c:v>
                </c:pt>
                <c:pt idx="4">
                  <c:v>7.7342064697155042</c:v>
                </c:pt>
                <c:pt idx="5">
                  <c:v>7.583153435421214</c:v>
                </c:pt>
                <c:pt idx="6">
                  <c:v>7.6557764836156315</c:v>
                </c:pt>
                <c:pt idx="7">
                  <c:v>7.7318897776107303</c:v>
                </c:pt>
                <c:pt idx="8">
                  <c:v>7.8121037828590687</c:v>
                </c:pt>
                <c:pt idx="9">
                  <c:v>7.8935305040878854</c:v>
                </c:pt>
                <c:pt idx="10">
                  <c:v>7.9824710611067902</c:v>
                </c:pt>
                <c:pt idx="11">
                  <c:v>8.0683189628814276</c:v>
                </c:pt>
                <c:pt idx="12">
                  <c:v>6.1820636394328981</c:v>
                </c:pt>
                <c:pt idx="13">
                  <c:v>6.1795031877527755</c:v>
                </c:pt>
                <c:pt idx="14">
                  <c:v>6.1779296789939036</c:v>
                </c:pt>
                <c:pt idx="15">
                  <c:v>6.1799108714589588</c:v>
                </c:pt>
                <c:pt idx="16">
                  <c:v>6.1800247733291416</c:v>
                </c:pt>
                <c:pt idx="17">
                  <c:v>6.0535505704580634</c:v>
                </c:pt>
                <c:pt idx="18">
                  <c:v>5.9210126092900977</c:v>
                </c:pt>
                <c:pt idx="19">
                  <c:v>5.7899514106982997</c:v>
                </c:pt>
                <c:pt idx="20">
                  <c:v>5.6614578685323123</c:v>
                </c:pt>
                <c:pt idx="21">
                  <c:v>5.5382953948949982</c:v>
                </c:pt>
                <c:pt idx="22">
                  <c:v>5.4173338702396645</c:v>
                </c:pt>
                <c:pt idx="23">
                  <c:v>4.4046187697218668</c:v>
                </c:pt>
                <c:pt idx="24">
                  <c:v>4.2848616122573846</c:v>
                </c:pt>
                <c:pt idx="25">
                  <c:v>4.1661509464266651</c:v>
                </c:pt>
                <c:pt idx="26">
                  <c:v>4.0480379999999627</c:v>
                </c:pt>
                <c:pt idx="27">
                  <c:v>4.0480380000000507</c:v>
                </c:pt>
                <c:pt idx="28">
                  <c:v>4.0480379999999867</c:v>
                </c:pt>
                <c:pt idx="29">
                  <c:v>4.0480379999999716</c:v>
                </c:pt>
                <c:pt idx="30">
                  <c:v>4.048037999999984</c:v>
                </c:pt>
                <c:pt idx="31">
                  <c:v>4.0480380000000444</c:v>
                </c:pt>
                <c:pt idx="32">
                  <c:v>4.048037999999992</c:v>
                </c:pt>
                <c:pt idx="33">
                  <c:v>4.0480379999999911</c:v>
                </c:pt>
                <c:pt idx="34">
                  <c:v>4.0480379999999654</c:v>
                </c:pt>
                <c:pt idx="35">
                  <c:v>4.0480380000000009</c:v>
                </c:pt>
                <c:pt idx="36">
                  <c:v>4.0480380000000018</c:v>
                </c:pt>
              </c:numCache>
            </c:numRef>
          </c:val>
          <c:smooth val="0"/>
          <c:extLst>
            <c:ext xmlns:c16="http://schemas.microsoft.com/office/drawing/2014/chart" uri="{C3380CC4-5D6E-409C-BE32-E72D297353CC}">
              <c16:uniqueId val="{00000004-B925-45DB-B2C4-E081C25B66B3}"/>
            </c:ext>
          </c:extLst>
        </c:ser>
        <c:ser>
          <c:idx val="5"/>
          <c:order val="5"/>
          <c:tx>
            <c:strRef>
              <c:f>'Provincial spending by services'!$BW$82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services'!$BW$83:$BW$119</c:f>
              <c:numCache>
                <c:formatCode>#,##0.00</c:formatCode>
                <c:ptCount val="37"/>
                <c:pt idx="1">
                  <c:v>6.1184979785502529</c:v>
                </c:pt>
                <c:pt idx="2">
                  <c:v>8.1892497714704326</c:v>
                </c:pt>
                <c:pt idx="3">
                  <c:v>6.2459518459433738</c:v>
                </c:pt>
                <c:pt idx="4">
                  <c:v>5.9313577974417253</c:v>
                </c:pt>
                <c:pt idx="5">
                  <c:v>5.8235204379317942</c:v>
                </c:pt>
                <c:pt idx="6">
                  <c:v>5.9340802020563297</c:v>
                </c:pt>
                <c:pt idx="7">
                  <c:v>6.0466263431891445</c:v>
                </c:pt>
                <c:pt idx="8">
                  <c:v>6.1618437649498121</c:v>
                </c:pt>
                <c:pt idx="9">
                  <c:v>6.2769660531104972</c:v>
                </c:pt>
                <c:pt idx="10">
                  <c:v>6.3982719210201111</c:v>
                </c:pt>
                <c:pt idx="11">
                  <c:v>6.5153781268327213</c:v>
                </c:pt>
                <c:pt idx="12">
                  <c:v>6.182063639432906</c:v>
                </c:pt>
                <c:pt idx="13">
                  <c:v>6.1795031877527746</c:v>
                </c:pt>
                <c:pt idx="14">
                  <c:v>6.1779296789938813</c:v>
                </c:pt>
                <c:pt idx="15">
                  <c:v>6.1799108714589694</c:v>
                </c:pt>
                <c:pt idx="16">
                  <c:v>6.1800247733291567</c:v>
                </c:pt>
                <c:pt idx="17">
                  <c:v>6.053550570458027</c:v>
                </c:pt>
                <c:pt idx="18">
                  <c:v>5.9210126092901074</c:v>
                </c:pt>
                <c:pt idx="19">
                  <c:v>5.789951410698305</c:v>
                </c:pt>
                <c:pt idx="20">
                  <c:v>5.6614578685323069</c:v>
                </c:pt>
                <c:pt idx="21">
                  <c:v>5.5382953948950053</c:v>
                </c:pt>
                <c:pt idx="22">
                  <c:v>5.4173338702396752</c:v>
                </c:pt>
                <c:pt idx="23">
                  <c:v>4.4046187697218793</c:v>
                </c:pt>
                <c:pt idx="24">
                  <c:v>4.2848616122573882</c:v>
                </c:pt>
                <c:pt idx="25">
                  <c:v>4.1661509464266606</c:v>
                </c:pt>
                <c:pt idx="26">
                  <c:v>4.048037999999953</c:v>
                </c:pt>
                <c:pt idx="27">
                  <c:v>4.0480380000000524</c:v>
                </c:pt>
                <c:pt idx="28">
                  <c:v>4.0480379999999814</c:v>
                </c:pt>
                <c:pt idx="29">
                  <c:v>4.0480379999999583</c:v>
                </c:pt>
                <c:pt idx="30">
                  <c:v>4.0480379999999956</c:v>
                </c:pt>
                <c:pt idx="31">
                  <c:v>4.0480380000000498</c:v>
                </c:pt>
                <c:pt idx="32">
                  <c:v>4.0480379999999938</c:v>
                </c:pt>
                <c:pt idx="33">
                  <c:v>4.0480379999999769</c:v>
                </c:pt>
                <c:pt idx="34">
                  <c:v>4.0480379999999716</c:v>
                </c:pt>
                <c:pt idx="35">
                  <c:v>4.0480379999999982</c:v>
                </c:pt>
                <c:pt idx="36">
                  <c:v>4.0480380000000116</c:v>
                </c:pt>
              </c:numCache>
            </c:numRef>
          </c:val>
          <c:smooth val="0"/>
          <c:extLst>
            <c:ext xmlns:c16="http://schemas.microsoft.com/office/drawing/2014/chart" uri="{C3380CC4-5D6E-409C-BE32-E72D297353CC}">
              <c16:uniqueId val="{00000005-B925-45DB-B2C4-E081C25B66B3}"/>
            </c:ext>
          </c:extLst>
        </c:ser>
        <c:ser>
          <c:idx val="6"/>
          <c:order val="6"/>
          <c:tx>
            <c:strRef>
              <c:f>'Provincial spending by services'!$BX$82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services'!$BX$83:$BX$119</c:f>
              <c:numCache>
                <c:formatCode>#,##0.00</c:formatCode>
                <c:ptCount val="37"/>
                <c:pt idx="1">
                  <c:v>1.1309704437239065</c:v>
                </c:pt>
                <c:pt idx="2">
                  <c:v>7.7385685201780907</c:v>
                </c:pt>
                <c:pt idx="3">
                  <c:v>5.8043537513859249</c:v>
                </c:pt>
                <c:pt idx="4">
                  <c:v>5.4920452666746655</c:v>
                </c:pt>
                <c:pt idx="5">
                  <c:v>5.3856251026425683</c:v>
                </c:pt>
                <c:pt idx="6">
                  <c:v>5.4966914031795699</c:v>
                </c:pt>
                <c:pt idx="7">
                  <c:v>5.6097310040631134</c:v>
                </c:pt>
                <c:pt idx="8">
                  <c:v>5.7254260880494634</c:v>
                </c:pt>
                <c:pt idx="9">
                  <c:v>5.8410217003338261</c:v>
                </c:pt>
                <c:pt idx="10">
                  <c:v>5.9627708914881659</c:v>
                </c:pt>
                <c:pt idx="11">
                  <c:v>6.0803330300407445</c:v>
                </c:pt>
                <c:pt idx="12">
                  <c:v>6.1820636394328892</c:v>
                </c:pt>
                <c:pt idx="13">
                  <c:v>6.179503187752788</c:v>
                </c:pt>
                <c:pt idx="14">
                  <c:v>6.1779296789938858</c:v>
                </c:pt>
                <c:pt idx="15">
                  <c:v>6.179910871458957</c:v>
                </c:pt>
                <c:pt idx="16">
                  <c:v>6.1800247733291647</c:v>
                </c:pt>
                <c:pt idx="17">
                  <c:v>6.0535505704580421</c:v>
                </c:pt>
                <c:pt idx="18">
                  <c:v>5.921012609290103</c:v>
                </c:pt>
                <c:pt idx="19">
                  <c:v>5.7899514106983023</c:v>
                </c:pt>
                <c:pt idx="20">
                  <c:v>5.6614578685322918</c:v>
                </c:pt>
                <c:pt idx="21">
                  <c:v>5.5382953948950133</c:v>
                </c:pt>
                <c:pt idx="22">
                  <c:v>5.4173338702396752</c:v>
                </c:pt>
                <c:pt idx="23">
                  <c:v>4.4046187697218739</c:v>
                </c:pt>
                <c:pt idx="24">
                  <c:v>4.2848616122573819</c:v>
                </c:pt>
                <c:pt idx="25">
                  <c:v>4.1661509464266624</c:v>
                </c:pt>
                <c:pt idx="26">
                  <c:v>4.0480379999999618</c:v>
                </c:pt>
                <c:pt idx="27">
                  <c:v>4.0480380000000364</c:v>
                </c:pt>
                <c:pt idx="28">
                  <c:v>4.0480379999999956</c:v>
                </c:pt>
                <c:pt idx="29">
                  <c:v>4.0480379999999645</c:v>
                </c:pt>
                <c:pt idx="30">
                  <c:v>4.0480379999999903</c:v>
                </c:pt>
                <c:pt idx="31">
                  <c:v>4.0480380000000409</c:v>
                </c:pt>
                <c:pt idx="32">
                  <c:v>4.048038</c:v>
                </c:pt>
                <c:pt idx="33">
                  <c:v>4.0480379999999831</c:v>
                </c:pt>
                <c:pt idx="34">
                  <c:v>4.0480379999999636</c:v>
                </c:pt>
                <c:pt idx="35">
                  <c:v>4.0480380000000116</c:v>
                </c:pt>
                <c:pt idx="36">
                  <c:v>4.0480380000000018</c:v>
                </c:pt>
              </c:numCache>
            </c:numRef>
          </c:val>
          <c:smooth val="0"/>
          <c:extLst>
            <c:ext xmlns:c16="http://schemas.microsoft.com/office/drawing/2014/chart" uri="{C3380CC4-5D6E-409C-BE32-E72D297353CC}">
              <c16:uniqueId val="{00000006-B925-45DB-B2C4-E081C25B66B3}"/>
            </c:ext>
          </c:extLst>
        </c:ser>
        <c:dLbls>
          <c:showLegendKey val="0"/>
          <c:showVal val="0"/>
          <c:showCatName val="0"/>
          <c:showSerName val="0"/>
          <c:showPercent val="0"/>
          <c:showBubbleSize val="0"/>
        </c:dLbls>
        <c:smooth val="0"/>
        <c:axId val="514823856"/>
        <c:axId val="514824248"/>
      </c:lineChart>
      <c:catAx>
        <c:axId val="514823856"/>
        <c:scaling>
          <c:orientation val="minMax"/>
        </c:scaling>
        <c:delete val="0"/>
        <c:axPos val="b"/>
        <c:numFmt formatCode="General" sourceLinked="1"/>
        <c:majorTickMark val="out"/>
        <c:minorTickMark val="none"/>
        <c:tickLblPos val="nextTo"/>
        <c:crossAx val="514824248"/>
        <c:crosses val="autoZero"/>
        <c:auto val="1"/>
        <c:lblAlgn val="ctr"/>
        <c:lblOffset val="100"/>
        <c:noMultiLvlLbl val="0"/>
      </c:catAx>
      <c:valAx>
        <c:axId val="514824248"/>
        <c:scaling>
          <c:orientation val="minMax"/>
        </c:scaling>
        <c:delete val="0"/>
        <c:axPos val="l"/>
        <c:majorGridlines/>
        <c:numFmt formatCode="General" sourceLinked="1"/>
        <c:majorTickMark val="out"/>
        <c:minorTickMark val="none"/>
        <c:tickLblPos val="nextTo"/>
        <c:crossAx val="514823856"/>
        <c:crosses val="autoZero"/>
        <c:crossBetween val="between"/>
      </c:valAx>
    </c:plotArea>
    <c:legend>
      <c:legendPos val="b"/>
      <c:layout>
        <c:manualLayout>
          <c:xMode val="edge"/>
          <c:yMode val="edge"/>
          <c:x val="7.9908214816851425E-2"/>
          <c:y val="0.81016193094836253"/>
          <c:w val="0.88234258032668056"/>
          <c:h val="0.16694244575134451"/>
        </c:manualLayout>
      </c:layout>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BC spending by type of services</a:t>
            </a:r>
          </a:p>
        </c:rich>
      </c:tx>
      <c:overlay val="1"/>
    </c:title>
    <c:autoTitleDeleted val="0"/>
    <c:plotArea>
      <c:layout>
        <c:manualLayout>
          <c:layoutTarget val="inner"/>
          <c:xMode val="edge"/>
          <c:yMode val="edge"/>
          <c:x val="5.8190324046924688E-2"/>
          <c:y val="0.10868488003077162"/>
          <c:w val="0.90014876072294903"/>
          <c:h val="0.54958725263516106"/>
        </c:manualLayout>
      </c:layout>
      <c:lineChart>
        <c:grouping val="standard"/>
        <c:varyColors val="0"/>
        <c:ser>
          <c:idx val="0"/>
          <c:order val="0"/>
          <c:tx>
            <c:strRef>
              <c:f>'Provincial spending by services'!$BZ$82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services'!$BZ$83:$BZ$119</c:f>
              <c:numCache>
                <c:formatCode>#,##0.00</c:formatCode>
                <c:ptCount val="37"/>
                <c:pt idx="1">
                  <c:v>5.3639361473572498</c:v>
                </c:pt>
                <c:pt idx="2">
                  <c:v>4.2351730420577365</c:v>
                </c:pt>
                <c:pt idx="3">
                  <c:v>3.8364235330328573</c:v>
                </c:pt>
                <c:pt idx="4">
                  <c:v>3.6729583708952345</c:v>
                </c:pt>
                <c:pt idx="5">
                  <c:v>3.7091125466521664</c:v>
                </c:pt>
                <c:pt idx="6">
                  <c:v>3.9635126101985287</c:v>
                </c:pt>
                <c:pt idx="7">
                  <c:v>4.2238422456319338</c:v>
                </c:pt>
                <c:pt idx="8">
                  <c:v>4.4890670645442805</c:v>
                </c:pt>
                <c:pt idx="9">
                  <c:v>4.7502859832100803</c:v>
                </c:pt>
                <c:pt idx="10">
                  <c:v>5.0157719072387081</c:v>
                </c:pt>
                <c:pt idx="11">
                  <c:v>5.2834495891979083</c:v>
                </c:pt>
                <c:pt idx="12">
                  <c:v>5.4591692626900139</c:v>
                </c:pt>
                <c:pt idx="13">
                  <c:v>5.4600045761970906</c:v>
                </c:pt>
                <c:pt idx="14">
                  <c:v>5.4636350950780814</c:v>
                </c:pt>
                <c:pt idx="15">
                  <c:v>5.4649215768458141</c:v>
                </c:pt>
                <c:pt idx="16">
                  <c:v>5.4643846485148764</c:v>
                </c:pt>
                <c:pt idx="17">
                  <c:v>5.336291750315068</c:v>
                </c:pt>
                <c:pt idx="18">
                  <c:v>5.1986365736345936</c:v>
                </c:pt>
                <c:pt idx="19">
                  <c:v>5.0627353918594267</c:v>
                </c:pt>
                <c:pt idx="20">
                  <c:v>4.9313792437625654</c:v>
                </c:pt>
                <c:pt idx="21">
                  <c:v>4.8020559965713066</c:v>
                </c:pt>
                <c:pt idx="22">
                  <c:v>4.6770880322802295</c:v>
                </c:pt>
                <c:pt idx="23">
                  <c:v>4.4046187697218588</c:v>
                </c:pt>
                <c:pt idx="24">
                  <c:v>4.2848616122574361</c:v>
                </c:pt>
                <c:pt idx="25">
                  <c:v>4.166150946426618</c:v>
                </c:pt>
                <c:pt idx="26">
                  <c:v>4.0480379999999707</c:v>
                </c:pt>
                <c:pt idx="27">
                  <c:v>4.0480380000000045</c:v>
                </c:pt>
                <c:pt idx="28">
                  <c:v>4.0480379999999876</c:v>
                </c:pt>
                <c:pt idx="29">
                  <c:v>4.0480379999999903</c:v>
                </c:pt>
                <c:pt idx="30">
                  <c:v>4.048038</c:v>
                </c:pt>
                <c:pt idx="31">
                  <c:v>4.0480380000000036</c:v>
                </c:pt>
                <c:pt idx="32">
                  <c:v>4.0480380000000018</c:v>
                </c:pt>
                <c:pt idx="33">
                  <c:v>4.0480379999999885</c:v>
                </c:pt>
                <c:pt idx="34">
                  <c:v>4.0480380000000036</c:v>
                </c:pt>
                <c:pt idx="35">
                  <c:v>4.048037999999984</c:v>
                </c:pt>
                <c:pt idx="36">
                  <c:v>4.0480380000000125</c:v>
                </c:pt>
              </c:numCache>
            </c:numRef>
          </c:val>
          <c:smooth val="0"/>
          <c:extLst>
            <c:ext xmlns:c16="http://schemas.microsoft.com/office/drawing/2014/chart" uri="{C3380CC4-5D6E-409C-BE32-E72D297353CC}">
              <c16:uniqueId val="{00000000-60DB-4C21-93DF-BEA6A94C8192}"/>
            </c:ext>
          </c:extLst>
        </c:ser>
        <c:ser>
          <c:idx val="1"/>
          <c:order val="1"/>
          <c:tx>
            <c:strRef>
              <c:f>'Provincial spending by services'!$CA$82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services'!$CA$83:$CA$119</c:f>
              <c:numCache>
                <c:formatCode>#,##0.00</c:formatCode>
                <c:ptCount val="37"/>
                <c:pt idx="1">
                  <c:v>6.5098895114683062</c:v>
                </c:pt>
                <c:pt idx="2">
                  <c:v>4.0199258909439237</c:v>
                </c:pt>
                <c:pt idx="3">
                  <c:v>3.6208561003317956</c:v>
                </c:pt>
                <c:pt idx="4">
                  <c:v>3.4565787665910772</c:v>
                </c:pt>
                <c:pt idx="5">
                  <c:v>3.491495810019845</c:v>
                </c:pt>
                <c:pt idx="6">
                  <c:v>3.7441876518715547</c:v>
                </c:pt>
                <c:pt idx="7">
                  <c:v>4.0027807185039466</c:v>
                </c:pt>
                <c:pt idx="8">
                  <c:v>4.2662424301170319</c:v>
                </c:pt>
                <c:pt idx="9">
                  <c:v>4.5256904200395995</c:v>
                </c:pt>
                <c:pt idx="10">
                  <c:v>4.7893796974923948</c:v>
                </c:pt>
                <c:pt idx="11">
                  <c:v>5.0552391582473843</c:v>
                </c:pt>
                <c:pt idx="12">
                  <c:v>5.4591692626900405</c:v>
                </c:pt>
                <c:pt idx="13">
                  <c:v>5.4600045761970941</c:v>
                </c:pt>
                <c:pt idx="14">
                  <c:v>5.4636350950780761</c:v>
                </c:pt>
                <c:pt idx="15">
                  <c:v>5.4649215768458124</c:v>
                </c:pt>
                <c:pt idx="16">
                  <c:v>5.4643846485148826</c:v>
                </c:pt>
                <c:pt idx="17">
                  <c:v>5.3362917503150484</c:v>
                </c:pt>
                <c:pt idx="18">
                  <c:v>5.1986365736345892</c:v>
                </c:pt>
                <c:pt idx="19">
                  <c:v>5.0627353918594427</c:v>
                </c:pt>
                <c:pt idx="20">
                  <c:v>4.9313792437625725</c:v>
                </c:pt>
                <c:pt idx="21">
                  <c:v>4.8020559965712826</c:v>
                </c:pt>
                <c:pt idx="22">
                  <c:v>4.6770880322802491</c:v>
                </c:pt>
                <c:pt idx="23">
                  <c:v>4.4046187697218722</c:v>
                </c:pt>
                <c:pt idx="24">
                  <c:v>4.2848616122574112</c:v>
                </c:pt>
                <c:pt idx="25">
                  <c:v>4.166150946426626</c:v>
                </c:pt>
                <c:pt idx="26">
                  <c:v>4.0480379999999663</c:v>
                </c:pt>
                <c:pt idx="27">
                  <c:v>4.0480380000000089</c:v>
                </c:pt>
                <c:pt idx="28">
                  <c:v>4.0480379999999938</c:v>
                </c:pt>
                <c:pt idx="29">
                  <c:v>4.0480379999999911</c:v>
                </c:pt>
                <c:pt idx="30">
                  <c:v>4.0480380000000045</c:v>
                </c:pt>
                <c:pt idx="31">
                  <c:v>4.048038</c:v>
                </c:pt>
                <c:pt idx="32">
                  <c:v>4.0480379999999911</c:v>
                </c:pt>
                <c:pt idx="33">
                  <c:v>4.0480379999999974</c:v>
                </c:pt>
                <c:pt idx="34">
                  <c:v>4.0480379999999947</c:v>
                </c:pt>
                <c:pt idx="35">
                  <c:v>4.048038000000008</c:v>
                </c:pt>
                <c:pt idx="36">
                  <c:v>4.0480380000000018</c:v>
                </c:pt>
              </c:numCache>
            </c:numRef>
          </c:val>
          <c:smooth val="0"/>
          <c:extLst>
            <c:ext xmlns:c16="http://schemas.microsoft.com/office/drawing/2014/chart" uri="{C3380CC4-5D6E-409C-BE32-E72D297353CC}">
              <c16:uniqueId val="{00000001-60DB-4C21-93DF-BEA6A94C8192}"/>
            </c:ext>
          </c:extLst>
        </c:ser>
        <c:ser>
          <c:idx val="2"/>
          <c:order val="2"/>
          <c:tx>
            <c:strRef>
              <c:f>'Provincial spending by services'!$CB$82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services'!$CB$83:$CB$119</c:f>
              <c:numCache>
                <c:formatCode>#,##0.00</c:formatCode>
                <c:ptCount val="37"/>
                <c:pt idx="1">
                  <c:v>6.1203710448982793</c:v>
                </c:pt>
                <c:pt idx="2">
                  <c:v>4.6879554895254882</c:v>
                </c:pt>
                <c:pt idx="3">
                  <c:v>4.2869861357036916</c:v>
                </c:pt>
                <c:pt idx="4">
                  <c:v>4.1223297144305517</c:v>
                </c:pt>
                <c:pt idx="5">
                  <c:v>4.1581634566020274</c:v>
                </c:pt>
                <c:pt idx="6">
                  <c:v>4.4131917000502536</c:v>
                </c:pt>
                <c:pt idx="7">
                  <c:v>4.6741777692240989</c:v>
                </c:pt>
                <c:pt idx="8">
                  <c:v>4.9400827399578038</c:v>
                </c:pt>
                <c:pt idx="9">
                  <c:v>5.2019670917647609</c:v>
                </c:pt>
                <c:pt idx="10">
                  <c:v>5.4681394292987457</c:v>
                </c:pt>
                <c:pt idx="11">
                  <c:v>5.7365155290783569</c:v>
                </c:pt>
                <c:pt idx="12">
                  <c:v>5.4591692626900405</c:v>
                </c:pt>
                <c:pt idx="13">
                  <c:v>5.4600045761970941</c:v>
                </c:pt>
                <c:pt idx="14">
                  <c:v>5.4636350950780761</c:v>
                </c:pt>
                <c:pt idx="15">
                  <c:v>5.4649215768458124</c:v>
                </c:pt>
                <c:pt idx="16">
                  <c:v>5.4643846485148826</c:v>
                </c:pt>
                <c:pt idx="17">
                  <c:v>5.3362917503150484</c:v>
                </c:pt>
                <c:pt idx="18">
                  <c:v>5.1986365736345892</c:v>
                </c:pt>
                <c:pt idx="19">
                  <c:v>5.0627353918594427</c:v>
                </c:pt>
                <c:pt idx="20">
                  <c:v>4.9313792437625725</c:v>
                </c:pt>
                <c:pt idx="21">
                  <c:v>4.8020559965712826</c:v>
                </c:pt>
                <c:pt idx="22">
                  <c:v>4.6770880322802491</c:v>
                </c:pt>
                <c:pt idx="23">
                  <c:v>4.4046187697218722</c:v>
                </c:pt>
                <c:pt idx="24">
                  <c:v>4.2848616122574112</c:v>
                </c:pt>
                <c:pt idx="25">
                  <c:v>4.166150946426626</c:v>
                </c:pt>
                <c:pt idx="26">
                  <c:v>4.0480379999999663</c:v>
                </c:pt>
                <c:pt idx="27">
                  <c:v>4.0480380000000089</c:v>
                </c:pt>
                <c:pt idx="28">
                  <c:v>4.0480379999999938</c:v>
                </c:pt>
                <c:pt idx="29">
                  <c:v>4.0480379999999911</c:v>
                </c:pt>
                <c:pt idx="30">
                  <c:v>4.0480380000000045</c:v>
                </c:pt>
                <c:pt idx="31">
                  <c:v>4.048038</c:v>
                </c:pt>
                <c:pt idx="32">
                  <c:v>4.0480379999999911</c:v>
                </c:pt>
                <c:pt idx="33">
                  <c:v>4.0480379999999974</c:v>
                </c:pt>
                <c:pt idx="34">
                  <c:v>4.0480379999999947</c:v>
                </c:pt>
                <c:pt idx="35">
                  <c:v>4.048038000000008</c:v>
                </c:pt>
                <c:pt idx="36">
                  <c:v>4.0480380000000018</c:v>
                </c:pt>
              </c:numCache>
            </c:numRef>
          </c:val>
          <c:smooth val="0"/>
          <c:extLst>
            <c:ext xmlns:c16="http://schemas.microsoft.com/office/drawing/2014/chart" uri="{C3380CC4-5D6E-409C-BE32-E72D297353CC}">
              <c16:uniqueId val="{00000002-60DB-4C21-93DF-BEA6A94C8192}"/>
            </c:ext>
          </c:extLst>
        </c:ser>
        <c:ser>
          <c:idx val="3"/>
          <c:order val="3"/>
          <c:tx>
            <c:strRef>
              <c:f>'Provincial spending by services'!$CC$82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services'!$CC$83:$CC$119</c:f>
              <c:numCache>
                <c:formatCode>#,##0.00</c:formatCode>
                <c:ptCount val="37"/>
                <c:pt idx="1">
                  <c:v>5.0591673344492909</c:v>
                </c:pt>
                <c:pt idx="2">
                  <c:v>4.233082822381661</c:v>
                </c:pt>
                <c:pt idx="3">
                  <c:v>3.8343344840349931</c:v>
                </c:pt>
                <c:pt idx="4">
                  <c:v>3.6708657623646057</c:v>
                </c:pt>
                <c:pt idx="5">
                  <c:v>3.7070123239451163</c:v>
                </c:pt>
                <c:pt idx="6">
                  <c:v>3.9614003002089628</c:v>
                </c:pt>
                <c:pt idx="7">
                  <c:v>4.2217176591342369</c:v>
                </c:pt>
                <c:pt idx="8">
                  <c:v>4.486930031789929</c:v>
                </c:pt>
                <c:pt idx="9">
                  <c:v>4.7481365156157151</c:v>
                </c:pt>
                <c:pt idx="10">
                  <c:v>5.0136098462171601</c:v>
                </c:pt>
                <c:pt idx="11">
                  <c:v>5.2812748176542579</c:v>
                </c:pt>
                <c:pt idx="12">
                  <c:v>5.4591692626900468</c:v>
                </c:pt>
                <c:pt idx="13">
                  <c:v>5.4600045761970666</c:v>
                </c:pt>
                <c:pt idx="14">
                  <c:v>5.4636350950780876</c:v>
                </c:pt>
                <c:pt idx="15">
                  <c:v>5.4649215768458212</c:v>
                </c:pt>
                <c:pt idx="16">
                  <c:v>5.464384648514887</c:v>
                </c:pt>
                <c:pt idx="17">
                  <c:v>5.3362917503150413</c:v>
                </c:pt>
                <c:pt idx="18">
                  <c:v>5.1986365736345981</c:v>
                </c:pt>
                <c:pt idx="19">
                  <c:v>5.0627353918594391</c:v>
                </c:pt>
                <c:pt idx="20">
                  <c:v>4.9313792437625548</c:v>
                </c:pt>
                <c:pt idx="21">
                  <c:v>4.8020559965713128</c:v>
                </c:pt>
                <c:pt idx="22">
                  <c:v>4.6770880322802233</c:v>
                </c:pt>
                <c:pt idx="23">
                  <c:v>4.4046187697218668</c:v>
                </c:pt>
                <c:pt idx="24">
                  <c:v>4.2848616122574281</c:v>
                </c:pt>
                <c:pt idx="25">
                  <c:v>4.166150946426618</c:v>
                </c:pt>
                <c:pt idx="26">
                  <c:v>4.0480379999999636</c:v>
                </c:pt>
                <c:pt idx="27">
                  <c:v>4.048038000000016</c:v>
                </c:pt>
                <c:pt idx="28">
                  <c:v>4.0480379999999805</c:v>
                </c:pt>
                <c:pt idx="29">
                  <c:v>4.0480379999999982</c:v>
                </c:pt>
                <c:pt idx="30">
                  <c:v>4.0480379999999982</c:v>
                </c:pt>
                <c:pt idx="31">
                  <c:v>4.0480380000000018</c:v>
                </c:pt>
                <c:pt idx="32">
                  <c:v>4.0480379999999965</c:v>
                </c:pt>
                <c:pt idx="33">
                  <c:v>4.048037999999992</c:v>
                </c:pt>
                <c:pt idx="34">
                  <c:v>4.0480380000000036</c:v>
                </c:pt>
                <c:pt idx="35">
                  <c:v>4.0480379999999885</c:v>
                </c:pt>
                <c:pt idx="36">
                  <c:v>4.0480380000000089</c:v>
                </c:pt>
              </c:numCache>
            </c:numRef>
          </c:val>
          <c:smooth val="0"/>
          <c:extLst>
            <c:ext xmlns:c16="http://schemas.microsoft.com/office/drawing/2014/chart" uri="{C3380CC4-5D6E-409C-BE32-E72D297353CC}">
              <c16:uniqueId val="{00000003-60DB-4C21-93DF-BEA6A94C8192}"/>
            </c:ext>
          </c:extLst>
        </c:ser>
        <c:ser>
          <c:idx val="4"/>
          <c:order val="4"/>
          <c:tx>
            <c:strRef>
              <c:f>'Provincial spending by services'!$CD$82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services'!$CD$83:$CD$119</c:f>
              <c:numCache>
                <c:formatCode>#,##0.00</c:formatCode>
                <c:ptCount val="37"/>
                <c:pt idx="1">
                  <c:v>5.0591673344492918</c:v>
                </c:pt>
                <c:pt idx="2">
                  <c:v>6.6101348036934207</c:v>
                </c:pt>
                <c:pt idx="3">
                  <c:v>6.157131037142813</c:v>
                </c:pt>
                <c:pt idx="4">
                  <c:v>5.9467548120384919</c:v>
                </c:pt>
                <c:pt idx="5">
                  <c:v>5.9421602839617327</c:v>
                </c:pt>
                <c:pt idx="6">
                  <c:v>6.1620285013766862</c:v>
                </c:pt>
                <c:pt idx="7">
                  <c:v>6.3892978561336049</c:v>
                </c:pt>
                <c:pt idx="8">
                  <c:v>6.6228308055826064</c:v>
                </c:pt>
                <c:pt idx="9">
                  <c:v>6.8534726251046951</c:v>
                </c:pt>
                <c:pt idx="10">
                  <c:v>7.0895989082513102</c:v>
                </c:pt>
                <c:pt idx="11">
                  <c:v>7.329029805603712</c:v>
                </c:pt>
                <c:pt idx="12">
                  <c:v>5.4591692626900352</c:v>
                </c:pt>
                <c:pt idx="13">
                  <c:v>5.4600045761970986</c:v>
                </c:pt>
                <c:pt idx="14">
                  <c:v>5.4636350950780717</c:v>
                </c:pt>
                <c:pt idx="15">
                  <c:v>5.4649215768458097</c:v>
                </c:pt>
                <c:pt idx="16">
                  <c:v>5.4643846485148808</c:v>
                </c:pt>
                <c:pt idx="17">
                  <c:v>5.336291750315068</c:v>
                </c:pt>
                <c:pt idx="18">
                  <c:v>5.1986365736346043</c:v>
                </c:pt>
                <c:pt idx="19">
                  <c:v>5.0627353918594364</c:v>
                </c:pt>
                <c:pt idx="20">
                  <c:v>4.9313792437625414</c:v>
                </c:pt>
                <c:pt idx="21">
                  <c:v>4.8020559965713066</c:v>
                </c:pt>
                <c:pt idx="22">
                  <c:v>4.6770880322802295</c:v>
                </c:pt>
                <c:pt idx="23">
                  <c:v>4.4046187697218615</c:v>
                </c:pt>
                <c:pt idx="24">
                  <c:v>4.2848616122574468</c:v>
                </c:pt>
                <c:pt idx="25">
                  <c:v>4.1661509464266047</c:v>
                </c:pt>
                <c:pt idx="26">
                  <c:v>4.0480379999999681</c:v>
                </c:pt>
                <c:pt idx="27">
                  <c:v>4.0480380000000045</c:v>
                </c:pt>
                <c:pt idx="28">
                  <c:v>4.0480379999999965</c:v>
                </c:pt>
                <c:pt idx="29">
                  <c:v>4.0480379999999965</c:v>
                </c:pt>
                <c:pt idx="30">
                  <c:v>4.0480379999999956</c:v>
                </c:pt>
                <c:pt idx="31">
                  <c:v>4.048038</c:v>
                </c:pt>
                <c:pt idx="32">
                  <c:v>4.0480379999999903</c:v>
                </c:pt>
                <c:pt idx="33">
                  <c:v>4.0480379999999965</c:v>
                </c:pt>
                <c:pt idx="34">
                  <c:v>4.0480380000000036</c:v>
                </c:pt>
                <c:pt idx="35">
                  <c:v>4.0480379999999947</c:v>
                </c:pt>
                <c:pt idx="36">
                  <c:v>4.0480380000000045</c:v>
                </c:pt>
              </c:numCache>
            </c:numRef>
          </c:val>
          <c:smooth val="0"/>
          <c:extLst>
            <c:ext xmlns:c16="http://schemas.microsoft.com/office/drawing/2014/chart" uri="{C3380CC4-5D6E-409C-BE32-E72D297353CC}">
              <c16:uniqueId val="{00000004-60DB-4C21-93DF-BEA6A94C8192}"/>
            </c:ext>
          </c:extLst>
        </c:ser>
        <c:ser>
          <c:idx val="5"/>
          <c:order val="5"/>
          <c:tx>
            <c:strRef>
              <c:f>'Provincial spending by services'!$CE$82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services'!$CE$83:$CE$119</c:f>
              <c:numCache>
                <c:formatCode>#,##0.00</c:formatCode>
                <c:ptCount val="37"/>
                <c:pt idx="1">
                  <c:v>6.7778457194696147</c:v>
                </c:pt>
                <c:pt idx="2">
                  <c:v>4.7403380444518399</c:v>
                </c:pt>
                <c:pt idx="3">
                  <c:v>4.3388604724164681</c:v>
                </c:pt>
                <c:pt idx="4">
                  <c:v>4.1738177616477987</c:v>
                </c:pt>
                <c:pt idx="5">
                  <c:v>4.2093674153005756</c:v>
                </c:pt>
                <c:pt idx="6">
                  <c:v>4.4642211408824073</c:v>
                </c:pt>
                <c:pt idx="7">
                  <c:v>4.7250367551648615</c:v>
                </c:pt>
                <c:pt idx="8">
                  <c:v>4.9907747701197973</c:v>
                </c:pt>
                <c:pt idx="9">
                  <c:v>5.2524913197178602</c:v>
                </c:pt>
                <c:pt idx="10">
                  <c:v>5.5184989988347724</c:v>
                </c:pt>
                <c:pt idx="11">
                  <c:v>5.7867125485373094</c:v>
                </c:pt>
                <c:pt idx="12">
                  <c:v>5.4591692626900254</c:v>
                </c:pt>
                <c:pt idx="13">
                  <c:v>5.4600045761970923</c:v>
                </c:pt>
                <c:pt idx="14">
                  <c:v>5.4636350950780761</c:v>
                </c:pt>
                <c:pt idx="15">
                  <c:v>5.4649215768458239</c:v>
                </c:pt>
                <c:pt idx="16">
                  <c:v>5.4643846485148515</c:v>
                </c:pt>
                <c:pt idx="17">
                  <c:v>5.336291750315076</c:v>
                </c:pt>
                <c:pt idx="18">
                  <c:v>5.1986365736345892</c:v>
                </c:pt>
                <c:pt idx="19">
                  <c:v>5.0627353918594551</c:v>
                </c:pt>
                <c:pt idx="20">
                  <c:v>4.931379243762561</c:v>
                </c:pt>
                <c:pt idx="21">
                  <c:v>4.8020559965712879</c:v>
                </c:pt>
                <c:pt idx="22">
                  <c:v>4.6770880322802357</c:v>
                </c:pt>
                <c:pt idx="23">
                  <c:v>4.4046187697218633</c:v>
                </c:pt>
                <c:pt idx="24">
                  <c:v>4.2848616122574317</c:v>
                </c:pt>
                <c:pt idx="25">
                  <c:v>4.1661509464265984</c:v>
                </c:pt>
                <c:pt idx="26">
                  <c:v>4.0480379999999769</c:v>
                </c:pt>
                <c:pt idx="27">
                  <c:v>4.0480380000000133</c:v>
                </c:pt>
                <c:pt idx="28">
                  <c:v>4.0480379999999929</c:v>
                </c:pt>
                <c:pt idx="29">
                  <c:v>4.048038</c:v>
                </c:pt>
                <c:pt idx="30">
                  <c:v>4.0480379999999849</c:v>
                </c:pt>
                <c:pt idx="31">
                  <c:v>4.0480380000000062</c:v>
                </c:pt>
                <c:pt idx="32">
                  <c:v>4.0480379999999911</c:v>
                </c:pt>
                <c:pt idx="33">
                  <c:v>4.048038</c:v>
                </c:pt>
                <c:pt idx="34">
                  <c:v>4.0480379999999903</c:v>
                </c:pt>
                <c:pt idx="35">
                  <c:v>4.0480380000000062</c:v>
                </c:pt>
                <c:pt idx="36">
                  <c:v>4.0480380000000018</c:v>
                </c:pt>
              </c:numCache>
            </c:numRef>
          </c:val>
          <c:smooth val="0"/>
          <c:extLst>
            <c:ext xmlns:c16="http://schemas.microsoft.com/office/drawing/2014/chart" uri="{C3380CC4-5D6E-409C-BE32-E72D297353CC}">
              <c16:uniqueId val="{00000005-60DB-4C21-93DF-BEA6A94C8192}"/>
            </c:ext>
          </c:extLst>
        </c:ser>
        <c:ser>
          <c:idx val="6"/>
          <c:order val="6"/>
          <c:tx>
            <c:strRef>
              <c:f>'Provincial spending by services'!$CF$82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services'!$CF$83:$CF$119</c:f>
              <c:numCache>
                <c:formatCode>#,##0.00</c:formatCode>
                <c:ptCount val="37"/>
                <c:pt idx="1">
                  <c:v>1.7593291009726217</c:v>
                </c:pt>
                <c:pt idx="2">
                  <c:v>4.3040238384621814</c:v>
                </c:pt>
                <c:pt idx="3">
                  <c:v>3.9051889661389847</c:v>
                </c:pt>
                <c:pt idx="4">
                  <c:v>3.7417940014308466</c:v>
                </c:pt>
                <c:pt idx="5">
                  <c:v>3.7781514087289318</c:v>
                </c:pt>
                <c:pt idx="6">
                  <c:v>4.0329012094376813</c:v>
                </c:pt>
                <c:pt idx="7">
                  <c:v>4.2935861562550919</c:v>
                </c:pt>
                <c:pt idx="8">
                  <c:v>4.5591712071429331</c:v>
                </c:pt>
                <c:pt idx="9">
                  <c:v>4.8207493260334093</c:v>
                </c:pt>
                <c:pt idx="10">
                  <c:v>5.0865989865604107</c:v>
                </c:pt>
                <c:pt idx="11">
                  <c:v>5.3546435702421409</c:v>
                </c:pt>
                <c:pt idx="12">
                  <c:v>5.4591692626900192</c:v>
                </c:pt>
                <c:pt idx="13">
                  <c:v>5.4600045761970852</c:v>
                </c:pt>
                <c:pt idx="14">
                  <c:v>5.4636350950780797</c:v>
                </c:pt>
                <c:pt idx="15">
                  <c:v>5.4649215768458141</c:v>
                </c:pt>
                <c:pt idx="16">
                  <c:v>5.4643846485149039</c:v>
                </c:pt>
                <c:pt idx="17">
                  <c:v>5.3362917503150467</c:v>
                </c:pt>
                <c:pt idx="18">
                  <c:v>5.1986365736345883</c:v>
                </c:pt>
                <c:pt idx="19">
                  <c:v>5.0627353918594329</c:v>
                </c:pt>
                <c:pt idx="20">
                  <c:v>4.9313792437625601</c:v>
                </c:pt>
                <c:pt idx="21">
                  <c:v>4.8020559965713101</c:v>
                </c:pt>
                <c:pt idx="22">
                  <c:v>4.6770880322802331</c:v>
                </c:pt>
                <c:pt idx="23">
                  <c:v>4.4046187697218508</c:v>
                </c:pt>
                <c:pt idx="24">
                  <c:v>4.2848616122574557</c:v>
                </c:pt>
                <c:pt idx="25">
                  <c:v>4.1661509464266127</c:v>
                </c:pt>
                <c:pt idx="26">
                  <c:v>4.0480379999999618</c:v>
                </c:pt>
                <c:pt idx="27">
                  <c:v>4.0480379999999991</c:v>
                </c:pt>
                <c:pt idx="28">
                  <c:v>4.0480379999999894</c:v>
                </c:pt>
                <c:pt idx="29">
                  <c:v>4.0480379999999903</c:v>
                </c:pt>
                <c:pt idx="30">
                  <c:v>4.0480380000000045</c:v>
                </c:pt>
                <c:pt idx="31">
                  <c:v>4.0480380000000027</c:v>
                </c:pt>
                <c:pt idx="32">
                  <c:v>4.0480379999999956</c:v>
                </c:pt>
                <c:pt idx="33">
                  <c:v>4.0480379999999903</c:v>
                </c:pt>
                <c:pt idx="34">
                  <c:v>4.0480380000000045</c:v>
                </c:pt>
                <c:pt idx="35">
                  <c:v>4.0480380000000018</c:v>
                </c:pt>
                <c:pt idx="36">
                  <c:v>4.0480379999999885</c:v>
                </c:pt>
              </c:numCache>
            </c:numRef>
          </c:val>
          <c:smooth val="0"/>
          <c:extLst>
            <c:ext xmlns:c16="http://schemas.microsoft.com/office/drawing/2014/chart" uri="{C3380CC4-5D6E-409C-BE32-E72D297353CC}">
              <c16:uniqueId val="{00000006-60DB-4C21-93DF-BEA6A94C8192}"/>
            </c:ext>
          </c:extLst>
        </c:ser>
        <c:dLbls>
          <c:showLegendKey val="0"/>
          <c:showVal val="0"/>
          <c:showCatName val="0"/>
          <c:showSerName val="0"/>
          <c:showPercent val="0"/>
          <c:showBubbleSize val="0"/>
        </c:dLbls>
        <c:smooth val="0"/>
        <c:axId val="514814448"/>
        <c:axId val="514824640"/>
      </c:lineChart>
      <c:catAx>
        <c:axId val="514814448"/>
        <c:scaling>
          <c:orientation val="minMax"/>
        </c:scaling>
        <c:delete val="0"/>
        <c:axPos val="b"/>
        <c:numFmt formatCode="General" sourceLinked="1"/>
        <c:majorTickMark val="out"/>
        <c:minorTickMark val="none"/>
        <c:tickLblPos val="nextTo"/>
        <c:crossAx val="514824640"/>
        <c:crosses val="autoZero"/>
        <c:auto val="1"/>
        <c:lblAlgn val="ctr"/>
        <c:lblOffset val="100"/>
        <c:noMultiLvlLbl val="0"/>
      </c:catAx>
      <c:valAx>
        <c:axId val="514824640"/>
        <c:scaling>
          <c:orientation val="minMax"/>
        </c:scaling>
        <c:delete val="0"/>
        <c:axPos val="l"/>
        <c:majorGridlines/>
        <c:numFmt formatCode="General" sourceLinked="1"/>
        <c:majorTickMark val="out"/>
        <c:minorTickMark val="none"/>
        <c:tickLblPos val="nextTo"/>
        <c:crossAx val="514814448"/>
        <c:crosses val="autoZero"/>
        <c:crossBetween val="between"/>
      </c:valAx>
    </c:plotArea>
    <c:legend>
      <c:legendPos val="b"/>
      <c:layout>
        <c:manualLayout>
          <c:xMode val="edge"/>
          <c:yMode val="edge"/>
          <c:x val="3.1228322212912458E-2"/>
          <c:y val="0.81286227511544329"/>
          <c:w val="0.96191140092894611"/>
          <c:h val="0.1654747781609068"/>
        </c:manualLayout>
      </c:layout>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Terr. spending by type of services</a:t>
            </a:r>
          </a:p>
        </c:rich>
      </c:tx>
      <c:overlay val="1"/>
    </c:title>
    <c:autoTitleDeleted val="0"/>
    <c:plotArea>
      <c:layout>
        <c:manualLayout>
          <c:layoutTarget val="inner"/>
          <c:xMode val="edge"/>
          <c:yMode val="edge"/>
          <c:x val="6.5854860035087268E-2"/>
          <c:y val="9.1477574505118897E-2"/>
          <c:w val="0.89743256265126581"/>
          <c:h val="0.56391008510976526"/>
        </c:manualLayout>
      </c:layout>
      <c:lineChart>
        <c:grouping val="standard"/>
        <c:varyColors val="0"/>
        <c:ser>
          <c:idx val="0"/>
          <c:order val="0"/>
          <c:tx>
            <c:strRef>
              <c:f>'Provincial spending by services'!$CH$82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services'!$CH$83:$CH$119</c:f>
              <c:numCache>
                <c:formatCode>#,##0.00</c:formatCode>
                <c:ptCount val="37"/>
                <c:pt idx="1">
                  <c:v>8.6583304080593599</c:v>
                </c:pt>
                <c:pt idx="2">
                  <c:v>5.4161836047613052</c:v>
                </c:pt>
                <c:pt idx="3">
                  <c:v>5.323080602655863</c:v>
                </c:pt>
                <c:pt idx="4">
                  <c:v>4.858929043932859</c:v>
                </c:pt>
                <c:pt idx="5">
                  <c:v>4.6011640430989438</c:v>
                </c:pt>
                <c:pt idx="6">
                  <c:v>4.6467391703272041</c:v>
                </c:pt>
                <c:pt idx="7">
                  <c:v>4.6888035740364344</c:v>
                </c:pt>
                <c:pt idx="8">
                  <c:v>4.6513178092563736</c:v>
                </c:pt>
                <c:pt idx="9">
                  <c:v>4.8630023760748786</c:v>
                </c:pt>
                <c:pt idx="10">
                  <c:v>4.7449849506041417</c:v>
                </c:pt>
                <c:pt idx="11">
                  <c:v>4.7928300389912328</c:v>
                </c:pt>
                <c:pt idx="12">
                  <c:v>4.8994454996805086</c:v>
                </c:pt>
                <c:pt idx="13">
                  <c:v>4.9954792792981237</c:v>
                </c:pt>
                <c:pt idx="14">
                  <c:v>5.011814353047491</c:v>
                </c:pt>
                <c:pt idx="15">
                  <c:v>4.8664180125692873</c:v>
                </c:pt>
                <c:pt idx="16">
                  <c:v>4.9633090528382429</c:v>
                </c:pt>
                <c:pt idx="17">
                  <c:v>4.8519646936617002</c:v>
                </c:pt>
                <c:pt idx="18">
                  <c:v>4.6532145315717486</c:v>
                </c:pt>
                <c:pt idx="19">
                  <c:v>4.5339549125402971</c:v>
                </c:pt>
                <c:pt idx="20">
                  <c:v>4.4973166521788652</c:v>
                </c:pt>
                <c:pt idx="21">
                  <c:v>4.3049923070577867</c:v>
                </c:pt>
                <c:pt idx="22">
                  <c:v>4.1142117669015388</c:v>
                </c:pt>
                <c:pt idx="23">
                  <c:v>4.404618769721858</c:v>
                </c:pt>
                <c:pt idx="24">
                  <c:v>4.284861612257381</c:v>
                </c:pt>
                <c:pt idx="25">
                  <c:v>4.1661509464266802</c:v>
                </c:pt>
                <c:pt idx="26">
                  <c:v>4.0480379999999592</c:v>
                </c:pt>
                <c:pt idx="27">
                  <c:v>4.0480380000000453</c:v>
                </c:pt>
                <c:pt idx="28">
                  <c:v>4.0480379999999476</c:v>
                </c:pt>
                <c:pt idx="29">
                  <c:v>4.0480380000000027</c:v>
                </c:pt>
                <c:pt idx="30">
                  <c:v>4.048037999999992</c:v>
                </c:pt>
                <c:pt idx="31">
                  <c:v>4.0480380000000107</c:v>
                </c:pt>
                <c:pt idx="32">
                  <c:v>4.0480380000000444</c:v>
                </c:pt>
                <c:pt idx="33">
                  <c:v>4.0480379999999379</c:v>
                </c:pt>
                <c:pt idx="34">
                  <c:v>4.048037999999984</c:v>
                </c:pt>
                <c:pt idx="35">
                  <c:v>4.048038000000016</c:v>
                </c:pt>
                <c:pt idx="36">
                  <c:v>4.0480379999999929</c:v>
                </c:pt>
              </c:numCache>
            </c:numRef>
          </c:val>
          <c:smooth val="0"/>
          <c:extLst>
            <c:ext xmlns:c16="http://schemas.microsoft.com/office/drawing/2014/chart" uri="{C3380CC4-5D6E-409C-BE32-E72D297353CC}">
              <c16:uniqueId val="{00000000-4952-48CA-8663-5606A964C5D4}"/>
            </c:ext>
          </c:extLst>
        </c:ser>
        <c:ser>
          <c:idx val="1"/>
          <c:order val="1"/>
          <c:tx>
            <c:strRef>
              <c:f>'Provincial spending by services'!$CI$82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services'!$CI$83:$CI$119</c:f>
              <c:numCache>
                <c:formatCode>#,##0.00</c:formatCode>
                <c:ptCount val="37"/>
                <c:pt idx="1">
                  <c:v>9.8401140792356276</c:v>
                </c:pt>
                <c:pt idx="2">
                  <c:v>5.1984976496273134</c:v>
                </c:pt>
                <c:pt idx="3">
                  <c:v>5.1044268266765913</c:v>
                </c:pt>
                <c:pt idx="4">
                  <c:v>4.6400741570769206</c:v>
                </c:pt>
                <c:pt idx="5">
                  <c:v>4.3816754812161749</c:v>
                </c:pt>
                <c:pt idx="6">
                  <c:v>4.4259728540366075</c:v>
                </c:pt>
                <c:pt idx="7">
                  <c:v>4.4667558516281893</c:v>
                </c:pt>
                <c:pt idx="8">
                  <c:v>4.4281471724779493</c:v>
                </c:pt>
                <c:pt idx="9">
                  <c:v>4.6381651371753572</c:v>
                </c:pt>
                <c:pt idx="10">
                  <c:v>4.5191765013384666</c:v>
                </c:pt>
                <c:pt idx="11">
                  <c:v>4.5656830657771739</c:v>
                </c:pt>
                <c:pt idx="12">
                  <c:v>4.8994454996805121</c:v>
                </c:pt>
                <c:pt idx="13">
                  <c:v>4.9954792792980953</c:v>
                </c:pt>
                <c:pt idx="14">
                  <c:v>5.0118143530475034</c:v>
                </c:pt>
                <c:pt idx="15">
                  <c:v>4.86641801256929</c:v>
                </c:pt>
                <c:pt idx="16">
                  <c:v>4.9633090528382349</c:v>
                </c:pt>
                <c:pt idx="17">
                  <c:v>4.8519646936617145</c:v>
                </c:pt>
                <c:pt idx="18">
                  <c:v>4.6532145315717175</c:v>
                </c:pt>
                <c:pt idx="19">
                  <c:v>4.5339549125403167</c:v>
                </c:pt>
                <c:pt idx="20">
                  <c:v>4.4973166521788812</c:v>
                </c:pt>
                <c:pt idx="21">
                  <c:v>4.30499230705776</c:v>
                </c:pt>
                <c:pt idx="22">
                  <c:v>4.1142117669015548</c:v>
                </c:pt>
                <c:pt idx="23">
                  <c:v>4.4046187697218597</c:v>
                </c:pt>
                <c:pt idx="24">
                  <c:v>4.2848616122573855</c:v>
                </c:pt>
                <c:pt idx="25">
                  <c:v>4.1661509464266642</c:v>
                </c:pt>
                <c:pt idx="26">
                  <c:v>4.0480379999999574</c:v>
                </c:pt>
                <c:pt idx="27">
                  <c:v>4.0480380000000569</c:v>
                </c:pt>
                <c:pt idx="28">
                  <c:v>4.048037999999945</c:v>
                </c:pt>
                <c:pt idx="29">
                  <c:v>4.0480379999999903</c:v>
                </c:pt>
                <c:pt idx="30">
                  <c:v>4.0480380000000027</c:v>
                </c:pt>
                <c:pt idx="31">
                  <c:v>4.0480379999999982</c:v>
                </c:pt>
                <c:pt idx="32">
                  <c:v>4.04803800000004</c:v>
                </c:pt>
                <c:pt idx="33">
                  <c:v>4.0480379999999476</c:v>
                </c:pt>
                <c:pt idx="34">
                  <c:v>4.0480380000000054</c:v>
                </c:pt>
                <c:pt idx="35">
                  <c:v>4.048037999999984</c:v>
                </c:pt>
                <c:pt idx="36">
                  <c:v>4.0480380000000196</c:v>
                </c:pt>
              </c:numCache>
            </c:numRef>
          </c:val>
          <c:smooth val="0"/>
          <c:extLst>
            <c:ext xmlns:c16="http://schemas.microsoft.com/office/drawing/2014/chart" uri="{C3380CC4-5D6E-409C-BE32-E72D297353CC}">
              <c16:uniqueId val="{00000001-4952-48CA-8663-5606A964C5D4}"/>
            </c:ext>
          </c:extLst>
        </c:ser>
        <c:ser>
          <c:idx val="2"/>
          <c:order val="2"/>
          <c:tx>
            <c:strRef>
              <c:f>'Provincial spending by services'!$CJ$82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services'!$CJ$83:$CJ$119</c:f>
              <c:numCache>
                <c:formatCode>#,##0.00</c:formatCode>
                <c:ptCount val="37"/>
                <c:pt idx="1">
                  <c:v>9.4384166124533202</c:v>
                </c:pt>
                <c:pt idx="2">
                  <c:v>5.8740961905255293</c:v>
                </c:pt>
                <c:pt idx="3">
                  <c:v>5.7800940445965665</c:v>
                </c:pt>
                <c:pt idx="4">
                  <c:v>5.3134409877087059</c:v>
                </c:pt>
                <c:pt idx="5">
                  <c:v>5.0540774539068423</c:v>
                </c:pt>
                <c:pt idx="6">
                  <c:v>5.0993734575362808</c:v>
                </c:pt>
                <c:pt idx="7">
                  <c:v>5.1411481254936531</c:v>
                </c:pt>
                <c:pt idx="8">
                  <c:v>5.1030338223345781</c:v>
                </c:pt>
                <c:pt idx="9">
                  <c:v>5.3151695154294192</c:v>
                </c:pt>
                <c:pt idx="10">
                  <c:v>5.1961860266880189</c:v>
                </c:pt>
                <c:pt idx="11">
                  <c:v>5.2437846972931759</c:v>
                </c:pt>
                <c:pt idx="12">
                  <c:v>4.8994454996805121</c:v>
                </c:pt>
                <c:pt idx="13">
                  <c:v>4.9954792792980953</c:v>
                </c:pt>
                <c:pt idx="14">
                  <c:v>5.0118143530475034</c:v>
                </c:pt>
                <c:pt idx="15">
                  <c:v>4.86641801256929</c:v>
                </c:pt>
                <c:pt idx="16">
                  <c:v>4.9633090528382349</c:v>
                </c:pt>
                <c:pt idx="17">
                  <c:v>4.8519646936617145</c:v>
                </c:pt>
                <c:pt idx="18">
                  <c:v>4.6532145315717175</c:v>
                </c:pt>
                <c:pt idx="19">
                  <c:v>4.5339549125403167</c:v>
                </c:pt>
                <c:pt idx="20">
                  <c:v>4.4973166521788812</c:v>
                </c:pt>
                <c:pt idx="21">
                  <c:v>4.30499230705776</c:v>
                </c:pt>
                <c:pt idx="22">
                  <c:v>4.1142117669015548</c:v>
                </c:pt>
                <c:pt idx="23">
                  <c:v>4.4046187697218597</c:v>
                </c:pt>
                <c:pt idx="24">
                  <c:v>4.2848616122573855</c:v>
                </c:pt>
                <c:pt idx="25">
                  <c:v>4.1661509464266642</c:v>
                </c:pt>
                <c:pt idx="26">
                  <c:v>4.0480379999999574</c:v>
                </c:pt>
                <c:pt idx="27">
                  <c:v>4.0480380000000569</c:v>
                </c:pt>
                <c:pt idx="28">
                  <c:v>4.048037999999945</c:v>
                </c:pt>
                <c:pt idx="29">
                  <c:v>4.0480379999999903</c:v>
                </c:pt>
                <c:pt idx="30">
                  <c:v>4.0480380000000027</c:v>
                </c:pt>
                <c:pt idx="31">
                  <c:v>4.0480379999999982</c:v>
                </c:pt>
                <c:pt idx="32">
                  <c:v>4.04803800000004</c:v>
                </c:pt>
                <c:pt idx="33">
                  <c:v>4.0480379999999476</c:v>
                </c:pt>
                <c:pt idx="34">
                  <c:v>4.0480380000000054</c:v>
                </c:pt>
                <c:pt idx="35">
                  <c:v>4.048037999999984</c:v>
                </c:pt>
                <c:pt idx="36">
                  <c:v>4.0480380000000196</c:v>
                </c:pt>
              </c:numCache>
            </c:numRef>
          </c:val>
          <c:smooth val="0"/>
          <c:extLst>
            <c:ext xmlns:c16="http://schemas.microsoft.com/office/drawing/2014/chart" uri="{C3380CC4-5D6E-409C-BE32-E72D297353CC}">
              <c16:uniqueId val="{00000002-4952-48CA-8663-5606A964C5D4}"/>
            </c:ext>
          </c:extLst>
        </c:ser>
        <c:ser>
          <c:idx val="3"/>
          <c:order val="3"/>
          <c:tx>
            <c:strRef>
              <c:f>'Provincial spending by services'!$CK$82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services'!$CK$83:$CK$119</c:f>
              <c:numCache>
                <c:formatCode>#,##0.00</c:formatCode>
                <c:ptCount val="37"/>
                <c:pt idx="1">
                  <c:v>8.3440324463288036</c:v>
                </c:pt>
                <c:pt idx="2">
                  <c:v>5.4140697023738369</c:v>
                </c:pt>
                <c:pt idx="3">
                  <c:v>5.3209616441199614</c:v>
                </c:pt>
                <c:pt idx="4">
                  <c:v>4.8568124969289279</c:v>
                </c:pt>
                <c:pt idx="5">
                  <c:v>4.5990457553755792</c:v>
                </c:pt>
                <c:pt idx="6">
                  <c:v>4.6446129786761503</c:v>
                </c:pt>
                <c:pt idx="7">
                  <c:v>4.6866695093757915</c:v>
                </c:pt>
                <c:pt idx="8">
                  <c:v>4.6491774581151013</c:v>
                </c:pt>
                <c:pt idx="9">
                  <c:v>4.8608505955490209</c:v>
                </c:pt>
                <c:pt idx="10">
                  <c:v>4.7428284645349637</c:v>
                </c:pt>
                <c:pt idx="11">
                  <c:v>4.7906654018556125</c:v>
                </c:pt>
                <c:pt idx="12">
                  <c:v>4.8994454996805006</c:v>
                </c:pt>
                <c:pt idx="13">
                  <c:v>4.9954792792981211</c:v>
                </c:pt>
                <c:pt idx="14">
                  <c:v>5.0118143530475043</c:v>
                </c:pt>
                <c:pt idx="15">
                  <c:v>4.8664180125692766</c:v>
                </c:pt>
                <c:pt idx="16">
                  <c:v>4.9633090528382349</c:v>
                </c:pt>
                <c:pt idx="17">
                  <c:v>4.8519646936617224</c:v>
                </c:pt>
                <c:pt idx="18">
                  <c:v>4.6532145315717237</c:v>
                </c:pt>
                <c:pt idx="19">
                  <c:v>4.5339549125403105</c:v>
                </c:pt>
                <c:pt idx="20">
                  <c:v>4.4973166521788812</c:v>
                </c:pt>
                <c:pt idx="21">
                  <c:v>4.3049923070577547</c:v>
                </c:pt>
                <c:pt idx="22">
                  <c:v>4.1142117669015601</c:v>
                </c:pt>
                <c:pt idx="23">
                  <c:v>4.4046187697218455</c:v>
                </c:pt>
                <c:pt idx="24">
                  <c:v>4.2848616122573926</c:v>
                </c:pt>
                <c:pt idx="25">
                  <c:v>4.1661509464266677</c:v>
                </c:pt>
                <c:pt idx="26">
                  <c:v>4.0480379999999805</c:v>
                </c:pt>
                <c:pt idx="27">
                  <c:v>4.0480380000000276</c:v>
                </c:pt>
                <c:pt idx="28">
                  <c:v>4.0480379999999521</c:v>
                </c:pt>
                <c:pt idx="29">
                  <c:v>4.0480380000000089</c:v>
                </c:pt>
                <c:pt idx="30">
                  <c:v>4.0480379999999805</c:v>
                </c:pt>
                <c:pt idx="31">
                  <c:v>4.0480380000000187</c:v>
                </c:pt>
                <c:pt idx="32">
                  <c:v>4.048038000000024</c:v>
                </c:pt>
                <c:pt idx="33">
                  <c:v>4.0480379999999636</c:v>
                </c:pt>
                <c:pt idx="34">
                  <c:v>4.0480379999999823</c:v>
                </c:pt>
                <c:pt idx="35">
                  <c:v>4.048038000000016</c:v>
                </c:pt>
                <c:pt idx="36">
                  <c:v>4.0480379999999849</c:v>
                </c:pt>
              </c:numCache>
            </c:numRef>
          </c:val>
          <c:smooth val="0"/>
          <c:extLst>
            <c:ext xmlns:c16="http://schemas.microsoft.com/office/drawing/2014/chart" uri="{C3380CC4-5D6E-409C-BE32-E72D297353CC}">
              <c16:uniqueId val="{00000003-4952-48CA-8663-5606A964C5D4}"/>
            </c:ext>
          </c:extLst>
        </c:ser>
        <c:ser>
          <c:idx val="4"/>
          <c:order val="4"/>
          <c:tx>
            <c:strRef>
              <c:f>'Provincial spending by services'!$CL$82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services'!$CL$83:$CL$119</c:f>
              <c:numCache>
                <c:formatCode>#,##0.00</c:formatCode>
                <c:ptCount val="37"/>
                <c:pt idx="1">
                  <c:v>8.3440324463288</c:v>
                </c:pt>
                <c:pt idx="2">
                  <c:v>7.8180542767450723</c:v>
                </c:pt>
                <c:pt idx="3">
                  <c:v>7.677014368804941</c:v>
                </c:pt>
                <c:pt idx="4">
                  <c:v>7.1587366642498473</c:v>
                </c:pt>
                <c:pt idx="5">
                  <c:v>6.8534192880882578</c:v>
                </c:pt>
                <c:pt idx="6">
                  <c:v>6.8597032502208766</c:v>
                </c:pt>
                <c:pt idx="7">
                  <c:v>6.863919671961753</c:v>
                </c:pt>
                <c:pt idx="8">
                  <c:v>6.788394861110369</c:v>
                </c:pt>
                <c:pt idx="9">
                  <c:v>6.9684521488962741</c:v>
                </c:pt>
                <c:pt idx="10">
                  <c:v>6.8134645138748438</c:v>
                </c:pt>
                <c:pt idx="11">
                  <c:v>6.8288778773300391</c:v>
                </c:pt>
                <c:pt idx="12">
                  <c:v>4.899445499680505</c:v>
                </c:pt>
                <c:pt idx="13">
                  <c:v>4.9954792792981051</c:v>
                </c:pt>
                <c:pt idx="14">
                  <c:v>5.0118143530475088</c:v>
                </c:pt>
                <c:pt idx="15">
                  <c:v>4.8664180125692988</c:v>
                </c:pt>
                <c:pt idx="16">
                  <c:v>4.9633090528382011</c:v>
                </c:pt>
                <c:pt idx="17">
                  <c:v>4.8519646936617269</c:v>
                </c:pt>
                <c:pt idx="18">
                  <c:v>4.6532145315717361</c:v>
                </c:pt>
                <c:pt idx="19">
                  <c:v>4.533954912540306</c:v>
                </c:pt>
                <c:pt idx="20">
                  <c:v>4.4973166521788652</c:v>
                </c:pt>
                <c:pt idx="21">
                  <c:v>4.3049923070577867</c:v>
                </c:pt>
                <c:pt idx="22">
                  <c:v>4.1142117669015521</c:v>
                </c:pt>
                <c:pt idx="23">
                  <c:v>4.4046187697218482</c:v>
                </c:pt>
                <c:pt idx="24">
                  <c:v>4.2848616122573899</c:v>
                </c:pt>
                <c:pt idx="25">
                  <c:v>4.1661509464266651</c:v>
                </c:pt>
                <c:pt idx="26">
                  <c:v>4.0480379999999769</c:v>
                </c:pt>
                <c:pt idx="27">
                  <c:v>4.0480380000000338</c:v>
                </c:pt>
                <c:pt idx="28">
                  <c:v>4.048037999999945</c:v>
                </c:pt>
                <c:pt idx="29">
                  <c:v>4.0480380000000178</c:v>
                </c:pt>
                <c:pt idx="30">
                  <c:v>4.0480379999999663</c:v>
                </c:pt>
                <c:pt idx="31">
                  <c:v>4.0480380000000302</c:v>
                </c:pt>
                <c:pt idx="32">
                  <c:v>4.0480380000000213</c:v>
                </c:pt>
                <c:pt idx="33">
                  <c:v>4.0480379999999512</c:v>
                </c:pt>
                <c:pt idx="34">
                  <c:v>4.0480380000000009</c:v>
                </c:pt>
                <c:pt idx="35">
                  <c:v>4.0480380000000151</c:v>
                </c:pt>
                <c:pt idx="36">
                  <c:v>4.048037999999976</c:v>
                </c:pt>
              </c:numCache>
            </c:numRef>
          </c:val>
          <c:smooth val="0"/>
          <c:extLst>
            <c:ext xmlns:c16="http://schemas.microsoft.com/office/drawing/2014/chart" uri="{C3380CC4-5D6E-409C-BE32-E72D297353CC}">
              <c16:uniqueId val="{00000004-4952-48CA-8663-5606A964C5D4}"/>
            </c:ext>
          </c:extLst>
        </c:ser>
        <c:ser>
          <c:idx val="5"/>
          <c:order val="5"/>
          <c:tx>
            <c:strRef>
              <c:f>'Provincial spending by services'!$CM$82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services'!$CM$83:$CM$119</c:f>
              <c:numCache>
                <c:formatCode>#,##0.00</c:formatCode>
                <c:ptCount val="37"/>
                <c:pt idx="1">
                  <c:v>10.116448423305485</c:v>
                </c:pt>
                <c:pt idx="2">
                  <c:v>5.927072252891513</c:v>
                </c:pt>
                <c:pt idx="3">
                  <c:v>5.8327110816718912</c:v>
                </c:pt>
                <c:pt idx="4">
                  <c:v>5.3655180343619708</c:v>
                </c:pt>
                <c:pt idx="5">
                  <c:v>5.1057218422538853</c:v>
                </c:pt>
                <c:pt idx="6">
                  <c:v>5.1507382532294272</c:v>
                </c:pt>
                <c:pt idx="7">
                  <c:v>5.192234002529176</c:v>
                </c:pt>
                <c:pt idx="8">
                  <c:v>5.1538045671398915</c:v>
                </c:pt>
                <c:pt idx="9">
                  <c:v>5.3657481099045317</c:v>
                </c:pt>
                <c:pt idx="10">
                  <c:v>5.2464157422570681</c:v>
                </c:pt>
                <c:pt idx="11">
                  <c:v>5.2937477992731461</c:v>
                </c:pt>
                <c:pt idx="12">
                  <c:v>4.8994454996805032</c:v>
                </c:pt>
                <c:pt idx="13">
                  <c:v>4.9954792792981255</c:v>
                </c:pt>
                <c:pt idx="14">
                  <c:v>5.0118143530474804</c:v>
                </c:pt>
                <c:pt idx="15">
                  <c:v>4.8664180125693139</c:v>
                </c:pt>
                <c:pt idx="16">
                  <c:v>4.9633090528382153</c:v>
                </c:pt>
                <c:pt idx="17">
                  <c:v>4.8519646936617153</c:v>
                </c:pt>
                <c:pt idx="18">
                  <c:v>4.6532145315717228</c:v>
                </c:pt>
                <c:pt idx="19">
                  <c:v>4.5339549125403167</c:v>
                </c:pt>
                <c:pt idx="20">
                  <c:v>4.4973166521788652</c:v>
                </c:pt>
                <c:pt idx="21">
                  <c:v>4.3049923070577742</c:v>
                </c:pt>
                <c:pt idx="22">
                  <c:v>4.1142117669015459</c:v>
                </c:pt>
                <c:pt idx="23">
                  <c:v>4.4046187697218553</c:v>
                </c:pt>
                <c:pt idx="24">
                  <c:v>4.2848616122573953</c:v>
                </c:pt>
                <c:pt idx="25">
                  <c:v>4.166150946426658</c:v>
                </c:pt>
                <c:pt idx="26">
                  <c:v>4.0480379999999849</c:v>
                </c:pt>
                <c:pt idx="27">
                  <c:v>4.0480380000000284</c:v>
                </c:pt>
                <c:pt idx="28">
                  <c:v>4.0480379999999441</c:v>
                </c:pt>
                <c:pt idx="29">
                  <c:v>4.0480380000000062</c:v>
                </c:pt>
                <c:pt idx="30">
                  <c:v>4.0480379999999831</c:v>
                </c:pt>
                <c:pt idx="31">
                  <c:v>4.0480380000000213</c:v>
                </c:pt>
                <c:pt idx="32">
                  <c:v>4.0480380000000284</c:v>
                </c:pt>
                <c:pt idx="33">
                  <c:v>4.0480379999999654</c:v>
                </c:pt>
                <c:pt idx="34">
                  <c:v>4.0480379999999858</c:v>
                </c:pt>
                <c:pt idx="35">
                  <c:v>4.048038</c:v>
                </c:pt>
                <c:pt idx="36">
                  <c:v>4.0480379999999982</c:v>
                </c:pt>
              </c:numCache>
            </c:numRef>
          </c:val>
          <c:smooth val="0"/>
          <c:extLst>
            <c:ext xmlns:c16="http://schemas.microsoft.com/office/drawing/2014/chart" uri="{C3380CC4-5D6E-409C-BE32-E72D297353CC}">
              <c16:uniqueId val="{00000005-4952-48CA-8663-5606A964C5D4}"/>
            </c:ext>
          </c:extLst>
        </c:ser>
        <c:ser>
          <c:idx val="6"/>
          <c:order val="6"/>
          <c:tx>
            <c:strRef>
              <c:f>'Provincial spending by services'!$CN$82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services'!$CN$83:$CN$119</c:f>
              <c:numCache>
                <c:formatCode>#,##0.00</c:formatCode>
                <c:ptCount val="37"/>
                <c:pt idx="1">
                  <c:v>4.9410187950088877</c:v>
                </c:pt>
                <c:pt idx="2">
                  <c:v>5.4858144978972918</c:v>
                </c:pt>
                <c:pt idx="3">
                  <c:v>5.3928305709934223</c:v>
                </c:pt>
                <c:pt idx="4">
                  <c:v>4.9285521222307533</c:v>
                </c:pt>
                <c:pt idx="5">
                  <c:v>4.6707967413267646</c:v>
                </c:pt>
                <c:pt idx="6">
                  <c:v>4.7165837769941836</c:v>
                </c:pt>
                <c:pt idx="7">
                  <c:v>4.758858624804021</c:v>
                </c:pt>
                <c:pt idx="8">
                  <c:v>4.7215308096491171</c:v>
                </c:pt>
                <c:pt idx="9">
                  <c:v>4.9335415408757513</c:v>
                </c:pt>
                <c:pt idx="10">
                  <c:v>4.8156293997465109</c:v>
                </c:pt>
                <c:pt idx="11">
                  <c:v>4.8636922569797072</c:v>
                </c:pt>
                <c:pt idx="12">
                  <c:v>4.8994454996804988</c:v>
                </c:pt>
                <c:pt idx="13">
                  <c:v>4.9954792792981273</c:v>
                </c:pt>
                <c:pt idx="14">
                  <c:v>5.0118143530474963</c:v>
                </c:pt>
                <c:pt idx="15">
                  <c:v>4.8664180125692766</c:v>
                </c:pt>
                <c:pt idx="16">
                  <c:v>4.9633090528382295</c:v>
                </c:pt>
                <c:pt idx="17">
                  <c:v>4.8519646936617251</c:v>
                </c:pt>
                <c:pt idx="18">
                  <c:v>4.6532145315717193</c:v>
                </c:pt>
                <c:pt idx="19">
                  <c:v>4.5339549125403247</c:v>
                </c:pt>
                <c:pt idx="20">
                  <c:v>4.4973166521788652</c:v>
                </c:pt>
                <c:pt idx="21">
                  <c:v>4.3049923070577787</c:v>
                </c:pt>
                <c:pt idx="22">
                  <c:v>4.1142117669015343</c:v>
                </c:pt>
                <c:pt idx="23">
                  <c:v>4.4046187697218668</c:v>
                </c:pt>
                <c:pt idx="24">
                  <c:v>4.2848616122573926</c:v>
                </c:pt>
                <c:pt idx="25">
                  <c:v>4.1661509464266482</c:v>
                </c:pt>
                <c:pt idx="26">
                  <c:v>4.0480379999999752</c:v>
                </c:pt>
                <c:pt idx="27">
                  <c:v>4.0480380000000489</c:v>
                </c:pt>
                <c:pt idx="28">
                  <c:v>4.0480379999999441</c:v>
                </c:pt>
                <c:pt idx="29">
                  <c:v>4.0480379999999947</c:v>
                </c:pt>
                <c:pt idx="30">
                  <c:v>4.048037999999992</c:v>
                </c:pt>
                <c:pt idx="31">
                  <c:v>4.0480380000000098</c:v>
                </c:pt>
                <c:pt idx="32">
                  <c:v>4.0480380000000347</c:v>
                </c:pt>
                <c:pt idx="33">
                  <c:v>4.0480379999999556</c:v>
                </c:pt>
                <c:pt idx="34">
                  <c:v>4.0480379999999965</c:v>
                </c:pt>
                <c:pt idx="35">
                  <c:v>4.0480380000000027</c:v>
                </c:pt>
                <c:pt idx="36">
                  <c:v>4.0480379999999938</c:v>
                </c:pt>
              </c:numCache>
            </c:numRef>
          </c:val>
          <c:smooth val="0"/>
          <c:extLst>
            <c:ext xmlns:c16="http://schemas.microsoft.com/office/drawing/2014/chart" uri="{C3380CC4-5D6E-409C-BE32-E72D297353CC}">
              <c16:uniqueId val="{00000006-4952-48CA-8663-5606A964C5D4}"/>
            </c:ext>
          </c:extLst>
        </c:ser>
        <c:dLbls>
          <c:showLegendKey val="0"/>
          <c:showVal val="0"/>
          <c:showCatName val="0"/>
          <c:showSerName val="0"/>
          <c:showPercent val="0"/>
          <c:showBubbleSize val="0"/>
        </c:dLbls>
        <c:smooth val="0"/>
        <c:axId val="514814056"/>
        <c:axId val="514826208"/>
      </c:lineChart>
      <c:catAx>
        <c:axId val="514814056"/>
        <c:scaling>
          <c:orientation val="minMax"/>
        </c:scaling>
        <c:delete val="0"/>
        <c:axPos val="b"/>
        <c:numFmt formatCode="General" sourceLinked="1"/>
        <c:majorTickMark val="out"/>
        <c:minorTickMark val="none"/>
        <c:tickLblPos val="nextTo"/>
        <c:crossAx val="514826208"/>
        <c:crosses val="autoZero"/>
        <c:auto val="1"/>
        <c:lblAlgn val="ctr"/>
        <c:lblOffset val="100"/>
        <c:noMultiLvlLbl val="0"/>
      </c:catAx>
      <c:valAx>
        <c:axId val="514826208"/>
        <c:scaling>
          <c:orientation val="minMax"/>
        </c:scaling>
        <c:delete val="0"/>
        <c:axPos val="l"/>
        <c:majorGridlines/>
        <c:numFmt formatCode="General" sourceLinked="1"/>
        <c:majorTickMark val="out"/>
        <c:minorTickMark val="none"/>
        <c:tickLblPos val="nextTo"/>
        <c:crossAx val="514814056"/>
        <c:crosses val="autoZero"/>
        <c:crossBetween val="between"/>
      </c:valAx>
    </c:plotArea>
    <c:legend>
      <c:legendPos val="b"/>
      <c:layout>
        <c:manualLayout>
          <c:xMode val="edge"/>
          <c:yMode val="edge"/>
          <c:x val="4.9218419856321471E-2"/>
          <c:y val="0.81206033140329559"/>
          <c:w val="0.92951532506947021"/>
          <c:h val="0.16527300391312302"/>
        </c:manualLayout>
      </c:layout>
      <c:overlay val="0"/>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a:t>
            </a:r>
            <a:r>
              <a:rPr lang="en-CA" sz="1200" baseline="0"/>
              <a:t> growth rate of NL private spending by type of services</a:t>
            </a:r>
            <a:endParaRPr lang="en-CA" sz="1200"/>
          </a:p>
        </c:rich>
      </c:tx>
      <c:overlay val="1"/>
    </c:title>
    <c:autoTitleDeleted val="0"/>
    <c:plotArea>
      <c:layout>
        <c:manualLayout>
          <c:layoutTarget val="inner"/>
          <c:xMode val="edge"/>
          <c:yMode val="edge"/>
          <c:x val="7.5336227241476539E-2"/>
          <c:y val="0.1486257134413636"/>
          <c:w val="0.89585889872564417"/>
          <c:h val="0.5659583525112486"/>
        </c:manualLayout>
      </c:layout>
      <c:lineChart>
        <c:grouping val="standard"/>
        <c:varyColors val="0"/>
        <c:ser>
          <c:idx val="0"/>
          <c:order val="0"/>
          <c:tx>
            <c:strRef>
              <c:f>'Provincial spending by services'!$F$82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services'!$F$83:$F$119</c:f>
              <c:numCache>
                <c:formatCode>#,##0.00</c:formatCode>
                <c:ptCount val="37"/>
                <c:pt idx="1">
                  <c:v>5.7871333842183645</c:v>
                </c:pt>
                <c:pt idx="2">
                  <c:v>0.62503547793212777</c:v>
                </c:pt>
                <c:pt idx="3">
                  <c:v>3.3874019717227046</c:v>
                </c:pt>
                <c:pt idx="4">
                  <c:v>3.0656163036442181</c:v>
                </c:pt>
                <c:pt idx="5">
                  <c:v>2.9839894783248182</c:v>
                </c:pt>
                <c:pt idx="6">
                  <c:v>3.0959862569733008</c:v>
                </c:pt>
                <c:pt idx="7">
                  <c:v>3.2045168670377038</c:v>
                </c:pt>
                <c:pt idx="8">
                  <c:v>3.2963248278698307</c:v>
                </c:pt>
                <c:pt idx="9">
                  <c:v>3.4278806680386165</c:v>
                </c:pt>
                <c:pt idx="10">
                  <c:v>3.5005515198589641</c:v>
                </c:pt>
                <c:pt idx="11">
                  <c:v>3.6340522661232133</c:v>
                </c:pt>
                <c:pt idx="12">
                  <c:v>3.7780080843780901</c:v>
                </c:pt>
                <c:pt idx="13">
                  <c:v>3.7486355776487228</c:v>
                </c:pt>
                <c:pt idx="14">
                  <c:v>3.742086426379724</c:v>
                </c:pt>
                <c:pt idx="15">
                  <c:v>3.7342471577675957</c:v>
                </c:pt>
                <c:pt idx="16">
                  <c:v>3.703927933227078</c:v>
                </c:pt>
                <c:pt idx="17">
                  <c:v>3.5685033963488237</c:v>
                </c:pt>
                <c:pt idx="18">
                  <c:v>3.4025959593309949</c:v>
                </c:pt>
                <c:pt idx="19">
                  <c:v>3.2791948473785069</c:v>
                </c:pt>
                <c:pt idx="20">
                  <c:v>3.11530254656879</c:v>
                </c:pt>
                <c:pt idx="21">
                  <c:v>2.9742254267210781</c:v>
                </c:pt>
                <c:pt idx="22">
                  <c:v>2.8328757403726481</c:v>
                </c:pt>
                <c:pt idx="23">
                  <c:v>4.4046187697218731</c:v>
                </c:pt>
                <c:pt idx="24">
                  <c:v>4.2848616122573828</c:v>
                </c:pt>
                <c:pt idx="25">
                  <c:v>4.1661509464266464</c:v>
                </c:pt>
                <c:pt idx="26">
                  <c:v>4.0480379999999778</c:v>
                </c:pt>
                <c:pt idx="27">
                  <c:v>4.0480380000000027</c:v>
                </c:pt>
                <c:pt idx="28">
                  <c:v>4.0480379999999947</c:v>
                </c:pt>
                <c:pt idx="29">
                  <c:v>4.0480380000000027</c:v>
                </c:pt>
                <c:pt idx="30">
                  <c:v>4.0480379999999903</c:v>
                </c:pt>
                <c:pt idx="31">
                  <c:v>4.0480380000000027</c:v>
                </c:pt>
                <c:pt idx="32">
                  <c:v>4.0480379999999867</c:v>
                </c:pt>
                <c:pt idx="33">
                  <c:v>4.0480379999999974</c:v>
                </c:pt>
                <c:pt idx="34">
                  <c:v>4.0480379999999938</c:v>
                </c:pt>
                <c:pt idx="35">
                  <c:v>4.0480379999999982</c:v>
                </c:pt>
                <c:pt idx="36">
                  <c:v>4.0480380000000089</c:v>
                </c:pt>
              </c:numCache>
            </c:numRef>
          </c:val>
          <c:smooth val="0"/>
          <c:extLst>
            <c:ext xmlns:c16="http://schemas.microsoft.com/office/drawing/2014/chart" uri="{C3380CC4-5D6E-409C-BE32-E72D297353CC}">
              <c16:uniqueId val="{00000000-A190-483F-9B6F-8DE37E097007}"/>
            </c:ext>
          </c:extLst>
        </c:ser>
        <c:ser>
          <c:idx val="1"/>
          <c:order val="1"/>
          <c:tx>
            <c:strRef>
              <c:f>'Provincial spending by services'!$G$82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services'!$G$83:$G$119</c:f>
              <c:numCache>
                <c:formatCode>#,##0.00</c:formatCode>
                <c:ptCount val="37"/>
                <c:pt idx="1">
                  <c:v>6.9376895025069398</c:v>
                </c:pt>
                <c:pt idx="2">
                  <c:v>0.41724331349056165</c:v>
                </c:pt>
                <c:pt idx="3">
                  <c:v>3.172766720831325</c:v>
                </c:pt>
                <c:pt idx="4">
                  <c:v>2.8505043050711514</c:v>
                </c:pt>
                <c:pt idx="5">
                  <c:v>2.767894294735548</c:v>
                </c:pt>
                <c:pt idx="6">
                  <c:v>2.8784914617149728</c:v>
                </c:pt>
                <c:pt idx="7">
                  <c:v>2.985617356008694</c:v>
                </c:pt>
                <c:pt idx="8">
                  <c:v>3.0760437356553672</c:v>
                </c:pt>
                <c:pt idx="9">
                  <c:v>3.2061204801009118</c:v>
                </c:pt>
                <c:pt idx="10">
                  <c:v>3.2774258108060459</c:v>
                </c:pt>
                <c:pt idx="11">
                  <c:v>3.4094170378790549</c:v>
                </c:pt>
                <c:pt idx="12">
                  <c:v>3.7780080843780866</c:v>
                </c:pt>
                <c:pt idx="13">
                  <c:v>3.7486355776487401</c:v>
                </c:pt>
                <c:pt idx="14">
                  <c:v>3.7420864263797045</c:v>
                </c:pt>
                <c:pt idx="15">
                  <c:v>3.7342471577675984</c:v>
                </c:pt>
                <c:pt idx="16">
                  <c:v>3.7039279332270763</c:v>
                </c:pt>
                <c:pt idx="17">
                  <c:v>3.5685033963488473</c:v>
                </c:pt>
                <c:pt idx="18">
                  <c:v>3.4025959593309945</c:v>
                </c:pt>
                <c:pt idx="19">
                  <c:v>3.2791948473785033</c:v>
                </c:pt>
                <c:pt idx="20">
                  <c:v>3.1153025465687767</c:v>
                </c:pt>
                <c:pt idx="21">
                  <c:v>2.9742254267210964</c:v>
                </c:pt>
                <c:pt idx="22">
                  <c:v>2.8328757403726263</c:v>
                </c:pt>
                <c:pt idx="23">
                  <c:v>4.4046187697218695</c:v>
                </c:pt>
                <c:pt idx="24">
                  <c:v>4.2848616122573864</c:v>
                </c:pt>
                <c:pt idx="25">
                  <c:v>4.1661509464266464</c:v>
                </c:pt>
                <c:pt idx="26">
                  <c:v>4.0480379999999716</c:v>
                </c:pt>
                <c:pt idx="27">
                  <c:v>4.0480380000000222</c:v>
                </c:pt>
                <c:pt idx="28">
                  <c:v>4.048037999999984</c:v>
                </c:pt>
                <c:pt idx="29">
                  <c:v>4.048038</c:v>
                </c:pt>
                <c:pt idx="30">
                  <c:v>4.0480379999999938</c:v>
                </c:pt>
                <c:pt idx="31">
                  <c:v>4.0480380000000125</c:v>
                </c:pt>
                <c:pt idx="32">
                  <c:v>4.0480379999999778</c:v>
                </c:pt>
                <c:pt idx="33">
                  <c:v>4.0480380000000018</c:v>
                </c:pt>
                <c:pt idx="34">
                  <c:v>4.0480379999999974</c:v>
                </c:pt>
                <c:pt idx="35">
                  <c:v>4.0480379999999911</c:v>
                </c:pt>
                <c:pt idx="36">
                  <c:v>4.0480380000000009</c:v>
                </c:pt>
              </c:numCache>
            </c:numRef>
          </c:val>
          <c:smooth val="0"/>
          <c:extLst>
            <c:ext xmlns:c16="http://schemas.microsoft.com/office/drawing/2014/chart" uri="{C3380CC4-5D6E-409C-BE32-E72D297353CC}">
              <c16:uniqueId val="{00000001-A190-483F-9B6F-8DE37E097007}"/>
            </c:ext>
          </c:extLst>
        </c:ser>
        <c:ser>
          <c:idx val="2"/>
          <c:order val="2"/>
          <c:tx>
            <c:strRef>
              <c:f>'Provincial spending by services'!$H$82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services'!$H$83:$H$119</c:f>
              <c:numCache>
                <c:formatCode>#,##0.00</c:formatCode>
                <c:ptCount val="37"/>
                <c:pt idx="1">
                  <c:v>6.5466065239721702</c:v>
                </c:pt>
                <c:pt idx="2">
                  <c:v>1.062136012334673</c:v>
                </c:pt>
                <c:pt idx="3">
                  <c:v>3.8360161990890456</c:v>
                </c:pt>
                <c:pt idx="4">
                  <c:v>3.5123551176845615</c:v>
                </c:pt>
                <c:pt idx="5">
                  <c:v>3.4299006721430199</c:v>
                </c:pt>
                <c:pt idx="6">
                  <c:v>3.5419129874525455</c:v>
                </c:pt>
                <c:pt idx="7">
                  <c:v>3.6504480392051759</c:v>
                </c:pt>
                <c:pt idx="8">
                  <c:v>3.7421921613507401</c:v>
                </c:pt>
                <c:pt idx="9">
                  <c:v>3.873859591696069</c:v>
                </c:pt>
                <c:pt idx="10">
                  <c:v>3.9463920557381531</c:v>
                </c:pt>
                <c:pt idx="11">
                  <c:v>4.0800203596533295</c:v>
                </c:pt>
                <c:pt idx="12">
                  <c:v>3.7780080843780866</c:v>
                </c:pt>
                <c:pt idx="13">
                  <c:v>3.7486355776487401</c:v>
                </c:pt>
                <c:pt idx="14">
                  <c:v>3.7420864263797045</c:v>
                </c:pt>
                <c:pt idx="15">
                  <c:v>3.7342471577675984</c:v>
                </c:pt>
                <c:pt idx="16">
                  <c:v>3.7039279332270763</c:v>
                </c:pt>
                <c:pt idx="17">
                  <c:v>3.5685033963488473</c:v>
                </c:pt>
                <c:pt idx="18">
                  <c:v>3.4025959593309945</c:v>
                </c:pt>
                <c:pt idx="19">
                  <c:v>3.2791948473785033</c:v>
                </c:pt>
                <c:pt idx="20">
                  <c:v>3.1153025465687767</c:v>
                </c:pt>
                <c:pt idx="21">
                  <c:v>2.9742254267210964</c:v>
                </c:pt>
                <c:pt idx="22">
                  <c:v>2.8328757403726263</c:v>
                </c:pt>
                <c:pt idx="23">
                  <c:v>4.4046187697218695</c:v>
                </c:pt>
                <c:pt idx="24">
                  <c:v>4.2848616122573864</c:v>
                </c:pt>
                <c:pt idx="25">
                  <c:v>4.1661509464266464</c:v>
                </c:pt>
                <c:pt idx="26">
                  <c:v>4.0480379999999716</c:v>
                </c:pt>
                <c:pt idx="27">
                  <c:v>4.0480380000000222</c:v>
                </c:pt>
                <c:pt idx="28">
                  <c:v>4.048037999999984</c:v>
                </c:pt>
                <c:pt idx="29">
                  <c:v>4.048038</c:v>
                </c:pt>
                <c:pt idx="30">
                  <c:v>4.0480379999999938</c:v>
                </c:pt>
                <c:pt idx="31">
                  <c:v>4.0480380000000125</c:v>
                </c:pt>
                <c:pt idx="32">
                  <c:v>4.0480379999999778</c:v>
                </c:pt>
                <c:pt idx="33">
                  <c:v>4.0480380000000018</c:v>
                </c:pt>
                <c:pt idx="34">
                  <c:v>4.0480379999999974</c:v>
                </c:pt>
                <c:pt idx="35">
                  <c:v>4.0480379999999911</c:v>
                </c:pt>
                <c:pt idx="36">
                  <c:v>4.0480380000000009</c:v>
                </c:pt>
              </c:numCache>
            </c:numRef>
          </c:val>
          <c:smooth val="0"/>
          <c:extLst>
            <c:ext xmlns:c16="http://schemas.microsoft.com/office/drawing/2014/chart" uri="{C3380CC4-5D6E-409C-BE32-E72D297353CC}">
              <c16:uniqueId val="{00000002-A190-483F-9B6F-8DE37E097007}"/>
            </c:ext>
          </c:extLst>
        </c:ser>
        <c:ser>
          <c:idx val="3"/>
          <c:order val="3"/>
          <c:tx>
            <c:strRef>
              <c:f>'Provincial spending by services'!$I$82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services'!$I$83:$I$119</c:f>
              <c:numCache>
                <c:formatCode>#,##0.00</c:formatCode>
                <c:ptCount val="37"/>
                <c:pt idx="1">
                  <c:v>5.4811404587324235</c:v>
                </c:pt>
                <c:pt idx="2">
                  <c:v>0.62301765205893522</c:v>
                </c:pt>
                <c:pt idx="3">
                  <c:v>3.3853219564339185</c:v>
                </c:pt>
                <c:pt idx="4">
                  <c:v>3.0635359541367002</c:v>
                </c:pt>
                <c:pt idx="5">
                  <c:v>2.9819039401512284</c:v>
                </c:pt>
                <c:pt idx="6">
                  <c:v>3.0938915732117636</c:v>
                </c:pt>
                <c:pt idx="7">
                  <c:v>3.2024130593262208</c:v>
                </c:pt>
                <c:pt idx="8">
                  <c:v>3.294212189334901</c:v>
                </c:pt>
                <c:pt idx="9">
                  <c:v>3.4257583360968598</c:v>
                </c:pt>
                <c:pt idx="10">
                  <c:v>3.4984206541415217</c:v>
                </c:pt>
                <c:pt idx="11">
                  <c:v>3.6319115651041893</c:v>
                </c:pt>
                <c:pt idx="12">
                  <c:v>3.7780080843780781</c:v>
                </c:pt>
                <c:pt idx="13">
                  <c:v>3.7486355776487281</c:v>
                </c:pt>
                <c:pt idx="14">
                  <c:v>3.7420864263797289</c:v>
                </c:pt>
                <c:pt idx="15">
                  <c:v>3.7342471577676046</c:v>
                </c:pt>
                <c:pt idx="16">
                  <c:v>3.7039279332270594</c:v>
                </c:pt>
                <c:pt idx="17">
                  <c:v>3.5685033963488468</c:v>
                </c:pt>
                <c:pt idx="18">
                  <c:v>3.4025959593309993</c:v>
                </c:pt>
                <c:pt idx="19">
                  <c:v>3.2791948473784895</c:v>
                </c:pt>
                <c:pt idx="20">
                  <c:v>3.1153025465687918</c:v>
                </c:pt>
                <c:pt idx="21">
                  <c:v>2.9742254267210853</c:v>
                </c:pt>
                <c:pt idx="22">
                  <c:v>2.8328757403726339</c:v>
                </c:pt>
                <c:pt idx="23">
                  <c:v>4.4046187697218597</c:v>
                </c:pt>
                <c:pt idx="24">
                  <c:v>4.2848616122573908</c:v>
                </c:pt>
                <c:pt idx="25">
                  <c:v>4.1661509464266668</c:v>
                </c:pt>
                <c:pt idx="26">
                  <c:v>4.0480379999999609</c:v>
                </c:pt>
                <c:pt idx="27">
                  <c:v>4.0480380000000089</c:v>
                </c:pt>
                <c:pt idx="28">
                  <c:v>4.0480379999999965</c:v>
                </c:pt>
                <c:pt idx="29">
                  <c:v>4.0480379999999823</c:v>
                </c:pt>
                <c:pt idx="30">
                  <c:v>4.0480379999999982</c:v>
                </c:pt>
                <c:pt idx="31">
                  <c:v>4.0480380000000054</c:v>
                </c:pt>
                <c:pt idx="32">
                  <c:v>4.0480379999999894</c:v>
                </c:pt>
                <c:pt idx="33">
                  <c:v>4.048038</c:v>
                </c:pt>
                <c:pt idx="34">
                  <c:v>4.0480380000000027</c:v>
                </c:pt>
                <c:pt idx="35">
                  <c:v>4.0480379999999938</c:v>
                </c:pt>
                <c:pt idx="36">
                  <c:v>4.0480379999999903</c:v>
                </c:pt>
              </c:numCache>
            </c:numRef>
          </c:val>
          <c:smooth val="0"/>
          <c:extLst>
            <c:ext xmlns:c16="http://schemas.microsoft.com/office/drawing/2014/chart" uri="{C3380CC4-5D6E-409C-BE32-E72D297353CC}">
              <c16:uniqueId val="{00000003-A190-483F-9B6F-8DE37E097007}"/>
            </c:ext>
          </c:extLst>
        </c:ser>
        <c:ser>
          <c:idx val="4"/>
          <c:order val="4"/>
          <c:tx>
            <c:strRef>
              <c:f>'Provincial spending by services'!$J$82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services'!$J$83:$J$119</c:f>
              <c:numCache>
                <c:formatCode>#,##0.00</c:formatCode>
                <c:ptCount val="37"/>
                <c:pt idx="1">
                  <c:v>5.4811404587324422</c:v>
                </c:pt>
                <c:pt idx="2">
                  <c:v>2.9177415247374268</c:v>
                </c:pt>
                <c:pt idx="3">
                  <c:v>5.6980740020424188</c:v>
                </c:pt>
                <c:pt idx="4">
                  <c:v>5.3260922776881392</c:v>
                </c:pt>
                <c:pt idx="5">
                  <c:v>5.2014239837086587</c:v>
                </c:pt>
                <c:pt idx="6">
                  <c:v>5.2761565726154291</c:v>
                </c:pt>
                <c:pt idx="7">
                  <c:v>5.3487939850520156</c:v>
                </c:pt>
                <c:pt idx="8">
                  <c:v>5.4057316652768046</c:v>
                </c:pt>
                <c:pt idx="9">
                  <c:v>5.5045159247228685</c:v>
                </c:pt>
                <c:pt idx="10">
                  <c:v>5.5444563016204551</c:v>
                </c:pt>
                <c:pt idx="11">
                  <c:v>5.6475859021192845</c:v>
                </c:pt>
                <c:pt idx="12">
                  <c:v>3.7780080843780901</c:v>
                </c:pt>
                <c:pt idx="13">
                  <c:v>3.748635577648733</c:v>
                </c:pt>
                <c:pt idx="14">
                  <c:v>3.7420864263797085</c:v>
                </c:pt>
                <c:pt idx="15">
                  <c:v>3.7342471577676033</c:v>
                </c:pt>
                <c:pt idx="16">
                  <c:v>3.7039279332270714</c:v>
                </c:pt>
                <c:pt idx="17">
                  <c:v>3.5685033963488286</c:v>
                </c:pt>
                <c:pt idx="18">
                  <c:v>3.4025959593310042</c:v>
                </c:pt>
                <c:pt idx="19">
                  <c:v>3.2791948473785109</c:v>
                </c:pt>
                <c:pt idx="20">
                  <c:v>3.1153025465687731</c:v>
                </c:pt>
                <c:pt idx="21">
                  <c:v>2.9742254267210941</c:v>
                </c:pt>
                <c:pt idx="22">
                  <c:v>2.8328757403726361</c:v>
                </c:pt>
                <c:pt idx="23">
                  <c:v>4.4046187697218615</c:v>
                </c:pt>
                <c:pt idx="24">
                  <c:v>4.2848616122573828</c:v>
                </c:pt>
                <c:pt idx="25">
                  <c:v>4.1661509464266739</c:v>
                </c:pt>
                <c:pt idx="26">
                  <c:v>4.0480379999999547</c:v>
                </c:pt>
                <c:pt idx="27">
                  <c:v>4.048038</c:v>
                </c:pt>
                <c:pt idx="28">
                  <c:v>4.0480379999999974</c:v>
                </c:pt>
                <c:pt idx="29">
                  <c:v>4.048038</c:v>
                </c:pt>
                <c:pt idx="30">
                  <c:v>4.0480379999999929</c:v>
                </c:pt>
                <c:pt idx="31">
                  <c:v>4.048038000000008</c:v>
                </c:pt>
                <c:pt idx="32">
                  <c:v>4.048037999999992</c:v>
                </c:pt>
                <c:pt idx="33">
                  <c:v>4.0480379999999903</c:v>
                </c:pt>
                <c:pt idx="34">
                  <c:v>4.0480380000000018</c:v>
                </c:pt>
                <c:pt idx="35">
                  <c:v>4.0480379999999894</c:v>
                </c:pt>
                <c:pt idx="36">
                  <c:v>4.0480380000000089</c:v>
                </c:pt>
              </c:numCache>
            </c:numRef>
          </c:val>
          <c:smooth val="0"/>
          <c:extLst>
            <c:ext xmlns:c16="http://schemas.microsoft.com/office/drawing/2014/chart" uri="{C3380CC4-5D6E-409C-BE32-E72D297353CC}">
              <c16:uniqueId val="{00000004-A190-483F-9B6F-8DE37E097007}"/>
            </c:ext>
          </c:extLst>
        </c:ser>
        <c:ser>
          <c:idx val="5"/>
          <c:order val="5"/>
          <c:tx>
            <c:strRef>
              <c:f>'Provincial spending by services'!$K$82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services'!$K$83:$K$119</c:f>
              <c:numCache>
                <c:formatCode>#,##0.00</c:formatCode>
                <c:ptCount val="37"/>
                <c:pt idx="1">
                  <c:v>7.2067219642149256</c:v>
                </c:pt>
                <c:pt idx="2">
                  <c:v>1.1127043214193928</c:v>
                </c:pt>
                <c:pt idx="3">
                  <c:v>3.8876662147507934</c:v>
                </c:pt>
                <c:pt idx="4">
                  <c:v>3.5635415350695836</c:v>
                </c:pt>
                <c:pt idx="5">
                  <c:v>3.4807466182163944</c:v>
                </c:pt>
                <c:pt idx="6">
                  <c:v>3.5925166117303724</c:v>
                </c:pt>
                <c:pt idx="7">
                  <c:v>3.7008096163575215</c:v>
                </c:pt>
                <c:pt idx="8">
                  <c:v>3.7923055422134673</c:v>
                </c:pt>
                <c:pt idx="9">
                  <c:v>3.9237459836092876</c:v>
                </c:pt>
                <c:pt idx="10">
                  <c:v>3.9960250120704441</c:v>
                </c:pt>
                <c:pt idx="11">
                  <c:v>4.1294309798268971</c:v>
                </c:pt>
                <c:pt idx="12">
                  <c:v>3.7780080843780905</c:v>
                </c:pt>
                <c:pt idx="13">
                  <c:v>3.748635577648729</c:v>
                </c:pt>
                <c:pt idx="14">
                  <c:v>3.7420864263797293</c:v>
                </c:pt>
                <c:pt idx="15">
                  <c:v>3.734247157767606</c:v>
                </c:pt>
                <c:pt idx="16">
                  <c:v>3.7039279332270594</c:v>
                </c:pt>
                <c:pt idx="17">
                  <c:v>3.5685033963488393</c:v>
                </c:pt>
                <c:pt idx="18">
                  <c:v>3.4025959593309922</c:v>
                </c:pt>
                <c:pt idx="19">
                  <c:v>3.2791948473785055</c:v>
                </c:pt>
                <c:pt idx="20">
                  <c:v>3.1153025465687887</c:v>
                </c:pt>
                <c:pt idx="21">
                  <c:v>2.9742254267210866</c:v>
                </c:pt>
                <c:pt idx="22">
                  <c:v>2.8328757403726308</c:v>
                </c:pt>
                <c:pt idx="23">
                  <c:v>4.4046187697218704</c:v>
                </c:pt>
                <c:pt idx="24">
                  <c:v>4.284861612257389</c:v>
                </c:pt>
                <c:pt idx="25">
                  <c:v>4.1661509464266544</c:v>
                </c:pt>
                <c:pt idx="26">
                  <c:v>4.0480379999999681</c:v>
                </c:pt>
                <c:pt idx="27">
                  <c:v>4.0480379999999991</c:v>
                </c:pt>
                <c:pt idx="28">
                  <c:v>4.0480379999999938</c:v>
                </c:pt>
                <c:pt idx="29">
                  <c:v>4.0480380000000089</c:v>
                </c:pt>
                <c:pt idx="30">
                  <c:v>4.0480379999999938</c:v>
                </c:pt>
                <c:pt idx="31">
                  <c:v>4.048038</c:v>
                </c:pt>
                <c:pt idx="32">
                  <c:v>4.0480379999999938</c:v>
                </c:pt>
                <c:pt idx="33">
                  <c:v>4.0480379999999956</c:v>
                </c:pt>
                <c:pt idx="34">
                  <c:v>4.0480379999999876</c:v>
                </c:pt>
                <c:pt idx="35">
                  <c:v>4.0480380000000018</c:v>
                </c:pt>
                <c:pt idx="36">
                  <c:v>4.0480380000000089</c:v>
                </c:pt>
              </c:numCache>
            </c:numRef>
          </c:val>
          <c:smooth val="0"/>
          <c:extLst>
            <c:ext xmlns:c16="http://schemas.microsoft.com/office/drawing/2014/chart" uri="{C3380CC4-5D6E-409C-BE32-E72D297353CC}">
              <c16:uniqueId val="{00000005-A190-483F-9B6F-8DE37E097007}"/>
            </c:ext>
          </c:extLst>
        </c:ser>
        <c:ser>
          <c:idx val="6"/>
          <c:order val="6"/>
          <c:tx>
            <c:strRef>
              <c:f>'Provincial spending by services'!$L$82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services'!$L$83:$L$119</c:f>
              <c:numCache>
                <c:formatCode>#,##0.00</c:formatCode>
                <c:ptCount val="37"/>
                <c:pt idx="1">
                  <c:v>2.1680483314325127</c:v>
                </c:pt>
                <c:pt idx="2">
                  <c:v>0.69150165848028311</c:v>
                </c:pt>
                <c:pt idx="3">
                  <c:v>3.4558700413306789</c:v>
                </c:pt>
                <c:pt idx="4">
                  <c:v>3.1340486778745751</c:v>
                </c:pt>
                <c:pt idx="5">
                  <c:v>3.0525456280316092</c:v>
                </c:pt>
                <c:pt idx="6">
                  <c:v>3.1647958411624475</c:v>
                </c:pt>
                <c:pt idx="7">
                  <c:v>3.2735786713733792</c:v>
                </c:pt>
                <c:pt idx="8">
                  <c:v>3.3656287319919627</c:v>
                </c:pt>
                <c:pt idx="9">
                  <c:v>3.4974544562588159</c:v>
                </c:pt>
                <c:pt idx="10">
                  <c:v>3.5703566704492364</c:v>
                </c:pt>
                <c:pt idx="11">
                  <c:v>3.7041309041366723</c:v>
                </c:pt>
                <c:pt idx="12">
                  <c:v>3.7780080843780901</c:v>
                </c:pt>
                <c:pt idx="13">
                  <c:v>3.7486355776487312</c:v>
                </c:pt>
                <c:pt idx="14">
                  <c:v>3.7420864263797258</c:v>
                </c:pt>
                <c:pt idx="15">
                  <c:v>3.7342471577675846</c:v>
                </c:pt>
                <c:pt idx="16">
                  <c:v>3.7039279332270652</c:v>
                </c:pt>
                <c:pt idx="17">
                  <c:v>3.5685033963488544</c:v>
                </c:pt>
                <c:pt idx="18">
                  <c:v>3.4025959593309882</c:v>
                </c:pt>
                <c:pt idx="19">
                  <c:v>3.2791948473785166</c:v>
                </c:pt>
                <c:pt idx="20">
                  <c:v>3.115302546568782</c:v>
                </c:pt>
                <c:pt idx="21">
                  <c:v>2.9742254267210853</c:v>
                </c:pt>
                <c:pt idx="22">
                  <c:v>2.832875740372637</c:v>
                </c:pt>
                <c:pt idx="23">
                  <c:v>4.4046187697218624</c:v>
                </c:pt>
                <c:pt idx="24">
                  <c:v>4.2848616122573935</c:v>
                </c:pt>
                <c:pt idx="25">
                  <c:v>4.1661509464266411</c:v>
                </c:pt>
                <c:pt idx="26">
                  <c:v>4.048037999999984</c:v>
                </c:pt>
                <c:pt idx="27">
                  <c:v>4.0480379999999991</c:v>
                </c:pt>
                <c:pt idx="28">
                  <c:v>4.0480379999999956</c:v>
                </c:pt>
                <c:pt idx="29">
                  <c:v>4.0480379999999991</c:v>
                </c:pt>
                <c:pt idx="30">
                  <c:v>4.0480379999999814</c:v>
                </c:pt>
                <c:pt idx="31">
                  <c:v>4.0480380000000036</c:v>
                </c:pt>
                <c:pt idx="32">
                  <c:v>4.0480380000000045</c:v>
                </c:pt>
                <c:pt idx="33">
                  <c:v>4.0480379999999876</c:v>
                </c:pt>
                <c:pt idx="34">
                  <c:v>4.0480380000000036</c:v>
                </c:pt>
                <c:pt idx="35">
                  <c:v>4.0480379999999965</c:v>
                </c:pt>
                <c:pt idx="36">
                  <c:v>4.0480380000000045</c:v>
                </c:pt>
              </c:numCache>
            </c:numRef>
          </c:val>
          <c:smooth val="0"/>
          <c:extLst>
            <c:ext xmlns:c16="http://schemas.microsoft.com/office/drawing/2014/chart" uri="{C3380CC4-5D6E-409C-BE32-E72D297353CC}">
              <c16:uniqueId val="{00000006-A190-483F-9B6F-8DE37E097007}"/>
            </c:ext>
          </c:extLst>
        </c:ser>
        <c:dLbls>
          <c:showLegendKey val="0"/>
          <c:showVal val="0"/>
          <c:showCatName val="0"/>
          <c:showSerName val="0"/>
          <c:showPercent val="0"/>
          <c:showBubbleSize val="0"/>
        </c:dLbls>
        <c:smooth val="0"/>
        <c:axId val="514815232"/>
        <c:axId val="514815624"/>
      </c:lineChart>
      <c:catAx>
        <c:axId val="514815232"/>
        <c:scaling>
          <c:orientation val="minMax"/>
        </c:scaling>
        <c:delete val="0"/>
        <c:axPos val="b"/>
        <c:numFmt formatCode="General" sourceLinked="1"/>
        <c:majorTickMark val="out"/>
        <c:minorTickMark val="none"/>
        <c:tickLblPos val="nextTo"/>
        <c:crossAx val="514815624"/>
        <c:crosses val="autoZero"/>
        <c:auto val="1"/>
        <c:lblAlgn val="ctr"/>
        <c:lblOffset val="100"/>
        <c:noMultiLvlLbl val="0"/>
      </c:catAx>
      <c:valAx>
        <c:axId val="514815624"/>
        <c:scaling>
          <c:orientation val="minMax"/>
        </c:scaling>
        <c:delete val="0"/>
        <c:axPos val="l"/>
        <c:majorGridlines/>
        <c:numFmt formatCode="General" sourceLinked="1"/>
        <c:majorTickMark val="out"/>
        <c:minorTickMark val="none"/>
        <c:tickLblPos val="nextTo"/>
        <c:crossAx val="514815232"/>
        <c:crosses val="autoZero"/>
        <c:crossBetween val="between"/>
      </c:valAx>
    </c:plotArea>
    <c:legend>
      <c:legendPos val="b"/>
      <c:layout>
        <c:manualLayout>
          <c:xMode val="edge"/>
          <c:yMode val="edge"/>
          <c:x val="1.9187303627046893E-2"/>
          <c:y val="0.83000914732905817"/>
          <c:w val="0.91330208385706801"/>
          <c:h val="0.14480577895074101"/>
        </c:manualLayout>
      </c:layout>
      <c:overlay val="0"/>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a:t>
            </a:r>
            <a:r>
              <a:rPr lang="en-CA" sz="1200" baseline="0"/>
              <a:t> growth of  PEI private spending by type of services</a:t>
            </a:r>
            <a:endParaRPr lang="en-CA" sz="1200"/>
          </a:p>
        </c:rich>
      </c:tx>
      <c:overlay val="1"/>
    </c:title>
    <c:autoTitleDeleted val="0"/>
    <c:plotArea>
      <c:layout>
        <c:manualLayout>
          <c:layoutTarget val="inner"/>
          <c:xMode val="edge"/>
          <c:yMode val="edge"/>
          <c:x val="5.4654709779848619E-2"/>
          <c:y val="0.16597625804388666"/>
          <c:w val="0.91191062720326854"/>
          <c:h val="0.54128349618948235"/>
        </c:manualLayout>
      </c:layout>
      <c:lineChart>
        <c:grouping val="standard"/>
        <c:varyColors val="0"/>
        <c:ser>
          <c:idx val="0"/>
          <c:order val="0"/>
          <c:tx>
            <c:strRef>
              <c:f>'Provincial spending by services'!$N$82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services'!$N$83:$N$119</c:f>
              <c:numCache>
                <c:formatCode>#,##0.00</c:formatCode>
                <c:ptCount val="37"/>
                <c:pt idx="1">
                  <c:v>3.8175380947556659</c:v>
                </c:pt>
                <c:pt idx="2">
                  <c:v>4.8366547217083831</c:v>
                </c:pt>
                <c:pt idx="3">
                  <c:v>4.5791190579554</c:v>
                </c:pt>
                <c:pt idx="4">
                  <c:v>4.3718789195632795</c:v>
                </c:pt>
                <c:pt idx="5">
                  <c:v>4.2324045716639027</c:v>
                </c:pt>
                <c:pt idx="6">
                  <c:v>4.4434364625338691</c:v>
                </c:pt>
                <c:pt idx="7">
                  <c:v>4.5188754995659375</c:v>
                </c:pt>
                <c:pt idx="8">
                  <c:v>4.6652834480178251</c:v>
                </c:pt>
                <c:pt idx="9">
                  <c:v>4.8111289314015835</c:v>
                </c:pt>
                <c:pt idx="10">
                  <c:v>4.9605848468931759</c:v>
                </c:pt>
                <c:pt idx="11">
                  <c:v>5.1096067813479298</c:v>
                </c:pt>
                <c:pt idx="12">
                  <c:v>5.2308836902146281</c:v>
                </c:pt>
                <c:pt idx="13">
                  <c:v>5.3042356380694313</c:v>
                </c:pt>
                <c:pt idx="14">
                  <c:v>5.1919784456341818</c:v>
                </c:pt>
                <c:pt idx="15">
                  <c:v>5.2671083964706398</c:v>
                </c:pt>
                <c:pt idx="16">
                  <c:v>5.2179839061443172</c:v>
                </c:pt>
                <c:pt idx="17">
                  <c:v>5.1034376712832783</c:v>
                </c:pt>
                <c:pt idx="18">
                  <c:v>4.9204726047717573</c:v>
                </c:pt>
                <c:pt idx="19">
                  <c:v>4.8581035157714263</c:v>
                </c:pt>
                <c:pt idx="20">
                  <c:v>4.6797602494868702</c:v>
                </c:pt>
                <c:pt idx="21">
                  <c:v>4.5043831672422492</c:v>
                </c:pt>
                <c:pt idx="22">
                  <c:v>4.4478009835395804</c:v>
                </c:pt>
                <c:pt idx="23">
                  <c:v>4.4046187697218437</c:v>
                </c:pt>
                <c:pt idx="24">
                  <c:v>4.2848616122574077</c:v>
                </c:pt>
                <c:pt idx="25">
                  <c:v>4.166150946426642</c:v>
                </c:pt>
                <c:pt idx="26">
                  <c:v>4.0480379999999903</c:v>
                </c:pt>
                <c:pt idx="27">
                  <c:v>4.048038</c:v>
                </c:pt>
                <c:pt idx="28">
                  <c:v>4.0480379999999876</c:v>
                </c:pt>
                <c:pt idx="29">
                  <c:v>4.048038</c:v>
                </c:pt>
                <c:pt idx="30">
                  <c:v>4.0480379999999947</c:v>
                </c:pt>
                <c:pt idx="31">
                  <c:v>4.048038</c:v>
                </c:pt>
                <c:pt idx="32">
                  <c:v>4.0480379999999903</c:v>
                </c:pt>
                <c:pt idx="33">
                  <c:v>4.0480379999999965</c:v>
                </c:pt>
                <c:pt idx="34">
                  <c:v>4.0480379999999974</c:v>
                </c:pt>
                <c:pt idx="35">
                  <c:v>4.0480380000000027</c:v>
                </c:pt>
                <c:pt idx="36">
                  <c:v>4.048038</c:v>
                </c:pt>
              </c:numCache>
            </c:numRef>
          </c:val>
          <c:smooth val="0"/>
          <c:extLst>
            <c:ext xmlns:c16="http://schemas.microsoft.com/office/drawing/2014/chart" uri="{C3380CC4-5D6E-409C-BE32-E72D297353CC}">
              <c16:uniqueId val="{00000000-7B71-4A06-83DD-3C755355655F}"/>
            </c:ext>
          </c:extLst>
        </c:ser>
        <c:ser>
          <c:idx val="1"/>
          <c:order val="1"/>
          <c:tx>
            <c:strRef>
              <c:f>'Provincial spending by services'!$O$82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services'!$O$83:$O$119</c:f>
              <c:numCache>
                <c:formatCode>#,##0.00</c:formatCode>
                <c:ptCount val="37"/>
                <c:pt idx="1">
                  <c:v>4.9466726106399994</c:v>
                </c:pt>
                <c:pt idx="2">
                  <c:v>4.6201655021620294</c:v>
                </c:pt>
                <c:pt idx="3">
                  <c:v>4.3620097677621814</c:v>
                </c:pt>
                <c:pt idx="4">
                  <c:v>4.154040572746732</c:v>
                </c:pt>
                <c:pt idx="5">
                  <c:v>4.0136897916678729</c:v>
                </c:pt>
                <c:pt idx="6">
                  <c:v>4.2230990405427518</c:v>
                </c:pt>
                <c:pt idx="7">
                  <c:v>4.297188199099863</c:v>
                </c:pt>
                <c:pt idx="8">
                  <c:v>4.4420830292876969</c:v>
                </c:pt>
                <c:pt idx="9">
                  <c:v>4.5864029145900078</c:v>
                </c:pt>
                <c:pt idx="10">
                  <c:v>4.7343116089957</c:v>
                </c:pt>
                <c:pt idx="11">
                  <c:v>4.8817731688076114</c:v>
                </c:pt>
                <c:pt idx="12">
                  <c:v>5.2308836902146352</c:v>
                </c:pt>
                <c:pt idx="13">
                  <c:v>5.3042356380694553</c:v>
                </c:pt>
                <c:pt idx="14">
                  <c:v>5.1919784456341693</c:v>
                </c:pt>
                <c:pt idx="15">
                  <c:v>5.2671083964706282</c:v>
                </c:pt>
                <c:pt idx="16">
                  <c:v>5.2179839061443332</c:v>
                </c:pt>
                <c:pt idx="17">
                  <c:v>5.1034376712832463</c:v>
                </c:pt>
                <c:pt idx="18">
                  <c:v>4.9204726047717848</c:v>
                </c:pt>
                <c:pt idx="19">
                  <c:v>4.8581035157714183</c:v>
                </c:pt>
                <c:pt idx="20">
                  <c:v>4.6797602494868755</c:v>
                </c:pt>
                <c:pt idx="21">
                  <c:v>4.5043831672422359</c:v>
                </c:pt>
                <c:pt idx="22">
                  <c:v>4.4478009835395973</c:v>
                </c:pt>
                <c:pt idx="23">
                  <c:v>4.4046187697218526</c:v>
                </c:pt>
                <c:pt idx="24">
                  <c:v>4.2848616122573926</c:v>
                </c:pt>
                <c:pt idx="25">
                  <c:v>4.1661509464266526</c:v>
                </c:pt>
                <c:pt idx="26">
                  <c:v>4.0480379999999867</c:v>
                </c:pt>
                <c:pt idx="27">
                  <c:v>4.0480379999999991</c:v>
                </c:pt>
                <c:pt idx="28">
                  <c:v>4.0480379999999974</c:v>
                </c:pt>
                <c:pt idx="29">
                  <c:v>4.0480379999999956</c:v>
                </c:pt>
                <c:pt idx="30">
                  <c:v>4.0480379999999929</c:v>
                </c:pt>
                <c:pt idx="31">
                  <c:v>4.0480379999999991</c:v>
                </c:pt>
                <c:pt idx="32">
                  <c:v>4.048038</c:v>
                </c:pt>
                <c:pt idx="33">
                  <c:v>4.0480379999999823</c:v>
                </c:pt>
                <c:pt idx="34">
                  <c:v>4.0480379999999982</c:v>
                </c:pt>
                <c:pt idx="35">
                  <c:v>4.0480380000000125</c:v>
                </c:pt>
                <c:pt idx="36">
                  <c:v>4.048038</c:v>
                </c:pt>
              </c:numCache>
            </c:numRef>
          </c:val>
          <c:smooth val="0"/>
          <c:extLst>
            <c:ext xmlns:c16="http://schemas.microsoft.com/office/drawing/2014/chart" uri="{C3380CC4-5D6E-409C-BE32-E72D297353CC}">
              <c16:uniqueId val="{00000001-7B71-4A06-83DD-3C755355655F}"/>
            </c:ext>
          </c:extLst>
        </c:ser>
        <c:ser>
          <c:idx val="2"/>
          <c:order val="2"/>
          <c:tx>
            <c:strRef>
              <c:f>'Provincial spending by services'!$P$82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services'!$P$83:$P$119</c:f>
              <c:numCache>
                <c:formatCode>#,##0.00</c:formatCode>
                <c:ptCount val="37"/>
                <c:pt idx="1">
                  <c:v>4.5628710014709339</c:v>
                </c:pt>
                <c:pt idx="2">
                  <c:v>5.292049918203805</c:v>
                </c:pt>
                <c:pt idx="3">
                  <c:v>5.0329043335315156</c:v>
                </c:pt>
                <c:pt idx="4">
                  <c:v>4.8242797403211579</c:v>
                </c:pt>
                <c:pt idx="5">
                  <c:v>4.6837212879082122</c:v>
                </c:pt>
                <c:pt idx="6">
                  <c:v>4.8951913933773064</c:v>
                </c:pt>
                <c:pt idx="7">
                  <c:v>4.9704858174088651</c:v>
                </c:pt>
                <c:pt idx="8">
                  <c:v>5.1170597422543924</c:v>
                </c:pt>
                <c:pt idx="9">
                  <c:v>5.2630723935147934</c:v>
                </c:pt>
                <c:pt idx="10">
                  <c:v>5.4127146443402223</c:v>
                </c:pt>
                <c:pt idx="11">
                  <c:v>5.5619246240161413</c:v>
                </c:pt>
                <c:pt idx="12">
                  <c:v>5.2308836902146352</c:v>
                </c:pt>
                <c:pt idx="13">
                  <c:v>5.3042356380694553</c:v>
                </c:pt>
                <c:pt idx="14">
                  <c:v>5.1919784456341693</c:v>
                </c:pt>
                <c:pt idx="15">
                  <c:v>5.2671083964706282</c:v>
                </c:pt>
                <c:pt idx="16">
                  <c:v>5.2179839061443332</c:v>
                </c:pt>
                <c:pt idx="17">
                  <c:v>5.1034376712832463</c:v>
                </c:pt>
                <c:pt idx="18">
                  <c:v>4.9204726047717848</c:v>
                </c:pt>
                <c:pt idx="19">
                  <c:v>4.8581035157714183</c:v>
                </c:pt>
                <c:pt idx="20">
                  <c:v>4.6797602494868755</c:v>
                </c:pt>
                <c:pt idx="21">
                  <c:v>4.5043831672422359</c:v>
                </c:pt>
                <c:pt idx="22">
                  <c:v>4.4478009835395973</c:v>
                </c:pt>
                <c:pt idx="23">
                  <c:v>4.4046187697218526</c:v>
                </c:pt>
                <c:pt idx="24">
                  <c:v>4.2848616122573926</c:v>
                </c:pt>
                <c:pt idx="25">
                  <c:v>4.1661509464266526</c:v>
                </c:pt>
                <c:pt idx="26">
                  <c:v>4.0480379999999867</c:v>
                </c:pt>
                <c:pt idx="27">
                  <c:v>4.0480379999999991</c:v>
                </c:pt>
                <c:pt idx="28">
                  <c:v>4.0480379999999974</c:v>
                </c:pt>
                <c:pt idx="29">
                  <c:v>4.0480379999999956</c:v>
                </c:pt>
                <c:pt idx="30">
                  <c:v>4.0480379999999929</c:v>
                </c:pt>
                <c:pt idx="31">
                  <c:v>4.0480379999999991</c:v>
                </c:pt>
                <c:pt idx="32">
                  <c:v>4.048038</c:v>
                </c:pt>
                <c:pt idx="33">
                  <c:v>4.0480379999999823</c:v>
                </c:pt>
                <c:pt idx="34">
                  <c:v>4.0480379999999982</c:v>
                </c:pt>
                <c:pt idx="35">
                  <c:v>4.0480380000000125</c:v>
                </c:pt>
                <c:pt idx="36">
                  <c:v>4.048038</c:v>
                </c:pt>
              </c:numCache>
            </c:numRef>
          </c:val>
          <c:smooth val="0"/>
          <c:extLst>
            <c:ext xmlns:c16="http://schemas.microsoft.com/office/drawing/2014/chart" uri="{C3380CC4-5D6E-409C-BE32-E72D297353CC}">
              <c16:uniqueId val="{00000002-7B71-4A06-83DD-3C755355655F}"/>
            </c:ext>
          </c:extLst>
        </c:ser>
        <c:ser>
          <c:idx val="3"/>
          <c:order val="3"/>
          <c:tx>
            <c:strRef>
              <c:f>'Provincial spending by services'!$Q$82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services'!$Q$83:$Q$119</c:f>
              <c:numCache>
                <c:formatCode>#,##0.00</c:formatCode>
                <c:ptCount val="37"/>
                <c:pt idx="1">
                  <c:v>3.5172422914562116</c:v>
                </c:pt>
                <c:pt idx="2">
                  <c:v>4.8345524405677534</c:v>
                </c:pt>
                <c:pt idx="3">
                  <c:v>4.5770150669238143</c:v>
                </c:pt>
                <c:pt idx="4">
                  <c:v>4.369772203524545</c:v>
                </c:pt>
                <c:pt idx="5">
                  <c:v>4.2302937517222663</c:v>
                </c:pt>
                <c:pt idx="6">
                  <c:v>4.441314401546828</c:v>
                </c:pt>
                <c:pt idx="7">
                  <c:v>4.5167448988621528</c:v>
                </c:pt>
                <c:pt idx="8">
                  <c:v>4.6631428112483198</c:v>
                </c:pt>
                <c:pt idx="9">
                  <c:v>4.8089782153147134</c:v>
                </c:pt>
                <c:pt idx="10">
                  <c:v>4.9584239220609065</c:v>
                </c:pt>
                <c:pt idx="11">
                  <c:v>5.1074356007617467</c:v>
                </c:pt>
                <c:pt idx="12">
                  <c:v>5.2308836902146352</c:v>
                </c:pt>
                <c:pt idx="13">
                  <c:v>5.30423563806945</c:v>
                </c:pt>
                <c:pt idx="14">
                  <c:v>5.1919784456341853</c:v>
                </c:pt>
                <c:pt idx="15">
                  <c:v>5.2671083964706185</c:v>
                </c:pt>
                <c:pt idx="16">
                  <c:v>5.2179839061443438</c:v>
                </c:pt>
                <c:pt idx="17">
                  <c:v>5.1034376712832463</c:v>
                </c:pt>
                <c:pt idx="18">
                  <c:v>4.9204726047717768</c:v>
                </c:pt>
                <c:pt idx="19">
                  <c:v>4.8581035157714236</c:v>
                </c:pt>
                <c:pt idx="20">
                  <c:v>4.6797602494868515</c:v>
                </c:pt>
                <c:pt idx="21">
                  <c:v>4.5043831672422669</c:v>
                </c:pt>
                <c:pt idx="22">
                  <c:v>4.4478009835395733</c:v>
                </c:pt>
                <c:pt idx="23">
                  <c:v>4.4046187697218508</c:v>
                </c:pt>
                <c:pt idx="24">
                  <c:v>4.2848616122574006</c:v>
                </c:pt>
                <c:pt idx="25">
                  <c:v>4.1661509464266508</c:v>
                </c:pt>
                <c:pt idx="26">
                  <c:v>4.0480379999999716</c:v>
                </c:pt>
                <c:pt idx="27">
                  <c:v>4.0480380000000213</c:v>
                </c:pt>
                <c:pt idx="28">
                  <c:v>4.048037999999984</c:v>
                </c:pt>
                <c:pt idx="29">
                  <c:v>4.0480379999999911</c:v>
                </c:pt>
                <c:pt idx="30">
                  <c:v>4.048038000000008</c:v>
                </c:pt>
                <c:pt idx="31">
                  <c:v>4.0480380000000062</c:v>
                </c:pt>
                <c:pt idx="32">
                  <c:v>4.0480379999999929</c:v>
                </c:pt>
                <c:pt idx="33">
                  <c:v>4.048037999999984</c:v>
                </c:pt>
                <c:pt idx="34">
                  <c:v>4.0480379999999965</c:v>
                </c:pt>
                <c:pt idx="35">
                  <c:v>4.0480379999999965</c:v>
                </c:pt>
                <c:pt idx="36">
                  <c:v>4.0480380000000125</c:v>
                </c:pt>
              </c:numCache>
            </c:numRef>
          </c:val>
          <c:smooth val="0"/>
          <c:extLst>
            <c:ext xmlns:c16="http://schemas.microsoft.com/office/drawing/2014/chart" uri="{C3380CC4-5D6E-409C-BE32-E72D297353CC}">
              <c16:uniqueId val="{00000003-7B71-4A06-83DD-3C755355655F}"/>
            </c:ext>
          </c:extLst>
        </c:ser>
        <c:ser>
          <c:idx val="4"/>
          <c:order val="4"/>
          <c:tx>
            <c:strRef>
              <c:f>'Provincial spending by services'!$R$82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services'!$R$83:$R$119</c:f>
              <c:numCache>
                <c:formatCode>#,##0.00</c:formatCode>
                <c:ptCount val="37"/>
                <c:pt idx="1">
                  <c:v>3.5172422914562391</c:v>
                </c:pt>
                <c:pt idx="2">
                  <c:v>7.2253210318932757</c:v>
                </c:pt>
                <c:pt idx="3">
                  <c:v>6.9164255455367991</c:v>
                </c:pt>
                <c:pt idx="4">
                  <c:v>6.6610043633816538</c:v>
                </c:pt>
                <c:pt idx="5">
                  <c:v>6.4767197477134912</c:v>
                </c:pt>
                <c:pt idx="6">
                  <c:v>6.6521013010631416</c:v>
                </c:pt>
                <c:pt idx="7">
                  <c:v>6.6904610070398167</c:v>
                </c:pt>
                <c:pt idx="8">
                  <c:v>6.8026456911788946</c:v>
                </c:pt>
                <c:pt idx="9">
                  <c:v>6.9155371840506543</c:v>
                </c:pt>
                <c:pt idx="10">
                  <c:v>7.0333220266934742</c:v>
                </c:pt>
                <c:pt idx="11">
                  <c:v>7.151809359484</c:v>
                </c:pt>
                <c:pt idx="12">
                  <c:v>5.2308836902146307</c:v>
                </c:pt>
                <c:pt idx="13">
                  <c:v>5.30423563806945</c:v>
                </c:pt>
                <c:pt idx="14">
                  <c:v>5.1919784456341693</c:v>
                </c:pt>
                <c:pt idx="15">
                  <c:v>5.2671083964706327</c:v>
                </c:pt>
                <c:pt idx="16">
                  <c:v>5.2179839061443394</c:v>
                </c:pt>
                <c:pt idx="17">
                  <c:v>5.1034376712832428</c:v>
                </c:pt>
                <c:pt idx="18">
                  <c:v>4.9204726047717822</c:v>
                </c:pt>
                <c:pt idx="19">
                  <c:v>4.8581035157714201</c:v>
                </c:pt>
                <c:pt idx="20">
                  <c:v>4.6797602494868729</c:v>
                </c:pt>
                <c:pt idx="21">
                  <c:v>4.504383167242243</c:v>
                </c:pt>
                <c:pt idx="22">
                  <c:v>4.4478009835395778</c:v>
                </c:pt>
                <c:pt idx="23">
                  <c:v>4.4046187697218597</c:v>
                </c:pt>
                <c:pt idx="24">
                  <c:v>4.2848616122573917</c:v>
                </c:pt>
                <c:pt idx="25">
                  <c:v>4.1661509464266615</c:v>
                </c:pt>
                <c:pt idx="26">
                  <c:v>4.0480379999999716</c:v>
                </c:pt>
                <c:pt idx="27">
                  <c:v>4.0480380000000116</c:v>
                </c:pt>
                <c:pt idx="28">
                  <c:v>4.0480379999999787</c:v>
                </c:pt>
                <c:pt idx="29">
                  <c:v>4.0480380000000009</c:v>
                </c:pt>
                <c:pt idx="30">
                  <c:v>4.0480380000000027</c:v>
                </c:pt>
                <c:pt idx="31">
                  <c:v>4.0480379999999929</c:v>
                </c:pt>
                <c:pt idx="32">
                  <c:v>4.0480379999999974</c:v>
                </c:pt>
                <c:pt idx="33">
                  <c:v>4.0480379999999858</c:v>
                </c:pt>
                <c:pt idx="34">
                  <c:v>4.0480380000000116</c:v>
                </c:pt>
                <c:pt idx="35">
                  <c:v>4.0480379999999894</c:v>
                </c:pt>
                <c:pt idx="36">
                  <c:v>4.0480380000000098</c:v>
                </c:pt>
              </c:numCache>
            </c:numRef>
          </c:val>
          <c:smooth val="0"/>
          <c:extLst>
            <c:ext xmlns:c16="http://schemas.microsoft.com/office/drawing/2014/chart" uri="{C3380CC4-5D6E-409C-BE32-E72D297353CC}">
              <c16:uniqueId val="{00000004-7B71-4A06-83DD-3C755355655F}"/>
            </c:ext>
          </c:extLst>
        </c:ser>
        <c:ser>
          <c:idx val="5"/>
          <c:order val="5"/>
          <c:tx>
            <c:strRef>
              <c:f>'Provincial spending by services'!$S$82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services'!$S$83:$S$119</c:f>
              <c:numCache>
                <c:formatCode>#,##0.00</c:formatCode>
                <c:ptCount val="37"/>
                <c:pt idx="1">
                  <c:v>5.2106960976991505</c:v>
                </c:pt>
                <c:pt idx="2">
                  <c:v>5.3447347429514132</c:v>
                </c:pt>
                <c:pt idx="3">
                  <c:v>5.0851497041881197</c:v>
                </c:pt>
                <c:pt idx="4">
                  <c:v>4.8761148988273471</c:v>
                </c:pt>
                <c:pt idx="5">
                  <c:v>4.7351836098554827</c:v>
                </c:pt>
                <c:pt idx="6">
                  <c:v>4.9464563999883389</c:v>
                </c:pt>
                <c:pt idx="7">
                  <c:v>5.021488773210951</c:v>
                </c:pt>
                <c:pt idx="8">
                  <c:v>5.1678372623769864</c:v>
                </c:pt>
                <c:pt idx="9">
                  <c:v>5.3136259678601867</c:v>
                </c:pt>
                <c:pt idx="10">
                  <c:v>5.4630477493123397</c:v>
                </c:pt>
                <c:pt idx="11">
                  <c:v>5.6120387587402263</c:v>
                </c:pt>
                <c:pt idx="12">
                  <c:v>5.2308836902146227</c:v>
                </c:pt>
                <c:pt idx="13">
                  <c:v>5.30423563806945</c:v>
                </c:pt>
                <c:pt idx="14">
                  <c:v>5.1919784456341782</c:v>
                </c:pt>
                <c:pt idx="15">
                  <c:v>5.2671083964706282</c:v>
                </c:pt>
                <c:pt idx="16">
                  <c:v>5.2179839061443234</c:v>
                </c:pt>
                <c:pt idx="17">
                  <c:v>5.1034376712832659</c:v>
                </c:pt>
                <c:pt idx="18">
                  <c:v>4.9204726047717795</c:v>
                </c:pt>
                <c:pt idx="19">
                  <c:v>4.8581035157714165</c:v>
                </c:pt>
                <c:pt idx="20">
                  <c:v>4.6797602494868631</c:v>
                </c:pt>
                <c:pt idx="21">
                  <c:v>4.5043831672422572</c:v>
                </c:pt>
                <c:pt idx="22">
                  <c:v>4.4478009835395866</c:v>
                </c:pt>
                <c:pt idx="23">
                  <c:v>4.4046187697218375</c:v>
                </c:pt>
                <c:pt idx="24">
                  <c:v>4.284861612257413</c:v>
                </c:pt>
                <c:pt idx="25">
                  <c:v>4.1661509464266517</c:v>
                </c:pt>
                <c:pt idx="26">
                  <c:v>4.0480379999999716</c:v>
                </c:pt>
                <c:pt idx="27">
                  <c:v>4.048038000000016</c:v>
                </c:pt>
                <c:pt idx="28">
                  <c:v>4.0480379999999903</c:v>
                </c:pt>
                <c:pt idx="29">
                  <c:v>4.0480379999999929</c:v>
                </c:pt>
                <c:pt idx="30">
                  <c:v>4.0480379999999991</c:v>
                </c:pt>
                <c:pt idx="31">
                  <c:v>4.0480379999999965</c:v>
                </c:pt>
                <c:pt idx="32">
                  <c:v>4.048038</c:v>
                </c:pt>
                <c:pt idx="33">
                  <c:v>4.0480379999999805</c:v>
                </c:pt>
                <c:pt idx="34">
                  <c:v>4.0480380000000116</c:v>
                </c:pt>
                <c:pt idx="35">
                  <c:v>4.0480379999999947</c:v>
                </c:pt>
                <c:pt idx="36">
                  <c:v>4.0480379999999911</c:v>
                </c:pt>
              </c:numCache>
            </c:numRef>
          </c:val>
          <c:smooth val="0"/>
          <c:extLst>
            <c:ext xmlns:c16="http://schemas.microsoft.com/office/drawing/2014/chart" uri="{C3380CC4-5D6E-409C-BE32-E72D297353CC}">
              <c16:uniqueId val="{00000005-7B71-4A06-83DD-3C755355655F}"/>
            </c:ext>
          </c:extLst>
        </c:ser>
        <c:ser>
          <c:idx val="6"/>
          <c:order val="6"/>
          <c:tx>
            <c:strRef>
              <c:f>'Provincial spending by services'!$T$82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services'!$T$83:$T$119</c:f>
              <c:numCache>
                <c:formatCode>#,##0.00</c:formatCode>
                <c:ptCount val="37"/>
                <c:pt idx="1">
                  <c:v>0.26583489309005087</c:v>
                </c:pt>
                <c:pt idx="2">
                  <c:v>4.9059028167545184</c:v>
                </c:pt>
                <c:pt idx="3">
                  <c:v>4.6483763394678776</c:v>
                </c:pt>
                <c:pt idx="4">
                  <c:v>4.4411786116769711</c:v>
                </c:pt>
                <c:pt idx="5">
                  <c:v>4.3017917877575025</c:v>
                </c:pt>
                <c:pt idx="6">
                  <c:v>4.5131453784208508</c:v>
                </c:pt>
                <c:pt idx="7">
                  <c:v>4.5888168388431261</c:v>
                </c:pt>
                <c:pt idx="8">
                  <c:v>4.7355058182820633</c:v>
                </c:pt>
                <c:pt idx="9">
                  <c:v>4.8816332020130808</c:v>
                </c:pt>
                <c:pt idx="10">
                  <c:v>5.0313747057266784</c:v>
                </c:pt>
                <c:pt idx="11">
                  <c:v>5.1806832077183982</c:v>
                </c:pt>
                <c:pt idx="12">
                  <c:v>5.2308836902146263</c:v>
                </c:pt>
                <c:pt idx="13">
                  <c:v>5.3042356380694677</c:v>
                </c:pt>
                <c:pt idx="14">
                  <c:v>5.1919784456341782</c:v>
                </c:pt>
                <c:pt idx="15">
                  <c:v>5.2671083964706167</c:v>
                </c:pt>
                <c:pt idx="16">
                  <c:v>5.2179839061443456</c:v>
                </c:pt>
                <c:pt idx="17">
                  <c:v>5.103437671283233</c:v>
                </c:pt>
                <c:pt idx="18">
                  <c:v>4.9204726047717742</c:v>
                </c:pt>
                <c:pt idx="19">
                  <c:v>4.8581035157714263</c:v>
                </c:pt>
                <c:pt idx="20">
                  <c:v>4.6797602494868871</c:v>
                </c:pt>
                <c:pt idx="21">
                  <c:v>4.5043831672422447</c:v>
                </c:pt>
                <c:pt idx="22">
                  <c:v>4.4478009835395591</c:v>
                </c:pt>
                <c:pt idx="23">
                  <c:v>4.4046187697218535</c:v>
                </c:pt>
                <c:pt idx="24">
                  <c:v>4.284861612257405</c:v>
                </c:pt>
                <c:pt idx="25">
                  <c:v>4.1661509464266615</c:v>
                </c:pt>
                <c:pt idx="26">
                  <c:v>4.0480379999999663</c:v>
                </c:pt>
                <c:pt idx="27">
                  <c:v>4.0480380000000098</c:v>
                </c:pt>
                <c:pt idx="28">
                  <c:v>4.0480379999999814</c:v>
                </c:pt>
                <c:pt idx="29">
                  <c:v>4.0480380000000009</c:v>
                </c:pt>
                <c:pt idx="30">
                  <c:v>4.0480379999999929</c:v>
                </c:pt>
                <c:pt idx="31">
                  <c:v>4.0480380000000116</c:v>
                </c:pt>
                <c:pt idx="32">
                  <c:v>4.0480379999999876</c:v>
                </c:pt>
                <c:pt idx="33">
                  <c:v>4.0480379999999831</c:v>
                </c:pt>
                <c:pt idx="34">
                  <c:v>4.0480380000000045</c:v>
                </c:pt>
                <c:pt idx="35">
                  <c:v>4.0480380000000071</c:v>
                </c:pt>
                <c:pt idx="36">
                  <c:v>4.0480379999999867</c:v>
                </c:pt>
              </c:numCache>
            </c:numRef>
          </c:val>
          <c:smooth val="0"/>
          <c:extLst>
            <c:ext xmlns:c16="http://schemas.microsoft.com/office/drawing/2014/chart" uri="{C3380CC4-5D6E-409C-BE32-E72D297353CC}">
              <c16:uniqueId val="{00000006-7B71-4A06-83DD-3C755355655F}"/>
            </c:ext>
          </c:extLst>
        </c:ser>
        <c:dLbls>
          <c:showLegendKey val="0"/>
          <c:showVal val="0"/>
          <c:showCatName val="0"/>
          <c:showSerName val="0"/>
          <c:showPercent val="0"/>
          <c:showBubbleSize val="0"/>
        </c:dLbls>
        <c:smooth val="0"/>
        <c:axId val="514816408"/>
        <c:axId val="514819544"/>
      </c:lineChart>
      <c:catAx>
        <c:axId val="514816408"/>
        <c:scaling>
          <c:orientation val="minMax"/>
        </c:scaling>
        <c:delete val="0"/>
        <c:axPos val="b"/>
        <c:numFmt formatCode="General" sourceLinked="1"/>
        <c:majorTickMark val="out"/>
        <c:minorTickMark val="none"/>
        <c:tickLblPos val="nextTo"/>
        <c:crossAx val="514819544"/>
        <c:crosses val="autoZero"/>
        <c:auto val="1"/>
        <c:lblAlgn val="ctr"/>
        <c:lblOffset val="100"/>
        <c:noMultiLvlLbl val="0"/>
      </c:catAx>
      <c:valAx>
        <c:axId val="514819544"/>
        <c:scaling>
          <c:orientation val="minMax"/>
        </c:scaling>
        <c:delete val="0"/>
        <c:axPos val="l"/>
        <c:majorGridlines/>
        <c:numFmt formatCode="General" sourceLinked="1"/>
        <c:majorTickMark val="out"/>
        <c:minorTickMark val="none"/>
        <c:tickLblPos val="nextTo"/>
        <c:crossAx val="514816408"/>
        <c:crosses val="autoZero"/>
        <c:crossBetween val="between"/>
      </c:valAx>
    </c:plotArea>
    <c:legend>
      <c:legendPos val="b"/>
      <c:layout>
        <c:manualLayout>
          <c:xMode val="edge"/>
          <c:yMode val="edge"/>
          <c:x val="0.10786092037002837"/>
          <c:y val="0.8304244379091168"/>
          <c:w val="0.89213907962997152"/>
          <c:h val="0.14778079246118331"/>
        </c:manualLayout>
      </c:layout>
      <c:overlay val="0"/>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NS private spending</a:t>
            </a:r>
            <a:r>
              <a:rPr lang="en-CA" sz="1200" baseline="0"/>
              <a:t> by type of services</a:t>
            </a:r>
            <a:endParaRPr lang="en-CA" sz="1200"/>
          </a:p>
        </c:rich>
      </c:tx>
      <c:layout>
        <c:manualLayout>
          <c:xMode val="edge"/>
          <c:yMode val="edge"/>
          <c:x val="0.1402990918905665"/>
          <c:y val="3.5196698272562679E-2"/>
        </c:manualLayout>
      </c:layout>
      <c:overlay val="1"/>
    </c:title>
    <c:autoTitleDeleted val="0"/>
    <c:plotArea>
      <c:layout>
        <c:manualLayout>
          <c:layoutTarget val="inner"/>
          <c:xMode val="edge"/>
          <c:yMode val="edge"/>
          <c:x val="5.5199225707123968E-2"/>
          <c:y val="0.15371979941482103"/>
          <c:w val="0.92600475369763324"/>
          <c:h val="0.56076180739540993"/>
        </c:manualLayout>
      </c:layout>
      <c:lineChart>
        <c:grouping val="standard"/>
        <c:varyColors val="0"/>
        <c:ser>
          <c:idx val="0"/>
          <c:order val="0"/>
          <c:tx>
            <c:strRef>
              <c:f>'Provincial spending by services'!$V$82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services'!$V$83:$V$119</c:f>
              <c:numCache>
                <c:formatCode>#,##0.00</c:formatCode>
                <c:ptCount val="37"/>
                <c:pt idx="1">
                  <c:v>5.139440220325354</c:v>
                </c:pt>
                <c:pt idx="2">
                  <c:v>2.0584766899965192</c:v>
                </c:pt>
                <c:pt idx="3">
                  <c:v>3.7052088554416525</c:v>
                </c:pt>
                <c:pt idx="4">
                  <c:v>3.4358336127550739</c:v>
                </c:pt>
                <c:pt idx="5">
                  <c:v>3.3565604896886634</c:v>
                </c:pt>
                <c:pt idx="6">
                  <c:v>3.5029175358707429</c:v>
                </c:pt>
                <c:pt idx="7">
                  <c:v>3.6462192965654214</c:v>
                </c:pt>
                <c:pt idx="8">
                  <c:v>3.7828449773124855</c:v>
                </c:pt>
                <c:pt idx="9">
                  <c:v>3.9187864788736677</c:v>
                </c:pt>
                <c:pt idx="10">
                  <c:v>4.0581703609897479</c:v>
                </c:pt>
                <c:pt idx="11">
                  <c:v>4.1969756605224573</c:v>
                </c:pt>
                <c:pt idx="12">
                  <c:v>4.3544704207306371</c:v>
                </c:pt>
                <c:pt idx="13">
                  <c:v>4.3603836031032701</c:v>
                </c:pt>
                <c:pt idx="14">
                  <c:v>4.3357486229944593</c:v>
                </c:pt>
                <c:pt idx="15">
                  <c:v>4.3321568733891587</c:v>
                </c:pt>
                <c:pt idx="16">
                  <c:v>4.3171350509066189</c:v>
                </c:pt>
                <c:pt idx="17">
                  <c:v>4.1863849241968092</c:v>
                </c:pt>
                <c:pt idx="18">
                  <c:v>4.0364546479627013</c:v>
                </c:pt>
                <c:pt idx="19">
                  <c:v>3.8858380842745692</c:v>
                </c:pt>
                <c:pt idx="20">
                  <c:v>3.7501761984800428</c:v>
                </c:pt>
                <c:pt idx="21">
                  <c:v>3.6159922718305015</c:v>
                </c:pt>
                <c:pt idx="22">
                  <c:v>3.4820845535851825</c:v>
                </c:pt>
                <c:pt idx="23">
                  <c:v>4.4046187697218544</c:v>
                </c:pt>
                <c:pt idx="24">
                  <c:v>4.2848616122574033</c:v>
                </c:pt>
                <c:pt idx="25">
                  <c:v>4.1661509464266269</c:v>
                </c:pt>
                <c:pt idx="26">
                  <c:v>4.0480380000000089</c:v>
                </c:pt>
                <c:pt idx="27">
                  <c:v>4.0480379999999965</c:v>
                </c:pt>
                <c:pt idx="28">
                  <c:v>4.048037999999992</c:v>
                </c:pt>
                <c:pt idx="29">
                  <c:v>4.0480379999999929</c:v>
                </c:pt>
                <c:pt idx="30">
                  <c:v>4.0480380000000009</c:v>
                </c:pt>
                <c:pt idx="31">
                  <c:v>4.0480380000000009</c:v>
                </c:pt>
                <c:pt idx="32">
                  <c:v>4.0480379999999911</c:v>
                </c:pt>
                <c:pt idx="33">
                  <c:v>4.0480379999999885</c:v>
                </c:pt>
                <c:pt idx="34">
                  <c:v>4.0480380000000062</c:v>
                </c:pt>
                <c:pt idx="35">
                  <c:v>4.0480379999999938</c:v>
                </c:pt>
                <c:pt idx="36">
                  <c:v>4.0480379999999991</c:v>
                </c:pt>
              </c:numCache>
            </c:numRef>
          </c:val>
          <c:smooth val="0"/>
          <c:extLst>
            <c:ext xmlns:c16="http://schemas.microsoft.com/office/drawing/2014/chart" uri="{C3380CC4-5D6E-409C-BE32-E72D297353CC}">
              <c16:uniqueId val="{00000000-D480-472D-9484-EC44B205A4F9}"/>
            </c:ext>
          </c:extLst>
        </c:ser>
        <c:ser>
          <c:idx val="1"/>
          <c:order val="1"/>
          <c:tx>
            <c:strRef>
              <c:f>'Provincial spending by services'!$W$82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services'!$W$83:$W$119</c:f>
              <c:numCache>
                <c:formatCode>#,##0.00</c:formatCode>
                <c:ptCount val="37"/>
                <c:pt idx="1">
                  <c:v>6.2829519343593558</c:v>
                </c:pt>
                <c:pt idx="2">
                  <c:v>1.8477244485657489</c:v>
                </c:pt>
                <c:pt idx="3">
                  <c:v>3.4899138282243238</c:v>
                </c:pt>
                <c:pt idx="4">
                  <c:v>3.2199489201631475</c:v>
                </c:pt>
                <c:pt idx="5">
                  <c:v>3.1396835263148586</c:v>
                </c:pt>
                <c:pt idx="6">
                  <c:v>3.2845642645611619</c:v>
                </c:pt>
                <c:pt idx="7">
                  <c:v>3.4263829229960829</c:v>
                </c:pt>
                <c:pt idx="8">
                  <c:v>3.5615263729688804</c:v>
                </c:pt>
                <c:pt idx="9">
                  <c:v>3.6959737375609225</c:v>
                </c:pt>
                <c:pt idx="10">
                  <c:v>3.8338425414409771</c:v>
                </c:pt>
                <c:pt idx="11">
                  <c:v>3.9711202500851037</c:v>
                </c:pt>
                <c:pt idx="12">
                  <c:v>4.3544704207306202</c:v>
                </c:pt>
                <c:pt idx="13">
                  <c:v>4.3603836031032834</c:v>
                </c:pt>
                <c:pt idx="14">
                  <c:v>4.3357486229944495</c:v>
                </c:pt>
                <c:pt idx="15">
                  <c:v>4.3321568733891667</c:v>
                </c:pt>
                <c:pt idx="16">
                  <c:v>4.3171350509066251</c:v>
                </c:pt>
                <c:pt idx="17">
                  <c:v>4.1863849241968101</c:v>
                </c:pt>
                <c:pt idx="18">
                  <c:v>4.0364546479627004</c:v>
                </c:pt>
                <c:pt idx="19">
                  <c:v>3.8858380842745648</c:v>
                </c:pt>
                <c:pt idx="20">
                  <c:v>3.7501761984800428</c:v>
                </c:pt>
                <c:pt idx="21">
                  <c:v>3.6159922718304927</c:v>
                </c:pt>
                <c:pt idx="22">
                  <c:v>3.4820845535851901</c:v>
                </c:pt>
                <c:pt idx="23">
                  <c:v>4.4046187697218571</c:v>
                </c:pt>
                <c:pt idx="24">
                  <c:v>4.2848616122573961</c:v>
                </c:pt>
                <c:pt idx="25">
                  <c:v>4.1661509464266215</c:v>
                </c:pt>
                <c:pt idx="26">
                  <c:v>4.0480380000000062</c:v>
                </c:pt>
                <c:pt idx="27">
                  <c:v>4.0480380000000054</c:v>
                </c:pt>
                <c:pt idx="28">
                  <c:v>4.048038</c:v>
                </c:pt>
                <c:pt idx="29">
                  <c:v>4.048037999999984</c:v>
                </c:pt>
                <c:pt idx="30">
                  <c:v>4.0480379999999929</c:v>
                </c:pt>
                <c:pt idx="31">
                  <c:v>4.0480380000000169</c:v>
                </c:pt>
                <c:pt idx="32">
                  <c:v>4.0480379999999858</c:v>
                </c:pt>
                <c:pt idx="33">
                  <c:v>4.0480379999999876</c:v>
                </c:pt>
                <c:pt idx="34">
                  <c:v>4.0480379999999991</c:v>
                </c:pt>
                <c:pt idx="35">
                  <c:v>4.0480380000000036</c:v>
                </c:pt>
                <c:pt idx="36">
                  <c:v>4.0480379999999965</c:v>
                </c:pt>
              </c:numCache>
            </c:numRef>
          </c:val>
          <c:smooth val="0"/>
          <c:extLst>
            <c:ext xmlns:c16="http://schemas.microsoft.com/office/drawing/2014/chart" uri="{C3380CC4-5D6E-409C-BE32-E72D297353CC}">
              <c16:uniqueId val="{00000001-D480-472D-9484-EC44B205A4F9}"/>
            </c:ext>
          </c:extLst>
        </c:ser>
        <c:ser>
          <c:idx val="2"/>
          <c:order val="2"/>
          <c:tx>
            <c:strRef>
              <c:f>'Provincial spending by services'!$X$82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services'!$X$83:$X$119</c:f>
              <c:numCache>
                <c:formatCode>#,##0.00</c:formatCode>
                <c:ptCount val="37"/>
                <c:pt idx="1">
                  <c:v>5.8942634036520793</c:v>
                </c:pt>
                <c:pt idx="2">
                  <c:v>2.5018038847610233</c:v>
                </c:pt>
                <c:pt idx="3">
                  <c:v>4.1552020969515926</c:v>
                </c:pt>
                <c:pt idx="4">
                  <c:v>3.8841771369552238</c:v>
                </c:pt>
                <c:pt idx="5">
                  <c:v>3.8040848816874786</c:v>
                </c:pt>
                <c:pt idx="6">
                  <c:v>3.9506043885557229</c:v>
                </c:pt>
                <c:pt idx="7">
                  <c:v>4.0940589983992783</c:v>
                </c:pt>
                <c:pt idx="8">
                  <c:v>4.230812322019128</c:v>
                </c:pt>
                <c:pt idx="9">
                  <c:v>4.366882178430636</c:v>
                </c:pt>
                <c:pt idx="10">
                  <c:v>4.5064129041944341</c:v>
                </c:pt>
                <c:pt idx="11">
                  <c:v>4.6453661805380344</c:v>
                </c:pt>
                <c:pt idx="12">
                  <c:v>4.3544704207306202</c:v>
                </c:pt>
                <c:pt idx="13">
                  <c:v>4.3603836031032834</c:v>
                </c:pt>
                <c:pt idx="14">
                  <c:v>4.3357486229944495</c:v>
                </c:pt>
                <c:pt idx="15">
                  <c:v>4.3321568733891667</c:v>
                </c:pt>
                <c:pt idx="16">
                  <c:v>4.3171350509066251</c:v>
                </c:pt>
                <c:pt idx="17">
                  <c:v>4.1863849241968101</c:v>
                </c:pt>
                <c:pt idx="18">
                  <c:v>4.0364546479627004</c:v>
                </c:pt>
                <c:pt idx="19">
                  <c:v>3.8858380842745648</c:v>
                </c:pt>
                <c:pt idx="20">
                  <c:v>3.7501761984800428</c:v>
                </c:pt>
                <c:pt idx="21">
                  <c:v>3.6159922718304927</c:v>
                </c:pt>
                <c:pt idx="22">
                  <c:v>3.4820845535851901</c:v>
                </c:pt>
                <c:pt idx="23">
                  <c:v>4.4046187697218571</c:v>
                </c:pt>
                <c:pt idx="24">
                  <c:v>4.2848616122573961</c:v>
                </c:pt>
                <c:pt idx="25">
                  <c:v>4.1661509464266215</c:v>
                </c:pt>
                <c:pt idx="26">
                  <c:v>4.0480380000000062</c:v>
                </c:pt>
                <c:pt idx="27">
                  <c:v>4.0480380000000054</c:v>
                </c:pt>
                <c:pt idx="28">
                  <c:v>4.048038</c:v>
                </c:pt>
                <c:pt idx="29">
                  <c:v>4.048037999999984</c:v>
                </c:pt>
                <c:pt idx="30">
                  <c:v>4.0480379999999929</c:v>
                </c:pt>
                <c:pt idx="31">
                  <c:v>4.0480380000000169</c:v>
                </c:pt>
                <c:pt idx="32">
                  <c:v>4.0480379999999858</c:v>
                </c:pt>
                <c:pt idx="33">
                  <c:v>4.0480379999999876</c:v>
                </c:pt>
                <c:pt idx="34">
                  <c:v>4.0480379999999991</c:v>
                </c:pt>
                <c:pt idx="35">
                  <c:v>4.0480380000000036</c:v>
                </c:pt>
                <c:pt idx="36">
                  <c:v>4.0480379999999965</c:v>
                </c:pt>
              </c:numCache>
            </c:numRef>
          </c:val>
          <c:smooth val="0"/>
          <c:extLst>
            <c:ext xmlns:c16="http://schemas.microsoft.com/office/drawing/2014/chart" uri="{C3380CC4-5D6E-409C-BE32-E72D297353CC}">
              <c16:uniqueId val="{00000002-D480-472D-9484-EC44B205A4F9}"/>
            </c:ext>
          </c:extLst>
        </c:ser>
        <c:ser>
          <c:idx val="3"/>
          <c:order val="3"/>
          <c:tx>
            <c:strRef>
              <c:f>'Provincial spending by services'!$Y$82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services'!$Y$83:$Y$119</c:f>
              <c:numCache>
                <c:formatCode>#,##0.00</c:formatCode>
                <c:ptCount val="37"/>
                <c:pt idx="1">
                  <c:v>4.8353207696155689</c:v>
                </c:pt>
                <c:pt idx="2">
                  <c:v>2.0564301194401229</c:v>
                </c:pt>
                <c:pt idx="3">
                  <c:v>3.7031224463063812</c:v>
                </c:pt>
                <c:pt idx="4">
                  <c:v>3.4337457905187891</c:v>
                </c:pt>
                <c:pt idx="5">
                  <c:v>3.3544674065454831</c:v>
                </c:pt>
                <c:pt idx="6">
                  <c:v>3.5008145841603757</c:v>
                </c:pt>
                <c:pt idx="7">
                  <c:v>3.6441064848199636</c:v>
                </c:pt>
                <c:pt idx="8">
                  <c:v>3.7807223883633578</c:v>
                </c:pt>
                <c:pt idx="9">
                  <c:v>3.9166540735834574</c:v>
                </c:pt>
                <c:pt idx="10">
                  <c:v>4.0560280150351815</c:v>
                </c:pt>
                <c:pt idx="11">
                  <c:v>4.194823331562068</c:v>
                </c:pt>
                <c:pt idx="12">
                  <c:v>4.3544704207306344</c:v>
                </c:pt>
                <c:pt idx="13">
                  <c:v>4.3603836031032834</c:v>
                </c:pt>
                <c:pt idx="14">
                  <c:v>4.3357486229944469</c:v>
                </c:pt>
                <c:pt idx="15">
                  <c:v>4.3321568733891658</c:v>
                </c:pt>
                <c:pt idx="16">
                  <c:v>4.317135050906626</c:v>
                </c:pt>
                <c:pt idx="17">
                  <c:v>4.1863849241967825</c:v>
                </c:pt>
                <c:pt idx="18">
                  <c:v>4.036454647962719</c:v>
                </c:pt>
                <c:pt idx="19">
                  <c:v>3.8858380842745692</c:v>
                </c:pt>
                <c:pt idx="20">
                  <c:v>3.7501761984800428</c:v>
                </c:pt>
                <c:pt idx="21">
                  <c:v>3.615992271830494</c:v>
                </c:pt>
                <c:pt idx="22">
                  <c:v>3.4820845535851901</c:v>
                </c:pt>
                <c:pt idx="23">
                  <c:v>4.4046187697218597</c:v>
                </c:pt>
                <c:pt idx="24">
                  <c:v>4.2848616122573864</c:v>
                </c:pt>
                <c:pt idx="25">
                  <c:v>4.166150946426626</c:v>
                </c:pt>
                <c:pt idx="26">
                  <c:v>4.0480380000000045</c:v>
                </c:pt>
                <c:pt idx="27">
                  <c:v>4.0480380000000018</c:v>
                </c:pt>
                <c:pt idx="28">
                  <c:v>4.0480379999999982</c:v>
                </c:pt>
                <c:pt idx="29">
                  <c:v>4.0480379999999903</c:v>
                </c:pt>
                <c:pt idx="30">
                  <c:v>4.0480380000000036</c:v>
                </c:pt>
                <c:pt idx="31">
                  <c:v>4.0480379999999974</c:v>
                </c:pt>
                <c:pt idx="32">
                  <c:v>4.048037999999992</c:v>
                </c:pt>
                <c:pt idx="33">
                  <c:v>4.0480379999999903</c:v>
                </c:pt>
                <c:pt idx="34">
                  <c:v>4.048038000000008</c:v>
                </c:pt>
                <c:pt idx="35">
                  <c:v>4.0480379999999991</c:v>
                </c:pt>
                <c:pt idx="36">
                  <c:v>4.0480379999999991</c:v>
                </c:pt>
              </c:numCache>
            </c:numRef>
          </c:val>
          <c:smooth val="0"/>
          <c:extLst>
            <c:ext xmlns:c16="http://schemas.microsoft.com/office/drawing/2014/chart" uri="{C3380CC4-5D6E-409C-BE32-E72D297353CC}">
              <c16:uniqueId val="{00000003-D480-472D-9484-EC44B205A4F9}"/>
            </c:ext>
          </c:extLst>
        </c:ser>
        <c:ser>
          <c:idx val="4"/>
          <c:order val="4"/>
          <c:tx>
            <c:strRef>
              <c:f>'Provincial spending by services'!$Z$82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services'!$Z$83:$Z$119</c:f>
              <c:numCache>
                <c:formatCode>#,##0.00</c:formatCode>
                <c:ptCount val="37"/>
                <c:pt idx="1">
                  <c:v>4.8353207696155778</c:v>
                </c:pt>
                <c:pt idx="2">
                  <c:v>4.3838431907239439</c:v>
                </c:pt>
                <c:pt idx="3">
                  <c:v>6.0229837577094569</c:v>
                </c:pt>
                <c:pt idx="4">
                  <c:v>5.7044293396558094</c:v>
                </c:pt>
                <c:pt idx="5">
                  <c:v>5.5820171334698365</c:v>
                </c:pt>
                <c:pt idx="6">
                  <c:v>5.6916932252715471</c:v>
                </c:pt>
                <c:pt idx="7">
                  <c:v>5.7996736525665922</c:v>
                </c:pt>
                <c:pt idx="8">
                  <c:v>5.9021870077815315</c:v>
                </c:pt>
                <c:pt idx="9">
                  <c:v>6.0052781911664779</c:v>
                </c:pt>
                <c:pt idx="10">
                  <c:v>6.1130868697328893</c:v>
                </c:pt>
                <c:pt idx="11">
                  <c:v>6.221446485254563</c:v>
                </c:pt>
                <c:pt idx="12">
                  <c:v>4.3544704207306149</c:v>
                </c:pt>
                <c:pt idx="13">
                  <c:v>4.3603836031032852</c:v>
                </c:pt>
                <c:pt idx="14">
                  <c:v>4.3357486229944451</c:v>
                </c:pt>
                <c:pt idx="15">
                  <c:v>4.3321568733891747</c:v>
                </c:pt>
                <c:pt idx="16">
                  <c:v>4.3171350509066215</c:v>
                </c:pt>
                <c:pt idx="17">
                  <c:v>4.1863849241967985</c:v>
                </c:pt>
                <c:pt idx="18">
                  <c:v>4.036454647962703</c:v>
                </c:pt>
                <c:pt idx="19">
                  <c:v>3.8858380842745692</c:v>
                </c:pt>
                <c:pt idx="20">
                  <c:v>3.7501761984800428</c:v>
                </c:pt>
                <c:pt idx="21">
                  <c:v>3.6159922718305051</c:v>
                </c:pt>
                <c:pt idx="22">
                  <c:v>3.4820845535851781</c:v>
                </c:pt>
                <c:pt idx="23">
                  <c:v>4.4046187697218464</c:v>
                </c:pt>
                <c:pt idx="24">
                  <c:v>4.2848616122574033</c:v>
                </c:pt>
                <c:pt idx="25">
                  <c:v>4.166150946426642</c:v>
                </c:pt>
                <c:pt idx="26">
                  <c:v>4.0480379999999982</c:v>
                </c:pt>
                <c:pt idx="27">
                  <c:v>4.0480380000000062</c:v>
                </c:pt>
                <c:pt idx="28">
                  <c:v>4.0480379999999885</c:v>
                </c:pt>
                <c:pt idx="29">
                  <c:v>4.0480379999999867</c:v>
                </c:pt>
                <c:pt idx="30">
                  <c:v>4.0480380000000071</c:v>
                </c:pt>
                <c:pt idx="31">
                  <c:v>4.0480379999999929</c:v>
                </c:pt>
                <c:pt idx="32">
                  <c:v>4.0480380000000054</c:v>
                </c:pt>
                <c:pt idx="33">
                  <c:v>4.0480379999999805</c:v>
                </c:pt>
                <c:pt idx="34">
                  <c:v>4.0480380000000107</c:v>
                </c:pt>
                <c:pt idx="35">
                  <c:v>4.0480379999999911</c:v>
                </c:pt>
                <c:pt idx="36">
                  <c:v>4.0480379999999991</c:v>
                </c:pt>
              </c:numCache>
            </c:numRef>
          </c:val>
          <c:smooth val="0"/>
          <c:extLst>
            <c:ext xmlns:c16="http://schemas.microsoft.com/office/drawing/2014/chart" uri="{C3380CC4-5D6E-409C-BE32-E72D297353CC}">
              <c16:uniqueId val="{00000004-D480-472D-9484-EC44B205A4F9}"/>
            </c:ext>
          </c:extLst>
        </c:ser>
        <c:ser>
          <c:idx val="5"/>
          <c:order val="5"/>
          <c:tx>
            <c:strRef>
              <c:f>'Provincial spending by services'!$AA$82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services'!$AA$83:$AA$119</c:f>
              <c:numCache>
                <c:formatCode>#,##0.00</c:formatCode>
                <c:ptCount val="37"/>
                <c:pt idx="1">
                  <c:v>6.5503372157275237</c:v>
                </c:pt>
                <c:pt idx="2">
                  <c:v>2.5530925582950155</c:v>
                </c:pt>
                <c:pt idx="3">
                  <c:v>4.2070108817690581</c:v>
                </c:pt>
                <c:pt idx="4">
                  <c:v>3.9355474187403074</c:v>
                </c:pt>
                <c:pt idx="5">
                  <c:v>3.8551147760196822</c:v>
                </c:pt>
                <c:pt idx="6">
                  <c:v>4.0014077509444999</c:v>
                </c:pt>
                <c:pt idx="7">
                  <c:v>4.1446361168056178</c:v>
                </c:pt>
                <c:pt idx="8">
                  <c:v>4.2811617342178065</c:v>
                </c:pt>
                <c:pt idx="9">
                  <c:v>4.4170053490490684</c:v>
                </c:pt>
                <c:pt idx="10">
                  <c:v>4.5563132626921377</c:v>
                </c:pt>
                <c:pt idx="11">
                  <c:v>4.6950451912011912</c:v>
                </c:pt>
                <c:pt idx="12">
                  <c:v>4.3544704207306282</c:v>
                </c:pt>
                <c:pt idx="13">
                  <c:v>4.3603836031032808</c:v>
                </c:pt>
                <c:pt idx="14">
                  <c:v>4.3357486229944593</c:v>
                </c:pt>
                <c:pt idx="15">
                  <c:v>4.3321568733891525</c:v>
                </c:pt>
                <c:pt idx="16">
                  <c:v>4.3171350509066331</c:v>
                </c:pt>
                <c:pt idx="17">
                  <c:v>4.1863849241968127</c:v>
                </c:pt>
                <c:pt idx="18">
                  <c:v>4.036454647962687</c:v>
                </c:pt>
                <c:pt idx="19">
                  <c:v>3.8858380842745692</c:v>
                </c:pt>
                <c:pt idx="20">
                  <c:v>3.7501761984800428</c:v>
                </c:pt>
                <c:pt idx="21">
                  <c:v>3.6159922718305078</c:v>
                </c:pt>
                <c:pt idx="22">
                  <c:v>3.4820845535851763</c:v>
                </c:pt>
                <c:pt idx="23">
                  <c:v>4.40461876972185</c:v>
                </c:pt>
                <c:pt idx="24">
                  <c:v>4.2848616122574033</c:v>
                </c:pt>
                <c:pt idx="25">
                  <c:v>4.1661509464266286</c:v>
                </c:pt>
                <c:pt idx="26">
                  <c:v>4.048038</c:v>
                </c:pt>
                <c:pt idx="27">
                  <c:v>4.0480380000000054</c:v>
                </c:pt>
                <c:pt idx="28">
                  <c:v>4.0480379999999876</c:v>
                </c:pt>
                <c:pt idx="29">
                  <c:v>4.0480380000000062</c:v>
                </c:pt>
                <c:pt idx="30">
                  <c:v>4.0480379999999778</c:v>
                </c:pt>
                <c:pt idx="31">
                  <c:v>4.048038000000016</c:v>
                </c:pt>
                <c:pt idx="32">
                  <c:v>4.0480379999999911</c:v>
                </c:pt>
                <c:pt idx="33">
                  <c:v>4.0480379999999867</c:v>
                </c:pt>
                <c:pt idx="34">
                  <c:v>4.0480380000000133</c:v>
                </c:pt>
                <c:pt idx="35">
                  <c:v>4.0480379999999903</c:v>
                </c:pt>
                <c:pt idx="36">
                  <c:v>4.0480379999999991</c:v>
                </c:pt>
              </c:numCache>
            </c:numRef>
          </c:val>
          <c:smooth val="0"/>
          <c:extLst>
            <c:ext xmlns:c16="http://schemas.microsoft.com/office/drawing/2014/chart" uri="{C3380CC4-5D6E-409C-BE32-E72D297353CC}">
              <c16:uniqueId val="{00000005-D480-472D-9484-EC44B205A4F9}"/>
            </c:ext>
          </c:extLst>
        </c:ser>
        <c:ser>
          <c:idx val="6"/>
          <c:order val="6"/>
          <c:tx>
            <c:strRef>
              <c:f>'Provincial spending by services'!$AB$82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services'!$AB$83:$AB$119</c:f>
              <c:numCache>
                <c:formatCode>#,##0.00</c:formatCode>
                <c:ptCount val="37"/>
                <c:pt idx="1">
                  <c:v>1.5425134071405586</c:v>
                </c:pt>
                <c:pt idx="2">
                  <c:v>2.1258897061105397</c:v>
                </c:pt>
                <c:pt idx="3">
                  <c:v>3.7738873919287532</c:v>
                </c:pt>
                <c:pt idx="4">
                  <c:v>3.5045117998020974</c:v>
                </c:pt>
                <c:pt idx="5">
                  <c:v>3.4253646588609987</c:v>
                </c:pt>
                <c:pt idx="6">
                  <c:v>3.5719987191115585</c:v>
                </c:pt>
                <c:pt idx="7">
                  <c:v>3.7155766767894969</c:v>
                </c:pt>
                <c:pt idx="8">
                  <c:v>3.8524752991057891</c:v>
                </c:pt>
                <c:pt idx="9">
                  <c:v>3.9886904892418853</c:v>
                </c:pt>
                <c:pt idx="10">
                  <c:v>4.1283515933168342</c:v>
                </c:pt>
                <c:pt idx="11">
                  <c:v>4.2674349543524555</c:v>
                </c:pt>
                <c:pt idx="12">
                  <c:v>4.3544704207306291</c:v>
                </c:pt>
                <c:pt idx="13">
                  <c:v>4.3603836031032888</c:v>
                </c:pt>
                <c:pt idx="14">
                  <c:v>4.3357486229944415</c:v>
                </c:pt>
                <c:pt idx="15">
                  <c:v>4.3321568733891622</c:v>
                </c:pt>
                <c:pt idx="16">
                  <c:v>4.3171350509066277</c:v>
                </c:pt>
                <c:pt idx="17">
                  <c:v>4.1863849241967914</c:v>
                </c:pt>
                <c:pt idx="18">
                  <c:v>4.0364546479627093</c:v>
                </c:pt>
                <c:pt idx="19">
                  <c:v>3.8858380842745643</c:v>
                </c:pt>
                <c:pt idx="20">
                  <c:v>3.7501761984800477</c:v>
                </c:pt>
                <c:pt idx="21">
                  <c:v>3.6159922718305064</c:v>
                </c:pt>
                <c:pt idx="22">
                  <c:v>3.4820845535851901</c:v>
                </c:pt>
                <c:pt idx="23">
                  <c:v>4.4046187697218393</c:v>
                </c:pt>
                <c:pt idx="24">
                  <c:v>4.2848616122574068</c:v>
                </c:pt>
                <c:pt idx="25">
                  <c:v>4.166150946426626</c:v>
                </c:pt>
                <c:pt idx="26">
                  <c:v>4.0480379999999991</c:v>
                </c:pt>
                <c:pt idx="27">
                  <c:v>4.0480380000000196</c:v>
                </c:pt>
                <c:pt idx="28">
                  <c:v>4.0480379999999876</c:v>
                </c:pt>
                <c:pt idx="29">
                  <c:v>4.0480379999999903</c:v>
                </c:pt>
                <c:pt idx="30">
                  <c:v>4.0480379999999903</c:v>
                </c:pt>
                <c:pt idx="31">
                  <c:v>4.0480380000000062</c:v>
                </c:pt>
                <c:pt idx="32">
                  <c:v>4.0480379999999965</c:v>
                </c:pt>
                <c:pt idx="33">
                  <c:v>4.048038</c:v>
                </c:pt>
                <c:pt idx="34">
                  <c:v>4.048037999999984</c:v>
                </c:pt>
                <c:pt idx="35">
                  <c:v>4.0480380000000125</c:v>
                </c:pt>
                <c:pt idx="36">
                  <c:v>4.0480379999999885</c:v>
                </c:pt>
              </c:numCache>
            </c:numRef>
          </c:val>
          <c:smooth val="0"/>
          <c:extLst>
            <c:ext xmlns:c16="http://schemas.microsoft.com/office/drawing/2014/chart" uri="{C3380CC4-5D6E-409C-BE32-E72D297353CC}">
              <c16:uniqueId val="{00000006-D480-472D-9484-EC44B205A4F9}"/>
            </c:ext>
          </c:extLst>
        </c:ser>
        <c:dLbls>
          <c:showLegendKey val="0"/>
          <c:showVal val="0"/>
          <c:showCatName val="0"/>
          <c:showSerName val="0"/>
          <c:showPercent val="0"/>
          <c:showBubbleSize val="0"/>
        </c:dLbls>
        <c:smooth val="0"/>
        <c:axId val="514820328"/>
        <c:axId val="514821112"/>
      </c:lineChart>
      <c:catAx>
        <c:axId val="514820328"/>
        <c:scaling>
          <c:orientation val="minMax"/>
        </c:scaling>
        <c:delete val="0"/>
        <c:axPos val="b"/>
        <c:numFmt formatCode="General" sourceLinked="1"/>
        <c:majorTickMark val="out"/>
        <c:minorTickMark val="none"/>
        <c:tickLblPos val="nextTo"/>
        <c:crossAx val="514821112"/>
        <c:crosses val="autoZero"/>
        <c:auto val="1"/>
        <c:lblAlgn val="ctr"/>
        <c:lblOffset val="100"/>
        <c:noMultiLvlLbl val="0"/>
      </c:catAx>
      <c:valAx>
        <c:axId val="514821112"/>
        <c:scaling>
          <c:orientation val="minMax"/>
        </c:scaling>
        <c:delete val="0"/>
        <c:axPos val="l"/>
        <c:majorGridlines/>
        <c:numFmt formatCode="General" sourceLinked="1"/>
        <c:majorTickMark val="out"/>
        <c:minorTickMark val="none"/>
        <c:tickLblPos val="nextTo"/>
        <c:crossAx val="514820328"/>
        <c:crosses val="autoZero"/>
        <c:crossBetween val="between"/>
      </c:valAx>
    </c:plotArea>
    <c:legend>
      <c:legendPos val="b"/>
      <c:layout>
        <c:manualLayout>
          <c:xMode val="edge"/>
          <c:yMode val="edge"/>
          <c:x val="8.869814020028613E-2"/>
          <c:y val="0.8455879636082777"/>
          <c:w val="0.9113018597997139"/>
          <c:h val="0.14132434862888887"/>
        </c:manualLayout>
      </c:layout>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NB private spending by type of services</a:t>
            </a:r>
            <a:endParaRPr lang="en-CA" sz="1200"/>
          </a:p>
        </c:rich>
      </c:tx>
      <c:overlay val="1"/>
    </c:title>
    <c:autoTitleDeleted val="0"/>
    <c:plotArea>
      <c:layout>
        <c:manualLayout>
          <c:layoutTarget val="inner"/>
          <c:xMode val="edge"/>
          <c:yMode val="edge"/>
          <c:x val="5.2853005130093111E-2"/>
          <c:y val="0.14523523217555384"/>
          <c:w val="0.91054697006267282"/>
          <c:h val="0.56603995838110899"/>
        </c:manualLayout>
      </c:layout>
      <c:lineChart>
        <c:grouping val="standard"/>
        <c:varyColors val="0"/>
        <c:ser>
          <c:idx val="0"/>
          <c:order val="0"/>
          <c:tx>
            <c:strRef>
              <c:f>'Provincial spending by services'!$AD$82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services'!$AD$83:$AD$119</c:f>
              <c:numCache>
                <c:formatCode>#,##0.00</c:formatCode>
                <c:ptCount val="37"/>
                <c:pt idx="1">
                  <c:v>4.577550485333477</c:v>
                </c:pt>
                <c:pt idx="2">
                  <c:v>2.6268831181958454</c:v>
                </c:pt>
                <c:pt idx="3">
                  <c:v>3.7032099107193641</c:v>
                </c:pt>
                <c:pt idx="4">
                  <c:v>3.4333475947497702</c:v>
                </c:pt>
                <c:pt idx="5">
                  <c:v>3.3644677905753118</c:v>
                </c:pt>
                <c:pt idx="6">
                  <c:v>3.5103574752244682</c:v>
                </c:pt>
                <c:pt idx="7">
                  <c:v>3.6532065280645365</c:v>
                </c:pt>
                <c:pt idx="8">
                  <c:v>3.7867536878823604</c:v>
                </c:pt>
                <c:pt idx="9">
                  <c:v>3.9196266442774164</c:v>
                </c:pt>
                <c:pt idx="10">
                  <c:v>4.0695075856401424</c:v>
                </c:pt>
                <c:pt idx="11">
                  <c:v>4.1916823171579471</c:v>
                </c:pt>
                <c:pt idx="12">
                  <c:v>4.3684284564272202</c:v>
                </c:pt>
                <c:pt idx="13">
                  <c:v>4.3580855007363706</c:v>
                </c:pt>
                <c:pt idx="14">
                  <c:v>4.3364561088571083</c:v>
                </c:pt>
                <c:pt idx="15">
                  <c:v>4.3411956929106053</c:v>
                </c:pt>
                <c:pt idx="16">
                  <c:v>4.3182144306999399</c:v>
                </c:pt>
                <c:pt idx="17">
                  <c:v>4.1958141251105152</c:v>
                </c:pt>
                <c:pt idx="18">
                  <c:v>4.0379176472181291</c:v>
                </c:pt>
                <c:pt idx="19">
                  <c:v>3.9066967200614733</c:v>
                </c:pt>
                <c:pt idx="20">
                  <c:v>3.7657774529866637</c:v>
                </c:pt>
                <c:pt idx="21">
                  <c:v>3.626320788240939</c:v>
                </c:pt>
                <c:pt idx="22">
                  <c:v>3.4871169369140405</c:v>
                </c:pt>
                <c:pt idx="23">
                  <c:v>4.4046187697218624</c:v>
                </c:pt>
                <c:pt idx="24">
                  <c:v>4.2848616122573926</c:v>
                </c:pt>
                <c:pt idx="25">
                  <c:v>4.1661509464266331</c:v>
                </c:pt>
                <c:pt idx="26">
                  <c:v>4.0480379999999885</c:v>
                </c:pt>
                <c:pt idx="27">
                  <c:v>4.0480380000000027</c:v>
                </c:pt>
                <c:pt idx="28">
                  <c:v>4.0480379999999965</c:v>
                </c:pt>
                <c:pt idx="29">
                  <c:v>4.0480379999999903</c:v>
                </c:pt>
                <c:pt idx="30">
                  <c:v>4.0480379999999965</c:v>
                </c:pt>
                <c:pt idx="31">
                  <c:v>4.0480380000000062</c:v>
                </c:pt>
                <c:pt idx="32">
                  <c:v>4.0480379999999938</c:v>
                </c:pt>
                <c:pt idx="33">
                  <c:v>4.0480379999999885</c:v>
                </c:pt>
                <c:pt idx="34">
                  <c:v>4.0480380000000009</c:v>
                </c:pt>
                <c:pt idx="35">
                  <c:v>4.0480379999999876</c:v>
                </c:pt>
                <c:pt idx="36">
                  <c:v>4.0480380000000036</c:v>
                </c:pt>
              </c:numCache>
            </c:numRef>
          </c:val>
          <c:smooth val="0"/>
          <c:extLst>
            <c:ext xmlns:c16="http://schemas.microsoft.com/office/drawing/2014/chart" uri="{C3380CC4-5D6E-409C-BE32-E72D297353CC}">
              <c16:uniqueId val="{00000000-2E1F-4D27-9D83-C13EF943291E}"/>
            </c:ext>
          </c:extLst>
        </c:ser>
        <c:ser>
          <c:idx val="1"/>
          <c:order val="1"/>
          <c:tx>
            <c:strRef>
              <c:f>'Provincial spending by services'!$AE$82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services'!$AE$83:$AE$119</c:f>
              <c:numCache>
                <c:formatCode>#,##0.00</c:formatCode>
                <c:ptCount val="37"/>
                <c:pt idx="1">
                  <c:v>5.7149510055794073</c:v>
                </c:pt>
                <c:pt idx="2">
                  <c:v>2.4149571092087361</c:v>
                </c:pt>
                <c:pt idx="3">
                  <c:v>3.4879190333693666</c:v>
                </c:pt>
                <c:pt idx="4">
                  <c:v>3.2174680908164777</c:v>
                </c:pt>
                <c:pt idx="5">
                  <c:v>3.1475742350143054</c:v>
                </c:pt>
                <c:pt idx="6">
                  <c:v>3.2919885083659963</c:v>
                </c:pt>
                <c:pt idx="7">
                  <c:v>3.4333553343923371</c:v>
                </c:pt>
                <c:pt idx="8">
                  <c:v>3.5654267481499136</c:v>
                </c:pt>
                <c:pt idx="9">
                  <c:v>3.6968121015622009</c:v>
                </c:pt>
                <c:pt idx="10">
                  <c:v>3.8451553253879114</c:v>
                </c:pt>
                <c:pt idx="11">
                  <c:v>3.9658383804724058</c:v>
                </c:pt>
                <c:pt idx="12">
                  <c:v>4.368428456427206</c:v>
                </c:pt>
                <c:pt idx="13">
                  <c:v>4.3580855007363617</c:v>
                </c:pt>
                <c:pt idx="14">
                  <c:v>4.3364561088571225</c:v>
                </c:pt>
                <c:pt idx="15">
                  <c:v>4.3411956929106097</c:v>
                </c:pt>
                <c:pt idx="16">
                  <c:v>4.3182144306999222</c:v>
                </c:pt>
                <c:pt idx="17">
                  <c:v>4.1958141251105259</c:v>
                </c:pt>
                <c:pt idx="18">
                  <c:v>4.03791764721813</c:v>
                </c:pt>
                <c:pt idx="19">
                  <c:v>3.9066967200614608</c:v>
                </c:pt>
                <c:pt idx="20">
                  <c:v>3.7657774529866801</c:v>
                </c:pt>
                <c:pt idx="21">
                  <c:v>3.6263207882409305</c:v>
                </c:pt>
                <c:pt idx="22">
                  <c:v>3.4871169369140365</c:v>
                </c:pt>
                <c:pt idx="23">
                  <c:v>4.4046187697218633</c:v>
                </c:pt>
                <c:pt idx="24">
                  <c:v>4.2848616122573828</c:v>
                </c:pt>
                <c:pt idx="25">
                  <c:v>4.1661509464266535</c:v>
                </c:pt>
                <c:pt idx="26">
                  <c:v>4.0480379999999805</c:v>
                </c:pt>
                <c:pt idx="27">
                  <c:v>4.0480380000000009</c:v>
                </c:pt>
                <c:pt idx="28">
                  <c:v>4.0480379999999903</c:v>
                </c:pt>
                <c:pt idx="29">
                  <c:v>4.0480380000000009</c:v>
                </c:pt>
                <c:pt idx="30">
                  <c:v>4.0480380000000045</c:v>
                </c:pt>
                <c:pt idx="31">
                  <c:v>4.0480379999999876</c:v>
                </c:pt>
                <c:pt idx="32">
                  <c:v>4.0480380000000062</c:v>
                </c:pt>
                <c:pt idx="33">
                  <c:v>4.0480379999999778</c:v>
                </c:pt>
                <c:pt idx="34">
                  <c:v>4.0480380000000018</c:v>
                </c:pt>
                <c:pt idx="35">
                  <c:v>4.0480380000000107</c:v>
                </c:pt>
                <c:pt idx="36">
                  <c:v>4.0480379999999982</c:v>
                </c:pt>
              </c:numCache>
            </c:numRef>
          </c:val>
          <c:smooth val="0"/>
          <c:extLst>
            <c:ext xmlns:c16="http://schemas.microsoft.com/office/drawing/2014/chart" uri="{C3380CC4-5D6E-409C-BE32-E72D297353CC}">
              <c16:uniqueId val="{00000001-2E1F-4D27-9D83-C13EF943291E}"/>
            </c:ext>
          </c:extLst>
        </c:ser>
        <c:ser>
          <c:idx val="2"/>
          <c:order val="2"/>
          <c:tx>
            <c:strRef>
              <c:f>'Provincial spending by services'!$AF$82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services'!$AF$83:$AF$119</c:f>
              <c:numCache>
                <c:formatCode>#,##0.00</c:formatCode>
                <c:ptCount val="37"/>
                <c:pt idx="1">
                  <c:v>5.3283397171996079</c:v>
                </c:pt>
                <c:pt idx="2">
                  <c:v>3.0726793879012049</c:v>
                </c:pt>
                <c:pt idx="3">
                  <c:v>4.1531944784931785</c:v>
                </c:pt>
                <c:pt idx="4">
                  <c:v>3.8816803432831497</c:v>
                </c:pt>
                <c:pt idx="5">
                  <c:v>3.8120264204590888</c:v>
                </c:pt>
                <c:pt idx="6">
                  <c:v>3.9580765082876015</c:v>
                </c:pt>
                <c:pt idx="7">
                  <c:v>4.1010764206732917</c:v>
                </c:pt>
                <c:pt idx="8">
                  <c:v>4.2347379041123974</c:v>
                </c:pt>
                <c:pt idx="9">
                  <c:v>4.3677259666104984</c:v>
                </c:pt>
                <c:pt idx="10">
                  <c:v>4.5177989652446637</c:v>
                </c:pt>
                <c:pt idx="11">
                  <c:v>4.6400500583455502</c:v>
                </c:pt>
                <c:pt idx="12">
                  <c:v>4.368428456427206</c:v>
                </c:pt>
                <c:pt idx="13">
                  <c:v>4.3580855007363617</c:v>
                </c:pt>
                <c:pt idx="14">
                  <c:v>4.3364561088571225</c:v>
                </c:pt>
                <c:pt idx="15">
                  <c:v>4.3411956929106097</c:v>
                </c:pt>
                <c:pt idx="16">
                  <c:v>4.3182144306999222</c:v>
                </c:pt>
                <c:pt idx="17">
                  <c:v>4.1958141251105259</c:v>
                </c:pt>
                <c:pt idx="18">
                  <c:v>4.03791764721813</c:v>
                </c:pt>
                <c:pt idx="19">
                  <c:v>3.9066967200614608</c:v>
                </c:pt>
                <c:pt idx="20">
                  <c:v>3.7657774529866801</c:v>
                </c:pt>
                <c:pt idx="21">
                  <c:v>3.6263207882409305</c:v>
                </c:pt>
                <c:pt idx="22">
                  <c:v>3.4871169369140365</c:v>
                </c:pt>
                <c:pt idx="23">
                  <c:v>4.4046187697218633</c:v>
                </c:pt>
                <c:pt idx="24">
                  <c:v>4.2848616122573828</c:v>
                </c:pt>
                <c:pt idx="25">
                  <c:v>4.1661509464266535</c:v>
                </c:pt>
                <c:pt idx="26">
                  <c:v>4.0480379999999805</c:v>
                </c:pt>
                <c:pt idx="27">
                  <c:v>4.0480380000000009</c:v>
                </c:pt>
                <c:pt idx="28">
                  <c:v>4.0480379999999903</c:v>
                </c:pt>
                <c:pt idx="29">
                  <c:v>4.0480380000000009</c:v>
                </c:pt>
                <c:pt idx="30">
                  <c:v>4.0480380000000045</c:v>
                </c:pt>
                <c:pt idx="31">
                  <c:v>4.0480379999999876</c:v>
                </c:pt>
                <c:pt idx="32">
                  <c:v>4.0480380000000062</c:v>
                </c:pt>
                <c:pt idx="33">
                  <c:v>4.0480379999999778</c:v>
                </c:pt>
                <c:pt idx="34">
                  <c:v>4.0480380000000018</c:v>
                </c:pt>
                <c:pt idx="35">
                  <c:v>4.0480380000000107</c:v>
                </c:pt>
                <c:pt idx="36">
                  <c:v>4.0480379999999982</c:v>
                </c:pt>
              </c:numCache>
            </c:numRef>
          </c:val>
          <c:smooth val="0"/>
          <c:extLst>
            <c:ext xmlns:c16="http://schemas.microsoft.com/office/drawing/2014/chart" uri="{C3380CC4-5D6E-409C-BE32-E72D297353CC}">
              <c16:uniqueId val="{00000002-2E1F-4D27-9D83-C13EF943291E}"/>
            </c:ext>
          </c:extLst>
        </c:ser>
        <c:ser>
          <c:idx val="3"/>
          <c:order val="3"/>
          <c:tx>
            <c:strRef>
              <c:f>'Provincial spending by services'!$AG$82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services'!$AG$83:$AG$119</c:f>
              <c:numCache>
                <c:formatCode>#,##0.00</c:formatCode>
                <c:ptCount val="37"/>
                <c:pt idx="1">
                  <c:v>4.2750563200276099</c:v>
                </c:pt>
                <c:pt idx="2">
                  <c:v>2.624825149430325</c:v>
                </c:pt>
                <c:pt idx="3">
                  <c:v>3.7011235418001451</c:v>
                </c:pt>
                <c:pt idx="4">
                  <c:v>3.4312598226930286</c:v>
                </c:pt>
                <c:pt idx="5">
                  <c:v>3.3623745473007145</c:v>
                </c:pt>
                <c:pt idx="6">
                  <c:v>3.5082543723508421</c:v>
                </c:pt>
                <c:pt idx="7">
                  <c:v>3.6510935738854533</c:v>
                </c:pt>
                <c:pt idx="8">
                  <c:v>3.7846310189914902</c:v>
                </c:pt>
                <c:pt idx="9">
                  <c:v>3.9174942217470479</c:v>
                </c:pt>
                <c:pt idx="10">
                  <c:v>4.0673650062752058</c:v>
                </c:pt>
                <c:pt idx="11">
                  <c:v>4.1895300975386975</c:v>
                </c:pt>
                <c:pt idx="12">
                  <c:v>4.3684284564272309</c:v>
                </c:pt>
                <c:pt idx="13">
                  <c:v>4.3580855007363501</c:v>
                </c:pt>
                <c:pt idx="14">
                  <c:v>4.3364561088571136</c:v>
                </c:pt>
                <c:pt idx="15">
                  <c:v>4.3411956929106212</c:v>
                </c:pt>
                <c:pt idx="16">
                  <c:v>4.318214430699939</c:v>
                </c:pt>
                <c:pt idx="17">
                  <c:v>4.1958141251104983</c:v>
                </c:pt>
                <c:pt idx="18">
                  <c:v>4.0379176472181344</c:v>
                </c:pt>
                <c:pt idx="19">
                  <c:v>3.9066967200614808</c:v>
                </c:pt>
                <c:pt idx="20">
                  <c:v>3.7657774529866685</c:v>
                </c:pt>
                <c:pt idx="21">
                  <c:v>3.626320788240931</c:v>
                </c:pt>
                <c:pt idx="22">
                  <c:v>3.4871169369140196</c:v>
                </c:pt>
                <c:pt idx="23">
                  <c:v>4.4046187697218659</c:v>
                </c:pt>
                <c:pt idx="24">
                  <c:v>4.2848616122573926</c:v>
                </c:pt>
                <c:pt idx="25">
                  <c:v>4.1661509464266615</c:v>
                </c:pt>
                <c:pt idx="26">
                  <c:v>4.0480379999999565</c:v>
                </c:pt>
                <c:pt idx="27">
                  <c:v>4.0480380000000071</c:v>
                </c:pt>
                <c:pt idx="28">
                  <c:v>4.0480380000000027</c:v>
                </c:pt>
                <c:pt idx="29">
                  <c:v>4.048038</c:v>
                </c:pt>
                <c:pt idx="30">
                  <c:v>4.0480379999999876</c:v>
                </c:pt>
                <c:pt idx="31">
                  <c:v>4.0480380000000142</c:v>
                </c:pt>
                <c:pt idx="32">
                  <c:v>4.0480379999999796</c:v>
                </c:pt>
                <c:pt idx="33">
                  <c:v>4.048037999999992</c:v>
                </c:pt>
                <c:pt idx="34">
                  <c:v>4.0480380000000107</c:v>
                </c:pt>
                <c:pt idx="35">
                  <c:v>4.0480379999999885</c:v>
                </c:pt>
                <c:pt idx="36">
                  <c:v>4.0480380000000089</c:v>
                </c:pt>
              </c:numCache>
            </c:numRef>
          </c:val>
          <c:smooth val="0"/>
          <c:extLst>
            <c:ext xmlns:c16="http://schemas.microsoft.com/office/drawing/2014/chart" uri="{C3380CC4-5D6E-409C-BE32-E72D297353CC}">
              <c16:uniqueId val="{00000003-2E1F-4D27-9D83-C13EF943291E}"/>
            </c:ext>
          </c:extLst>
        </c:ser>
        <c:ser>
          <c:idx val="4"/>
          <c:order val="4"/>
          <c:tx>
            <c:strRef>
              <c:f>'Provincial spending by services'!$AH$82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services'!$AH$83:$AH$119</c:f>
              <c:numCache>
                <c:formatCode>#,##0.00</c:formatCode>
                <c:ptCount val="37"/>
                <c:pt idx="1">
                  <c:v>4.2750563200276055</c:v>
                </c:pt>
                <c:pt idx="2">
                  <c:v>4.9652005594996984</c:v>
                </c:pt>
                <c:pt idx="3">
                  <c:v>6.0209401372764777</c:v>
                </c:pt>
                <c:pt idx="4">
                  <c:v>5.7018887973176025</c:v>
                </c:pt>
                <c:pt idx="5">
                  <c:v>5.5900946930726167</c:v>
                </c:pt>
                <c:pt idx="6">
                  <c:v>5.6992904969862748</c:v>
                </c:pt>
                <c:pt idx="7">
                  <c:v>5.8068060575627252</c:v>
                </c:pt>
                <c:pt idx="8">
                  <c:v>5.9061755378495269</c:v>
                </c:pt>
                <c:pt idx="9">
                  <c:v>6.0061352254945719</c:v>
                </c:pt>
                <c:pt idx="10">
                  <c:v>6.1246479792547985</c:v>
                </c:pt>
                <c:pt idx="11">
                  <c:v>6.2160502961103123</c:v>
                </c:pt>
                <c:pt idx="12">
                  <c:v>4.3684284564272238</c:v>
                </c:pt>
                <c:pt idx="13">
                  <c:v>4.358085500736343</c:v>
                </c:pt>
                <c:pt idx="14">
                  <c:v>4.3364561088571199</c:v>
                </c:pt>
                <c:pt idx="15">
                  <c:v>4.3411956929106061</c:v>
                </c:pt>
                <c:pt idx="16">
                  <c:v>4.3182144306999399</c:v>
                </c:pt>
                <c:pt idx="17">
                  <c:v>4.195814125110509</c:v>
                </c:pt>
                <c:pt idx="18">
                  <c:v>4.0379176472181415</c:v>
                </c:pt>
                <c:pt idx="19">
                  <c:v>3.9066967200614617</c:v>
                </c:pt>
                <c:pt idx="20">
                  <c:v>3.7657774529866752</c:v>
                </c:pt>
                <c:pt idx="21">
                  <c:v>3.6263207882409221</c:v>
                </c:pt>
                <c:pt idx="22">
                  <c:v>3.4871169369140462</c:v>
                </c:pt>
                <c:pt idx="23">
                  <c:v>4.4046187697218544</c:v>
                </c:pt>
                <c:pt idx="24">
                  <c:v>4.2848616122573926</c:v>
                </c:pt>
                <c:pt idx="25">
                  <c:v>4.1661509464266482</c:v>
                </c:pt>
                <c:pt idx="26">
                  <c:v>4.048037999999984</c:v>
                </c:pt>
                <c:pt idx="27">
                  <c:v>4.0480380000000116</c:v>
                </c:pt>
                <c:pt idx="28">
                  <c:v>4.0480379999999876</c:v>
                </c:pt>
                <c:pt idx="29">
                  <c:v>4.0480379999999911</c:v>
                </c:pt>
                <c:pt idx="30">
                  <c:v>4.0480379999999938</c:v>
                </c:pt>
                <c:pt idx="31">
                  <c:v>4.0480380000000036</c:v>
                </c:pt>
                <c:pt idx="32">
                  <c:v>4.0480379999999965</c:v>
                </c:pt>
                <c:pt idx="33">
                  <c:v>4.0480379999999956</c:v>
                </c:pt>
                <c:pt idx="34">
                  <c:v>4.0480379999999876</c:v>
                </c:pt>
                <c:pt idx="35">
                  <c:v>4.0480380000000045</c:v>
                </c:pt>
                <c:pt idx="36">
                  <c:v>4.048038</c:v>
                </c:pt>
              </c:numCache>
            </c:numRef>
          </c:val>
          <c:smooth val="0"/>
          <c:extLst>
            <c:ext xmlns:c16="http://schemas.microsoft.com/office/drawing/2014/chart" uri="{C3380CC4-5D6E-409C-BE32-E72D297353CC}">
              <c16:uniqueId val="{00000004-2E1F-4D27-9D83-C13EF943291E}"/>
            </c:ext>
          </c:extLst>
        </c:ser>
        <c:ser>
          <c:idx val="5"/>
          <c:order val="5"/>
          <c:tx>
            <c:strRef>
              <c:f>'Provincial spending by services'!$AI$82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services'!$AI$83:$AI$119</c:f>
              <c:numCache>
                <c:formatCode>#,##0.00</c:formatCode>
                <c:ptCount val="37"/>
                <c:pt idx="1">
                  <c:v>5.9809073175277954</c:v>
                </c:pt>
                <c:pt idx="2">
                  <c:v>3.1242537095526051</c:v>
                </c:pt>
                <c:pt idx="3">
                  <c:v>4.2050022646829177</c:v>
                </c:pt>
                <c:pt idx="4">
                  <c:v>3.9330493904144239</c:v>
                </c:pt>
                <c:pt idx="5">
                  <c:v>3.8630602188368899</c:v>
                </c:pt>
                <c:pt idx="6">
                  <c:v>4.0088835224955384</c:v>
                </c:pt>
                <c:pt idx="7">
                  <c:v>4.1516569486978137</c:v>
                </c:pt>
                <c:pt idx="8">
                  <c:v>4.2850892125905569</c:v>
                </c:pt>
                <c:pt idx="9">
                  <c:v>4.4178495424661364</c:v>
                </c:pt>
                <c:pt idx="10">
                  <c:v>4.5677047604281</c:v>
                </c:pt>
                <c:pt idx="11">
                  <c:v>4.6897265452496493</c:v>
                </c:pt>
                <c:pt idx="12">
                  <c:v>4.3684284564272406</c:v>
                </c:pt>
                <c:pt idx="13">
                  <c:v>4.3580855007363448</c:v>
                </c:pt>
                <c:pt idx="14">
                  <c:v>4.3364561088571181</c:v>
                </c:pt>
                <c:pt idx="15">
                  <c:v>4.3411956929106061</c:v>
                </c:pt>
                <c:pt idx="16">
                  <c:v>4.3182144306999515</c:v>
                </c:pt>
                <c:pt idx="17">
                  <c:v>4.1958141251105054</c:v>
                </c:pt>
                <c:pt idx="18">
                  <c:v>4.0379176472181237</c:v>
                </c:pt>
                <c:pt idx="19">
                  <c:v>3.9066967200614671</c:v>
                </c:pt>
                <c:pt idx="20">
                  <c:v>3.765777452986681</c:v>
                </c:pt>
                <c:pt idx="21">
                  <c:v>3.6263207882409247</c:v>
                </c:pt>
                <c:pt idx="22">
                  <c:v>3.4871169369140391</c:v>
                </c:pt>
                <c:pt idx="23">
                  <c:v>4.4046187697218704</c:v>
                </c:pt>
                <c:pt idx="24">
                  <c:v>4.2848616122573748</c:v>
                </c:pt>
                <c:pt idx="25">
                  <c:v>4.1661509464266633</c:v>
                </c:pt>
                <c:pt idx="26">
                  <c:v>4.0480379999999654</c:v>
                </c:pt>
                <c:pt idx="27">
                  <c:v>4.048038000000016</c:v>
                </c:pt>
                <c:pt idx="28">
                  <c:v>4.048037999999992</c:v>
                </c:pt>
                <c:pt idx="29">
                  <c:v>4.048037999999984</c:v>
                </c:pt>
                <c:pt idx="30">
                  <c:v>4.0480380000000062</c:v>
                </c:pt>
                <c:pt idx="31">
                  <c:v>4.0480380000000018</c:v>
                </c:pt>
                <c:pt idx="32">
                  <c:v>4.048037999999992</c:v>
                </c:pt>
                <c:pt idx="33">
                  <c:v>4.0480379999999867</c:v>
                </c:pt>
                <c:pt idx="34">
                  <c:v>4.0480380000000062</c:v>
                </c:pt>
                <c:pt idx="35">
                  <c:v>4.0480379999999885</c:v>
                </c:pt>
                <c:pt idx="36">
                  <c:v>4.0480380000000107</c:v>
                </c:pt>
              </c:numCache>
            </c:numRef>
          </c:val>
          <c:smooth val="0"/>
          <c:extLst>
            <c:ext xmlns:c16="http://schemas.microsoft.com/office/drawing/2014/chart" uri="{C3380CC4-5D6E-409C-BE32-E72D297353CC}">
              <c16:uniqueId val="{00000005-2E1F-4D27-9D83-C13EF943291E}"/>
            </c:ext>
          </c:extLst>
        </c:ser>
        <c:ser>
          <c:idx val="6"/>
          <c:order val="6"/>
          <c:tx>
            <c:strRef>
              <c:f>'Provincial spending by services'!$AJ$82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services'!$AJ$83:$AJ$119</c:f>
              <c:numCache>
                <c:formatCode>#,##0.00</c:formatCode>
                <c:ptCount val="37"/>
                <c:pt idx="1">
                  <c:v>0.99984648948163968</c:v>
                </c:pt>
                <c:pt idx="2">
                  <c:v>2.6946715856485874</c:v>
                </c:pt>
                <c:pt idx="3">
                  <c:v>3.7718871234099276</c:v>
                </c:pt>
                <c:pt idx="4">
                  <c:v>3.5020241311578735</c:v>
                </c:pt>
                <c:pt idx="5">
                  <c:v>3.4332772236154572</c:v>
                </c:pt>
                <c:pt idx="6">
                  <c:v>3.5794436241205694</c:v>
                </c:pt>
                <c:pt idx="7">
                  <c:v>3.7225685839639784</c:v>
                </c:pt>
                <c:pt idx="8">
                  <c:v>3.8563866321203957</c:v>
                </c:pt>
                <c:pt idx="9">
                  <c:v>3.9895312198074397</c:v>
                </c:pt>
                <c:pt idx="10">
                  <c:v>4.1396964642711715</c:v>
                </c:pt>
                <c:pt idx="11">
                  <c:v>4.2621380315631781</c:v>
                </c:pt>
                <c:pt idx="12">
                  <c:v>4.3684284564272291</c:v>
                </c:pt>
                <c:pt idx="13">
                  <c:v>4.3580855007363404</c:v>
                </c:pt>
                <c:pt idx="14">
                  <c:v>4.3364561088571225</c:v>
                </c:pt>
                <c:pt idx="15">
                  <c:v>4.3411956929106124</c:v>
                </c:pt>
                <c:pt idx="16">
                  <c:v>4.3182144306999319</c:v>
                </c:pt>
                <c:pt idx="17">
                  <c:v>4.1958141251105205</c:v>
                </c:pt>
                <c:pt idx="18">
                  <c:v>4.0379176472181308</c:v>
                </c:pt>
                <c:pt idx="19">
                  <c:v>3.9066967200614706</c:v>
                </c:pt>
                <c:pt idx="20">
                  <c:v>3.7657774529866779</c:v>
                </c:pt>
                <c:pt idx="21">
                  <c:v>3.6263207882409234</c:v>
                </c:pt>
                <c:pt idx="22">
                  <c:v>3.4871169369140143</c:v>
                </c:pt>
                <c:pt idx="23">
                  <c:v>4.4046187697218642</c:v>
                </c:pt>
                <c:pt idx="24">
                  <c:v>4.2848616122573882</c:v>
                </c:pt>
                <c:pt idx="25">
                  <c:v>4.1661509464266615</c:v>
                </c:pt>
                <c:pt idx="26">
                  <c:v>4.0480379999999645</c:v>
                </c:pt>
                <c:pt idx="27">
                  <c:v>4.0480380000000151</c:v>
                </c:pt>
                <c:pt idx="28">
                  <c:v>4.0480379999999947</c:v>
                </c:pt>
                <c:pt idx="29">
                  <c:v>4.0480379999999831</c:v>
                </c:pt>
                <c:pt idx="30">
                  <c:v>4.0480379999999965</c:v>
                </c:pt>
                <c:pt idx="31">
                  <c:v>4.0480380000000107</c:v>
                </c:pt>
                <c:pt idx="32">
                  <c:v>4.0480379999999947</c:v>
                </c:pt>
                <c:pt idx="33">
                  <c:v>4.0480379999999903</c:v>
                </c:pt>
                <c:pt idx="34">
                  <c:v>4.048037999999992</c:v>
                </c:pt>
                <c:pt idx="35">
                  <c:v>4.0480379999999956</c:v>
                </c:pt>
                <c:pt idx="36">
                  <c:v>4.0480380000000062</c:v>
                </c:pt>
              </c:numCache>
            </c:numRef>
          </c:val>
          <c:smooth val="0"/>
          <c:extLst>
            <c:ext xmlns:c16="http://schemas.microsoft.com/office/drawing/2014/chart" uri="{C3380CC4-5D6E-409C-BE32-E72D297353CC}">
              <c16:uniqueId val="{00000006-2E1F-4D27-9D83-C13EF943291E}"/>
            </c:ext>
          </c:extLst>
        </c:ser>
        <c:dLbls>
          <c:showLegendKey val="0"/>
          <c:showVal val="0"/>
          <c:showCatName val="0"/>
          <c:showSerName val="0"/>
          <c:showPercent val="0"/>
          <c:showBubbleSize val="0"/>
        </c:dLbls>
        <c:smooth val="0"/>
        <c:axId val="514821896"/>
        <c:axId val="514822288"/>
      </c:lineChart>
      <c:catAx>
        <c:axId val="514821896"/>
        <c:scaling>
          <c:orientation val="minMax"/>
        </c:scaling>
        <c:delete val="0"/>
        <c:axPos val="b"/>
        <c:numFmt formatCode="General" sourceLinked="1"/>
        <c:majorTickMark val="out"/>
        <c:minorTickMark val="none"/>
        <c:tickLblPos val="nextTo"/>
        <c:crossAx val="514822288"/>
        <c:crosses val="autoZero"/>
        <c:auto val="1"/>
        <c:lblAlgn val="ctr"/>
        <c:lblOffset val="100"/>
        <c:noMultiLvlLbl val="0"/>
      </c:catAx>
      <c:valAx>
        <c:axId val="514822288"/>
        <c:scaling>
          <c:orientation val="minMax"/>
        </c:scaling>
        <c:delete val="0"/>
        <c:axPos val="l"/>
        <c:majorGridlines/>
        <c:numFmt formatCode="General" sourceLinked="1"/>
        <c:majorTickMark val="out"/>
        <c:minorTickMark val="none"/>
        <c:tickLblPos val="nextTo"/>
        <c:crossAx val="514821896"/>
        <c:crosses val="autoZero"/>
        <c:crossBetween val="between"/>
      </c:valAx>
    </c:plotArea>
    <c:legend>
      <c:legendPos val="b"/>
      <c:layout>
        <c:manualLayout>
          <c:xMode val="edge"/>
          <c:yMode val="edge"/>
          <c:x val="6.1575021753398476E-2"/>
          <c:y val="0.82641639757380192"/>
          <c:w val="0.93842497824660154"/>
          <c:h val="0.15226000467552359"/>
        </c:manualLayout>
      </c:layout>
      <c:overlay val="0"/>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QC private spending by type of services</a:t>
            </a:r>
            <a:endParaRPr lang="en-CA" sz="1200"/>
          </a:p>
        </c:rich>
      </c:tx>
      <c:layout>
        <c:manualLayout>
          <c:xMode val="edge"/>
          <c:yMode val="edge"/>
          <c:x val="0.14625541325239122"/>
          <c:y val="2.9341960331748983E-2"/>
        </c:manualLayout>
      </c:layout>
      <c:overlay val="1"/>
    </c:title>
    <c:autoTitleDeleted val="0"/>
    <c:plotArea>
      <c:layout>
        <c:manualLayout>
          <c:layoutTarget val="inner"/>
          <c:xMode val="edge"/>
          <c:yMode val="edge"/>
          <c:x val="5.3330180093251571E-2"/>
          <c:y val="0.16325681642735834"/>
          <c:w val="0.90961716737782439"/>
          <c:h val="0.54124884977613097"/>
        </c:manualLayout>
      </c:layout>
      <c:lineChart>
        <c:grouping val="standard"/>
        <c:varyColors val="0"/>
        <c:ser>
          <c:idx val="0"/>
          <c:order val="0"/>
          <c:tx>
            <c:strRef>
              <c:f>'Provincial spending by services'!$AL$82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services'!$AL$83:$AL$119</c:f>
              <c:numCache>
                <c:formatCode>#,##0.00</c:formatCode>
                <c:ptCount val="37"/>
                <c:pt idx="1">
                  <c:v>3.922524475312577</c:v>
                </c:pt>
                <c:pt idx="2">
                  <c:v>3.3766096057686199</c:v>
                </c:pt>
                <c:pt idx="3">
                  <c:v>3.7438106893983836</c:v>
                </c:pt>
                <c:pt idx="4">
                  <c:v>3.5425293457537461</c:v>
                </c:pt>
                <c:pt idx="5">
                  <c:v>3.5401080490651284</c:v>
                </c:pt>
                <c:pt idx="6">
                  <c:v>3.7508145204662351</c:v>
                </c:pt>
                <c:pt idx="7">
                  <c:v>3.9613980421835642</c:v>
                </c:pt>
                <c:pt idx="8">
                  <c:v>4.1708193520591497</c:v>
                </c:pt>
                <c:pt idx="9">
                  <c:v>4.38135647724918</c:v>
                </c:pt>
                <c:pt idx="10">
                  <c:v>4.5912672495635709</c:v>
                </c:pt>
                <c:pt idx="11">
                  <c:v>4.8012716096522219</c:v>
                </c:pt>
                <c:pt idx="12">
                  <c:v>4.9696992356804479</c:v>
                </c:pt>
                <c:pt idx="13">
                  <c:v>4.9628497221456156</c:v>
                </c:pt>
                <c:pt idx="14">
                  <c:v>4.9587603735959247</c:v>
                </c:pt>
                <c:pt idx="15">
                  <c:v>4.9541969439458322</c:v>
                </c:pt>
                <c:pt idx="16">
                  <c:v>4.9530299370160025</c:v>
                </c:pt>
                <c:pt idx="17">
                  <c:v>4.8247417422788343</c:v>
                </c:pt>
                <c:pt idx="18">
                  <c:v>4.6897206073001669</c:v>
                </c:pt>
                <c:pt idx="19">
                  <c:v>4.5588875847442356</c:v>
                </c:pt>
                <c:pt idx="20">
                  <c:v>4.4312129565116454</c:v>
                </c:pt>
                <c:pt idx="21">
                  <c:v>4.3086796238996028</c:v>
                </c:pt>
                <c:pt idx="22">
                  <c:v>4.1867027060798412</c:v>
                </c:pt>
                <c:pt idx="23">
                  <c:v>4.4046187697218642</c:v>
                </c:pt>
                <c:pt idx="24">
                  <c:v>4.2848616122573953</c:v>
                </c:pt>
                <c:pt idx="25">
                  <c:v>4.1661509464266295</c:v>
                </c:pt>
                <c:pt idx="26">
                  <c:v>4.0480379999999885</c:v>
                </c:pt>
                <c:pt idx="27">
                  <c:v>4.0480379999999885</c:v>
                </c:pt>
                <c:pt idx="28">
                  <c:v>4.0480380000000142</c:v>
                </c:pt>
                <c:pt idx="29">
                  <c:v>4.0480379999999894</c:v>
                </c:pt>
                <c:pt idx="30">
                  <c:v>4.0480380000000098</c:v>
                </c:pt>
                <c:pt idx="31">
                  <c:v>4.0480379999999991</c:v>
                </c:pt>
                <c:pt idx="32">
                  <c:v>4.0480380000000133</c:v>
                </c:pt>
                <c:pt idx="33">
                  <c:v>4.0480379999999645</c:v>
                </c:pt>
                <c:pt idx="34">
                  <c:v>4.0480379999999965</c:v>
                </c:pt>
                <c:pt idx="35">
                  <c:v>4.0480379999999965</c:v>
                </c:pt>
                <c:pt idx="36">
                  <c:v>4.0480380000000107</c:v>
                </c:pt>
              </c:numCache>
            </c:numRef>
          </c:val>
          <c:smooth val="0"/>
          <c:extLst>
            <c:ext xmlns:c16="http://schemas.microsoft.com/office/drawing/2014/chart" uri="{C3380CC4-5D6E-409C-BE32-E72D297353CC}">
              <c16:uniqueId val="{00000000-756A-462D-83FB-837A3EE2B46F}"/>
            </c:ext>
          </c:extLst>
        </c:ser>
        <c:ser>
          <c:idx val="1"/>
          <c:order val="1"/>
          <c:tx>
            <c:strRef>
              <c:f>'Provincial spending by services'!$AM$82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services'!$AM$83:$AM$119</c:f>
              <c:numCache>
                <c:formatCode>#,##0.00</c:formatCode>
                <c:ptCount val="37"/>
                <c:pt idx="1">
                  <c:v>5.0528008382119536</c:v>
                </c:pt>
                <c:pt idx="2">
                  <c:v>3.1631354006606514</c:v>
                </c:pt>
                <c:pt idx="3">
                  <c:v>3.5284355236520093</c:v>
                </c:pt>
                <c:pt idx="4">
                  <c:v>3.3264219646145543</c:v>
                </c:pt>
                <c:pt idx="5">
                  <c:v>3.3228459409349438</c:v>
                </c:pt>
                <c:pt idx="6">
                  <c:v>3.5319382772557155</c:v>
                </c:pt>
                <c:pt idx="7">
                  <c:v>3.7408931661552729</c:v>
                </c:pt>
                <c:pt idx="8">
                  <c:v>3.9486733860532168</c:v>
                </c:pt>
                <c:pt idx="9">
                  <c:v>4.1575519375053656</c:v>
                </c:pt>
                <c:pt idx="10">
                  <c:v>4.3657901837594979</c:v>
                </c:pt>
                <c:pt idx="11">
                  <c:v>4.5741063386478835</c:v>
                </c:pt>
                <c:pt idx="12">
                  <c:v>4.9696992356804728</c:v>
                </c:pt>
                <c:pt idx="13">
                  <c:v>4.9628497221455996</c:v>
                </c:pt>
                <c:pt idx="14">
                  <c:v>4.9587603735959274</c:v>
                </c:pt>
                <c:pt idx="15">
                  <c:v>4.9541969439458367</c:v>
                </c:pt>
                <c:pt idx="16">
                  <c:v>4.9530299370159883</c:v>
                </c:pt>
                <c:pt idx="17">
                  <c:v>4.8247417422788326</c:v>
                </c:pt>
                <c:pt idx="18">
                  <c:v>4.6897206073001731</c:v>
                </c:pt>
                <c:pt idx="19">
                  <c:v>4.5588875847442267</c:v>
                </c:pt>
                <c:pt idx="20">
                  <c:v>4.431212956511672</c:v>
                </c:pt>
                <c:pt idx="21">
                  <c:v>4.3086796238996099</c:v>
                </c:pt>
                <c:pt idx="22">
                  <c:v>4.1867027060798163</c:v>
                </c:pt>
                <c:pt idx="23">
                  <c:v>4.4046187697218588</c:v>
                </c:pt>
                <c:pt idx="24">
                  <c:v>4.2848616122573917</c:v>
                </c:pt>
                <c:pt idx="25">
                  <c:v>4.1661509464266269</c:v>
                </c:pt>
                <c:pt idx="26">
                  <c:v>4.0480379999999938</c:v>
                </c:pt>
                <c:pt idx="27">
                  <c:v>4.048038000000016</c:v>
                </c:pt>
                <c:pt idx="28">
                  <c:v>4.0480379999999805</c:v>
                </c:pt>
                <c:pt idx="29">
                  <c:v>4.0480380000000054</c:v>
                </c:pt>
                <c:pt idx="30">
                  <c:v>4.0480379999999903</c:v>
                </c:pt>
                <c:pt idx="31">
                  <c:v>4.048038</c:v>
                </c:pt>
                <c:pt idx="32">
                  <c:v>4.0480380000000187</c:v>
                </c:pt>
                <c:pt idx="33">
                  <c:v>4.048037999999976</c:v>
                </c:pt>
                <c:pt idx="34">
                  <c:v>4.0480379999999991</c:v>
                </c:pt>
                <c:pt idx="35">
                  <c:v>4.0480379999999938</c:v>
                </c:pt>
                <c:pt idx="36">
                  <c:v>4.0480380000000062</c:v>
                </c:pt>
              </c:numCache>
            </c:numRef>
          </c:val>
          <c:smooth val="0"/>
          <c:extLst>
            <c:ext xmlns:c16="http://schemas.microsoft.com/office/drawing/2014/chart" uri="{C3380CC4-5D6E-409C-BE32-E72D297353CC}">
              <c16:uniqueId val="{00000001-756A-462D-83FB-837A3EE2B46F}"/>
            </c:ext>
          </c:extLst>
        </c:ser>
        <c:ser>
          <c:idx val="2"/>
          <c:order val="2"/>
          <c:tx>
            <c:strRef>
              <c:f>'Provincial spending by services'!$AN$82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services'!$AN$83:$AN$119</c:f>
              <c:numCache>
                <c:formatCode>#,##0.00</c:formatCode>
                <c:ptCount val="37"/>
                <c:pt idx="1">
                  <c:v>4.6686111063563063</c:v>
                </c:pt>
                <c:pt idx="2">
                  <c:v>3.8256625784089762</c:v>
                </c:pt>
                <c:pt idx="3">
                  <c:v>4.193971430348185</c:v>
                </c:pt>
                <c:pt idx="4">
                  <c:v>3.9913353435404151</c:v>
                </c:pt>
                <c:pt idx="5">
                  <c:v>3.9884271850988307</c:v>
                </c:pt>
                <c:pt idx="6">
                  <c:v>4.1995736155909666</c:v>
                </c:pt>
                <c:pt idx="7">
                  <c:v>4.4105995839033865</c:v>
                </c:pt>
                <c:pt idx="8">
                  <c:v>4.6204613458902015</c:v>
                </c:pt>
                <c:pt idx="9">
                  <c:v>4.8314467692569911</c:v>
                </c:pt>
                <c:pt idx="10">
                  <c:v>5.0418061689613216</c:v>
                </c:pt>
                <c:pt idx="11">
                  <c:v>5.2522625945388155</c:v>
                </c:pt>
                <c:pt idx="12">
                  <c:v>4.9696992356804728</c:v>
                </c:pt>
                <c:pt idx="13">
                  <c:v>4.9628497221455996</c:v>
                </c:pt>
                <c:pt idx="14">
                  <c:v>4.9587603735959274</c:v>
                </c:pt>
                <c:pt idx="15">
                  <c:v>4.9541969439458367</c:v>
                </c:pt>
                <c:pt idx="16">
                  <c:v>4.9530299370159883</c:v>
                </c:pt>
                <c:pt idx="17">
                  <c:v>4.8247417422788326</c:v>
                </c:pt>
                <c:pt idx="18">
                  <c:v>4.6897206073001731</c:v>
                </c:pt>
                <c:pt idx="19">
                  <c:v>4.5588875847442267</c:v>
                </c:pt>
                <c:pt idx="20">
                  <c:v>4.431212956511672</c:v>
                </c:pt>
                <c:pt idx="21">
                  <c:v>4.3086796238996099</c:v>
                </c:pt>
                <c:pt idx="22">
                  <c:v>4.1867027060798163</c:v>
                </c:pt>
                <c:pt idx="23">
                  <c:v>4.4046187697218588</c:v>
                </c:pt>
                <c:pt idx="24">
                  <c:v>4.2848616122573917</c:v>
                </c:pt>
                <c:pt idx="25">
                  <c:v>4.1661509464266269</c:v>
                </c:pt>
                <c:pt idx="26">
                  <c:v>4.0480379999999938</c:v>
                </c:pt>
                <c:pt idx="27">
                  <c:v>4.048038000000016</c:v>
                </c:pt>
                <c:pt idx="28">
                  <c:v>4.0480379999999805</c:v>
                </c:pt>
                <c:pt idx="29">
                  <c:v>4.0480380000000054</c:v>
                </c:pt>
                <c:pt idx="30">
                  <c:v>4.0480379999999903</c:v>
                </c:pt>
                <c:pt idx="31">
                  <c:v>4.048038</c:v>
                </c:pt>
                <c:pt idx="32">
                  <c:v>4.0480380000000187</c:v>
                </c:pt>
                <c:pt idx="33">
                  <c:v>4.048037999999976</c:v>
                </c:pt>
                <c:pt idx="34">
                  <c:v>4.0480379999999991</c:v>
                </c:pt>
                <c:pt idx="35">
                  <c:v>4.0480379999999938</c:v>
                </c:pt>
                <c:pt idx="36">
                  <c:v>4.0480380000000062</c:v>
                </c:pt>
              </c:numCache>
            </c:numRef>
          </c:val>
          <c:smooth val="0"/>
          <c:extLst>
            <c:ext xmlns:c16="http://schemas.microsoft.com/office/drawing/2014/chart" uri="{C3380CC4-5D6E-409C-BE32-E72D297353CC}">
              <c16:uniqueId val="{00000002-756A-462D-83FB-837A3EE2B46F}"/>
            </c:ext>
          </c:extLst>
        </c:ser>
        <c:ser>
          <c:idx val="3"/>
          <c:order val="3"/>
          <c:tx>
            <c:strRef>
              <c:f>'Provincial spending by services'!$AO$82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services'!$AO$83:$AO$119</c:f>
              <c:numCache>
                <c:formatCode>#,##0.00</c:formatCode>
                <c:ptCount val="37"/>
                <c:pt idx="1">
                  <c:v>3.6219249952927544</c:v>
                </c:pt>
                <c:pt idx="2">
                  <c:v>3.3745366027971846</c:v>
                </c:pt>
                <c:pt idx="3">
                  <c:v>3.7417235036462158</c:v>
                </c:pt>
                <c:pt idx="4">
                  <c:v>3.5404393698950867</c:v>
                </c:pt>
                <c:pt idx="5">
                  <c:v>3.5380112488835747</c:v>
                </c:pt>
                <c:pt idx="6">
                  <c:v>3.7487065320341921</c:v>
                </c:pt>
                <c:pt idx="7">
                  <c:v>3.9592788055693338</c:v>
                </c:pt>
                <c:pt idx="8">
                  <c:v>4.1686888281751111</c:v>
                </c:pt>
                <c:pt idx="9">
                  <c:v>4.3792145800591387</c:v>
                </c:pt>
                <c:pt idx="10">
                  <c:v>4.5891139282290059</c:v>
                </c:pt>
                <c:pt idx="11">
                  <c:v>4.7991067981445754</c:v>
                </c:pt>
                <c:pt idx="12">
                  <c:v>4.9696992356804737</c:v>
                </c:pt>
                <c:pt idx="13">
                  <c:v>4.9628497221455898</c:v>
                </c:pt>
                <c:pt idx="14">
                  <c:v>4.9587603735959256</c:v>
                </c:pt>
                <c:pt idx="15">
                  <c:v>4.9541969439458517</c:v>
                </c:pt>
                <c:pt idx="16">
                  <c:v>4.9530299370159865</c:v>
                </c:pt>
                <c:pt idx="17">
                  <c:v>4.8247417422788592</c:v>
                </c:pt>
                <c:pt idx="18">
                  <c:v>4.6897206073001474</c:v>
                </c:pt>
                <c:pt idx="19">
                  <c:v>4.5588875847442267</c:v>
                </c:pt>
                <c:pt idx="20">
                  <c:v>4.431212956511672</c:v>
                </c:pt>
                <c:pt idx="21">
                  <c:v>4.3086796238996001</c:v>
                </c:pt>
                <c:pt idx="22">
                  <c:v>4.1867027060798261</c:v>
                </c:pt>
                <c:pt idx="23">
                  <c:v>4.4046187697218642</c:v>
                </c:pt>
                <c:pt idx="24">
                  <c:v>4.284861612257389</c:v>
                </c:pt>
                <c:pt idx="25">
                  <c:v>4.1661509464266384</c:v>
                </c:pt>
                <c:pt idx="26">
                  <c:v>4.048038</c:v>
                </c:pt>
                <c:pt idx="27">
                  <c:v>4.0480379999999796</c:v>
                </c:pt>
                <c:pt idx="28">
                  <c:v>4.0480380000000098</c:v>
                </c:pt>
                <c:pt idx="29">
                  <c:v>4.0480379999999938</c:v>
                </c:pt>
                <c:pt idx="30">
                  <c:v>4.0480380000000027</c:v>
                </c:pt>
                <c:pt idx="31">
                  <c:v>4.0480380000000062</c:v>
                </c:pt>
                <c:pt idx="32">
                  <c:v>4.0480380000000018</c:v>
                </c:pt>
                <c:pt idx="33">
                  <c:v>4.0480379999999672</c:v>
                </c:pt>
                <c:pt idx="34">
                  <c:v>4.0480380000000018</c:v>
                </c:pt>
                <c:pt idx="35">
                  <c:v>4.0480379999999965</c:v>
                </c:pt>
                <c:pt idx="36">
                  <c:v>4.0480380000000089</c:v>
                </c:pt>
              </c:numCache>
            </c:numRef>
          </c:val>
          <c:smooth val="0"/>
          <c:extLst>
            <c:ext xmlns:c16="http://schemas.microsoft.com/office/drawing/2014/chart" uri="{C3380CC4-5D6E-409C-BE32-E72D297353CC}">
              <c16:uniqueId val="{00000003-756A-462D-83FB-837A3EE2B46F}"/>
            </c:ext>
          </c:extLst>
        </c:ser>
        <c:ser>
          <c:idx val="4"/>
          <c:order val="4"/>
          <c:tx>
            <c:strRef>
              <c:f>'Provincial spending by services'!$AP$82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services'!$AP$83:$AP$119</c:f>
              <c:numCache>
                <c:formatCode>#,##0.00</c:formatCode>
                <c:ptCount val="37"/>
                <c:pt idx="1">
                  <c:v>3.6219249952927259</c:v>
                </c:pt>
                <c:pt idx="2">
                  <c:v>5.7320093014373779</c:v>
                </c:pt>
                <c:pt idx="3">
                  <c:v>6.0624483290630247</c:v>
                </c:pt>
                <c:pt idx="4">
                  <c:v>5.8134651657876368</c:v>
                </c:pt>
                <c:pt idx="5">
                  <c:v>5.7695168090305682</c:v>
                </c:pt>
                <c:pt idx="6">
                  <c:v>5.9448324861842208</c:v>
                </c:pt>
                <c:pt idx="7">
                  <c:v>6.1214008574269272</c:v>
                </c:pt>
                <c:pt idx="8">
                  <c:v>6.2980841793962963</c:v>
                </c:pt>
                <c:pt idx="9">
                  <c:v>6.4771357158946881</c:v>
                </c:pt>
                <c:pt idx="10">
                  <c:v>6.6567112314815065</c:v>
                </c:pt>
                <c:pt idx="11">
                  <c:v>6.8374834615183389</c:v>
                </c:pt>
                <c:pt idx="12">
                  <c:v>4.9696992356804603</c:v>
                </c:pt>
                <c:pt idx="13">
                  <c:v>4.9628497221456183</c:v>
                </c:pt>
                <c:pt idx="14">
                  <c:v>4.9587603735959132</c:v>
                </c:pt>
                <c:pt idx="15">
                  <c:v>4.9541969439458491</c:v>
                </c:pt>
                <c:pt idx="16">
                  <c:v>4.9530299370159794</c:v>
                </c:pt>
                <c:pt idx="17">
                  <c:v>4.824741742278853</c:v>
                </c:pt>
                <c:pt idx="18">
                  <c:v>4.6897206073001598</c:v>
                </c:pt>
                <c:pt idx="19">
                  <c:v>4.5588875847442365</c:v>
                </c:pt>
                <c:pt idx="20">
                  <c:v>4.4312129565116622</c:v>
                </c:pt>
                <c:pt idx="21">
                  <c:v>4.3086796238995984</c:v>
                </c:pt>
                <c:pt idx="22">
                  <c:v>4.1867027060798447</c:v>
                </c:pt>
                <c:pt idx="23">
                  <c:v>4.4046187697218642</c:v>
                </c:pt>
                <c:pt idx="24">
                  <c:v>4.2848616122573802</c:v>
                </c:pt>
                <c:pt idx="25">
                  <c:v>4.1661509464266322</c:v>
                </c:pt>
                <c:pt idx="26">
                  <c:v>4.0480379999999991</c:v>
                </c:pt>
                <c:pt idx="27">
                  <c:v>4.0480379999999849</c:v>
                </c:pt>
                <c:pt idx="28">
                  <c:v>4.0480380000000054</c:v>
                </c:pt>
                <c:pt idx="29">
                  <c:v>4.0480379999999982</c:v>
                </c:pt>
                <c:pt idx="30">
                  <c:v>4.0480379999999938</c:v>
                </c:pt>
                <c:pt idx="31">
                  <c:v>4.048038000000016</c:v>
                </c:pt>
                <c:pt idx="32">
                  <c:v>4.0480379999999876</c:v>
                </c:pt>
                <c:pt idx="33">
                  <c:v>4.0480379999999956</c:v>
                </c:pt>
                <c:pt idx="34">
                  <c:v>4.0480379999999938</c:v>
                </c:pt>
                <c:pt idx="35">
                  <c:v>4.0480380000000071</c:v>
                </c:pt>
                <c:pt idx="36">
                  <c:v>4.048037999999984</c:v>
                </c:pt>
              </c:numCache>
            </c:numRef>
          </c:val>
          <c:smooth val="0"/>
          <c:extLst>
            <c:ext xmlns:c16="http://schemas.microsoft.com/office/drawing/2014/chart" uri="{C3380CC4-5D6E-409C-BE32-E72D297353CC}">
              <c16:uniqueId val="{00000004-756A-462D-83FB-837A3EE2B46F}"/>
            </c:ext>
          </c:extLst>
        </c:ser>
        <c:ser>
          <c:idx val="5"/>
          <c:order val="5"/>
          <c:tx>
            <c:strRef>
              <c:f>'Provincial spending by services'!$AQ$82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services'!$AQ$83:$AQ$119</c:f>
              <c:numCache>
                <c:formatCode>#,##0.00</c:formatCode>
                <c:ptCount val="37"/>
                <c:pt idx="1">
                  <c:v>5.3170913212989097</c:v>
                </c:pt>
                <c:pt idx="2">
                  <c:v>3.8776136691275775</c:v>
                </c:pt>
                <c:pt idx="3">
                  <c:v>4.2457994997717661</c:v>
                </c:pt>
                <c:pt idx="4">
                  <c:v>4.0427586146008876</c:v>
                </c:pt>
                <c:pt idx="5">
                  <c:v>4.0395477017632082</c:v>
                </c:pt>
                <c:pt idx="6">
                  <c:v>4.2504986557125699</c:v>
                </c:pt>
                <c:pt idx="7">
                  <c:v>4.4613305027362227</c:v>
                </c:pt>
                <c:pt idx="8">
                  <c:v>4.6709989807351251</c:v>
                </c:pt>
                <c:pt idx="9">
                  <c:v>4.8817930513621848</c:v>
                </c:pt>
                <c:pt idx="10">
                  <c:v>5.0919621702957345</c:v>
                </c:pt>
                <c:pt idx="11">
                  <c:v>5.3022297212889349</c:v>
                </c:pt>
                <c:pt idx="12">
                  <c:v>4.9696992356804719</c:v>
                </c:pt>
                <c:pt idx="13">
                  <c:v>4.9628497221456032</c:v>
                </c:pt>
                <c:pt idx="14">
                  <c:v>4.9587603735959132</c:v>
                </c:pt>
                <c:pt idx="15">
                  <c:v>4.9541969439458562</c:v>
                </c:pt>
                <c:pt idx="16">
                  <c:v>4.9530299370159776</c:v>
                </c:pt>
                <c:pt idx="17">
                  <c:v>4.8247417422788512</c:v>
                </c:pt>
                <c:pt idx="18">
                  <c:v>4.689720607300166</c:v>
                </c:pt>
                <c:pt idx="19">
                  <c:v>4.5588875847442285</c:v>
                </c:pt>
                <c:pt idx="20">
                  <c:v>4.4312129565116551</c:v>
                </c:pt>
                <c:pt idx="21">
                  <c:v>4.3086796238996046</c:v>
                </c:pt>
                <c:pt idx="22">
                  <c:v>4.1867027060798403</c:v>
                </c:pt>
                <c:pt idx="23">
                  <c:v>4.4046187697218642</c:v>
                </c:pt>
                <c:pt idx="24">
                  <c:v>4.2848616122573873</c:v>
                </c:pt>
                <c:pt idx="25">
                  <c:v>4.1661509464266215</c:v>
                </c:pt>
                <c:pt idx="26">
                  <c:v>4.0480380000000036</c:v>
                </c:pt>
                <c:pt idx="27">
                  <c:v>4.0480379999999956</c:v>
                </c:pt>
                <c:pt idx="28">
                  <c:v>4.0480379999999956</c:v>
                </c:pt>
                <c:pt idx="29">
                  <c:v>4.0480379999999965</c:v>
                </c:pt>
                <c:pt idx="30">
                  <c:v>4.0480380000000062</c:v>
                </c:pt>
                <c:pt idx="31">
                  <c:v>4.0480380000000027</c:v>
                </c:pt>
                <c:pt idx="32">
                  <c:v>4.0480380000000036</c:v>
                </c:pt>
                <c:pt idx="33">
                  <c:v>4.0480379999999814</c:v>
                </c:pt>
                <c:pt idx="34">
                  <c:v>4.0480379999999938</c:v>
                </c:pt>
                <c:pt idx="35">
                  <c:v>4.0480379999999965</c:v>
                </c:pt>
                <c:pt idx="36">
                  <c:v>4.0480379999999965</c:v>
                </c:pt>
              </c:numCache>
            </c:numRef>
          </c:val>
          <c:smooth val="0"/>
          <c:extLst>
            <c:ext xmlns:c16="http://schemas.microsoft.com/office/drawing/2014/chart" uri="{C3380CC4-5D6E-409C-BE32-E72D297353CC}">
              <c16:uniqueId val="{00000005-756A-462D-83FB-837A3EE2B46F}"/>
            </c:ext>
          </c:extLst>
        </c:ser>
        <c:ser>
          <c:idx val="6"/>
          <c:order val="6"/>
          <c:tx>
            <c:strRef>
              <c:f>'Provincial spending by services'!$AR$82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services'!$AR$83:$AR$119</c:f>
              <c:numCache>
                <c:formatCode>#,##0.00</c:formatCode>
                <c:ptCount val="37"/>
                <c:pt idx="1">
                  <c:v>0.36722958315998772</c:v>
                </c:pt>
                <c:pt idx="2">
                  <c:v>3.4448932924861349</c:v>
                </c:pt>
                <c:pt idx="3">
                  <c:v>3.8125147898614378</c:v>
                </c:pt>
                <c:pt idx="4">
                  <c:v>3.6112783754599387</c:v>
                </c:pt>
                <c:pt idx="5">
                  <c:v>3.6090344053271344</c:v>
                </c:pt>
                <c:pt idx="6">
                  <c:v>3.8200611581447088</c:v>
                </c:pt>
                <c:pt idx="7">
                  <c:v>4.0309663319058373</c:v>
                </c:pt>
                <c:pt idx="8">
                  <c:v>4.2407099748739077</c:v>
                </c:pt>
                <c:pt idx="9">
                  <c:v>4.4515716488526271</c:v>
                </c:pt>
                <c:pt idx="10">
                  <c:v>4.6618080249852749</c:v>
                </c:pt>
                <c:pt idx="11">
                  <c:v>4.8721395359359798</c:v>
                </c:pt>
                <c:pt idx="12">
                  <c:v>4.9696992356804532</c:v>
                </c:pt>
                <c:pt idx="13">
                  <c:v>4.9628497221455907</c:v>
                </c:pt>
                <c:pt idx="14">
                  <c:v>4.9587603735959433</c:v>
                </c:pt>
                <c:pt idx="15">
                  <c:v>4.9541969439458358</c:v>
                </c:pt>
                <c:pt idx="16">
                  <c:v>4.9530299370159838</c:v>
                </c:pt>
                <c:pt idx="17">
                  <c:v>4.8247417422788521</c:v>
                </c:pt>
                <c:pt idx="18">
                  <c:v>4.6897206073001678</c:v>
                </c:pt>
                <c:pt idx="19">
                  <c:v>4.5588875847442267</c:v>
                </c:pt>
                <c:pt idx="20">
                  <c:v>4.4312129565116498</c:v>
                </c:pt>
                <c:pt idx="21">
                  <c:v>4.3086796238996108</c:v>
                </c:pt>
                <c:pt idx="22">
                  <c:v>4.1867027060798261</c:v>
                </c:pt>
                <c:pt idx="23">
                  <c:v>4.4046187697218686</c:v>
                </c:pt>
                <c:pt idx="24">
                  <c:v>4.2848616122573961</c:v>
                </c:pt>
                <c:pt idx="25">
                  <c:v>4.166150946426626</c:v>
                </c:pt>
                <c:pt idx="26">
                  <c:v>4.0480380000000018</c:v>
                </c:pt>
                <c:pt idx="27">
                  <c:v>4.0480379999999911</c:v>
                </c:pt>
                <c:pt idx="28">
                  <c:v>4.0480380000000062</c:v>
                </c:pt>
                <c:pt idx="29">
                  <c:v>4.0480379999999787</c:v>
                </c:pt>
                <c:pt idx="30">
                  <c:v>4.0480380000000009</c:v>
                </c:pt>
                <c:pt idx="31">
                  <c:v>4.0480380000000089</c:v>
                </c:pt>
                <c:pt idx="32">
                  <c:v>4.048038000000008</c:v>
                </c:pt>
                <c:pt idx="33">
                  <c:v>4.0480379999999769</c:v>
                </c:pt>
                <c:pt idx="34">
                  <c:v>4.0480380000000045</c:v>
                </c:pt>
                <c:pt idx="35">
                  <c:v>4.0480379999999965</c:v>
                </c:pt>
                <c:pt idx="36">
                  <c:v>4.048038</c:v>
                </c:pt>
              </c:numCache>
            </c:numRef>
          </c:val>
          <c:smooth val="0"/>
          <c:extLst>
            <c:ext xmlns:c16="http://schemas.microsoft.com/office/drawing/2014/chart" uri="{C3380CC4-5D6E-409C-BE32-E72D297353CC}">
              <c16:uniqueId val="{00000006-756A-462D-83FB-837A3EE2B46F}"/>
            </c:ext>
          </c:extLst>
        </c:ser>
        <c:dLbls>
          <c:showLegendKey val="0"/>
          <c:showVal val="0"/>
          <c:showCatName val="0"/>
          <c:showSerName val="0"/>
          <c:showPercent val="0"/>
          <c:showBubbleSize val="0"/>
        </c:dLbls>
        <c:smooth val="0"/>
        <c:axId val="514826600"/>
        <c:axId val="514829344"/>
      </c:lineChart>
      <c:catAx>
        <c:axId val="514826600"/>
        <c:scaling>
          <c:orientation val="minMax"/>
        </c:scaling>
        <c:delete val="0"/>
        <c:axPos val="b"/>
        <c:numFmt formatCode="General" sourceLinked="1"/>
        <c:majorTickMark val="out"/>
        <c:minorTickMark val="none"/>
        <c:tickLblPos val="nextTo"/>
        <c:crossAx val="514829344"/>
        <c:crosses val="autoZero"/>
        <c:auto val="1"/>
        <c:lblAlgn val="ctr"/>
        <c:lblOffset val="100"/>
        <c:noMultiLvlLbl val="0"/>
      </c:catAx>
      <c:valAx>
        <c:axId val="514829344"/>
        <c:scaling>
          <c:orientation val="minMax"/>
        </c:scaling>
        <c:delete val="0"/>
        <c:axPos val="l"/>
        <c:majorGridlines/>
        <c:numFmt formatCode="General" sourceLinked="1"/>
        <c:majorTickMark val="out"/>
        <c:minorTickMark val="none"/>
        <c:tickLblPos val="nextTo"/>
        <c:crossAx val="514826600"/>
        <c:crosses val="autoZero"/>
        <c:crossBetween val="between"/>
      </c:valAx>
    </c:plotArea>
    <c:legend>
      <c:legendPos val="b"/>
      <c:layout>
        <c:manualLayout>
          <c:xMode val="edge"/>
          <c:yMode val="edge"/>
          <c:x val="6.6632206640900887E-2"/>
          <c:y val="0.82309464258144205"/>
          <c:w val="0.93336789777328177"/>
          <c:h val="0.15489911996294581"/>
        </c:manualLayout>
      </c:layout>
      <c:overlay val="0"/>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ON private spending by type of services</a:t>
            </a:r>
            <a:endParaRPr lang="en-CA" sz="1200"/>
          </a:p>
        </c:rich>
      </c:tx>
      <c:layout>
        <c:manualLayout>
          <c:xMode val="edge"/>
          <c:yMode val="edge"/>
          <c:x val="8.9863841573052175E-2"/>
          <c:y val="1.6495141497143366E-2"/>
        </c:manualLayout>
      </c:layout>
      <c:overlay val="1"/>
    </c:title>
    <c:autoTitleDeleted val="0"/>
    <c:plotArea>
      <c:layout>
        <c:manualLayout>
          <c:layoutTarget val="inner"/>
          <c:xMode val="edge"/>
          <c:yMode val="edge"/>
          <c:x val="5.2852958128212071E-2"/>
          <c:y val="0.12209011745688461"/>
          <c:w val="0.91054693434595801"/>
          <c:h val="0.5906900982752068"/>
        </c:manualLayout>
      </c:layout>
      <c:lineChart>
        <c:grouping val="standard"/>
        <c:varyColors val="0"/>
        <c:ser>
          <c:idx val="0"/>
          <c:order val="0"/>
          <c:tx>
            <c:strRef>
              <c:f>'Provincial spending by services'!$AT$82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services'!$AT$83:$AT$119</c:f>
              <c:numCache>
                <c:formatCode>#,##0.00</c:formatCode>
                <c:ptCount val="37"/>
                <c:pt idx="1">
                  <c:v>3.6035166722220859</c:v>
                </c:pt>
                <c:pt idx="2">
                  <c:v>3.4046899203724221</c:v>
                </c:pt>
                <c:pt idx="3">
                  <c:v>3.6026889149743067</c:v>
                </c:pt>
                <c:pt idx="4">
                  <c:v>3.4468936051602554</c:v>
                </c:pt>
                <c:pt idx="5">
                  <c:v>3.4927947087275828</c:v>
                </c:pt>
                <c:pt idx="6">
                  <c:v>3.7534442016644376</c:v>
                </c:pt>
                <c:pt idx="7">
                  <c:v>4.0152229214756927</c:v>
                </c:pt>
                <c:pt idx="8">
                  <c:v>4.2797535878028832</c:v>
                </c:pt>
                <c:pt idx="9">
                  <c:v>4.541504284743934</c:v>
                </c:pt>
                <c:pt idx="10">
                  <c:v>4.8060893798651225</c:v>
                </c:pt>
                <c:pt idx="11">
                  <c:v>5.0681390529843631</c:v>
                </c:pt>
                <c:pt idx="12">
                  <c:v>5.2423282835855458</c:v>
                </c:pt>
                <c:pt idx="13">
                  <c:v>5.239266700430818</c:v>
                </c:pt>
                <c:pt idx="14">
                  <c:v>5.2383645959533158</c:v>
                </c:pt>
                <c:pt idx="15">
                  <c:v>5.2350695890032837</c:v>
                </c:pt>
                <c:pt idx="16">
                  <c:v>5.2318667381678168</c:v>
                </c:pt>
                <c:pt idx="17">
                  <c:v>5.1007185998207261</c:v>
                </c:pt>
                <c:pt idx="18">
                  <c:v>4.9625175700182824</c:v>
                </c:pt>
                <c:pt idx="19">
                  <c:v>4.8241823127309633</c:v>
                </c:pt>
                <c:pt idx="20">
                  <c:v>4.6910079745157578</c:v>
                </c:pt>
                <c:pt idx="21">
                  <c:v>4.5604684619757627</c:v>
                </c:pt>
                <c:pt idx="22">
                  <c:v>4.4319648582963884</c:v>
                </c:pt>
                <c:pt idx="23">
                  <c:v>4.4046187697218677</c:v>
                </c:pt>
                <c:pt idx="24">
                  <c:v>4.284861612257389</c:v>
                </c:pt>
                <c:pt idx="25">
                  <c:v>4.1661509464266615</c:v>
                </c:pt>
                <c:pt idx="26">
                  <c:v>4.0480379999999698</c:v>
                </c:pt>
                <c:pt idx="27">
                  <c:v>4.0480380000000071</c:v>
                </c:pt>
                <c:pt idx="28">
                  <c:v>4.0480379999999876</c:v>
                </c:pt>
                <c:pt idx="29">
                  <c:v>4.0480379999999965</c:v>
                </c:pt>
                <c:pt idx="30">
                  <c:v>4.0480380000000009</c:v>
                </c:pt>
                <c:pt idx="31">
                  <c:v>4.0480379999999831</c:v>
                </c:pt>
                <c:pt idx="32">
                  <c:v>4.0480379999999894</c:v>
                </c:pt>
                <c:pt idx="33">
                  <c:v>4.0480380000000089</c:v>
                </c:pt>
                <c:pt idx="34">
                  <c:v>4.0480380000000116</c:v>
                </c:pt>
                <c:pt idx="35">
                  <c:v>4.0480379999999805</c:v>
                </c:pt>
                <c:pt idx="36">
                  <c:v>4.0480380000000151</c:v>
                </c:pt>
              </c:numCache>
            </c:numRef>
          </c:val>
          <c:smooth val="0"/>
          <c:extLst>
            <c:ext xmlns:c16="http://schemas.microsoft.com/office/drawing/2014/chart" uri="{C3380CC4-5D6E-409C-BE32-E72D297353CC}">
              <c16:uniqueId val="{00000000-13B6-4A53-A2E5-9CE6C65E5ECB}"/>
            </c:ext>
          </c:extLst>
        </c:ser>
        <c:ser>
          <c:idx val="1"/>
          <c:order val="1"/>
          <c:tx>
            <c:strRef>
              <c:f>'Provincial spending by services'!$AU$82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services'!$AU$83:$AU$119</c:f>
              <c:numCache>
                <c:formatCode>#,##0.00</c:formatCode>
                <c:ptCount val="37"/>
                <c:pt idx="1">
                  <c:v>4.7303234602508217</c:v>
                </c:pt>
                <c:pt idx="2">
                  <c:v>3.1911577290056359</c:v>
                </c:pt>
                <c:pt idx="3">
                  <c:v>3.3876067221325834</c:v>
                </c:pt>
                <c:pt idx="4">
                  <c:v>3.2309858288556481</c:v>
                </c:pt>
                <c:pt idx="5">
                  <c:v>3.2756318799613244</c:v>
                </c:pt>
                <c:pt idx="6">
                  <c:v>3.5345624107890785</c:v>
                </c:pt>
                <c:pt idx="7">
                  <c:v>3.7946038814542358</c:v>
                </c:pt>
                <c:pt idx="8">
                  <c:v>4.0573753177680523</c:v>
                </c:pt>
                <c:pt idx="9">
                  <c:v>4.3173563713598906</c:v>
                </c:pt>
                <c:pt idx="10">
                  <c:v>4.58014920213129</c:v>
                </c:pt>
                <c:pt idx="11">
                  <c:v>4.8403953251144305</c:v>
                </c:pt>
                <c:pt idx="12">
                  <c:v>5.242328283585544</c:v>
                </c:pt>
                <c:pt idx="13">
                  <c:v>5.2392667004307985</c:v>
                </c:pt>
                <c:pt idx="14">
                  <c:v>5.2383645959533327</c:v>
                </c:pt>
                <c:pt idx="15">
                  <c:v>5.2350695890032872</c:v>
                </c:pt>
                <c:pt idx="16">
                  <c:v>5.2318667381678274</c:v>
                </c:pt>
                <c:pt idx="17">
                  <c:v>5.1007185998207065</c:v>
                </c:pt>
                <c:pt idx="18">
                  <c:v>4.9625175700182949</c:v>
                </c:pt>
                <c:pt idx="19">
                  <c:v>4.824182312730974</c:v>
                </c:pt>
                <c:pt idx="20">
                  <c:v>4.6910079745157276</c:v>
                </c:pt>
                <c:pt idx="21">
                  <c:v>4.5604684619757858</c:v>
                </c:pt>
                <c:pt idx="22">
                  <c:v>4.4319648582963884</c:v>
                </c:pt>
                <c:pt idx="23">
                  <c:v>4.4046187697218659</c:v>
                </c:pt>
                <c:pt idx="24">
                  <c:v>4.2848616122573855</c:v>
                </c:pt>
                <c:pt idx="25">
                  <c:v>4.1661509464266526</c:v>
                </c:pt>
                <c:pt idx="26">
                  <c:v>4.0480379999999849</c:v>
                </c:pt>
                <c:pt idx="27">
                  <c:v>4.0480379999999903</c:v>
                </c:pt>
                <c:pt idx="28">
                  <c:v>4.0480379999999982</c:v>
                </c:pt>
                <c:pt idx="29">
                  <c:v>4.0480380000000045</c:v>
                </c:pt>
                <c:pt idx="30">
                  <c:v>4.0480379999999796</c:v>
                </c:pt>
                <c:pt idx="31">
                  <c:v>4.0480379999999903</c:v>
                </c:pt>
                <c:pt idx="32">
                  <c:v>4.0480379999999867</c:v>
                </c:pt>
                <c:pt idx="33">
                  <c:v>4.0480380000000276</c:v>
                </c:pt>
                <c:pt idx="34">
                  <c:v>4.0480379999999938</c:v>
                </c:pt>
                <c:pt idx="35">
                  <c:v>4.0480379999999974</c:v>
                </c:pt>
                <c:pt idx="36">
                  <c:v>4.0480380000000009</c:v>
                </c:pt>
              </c:numCache>
            </c:numRef>
          </c:val>
          <c:smooth val="0"/>
          <c:extLst>
            <c:ext xmlns:c16="http://schemas.microsoft.com/office/drawing/2014/chart" uri="{C3380CC4-5D6E-409C-BE32-E72D297353CC}">
              <c16:uniqueId val="{00000001-13B6-4A53-A2E5-9CE6C65E5ECB}"/>
            </c:ext>
          </c:extLst>
        </c:ser>
        <c:ser>
          <c:idx val="2"/>
          <c:order val="2"/>
          <c:tx>
            <c:strRef>
              <c:f>'Provincial spending by services'!$AV$82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services'!$AV$83:$AV$119</c:f>
              <c:numCache>
                <c:formatCode>#,##0.00</c:formatCode>
                <c:ptCount val="37"/>
                <c:pt idx="1">
                  <c:v>4.3473130638948341</c:v>
                </c:pt>
                <c:pt idx="2">
                  <c:v>3.8538648698196543</c:v>
                </c:pt>
                <c:pt idx="3">
                  <c:v>4.0522373063090473</c:v>
                </c:pt>
                <c:pt idx="4">
                  <c:v>3.8952850689940375</c:v>
                </c:pt>
                <c:pt idx="5">
                  <c:v>3.9409089823532848</c:v>
                </c:pt>
                <c:pt idx="6">
                  <c:v>4.2022146710936239</c:v>
                </c:pt>
                <c:pt idx="7">
                  <c:v>4.4646570323915471</c:v>
                </c:pt>
                <c:pt idx="8">
                  <c:v>4.729865784395713</c:v>
                </c:pt>
                <c:pt idx="9">
                  <c:v>4.9922851308494449</c:v>
                </c:pt>
                <c:pt idx="10">
                  <c:v>5.2575536703095622</c:v>
                </c:pt>
                <c:pt idx="11">
                  <c:v>5.520278447706608</c:v>
                </c:pt>
                <c:pt idx="12">
                  <c:v>5.242328283585544</c:v>
                </c:pt>
                <c:pt idx="13">
                  <c:v>5.2392667004307985</c:v>
                </c:pt>
                <c:pt idx="14">
                  <c:v>5.2383645959533327</c:v>
                </c:pt>
                <c:pt idx="15">
                  <c:v>5.2350695890032872</c:v>
                </c:pt>
                <c:pt idx="16">
                  <c:v>5.2318667381678274</c:v>
                </c:pt>
                <c:pt idx="17">
                  <c:v>5.1007185998207065</c:v>
                </c:pt>
                <c:pt idx="18">
                  <c:v>4.9625175700182949</c:v>
                </c:pt>
                <c:pt idx="19">
                  <c:v>4.824182312730974</c:v>
                </c:pt>
                <c:pt idx="20">
                  <c:v>4.6910079745157276</c:v>
                </c:pt>
                <c:pt idx="21">
                  <c:v>4.5604684619757858</c:v>
                </c:pt>
                <c:pt idx="22">
                  <c:v>4.4319648582963884</c:v>
                </c:pt>
                <c:pt idx="23">
                  <c:v>4.4046187697218659</c:v>
                </c:pt>
                <c:pt idx="24">
                  <c:v>4.2848616122573855</c:v>
                </c:pt>
                <c:pt idx="25">
                  <c:v>4.1661509464266526</c:v>
                </c:pt>
                <c:pt idx="26">
                  <c:v>4.0480379999999849</c:v>
                </c:pt>
                <c:pt idx="27">
                  <c:v>4.0480379999999903</c:v>
                </c:pt>
                <c:pt idx="28">
                  <c:v>4.0480379999999982</c:v>
                </c:pt>
                <c:pt idx="29">
                  <c:v>4.0480380000000045</c:v>
                </c:pt>
                <c:pt idx="30">
                  <c:v>4.0480379999999796</c:v>
                </c:pt>
                <c:pt idx="31">
                  <c:v>4.0480379999999903</c:v>
                </c:pt>
                <c:pt idx="32">
                  <c:v>4.0480379999999867</c:v>
                </c:pt>
                <c:pt idx="33">
                  <c:v>4.0480380000000276</c:v>
                </c:pt>
                <c:pt idx="34">
                  <c:v>4.0480379999999938</c:v>
                </c:pt>
                <c:pt idx="35">
                  <c:v>4.0480379999999974</c:v>
                </c:pt>
                <c:pt idx="36">
                  <c:v>4.0480380000000009</c:v>
                </c:pt>
              </c:numCache>
            </c:numRef>
          </c:val>
          <c:smooth val="0"/>
          <c:extLst>
            <c:ext xmlns:c16="http://schemas.microsoft.com/office/drawing/2014/chart" uri="{C3380CC4-5D6E-409C-BE32-E72D297353CC}">
              <c16:uniqueId val="{00000002-13B6-4A53-A2E5-9CE6C65E5ECB}"/>
            </c:ext>
          </c:extLst>
        </c:ser>
        <c:ser>
          <c:idx val="3"/>
          <c:order val="3"/>
          <c:tx>
            <c:strRef>
              <c:f>'Provincial spending by services'!$AW$82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services'!$AW$83:$AW$119</c:f>
              <c:numCache>
                <c:formatCode>#,##0.00</c:formatCode>
                <c:ptCount val="37"/>
                <c:pt idx="1">
                  <c:v>3.303839933255885</c:v>
                </c:pt>
                <c:pt idx="2">
                  <c:v>3.402616354308643</c:v>
                </c:pt>
                <c:pt idx="3">
                  <c:v>3.6006045684021992</c:v>
                </c:pt>
                <c:pt idx="4">
                  <c:v>3.4448055596812037</c:v>
                </c:pt>
                <c:pt idx="5">
                  <c:v>3.4906988666928216</c:v>
                </c:pt>
                <c:pt idx="6">
                  <c:v>3.7513361598030244</c:v>
                </c:pt>
                <c:pt idx="7">
                  <c:v>4.01310258764987</c:v>
                </c:pt>
                <c:pt idx="8">
                  <c:v>4.2776208359725452</c:v>
                </c:pt>
                <c:pt idx="9">
                  <c:v>4.5393591013335222</c:v>
                </c:pt>
                <c:pt idx="10">
                  <c:v>4.8039316357800939</c:v>
                </c:pt>
                <c:pt idx="11">
                  <c:v>5.0659687289700228</c:v>
                </c:pt>
                <c:pt idx="12">
                  <c:v>5.2423282835855511</c:v>
                </c:pt>
                <c:pt idx="13">
                  <c:v>5.2392667004307789</c:v>
                </c:pt>
                <c:pt idx="14">
                  <c:v>5.2383645959533398</c:v>
                </c:pt>
                <c:pt idx="15">
                  <c:v>5.235069589003281</c:v>
                </c:pt>
                <c:pt idx="16">
                  <c:v>5.231866738167839</c:v>
                </c:pt>
                <c:pt idx="17">
                  <c:v>5.1007185998207012</c:v>
                </c:pt>
                <c:pt idx="18">
                  <c:v>4.9625175700182895</c:v>
                </c:pt>
                <c:pt idx="19">
                  <c:v>4.8241823127309633</c:v>
                </c:pt>
                <c:pt idx="20">
                  <c:v>4.6910079745157347</c:v>
                </c:pt>
                <c:pt idx="21">
                  <c:v>4.5604684619757956</c:v>
                </c:pt>
                <c:pt idx="22">
                  <c:v>4.431964858296384</c:v>
                </c:pt>
                <c:pt idx="23">
                  <c:v>4.4046187697218731</c:v>
                </c:pt>
                <c:pt idx="24">
                  <c:v>4.2848616122573766</c:v>
                </c:pt>
                <c:pt idx="25">
                  <c:v>4.166150946426658</c:v>
                </c:pt>
                <c:pt idx="26">
                  <c:v>4.0480379999999796</c:v>
                </c:pt>
                <c:pt idx="27">
                  <c:v>4.0480380000000054</c:v>
                </c:pt>
                <c:pt idx="28">
                  <c:v>4.048037999999992</c:v>
                </c:pt>
                <c:pt idx="29">
                  <c:v>4.0480379999999858</c:v>
                </c:pt>
                <c:pt idx="30">
                  <c:v>4.048038</c:v>
                </c:pt>
                <c:pt idx="31">
                  <c:v>4.0480379999999858</c:v>
                </c:pt>
                <c:pt idx="32">
                  <c:v>4.0480379999999947</c:v>
                </c:pt>
                <c:pt idx="33">
                  <c:v>4.0480380000000142</c:v>
                </c:pt>
                <c:pt idx="34">
                  <c:v>4.0480379999999965</c:v>
                </c:pt>
                <c:pt idx="35">
                  <c:v>4.0480379999999876</c:v>
                </c:pt>
                <c:pt idx="36">
                  <c:v>4.0480380000000062</c:v>
                </c:pt>
              </c:numCache>
            </c:numRef>
          </c:val>
          <c:smooth val="0"/>
          <c:extLst>
            <c:ext xmlns:c16="http://schemas.microsoft.com/office/drawing/2014/chart" uri="{C3380CC4-5D6E-409C-BE32-E72D297353CC}">
              <c16:uniqueId val="{00000003-13B6-4A53-A2E5-9CE6C65E5ECB}"/>
            </c:ext>
          </c:extLst>
        </c:ser>
        <c:ser>
          <c:idx val="4"/>
          <c:order val="4"/>
          <c:tx>
            <c:strRef>
              <c:f>'Provincial spending by services'!$AX$82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services'!$AX$83:$AX$119</c:f>
              <c:numCache>
                <c:formatCode>#,##0.00</c:formatCode>
                <c:ptCount val="37"/>
                <c:pt idx="1">
                  <c:v>3.3038399332559094</c:v>
                </c:pt>
                <c:pt idx="2">
                  <c:v>5.7607294161344473</c:v>
                </c:pt>
                <c:pt idx="3">
                  <c:v>5.9181725326709911</c:v>
                </c:pt>
                <c:pt idx="4">
                  <c:v>5.715731904200946</c:v>
                </c:pt>
                <c:pt idx="5">
                  <c:v>5.7211847255470438</c:v>
                </c:pt>
                <c:pt idx="6">
                  <c:v>5.9475177772378141</c:v>
                </c:pt>
                <c:pt idx="7">
                  <c:v>6.1763440546042556</c:v>
                </c:pt>
                <c:pt idx="8">
                  <c:v>6.4092429533517095</c:v>
                </c:pt>
                <c:pt idx="9">
                  <c:v>6.6404989869682964</c:v>
                </c:pt>
                <c:pt idx="10">
                  <c:v>6.8757756191710415</c:v>
                </c:pt>
                <c:pt idx="11">
                  <c:v>7.1095359435685008</c:v>
                </c:pt>
                <c:pt idx="12">
                  <c:v>5.24232828358556</c:v>
                </c:pt>
                <c:pt idx="13">
                  <c:v>5.2392667004307976</c:v>
                </c:pt>
                <c:pt idx="14">
                  <c:v>5.2383645959533363</c:v>
                </c:pt>
                <c:pt idx="15">
                  <c:v>5.2350695890032926</c:v>
                </c:pt>
                <c:pt idx="16">
                  <c:v>5.2318667381678221</c:v>
                </c:pt>
                <c:pt idx="17">
                  <c:v>5.1007185998206985</c:v>
                </c:pt>
                <c:pt idx="18">
                  <c:v>4.962517570018286</c:v>
                </c:pt>
                <c:pt idx="19">
                  <c:v>4.8241823127309882</c:v>
                </c:pt>
                <c:pt idx="20">
                  <c:v>4.6910079745157285</c:v>
                </c:pt>
                <c:pt idx="21">
                  <c:v>4.5604684619758018</c:v>
                </c:pt>
                <c:pt idx="22">
                  <c:v>4.4319648582963573</c:v>
                </c:pt>
                <c:pt idx="23">
                  <c:v>4.4046187697218597</c:v>
                </c:pt>
                <c:pt idx="24">
                  <c:v>4.2848616122574024</c:v>
                </c:pt>
                <c:pt idx="25">
                  <c:v>4.1661509464266739</c:v>
                </c:pt>
                <c:pt idx="26">
                  <c:v>4.0480379999999361</c:v>
                </c:pt>
                <c:pt idx="27">
                  <c:v>4.0480380000000222</c:v>
                </c:pt>
                <c:pt idx="28">
                  <c:v>4.0480379999999805</c:v>
                </c:pt>
                <c:pt idx="29">
                  <c:v>4.0480379999999903</c:v>
                </c:pt>
                <c:pt idx="30">
                  <c:v>4.0480379999999982</c:v>
                </c:pt>
                <c:pt idx="31">
                  <c:v>4.0480380000000054</c:v>
                </c:pt>
                <c:pt idx="32">
                  <c:v>4.0480380000000009</c:v>
                </c:pt>
                <c:pt idx="33">
                  <c:v>4.048037999999992</c:v>
                </c:pt>
                <c:pt idx="34">
                  <c:v>4.0480379999999938</c:v>
                </c:pt>
                <c:pt idx="35">
                  <c:v>4.0480379999999965</c:v>
                </c:pt>
                <c:pt idx="36">
                  <c:v>4.048038000000008</c:v>
                </c:pt>
              </c:numCache>
            </c:numRef>
          </c:val>
          <c:smooth val="0"/>
          <c:extLst>
            <c:ext xmlns:c16="http://schemas.microsoft.com/office/drawing/2014/chart" uri="{C3380CC4-5D6E-409C-BE32-E72D297353CC}">
              <c16:uniqueId val="{00000004-13B6-4A53-A2E5-9CE6C65E5ECB}"/>
            </c:ext>
          </c:extLst>
        </c:ser>
        <c:ser>
          <c:idx val="5"/>
          <c:order val="5"/>
          <c:tx>
            <c:strRef>
              <c:f>'Provincial spending by services'!$AY$82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services'!$AY$83:$AY$119</c:f>
              <c:numCache>
                <c:formatCode>#,##0.00</c:formatCode>
                <c:ptCount val="37"/>
                <c:pt idx="1">
                  <c:v>4.9938026589043778</c:v>
                </c:pt>
                <c:pt idx="2">
                  <c:v>3.9058300720764003</c:v>
                </c:pt>
                <c:pt idx="3">
                  <c:v>4.1039948744750392</c:v>
                </c:pt>
                <c:pt idx="4">
                  <c:v>3.94666084360408</c:v>
                </c:pt>
                <c:pt idx="5">
                  <c:v>3.992006139157906</c:v>
                </c:pt>
                <c:pt idx="6">
                  <c:v>4.253141001967701</c:v>
                </c:pt>
                <c:pt idx="7">
                  <c:v>4.5154142166039897</c:v>
                </c:pt>
                <c:pt idx="8">
                  <c:v>4.7804562678086224</c:v>
                </c:pt>
                <c:pt idx="9">
                  <c:v>5.0427086570810609</c:v>
                </c:pt>
                <c:pt idx="10">
                  <c:v>5.3078126880748373</c:v>
                </c:pt>
                <c:pt idx="11">
                  <c:v>5.5703728114564539</c:v>
                </c:pt>
                <c:pt idx="12">
                  <c:v>5.2423282835855529</c:v>
                </c:pt>
                <c:pt idx="13">
                  <c:v>5.2392667004307887</c:v>
                </c:pt>
                <c:pt idx="14">
                  <c:v>5.2383645959533336</c:v>
                </c:pt>
                <c:pt idx="15">
                  <c:v>5.2350695890032855</c:v>
                </c:pt>
                <c:pt idx="16">
                  <c:v>5.231866738167831</c:v>
                </c:pt>
                <c:pt idx="17">
                  <c:v>5.1007185998207163</c:v>
                </c:pt>
                <c:pt idx="18">
                  <c:v>4.9625175700182762</c:v>
                </c:pt>
                <c:pt idx="19">
                  <c:v>4.8241823127309811</c:v>
                </c:pt>
                <c:pt idx="20">
                  <c:v>4.691007974515724</c:v>
                </c:pt>
                <c:pt idx="21">
                  <c:v>4.5604684619757867</c:v>
                </c:pt>
                <c:pt idx="22">
                  <c:v>4.4319648582963911</c:v>
                </c:pt>
                <c:pt idx="23">
                  <c:v>4.4046187697218633</c:v>
                </c:pt>
                <c:pt idx="24">
                  <c:v>4.2848616122573846</c:v>
                </c:pt>
                <c:pt idx="25">
                  <c:v>4.1661509464266642</c:v>
                </c:pt>
                <c:pt idx="26">
                  <c:v>4.0480379999999618</c:v>
                </c:pt>
                <c:pt idx="27">
                  <c:v>4.0480380000000089</c:v>
                </c:pt>
                <c:pt idx="28">
                  <c:v>4.0480379999999965</c:v>
                </c:pt>
                <c:pt idx="29">
                  <c:v>4.0480379999999929</c:v>
                </c:pt>
                <c:pt idx="30">
                  <c:v>4.0480380000000018</c:v>
                </c:pt>
                <c:pt idx="31">
                  <c:v>4.0480379999999698</c:v>
                </c:pt>
                <c:pt idx="32">
                  <c:v>4.0480379999999965</c:v>
                </c:pt>
                <c:pt idx="33">
                  <c:v>4.048038000000016</c:v>
                </c:pt>
                <c:pt idx="34">
                  <c:v>4.0480380000000036</c:v>
                </c:pt>
                <c:pt idx="35">
                  <c:v>4.0480379999999849</c:v>
                </c:pt>
                <c:pt idx="36">
                  <c:v>4.0480380000000045</c:v>
                </c:pt>
              </c:numCache>
            </c:numRef>
          </c:val>
          <c:smooth val="0"/>
          <c:extLst>
            <c:ext xmlns:c16="http://schemas.microsoft.com/office/drawing/2014/chart" uri="{C3380CC4-5D6E-409C-BE32-E72D297353CC}">
              <c16:uniqueId val="{00000005-13B6-4A53-A2E5-9CE6C65E5ECB}"/>
            </c:ext>
          </c:extLst>
        </c:ser>
        <c:ser>
          <c:idx val="6"/>
          <c:order val="6"/>
          <c:tx>
            <c:strRef>
              <c:f>'Provincial spending by services'!$AZ$82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services'!$AZ$83:$AZ$119</c:f>
              <c:numCache>
                <c:formatCode>#,##0.00</c:formatCode>
                <c:ptCount val="37"/>
                <c:pt idx="1">
                  <c:v>5.9135360341048396E-2</c:v>
                </c:pt>
                <c:pt idx="2">
                  <c:v>3.4729921550710694</c:v>
                </c:pt>
                <c:pt idx="3">
                  <c:v>3.6712995578662246</c:v>
                </c:pt>
                <c:pt idx="4">
                  <c:v>3.5155791356993404</c:v>
                </c:pt>
                <c:pt idx="5">
                  <c:v>3.5616895686331556</c:v>
                </c:pt>
                <c:pt idx="6">
                  <c:v>3.8226925944768708</c:v>
                </c:pt>
                <c:pt idx="7">
                  <c:v>4.0848272294207755</c:v>
                </c:pt>
                <c:pt idx="8">
                  <c:v>4.3497172971271914</c:v>
                </c:pt>
                <c:pt idx="9">
                  <c:v>4.6118271844528866</c:v>
                </c:pt>
                <c:pt idx="10">
                  <c:v>4.8767750404196519</c:v>
                </c:pt>
                <c:pt idx="11">
                  <c:v>5.1391874383600022</c:v>
                </c:pt>
                <c:pt idx="12">
                  <c:v>5.2423282835855556</c:v>
                </c:pt>
                <c:pt idx="13">
                  <c:v>5.2392667004307922</c:v>
                </c:pt>
                <c:pt idx="14">
                  <c:v>5.2383645959533345</c:v>
                </c:pt>
                <c:pt idx="15">
                  <c:v>5.235069589003289</c:v>
                </c:pt>
                <c:pt idx="16">
                  <c:v>5.2318667381678328</c:v>
                </c:pt>
                <c:pt idx="17">
                  <c:v>5.1007185998207083</c:v>
                </c:pt>
                <c:pt idx="18">
                  <c:v>4.9625175700182744</c:v>
                </c:pt>
                <c:pt idx="19">
                  <c:v>4.8241823127309793</c:v>
                </c:pt>
                <c:pt idx="20">
                  <c:v>4.6910079745157356</c:v>
                </c:pt>
                <c:pt idx="21">
                  <c:v>4.5604684619757885</c:v>
                </c:pt>
                <c:pt idx="22">
                  <c:v>4.4319648582963858</c:v>
                </c:pt>
                <c:pt idx="23">
                  <c:v>4.4046187697218651</c:v>
                </c:pt>
                <c:pt idx="24">
                  <c:v>4.2848616122573873</c:v>
                </c:pt>
                <c:pt idx="25">
                  <c:v>4.1661509464266562</c:v>
                </c:pt>
                <c:pt idx="26">
                  <c:v>4.0480379999999627</c:v>
                </c:pt>
                <c:pt idx="27">
                  <c:v>4.0480380000000062</c:v>
                </c:pt>
                <c:pt idx="28">
                  <c:v>4.0480379999999965</c:v>
                </c:pt>
                <c:pt idx="29">
                  <c:v>4.0480379999999982</c:v>
                </c:pt>
                <c:pt idx="30">
                  <c:v>4.0480379999999867</c:v>
                </c:pt>
                <c:pt idx="31">
                  <c:v>4.0480380000000036</c:v>
                </c:pt>
                <c:pt idx="32">
                  <c:v>4.0480379999999849</c:v>
                </c:pt>
                <c:pt idx="33">
                  <c:v>4.048038</c:v>
                </c:pt>
                <c:pt idx="34">
                  <c:v>4.0480380000000054</c:v>
                </c:pt>
                <c:pt idx="35">
                  <c:v>4.048038</c:v>
                </c:pt>
                <c:pt idx="36">
                  <c:v>4.048038</c:v>
                </c:pt>
              </c:numCache>
            </c:numRef>
          </c:val>
          <c:smooth val="0"/>
          <c:extLst>
            <c:ext xmlns:c16="http://schemas.microsoft.com/office/drawing/2014/chart" uri="{C3380CC4-5D6E-409C-BE32-E72D297353CC}">
              <c16:uniqueId val="{00000006-13B6-4A53-A2E5-9CE6C65E5ECB}"/>
            </c:ext>
          </c:extLst>
        </c:ser>
        <c:dLbls>
          <c:showLegendKey val="0"/>
          <c:showVal val="0"/>
          <c:showCatName val="0"/>
          <c:showSerName val="0"/>
          <c:showPercent val="0"/>
          <c:showBubbleSize val="0"/>
        </c:dLbls>
        <c:smooth val="0"/>
        <c:axId val="514827384"/>
        <c:axId val="514827776"/>
      </c:lineChart>
      <c:catAx>
        <c:axId val="514827384"/>
        <c:scaling>
          <c:orientation val="minMax"/>
        </c:scaling>
        <c:delete val="0"/>
        <c:axPos val="b"/>
        <c:numFmt formatCode="General" sourceLinked="1"/>
        <c:majorTickMark val="out"/>
        <c:minorTickMark val="none"/>
        <c:tickLblPos val="nextTo"/>
        <c:crossAx val="514827776"/>
        <c:crosses val="autoZero"/>
        <c:auto val="1"/>
        <c:lblAlgn val="ctr"/>
        <c:lblOffset val="100"/>
        <c:noMultiLvlLbl val="0"/>
      </c:catAx>
      <c:valAx>
        <c:axId val="514827776"/>
        <c:scaling>
          <c:orientation val="minMax"/>
        </c:scaling>
        <c:delete val="0"/>
        <c:axPos val="l"/>
        <c:majorGridlines/>
        <c:numFmt formatCode="General" sourceLinked="1"/>
        <c:majorTickMark val="out"/>
        <c:minorTickMark val="none"/>
        <c:tickLblPos val="nextTo"/>
        <c:crossAx val="514827384"/>
        <c:crosses val="autoZero"/>
        <c:crossBetween val="between"/>
      </c:valAx>
    </c:plotArea>
    <c:legend>
      <c:legendPos val="b"/>
      <c:layout>
        <c:manualLayout>
          <c:xMode val="edge"/>
          <c:yMode val="edge"/>
          <c:x val="5.2762122159803825E-2"/>
          <c:y val="0.82699194096765272"/>
          <c:w val="0.9249006144703894"/>
          <c:h val="0.15018938855291633"/>
        </c:manualLayout>
      </c:layout>
      <c:overlay val="0"/>
    </c:legend>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MA</a:t>
            </a:r>
            <a:r>
              <a:rPr lang="en-CA" sz="1200" baseline="0"/>
              <a:t> private spending by type of services</a:t>
            </a:r>
            <a:endParaRPr lang="en-CA" sz="1200"/>
          </a:p>
        </c:rich>
      </c:tx>
      <c:overlay val="1"/>
    </c:title>
    <c:autoTitleDeleted val="0"/>
    <c:plotArea>
      <c:layout>
        <c:manualLayout>
          <c:layoutTarget val="inner"/>
          <c:xMode val="edge"/>
          <c:yMode val="edge"/>
          <c:x val="5.1583560879404022E-2"/>
          <c:y val="0.12760610090243552"/>
          <c:w val="0.91301998677394558"/>
          <c:h val="0.58421439849220058"/>
        </c:manualLayout>
      </c:layout>
      <c:lineChart>
        <c:grouping val="standard"/>
        <c:varyColors val="0"/>
        <c:ser>
          <c:idx val="0"/>
          <c:order val="0"/>
          <c:tx>
            <c:strRef>
              <c:f>'Provincial spending by services'!$BB$82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services'!$BB$83:$BB$119</c:f>
              <c:numCache>
                <c:formatCode>#,##0.00</c:formatCode>
                <c:ptCount val="37"/>
                <c:pt idx="1">
                  <c:v>5.9169974069967965</c:v>
                </c:pt>
                <c:pt idx="2">
                  <c:v>4.3225599984054979</c:v>
                </c:pt>
                <c:pt idx="3">
                  <c:v>4.3223496393564167</c:v>
                </c:pt>
                <c:pt idx="4">
                  <c:v>4.1115106781700721</c:v>
                </c:pt>
                <c:pt idx="5">
                  <c:v>4.0950026078253723</c:v>
                </c:pt>
                <c:pt idx="6">
                  <c:v>4.2948516022288459</c:v>
                </c:pt>
                <c:pt idx="7">
                  <c:v>4.4918212190390339</c:v>
                </c:pt>
                <c:pt idx="8">
                  <c:v>4.6932459756759046</c:v>
                </c:pt>
                <c:pt idx="9">
                  <c:v>4.8796037243136103</c:v>
                </c:pt>
                <c:pt idx="10">
                  <c:v>5.0773191706057244</c:v>
                </c:pt>
                <c:pt idx="11">
                  <c:v>5.2749010702858374</c:v>
                </c:pt>
                <c:pt idx="12">
                  <c:v>5.4566312713202354</c:v>
                </c:pt>
                <c:pt idx="13">
                  <c:v>5.4562582187496513</c:v>
                </c:pt>
                <c:pt idx="14">
                  <c:v>5.4587146882057489</c:v>
                </c:pt>
                <c:pt idx="15">
                  <c:v>5.4676772643904847</c:v>
                </c:pt>
                <c:pt idx="16">
                  <c:v>5.4696215117587803</c:v>
                </c:pt>
                <c:pt idx="17">
                  <c:v>5.3439328990345381</c:v>
                </c:pt>
                <c:pt idx="18">
                  <c:v>5.2104510410985085</c:v>
                </c:pt>
                <c:pt idx="19">
                  <c:v>5.0834299116614261</c:v>
                </c:pt>
                <c:pt idx="20">
                  <c:v>4.9541201239356356</c:v>
                </c:pt>
                <c:pt idx="21">
                  <c:v>4.8333052622995814</c:v>
                </c:pt>
                <c:pt idx="22">
                  <c:v>4.7130739547110299</c:v>
                </c:pt>
                <c:pt idx="23">
                  <c:v>4.4046187697218766</c:v>
                </c:pt>
                <c:pt idx="24">
                  <c:v>4.2848616122573766</c:v>
                </c:pt>
                <c:pt idx="25">
                  <c:v>4.1661509464266597</c:v>
                </c:pt>
                <c:pt idx="26">
                  <c:v>4.048037999999976</c:v>
                </c:pt>
                <c:pt idx="27">
                  <c:v>4.0480379999999947</c:v>
                </c:pt>
                <c:pt idx="28">
                  <c:v>4.0480380000000054</c:v>
                </c:pt>
                <c:pt idx="29">
                  <c:v>4.0480379999999938</c:v>
                </c:pt>
                <c:pt idx="30">
                  <c:v>4.0480379999999867</c:v>
                </c:pt>
                <c:pt idx="31">
                  <c:v>4.0480380000000133</c:v>
                </c:pt>
                <c:pt idx="32">
                  <c:v>4.0480379999999823</c:v>
                </c:pt>
                <c:pt idx="33">
                  <c:v>4.048037999999992</c:v>
                </c:pt>
                <c:pt idx="34">
                  <c:v>4.0480379999999965</c:v>
                </c:pt>
                <c:pt idx="35">
                  <c:v>4.0480380000000098</c:v>
                </c:pt>
                <c:pt idx="36">
                  <c:v>4.0480379999999982</c:v>
                </c:pt>
              </c:numCache>
            </c:numRef>
          </c:val>
          <c:smooth val="0"/>
          <c:extLst>
            <c:ext xmlns:c16="http://schemas.microsoft.com/office/drawing/2014/chart" uri="{C3380CC4-5D6E-409C-BE32-E72D297353CC}">
              <c16:uniqueId val="{00000000-137E-4869-8154-65622A389227}"/>
            </c:ext>
          </c:extLst>
        </c:ser>
        <c:ser>
          <c:idx val="1"/>
          <c:order val="1"/>
          <c:tx>
            <c:strRef>
              <c:f>'Provincial spending by services'!$BC$82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services'!$BC$83:$BC$119</c:f>
              <c:numCache>
                <c:formatCode>#,##0.00</c:formatCode>
                <c:ptCount val="37"/>
                <c:pt idx="1">
                  <c:v>7.0689659451248552</c:v>
                </c:pt>
                <c:pt idx="2">
                  <c:v>4.1071323919535336</c:v>
                </c:pt>
                <c:pt idx="3">
                  <c:v>4.1057734099377816</c:v>
                </c:pt>
                <c:pt idx="4">
                  <c:v>3.8942157553855363</c:v>
                </c:pt>
                <c:pt idx="5">
                  <c:v>3.8765761435447237</c:v>
                </c:pt>
                <c:pt idx="6">
                  <c:v>4.0748276399071619</c:v>
                </c:pt>
                <c:pt idx="7">
                  <c:v>4.2701913014178148</c:v>
                </c:pt>
                <c:pt idx="8">
                  <c:v>4.4699859264008897</c:v>
                </c:pt>
                <c:pt idx="9">
                  <c:v>4.654730890388036</c:v>
                </c:pt>
                <c:pt idx="10">
                  <c:v>4.8507942777328363</c:v>
                </c:pt>
                <c:pt idx="11">
                  <c:v>5.0467091689446129</c:v>
                </c:pt>
                <c:pt idx="12">
                  <c:v>5.4566312713202167</c:v>
                </c:pt>
                <c:pt idx="13">
                  <c:v>5.4562582187496647</c:v>
                </c:pt>
                <c:pt idx="14">
                  <c:v>5.4587146882057551</c:v>
                </c:pt>
                <c:pt idx="15">
                  <c:v>5.467677264390459</c:v>
                </c:pt>
                <c:pt idx="16">
                  <c:v>5.4696215117588096</c:v>
                </c:pt>
                <c:pt idx="17">
                  <c:v>5.3439328990345158</c:v>
                </c:pt>
                <c:pt idx="18">
                  <c:v>5.2104510410984943</c:v>
                </c:pt>
                <c:pt idx="19">
                  <c:v>5.0834299116614607</c:v>
                </c:pt>
                <c:pt idx="20">
                  <c:v>4.9541201239356054</c:v>
                </c:pt>
                <c:pt idx="21">
                  <c:v>4.8333052622996062</c:v>
                </c:pt>
                <c:pt idx="22">
                  <c:v>4.7130739547110094</c:v>
                </c:pt>
                <c:pt idx="23">
                  <c:v>4.4046187697218748</c:v>
                </c:pt>
                <c:pt idx="24">
                  <c:v>4.2848616122573819</c:v>
                </c:pt>
                <c:pt idx="25">
                  <c:v>4.1661509464266642</c:v>
                </c:pt>
                <c:pt idx="26">
                  <c:v>4.0480379999999672</c:v>
                </c:pt>
                <c:pt idx="27">
                  <c:v>4.0480379999999965</c:v>
                </c:pt>
                <c:pt idx="28">
                  <c:v>4.0480379999999938</c:v>
                </c:pt>
                <c:pt idx="29">
                  <c:v>4.048038000000008</c:v>
                </c:pt>
                <c:pt idx="30">
                  <c:v>4.0480379999999929</c:v>
                </c:pt>
                <c:pt idx="31">
                  <c:v>4.048038</c:v>
                </c:pt>
                <c:pt idx="32">
                  <c:v>4.0480379999999974</c:v>
                </c:pt>
                <c:pt idx="33">
                  <c:v>4.0480379999999903</c:v>
                </c:pt>
                <c:pt idx="34">
                  <c:v>4.0480380000000027</c:v>
                </c:pt>
                <c:pt idx="35">
                  <c:v>4.0480379999999867</c:v>
                </c:pt>
                <c:pt idx="36">
                  <c:v>4.0480379999999974</c:v>
                </c:pt>
              </c:numCache>
            </c:numRef>
          </c:val>
          <c:smooth val="0"/>
          <c:extLst>
            <c:ext xmlns:c16="http://schemas.microsoft.com/office/drawing/2014/chart" uri="{C3380CC4-5D6E-409C-BE32-E72D297353CC}">
              <c16:uniqueId val="{00000001-137E-4869-8154-65622A389227}"/>
            </c:ext>
          </c:extLst>
        </c:ser>
        <c:ser>
          <c:idx val="2"/>
          <c:order val="2"/>
          <c:tx>
            <c:strRef>
              <c:f>'Provincial spending by services'!$BD$82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services'!$BD$83:$BD$119</c:f>
              <c:numCache>
                <c:formatCode>#,##0.00</c:formatCode>
                <c:ptCount val="37"/>
                <c:pt idx="1">
                  <c:v>6.6774028740947804</c:v>
                </c:pt>
                <c:pt idx="2">
                  <c:v>4.7757220421152615</c:v>
                </c:pt>
                <c:pt idx="3">
                  <c:v>4.7750207519673911</c:v>
                </c:pt>
                <c:pt idx="4">
                  <c:v>4.5627829305116059</c:v>
                </c:pt>
                <c:pt idx="5">
                  <c:v>4.5457243862153556</c:v>
                </c:pt>
                <c:pt idx="6">
                  <c:v>4.7459638508170405</c:v>
                </c:pt>
                <c:pt idx="7">
                  <c:v>4.9433146394108398</c:v>
                </c:pt>
                <c:pt idx="8">
                  <c:v>5.1451429671170255</c:v>
                </c:pt>
                <c:pt idx="9">
                  <c:v>5.3318424483450126</c:v>
                </c:pt>
                <c:pt idx="10">
                  <c:v>5.5299518145852273</c:v>
                </c:pt>
                <c:pt idx="11">
                  <c:v>5.7279302233515557</c:v>
                </c:pt>
                <c:pt idx="12">
                  <c:v>5.4566312713202167</c:v>
                </c:pt>
                <c:pt idx="13">
                  <c:v>5.4562582187496647</c:v>
                </c:pt>
                <c:pt idx="14">
                  <c:v>5.4587146882057551</c:v>
                </c:pt>
                <c:pt idx="15">
                  <c:v>5.467677264390459</c:v>
                </c:pt>
                <c:pt idx="16">
                  <c:v>5.4696215117588096</c:v>
                </c:pt>
                <c:pt idx="17">
                  <c:v>5.3439328990345158</c:v>
                </c:pt>
                <c:pt idx="18">
                  <c:v>5.2104510410984943</c:v>
                </c:pt>
                <c:pt idx="19">
                  <c:v>5.0834299116614607</c:v>
                </c:pt>
                <c:pt idx="20">
                  <c:v>4.9541201239356054</c:v>
                </c:pt>
                <c:pt idx="21">
                  <c:v>4.8333052622996062</c:v>
                </c:pt>
                <c:pt idx="22">
                  <c:v>4.7130739547110094</c:v>
                </c:pt>
                <c:pt idx="23">
                  <c:v>4.4046187697218748</c:v>
                </c:pt>
                <c:pt idx="24">
                  <c:v>4.2848616122573819</c:v>
                </c:pt>
                <c:pt idx="25">
                  <c:v>4.1661509464266642</c:v>
                </c:pt>
                <c:pt idx="26">
                  <c:v>4.0480379999999672</c:v>
                </c:pt>
                <c:pt idx="27">
                  <c:v>4.0480379999999965</c:v>
                </c:pt>
                <c:pt idx="28">
                  <c:v>4.0480379999999938</c:v>
                </c:pt>
                <c:pt idx="29">
                  <c:v>4.048038000000008</c:v>
                </c:pt>
                <c:pt idx="30">
                  <c:v>4.0480379999999929</c:v>
                </c:pt>
                <c:pt idx="31">
                  <c:v>4.048038</c:v>
                </c:pt>
                <c:pt idx="32">
                  <c:v>4.0480379999999974</c:v>
                </c:pt>
                <c:pt idx="33">
                  <c:v>4.0480379999999903</c:v>
                </c:pt>
                <c:pt idx="34">
                  <c:v>4.0480380000000027</c:v>
                </c:pt>
                <c:pt idx="35">
                  <c:v>4.0480379999999867</c:v>
                </c:pt>
                <c:pt idx="36">
                  <c:v>4.0480379999999974</c:v>
                </c:pt>
              </c:numCache>
            </c:numRef>
          </c:val>
          <c:smooth val="0"/>
          <c:extLst>
            <c:ext xmlns:c16="http://schemas.microsoft.com/office/drawing/2014/chart" uri="{C3380CC4-5D6E-409C-BE32-E72D297353CC}">
              <c16:uniqueId val="{00000002-137E-4869-8154-65622A389227}"/>
            </c:ext>
          </c:extLst>
        </c:ser>
        <c:ser>
          <c:idx val="3"/>
          <c:order val="3"/>
          <c:tx>
            <c:strRef>
              <c:f>'Provincial spending by services'!$BE$82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services'!$BE$83:$BE$119</c:f>
              <c:numCache>
                <c:formatCode>#,##0.00</c:formatCode>
                <c:ptCount val="37"/>
                <c:pt idx="1">
                  <c:v>5.6106288453538715</c:v>
                </c:pt>
                <c:pt idx="2">
                  <c:v>4.3204680263656856</c:v>
                </c:pt>
                <c:pt idx="3">
                  <c:v>4.3202508141797109</c:v>
                </c:pt>
                <c:pt idx="4">
                  <c:v>4.1094092175886114</c:v>
                </c:pt>
                <c:pt idx="5">
                  <c:v>4.0928945704234527</c:v>
                </c:pt>
                <c:pt idx="6">
                  <c:v>4.292732560159469</c:v>
                </c:pt>
                <c:pt idx="7">
                  <c:v>4.4896911698324748</c:v>
                </c:pt>
                <c:pt idx="8">
                  <c:v>4.6911047670107786</c:v>
                </c:pt>
                <c:pt idx="9">
                  <c:v>4.8774516031294217</c:v>
                </c:pt>
                <c:pt idx="10">
                  <c:v>5.0751558424512906</c:v>
                </c:pt>
                <c:pt idx="11">
                  <c:v>5.2727264753233625</c:v>
                </c:pt>
                <c:pt idx="12">
                  <c:v>5.4566312713202194</c:v>
                </c:pt>
                <c:pt idx="13">
                  <c:v>5.4562582187496727</c:v>
                </c:pt>
                <c:pt idx="14">
                  <c:v>5.4587146882057613</c:v>
                </c:pt>
                <c:pt idx="15">
                  <c:v>5.467677264390475</c:v>
                </c:pt>
                <c:pt idx="16">
                  <c:v>5.4696215117587741</c:v>
                </c:pt>
                <c:pt idx="17">
                  <c:v>5.3439328990345443</c:v>
                </c:pt>
                <c:pt idx="18">
                  <c:v>5.2104510410984846</c:v>
                </c:pt>
                <c:pt idx="19">
                  <c:v>5.0834299116614368</c:v>
                </c:pt>
                <c:pt idx="20">
                  <c:v>4.9541201239356338</c:v>
                </c:pt>
                <c:pt idx="21">
                  <c:v>4.8333052622996142</c:v>
                </c:pt>
                <c:pt idx="22">
                  <c:v>4.713073954711013</c:v>
                </c:pt>
                <c:pt idx="23">
                  <c:v>4.4046187697218695</c:v>
                </c:pt>
                <c:pt idx="24">
                  <c:v>4.2848616122573837</c:v>
                </c:pt>
                <c:pt idx="25">
                  <c:v>4.1661509464266455</c:v>
                </c:pt>
                <c:pt idx="26">
                  <c:v>4.0480379999999849</c:v>
                </c:pt>
                <c:pt idx="27">
                  <c:v>4.0480379999999947</c:v>
                </c:pt>
                <c:pt idx="28">
                  <c:v>4.0480380000000018</c:v>
                </c:pt>
                <c:pt idx="29">
                  <c:v>4.0480379999999965</c:v>
                </c:pt>
                <c:pt idx="30">
                  <c:v>4.0480379999999903</c:v>
                </c:pt>
                <c:pt idx="31">
                  <c:v>4.0480380000000062</c:v>
                </c:pt>
                <c:pt idx="32">
                  <c:v>4.048037999999992</c:v>
                </c:pt>
                <c:pt idx="33">
                  <c:v>4.0480379999999858</c:v>
                </c:pt>
                <c:pt idx="34">
                  <c:v>4.0480379999999982</c:v>
                </c:pt>
                <c:pt idx="35">
                  <c:v>4.048038000000008</c:v>
                </c:pt>
                <c:pt idx="36">
                  <c:v>4.048038000000008</c:v>
                </c:pt>
              </c:numCache>
            </c:numRef>
          </c:val>
          <c:smooth val="0"/>
          <c:extLst>
            <c:ext xmlns:c16="http://schemas.microsoft.com/office/drawing/2014/chart" uri="{C3380CC4-5D6E-409C-BE32-E72D297353CC}">
              <c16:uniqueId val="{00000003-137E-4869-8154-65622A389227}"/>
            </c:ext>
          </c:extLst>
        </c:ser>
        <c:ser>
          <c:idx val="4"/>
          <c:order val="4"/>
          <c:tx>
            <c:strRef>
              <c:f>'Provincial spending by services'!$BF$82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services'!$BF$83:$BF$119</c:f>
              <c:numCache>
                <c:formatCode>#,##0.00</c:formatCode>
                <c:ptCount val="37"/>
                <c:pt idx="1">
                  <c:v>5.6106288453538307</c:v>
                </c:pt>
                <c:pt idx="2">
                  <c:v>6.6995128411104137</c:v>
                </c:pt>
                <c:pt idx="3">
                  <c:v>6.6539174208432073</c:v>
                </c:pt>
                <c:pt idx="4">
                  <c:v>6.3949256224525204</c:v>
                </c:pt>
                <c:pt idx="5">
                  <c:v>6.3363592671456361</c:v>
                </c:pt>
                <c:pt idx="6">
                  <c:v>6.5003743174461253</c:v>
                </c:pt>
                <c:pt idx="7">
                  <c:v>6.6628446205466378</c:v>
                </c:pt>
                <c:pt idx="8">
                  <c:v>6.8311792396078665</c:v>
                </c:pt>
                <c:pt idx="9">
                  <c:v>6.98538682065315</c:v>
                </c:pt>
                <c:pt idx="10">
                  <c:v>7.1523615926383508</c:v>
                </c:pt>
                <c:pt idx="11">
                  <c:v>7.3203151952382113</c:v>
                </c:pt>
                <c:pt idx="12">
                  <c:v>5.4566312713202194</c:v>
                </c:pt>
                <c:pt idx="13">
                  <c:v>5.4562582187496798</c:v>
                </c:pt>
                <c:pt idx="14">
                  <c:v>5.4587146882057409</c:v>
                </c:pt>
                <c:pt idx="15">
                  <c:v>5.4676772643904625</c:v>
                </c:pt>
                <c:pt idx="16">
                  <c:v>5.4696215117587839</c:v>
                </c:pt>
                <c:pt idx="17">
                  <c:v>5.3439328990345381</c:v>
                </c:pt>
                <c:pt idx="18">
                  <c:v>5.2104510410985094</c:v>
                </c:pt>
                <c:pt idx="19">
                  <c:v>5.0834299116614474</c:v>
                </c:pt>
                <c:pt idx="20">
                  <c:v>4.9541201239356045</c:v>
                </c:pt>
                <c:pt idx="21">
                  <c:v>4.8333052622996062</c:v>
                </c:pt>
                <c:pt idx="22">
                  <c:v>4.7130739547110272</c:v>
                </c:pt>
                <c:pt idx="23">
                  <c:v>4.4046187697218597</c:v>
                </c:pt>
                <c:pt idx="24">
                  <c:v>4.2848616122573935</c:v>
                </c:pt>
                <c:pt idx="25">
                  <c:v>4.1661509464266473</c:v>
                </c:pt>
                <c:pt idx="26">
                  <c:v>4.0480379999999769</c:v>
                </c:pt>
                <c:pt idx="27">
                  <c:v>4.0480379999999956</c:v>
                </c:pt>
                <c:pt idx="28">
                  <c:v>4.0480379999999982</c:v>
                </c:pt>
                <c:pt idx="29">
                  <c:v>4.0480380000000009</c:v>
                </c:pt>
                <c:pt idx="30">
                  <c:v>4.0480379999999938</c:v>
                </c:pt>
                <c:pt idx="31">
                  <c:v>4.0480379999999982</c:v>
                </c:pt>
                <c:pt idx="32">
                  <c:v>4.0480379999999894</c:v>
                </c:pt>
                <c:pt idx="33">
                  <c:v>4.0480379999999929</c:v>
                </c:pt>
                <c:pt idx="34">
                  <c:v>4.048038</c:v>
                </c:pt>
                <c:pt idx="35">
                  <c:v>4.0480380000000054</c:v>
                </c:pt>
                <c:pt idx="36">
                  <c:v>4.0480379999999938</c:v>
                </c:pt>
              </c:numCache>
            </c:numRef>
          </c:val>
          <c:smooth val="0"/>
          <c:extLst>
            <c:ext xmlns:c16="http://schemas.microsoft.com/office/drawing/2014/chart" uri="{C3380CC4-5D6E-409C-BE32-E72D297353CC}">
              <c16:uniqueId val="{00000004-137E-4869-8154-65622A389227}"/>
            </c:ext>
          </c:extLst>
        </c:ser>
        <c:ser>
          <c:idx val="5"/>
          <c:order val="5"/>
          <c:tx>
            <c:strRef>
              <c:f>'Provincial spending by services'!$BG$82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services'!$BG$83:$BG$119</c:f>
              <c:numCache>
                <c:formatCode>#,##0.00</c:formatCode>
                <c:ptCount val="37"/>
                <c:pt idx="1">
                  <c:v>7.3383286704160859</c:v>
                </c:pt>
                <c:pt idx="2">
                  <c:v>4.8281485126596024</c:v>
                </c:pt>
                <c:pt idx="3">
                  <c:v>4.827137846410082</c:v>
                </c:pt>
                <c:pt idx="4">
                  <c:v>4.614488779962481</c:v>
                </c:pt>
                <c:pt idx="5">
                  <c:v>4.597118869143376</c:v>
                </c:pt>
                <c:pt idx="6">
                  <c:v>4.7971559260491343</c:v>
                </c:pt>
                <c:pt idx="7">
                  <c:v>4.9943043933078428</c:v>
                </c:pt>
                <c:pt idx="8">
                  <c:v>5.1959340530348941</c:v>
                </c:pt>
                <c:pt idx="9">
                  <c:v>5.3824290501519982</c:v>
                </c:pt>
                <c:pt idx="10">
                  <c:v>5.5803408986753995</c:v>
                </c:pt>
                <c:pt idx="11">
                  <c:v>5.7781231670495874</c:v>
                </c:pt>
                <c:pt idx="12">
                  <c:v>5.4566312713202194</c:v>
                </c:pt>
                <c:pt idx="13">
                  <c:v>5.4562582187496611</c:v>
                </c:pt>
                <c:pt idx="14">
                  <c:v>5.458714688205764</c:v>
                </c:pt>
                <c:pt idx="15">
                  <c:v>5.4676772643904687</c:v>
                </c:pt>
                <c:pt idx="16">
                  <c:v>5.4696215117587732</c:v>
                </c:pt>
                <c:pt idx="17">
                  <c:v>5.3439328990345434</c:v>
                </c:pt>
                <c:pt idx="18">
                  <c:v>5.2104510410984988</c:v>
                </c:pt>
                <c:pt idx="19">
                  <c:v>5.0834299116614474</c:v>
                </c:pt>
                <c:pt idx="20">
                  <c:v>4.9541201239356001</c:v>
                </c:pt>
                <c:pt idx="21">
                  <c:v>4.8333052622996089</c:v>
                </c:pt>
                <c:pt idx="22">
                  <c:v>4.7130739547110263</c:v>
                </c:pt>
                <c:pt idx="23">
                  <c:v>4.4046187697218517</c:v>
                </c:pt>
                <c:pt idx="24">
                  <c:v>4.2848616122574015</c:v>
                </c:pt>
                <c:pt idx="25">
                  <c:v>4.166150946426642</c:v>
                </c:pt>
                <c:pt idx="26">
                  <c:v>4.0480379999999698</c:v>
                </c:pt>
                <c:pt idx="27">
                  <c:v>4.0480380000000089</c:v>
                </c:pt>
                <c:pt idx="28">
                  <c:v>4.0480379999999947</c:v>
                </c:pt>
                <c:pt idx="29">
                  <c:v>4.048037999999992</c:v>
                </c:pt>
                <c:pt idx="30">
                  <c:v>4.0480379999999965</c:v>
                </c:pt>
                <c:pt idx="31">
                  <c:v>4.0480380000000089</c:v>
                </c:pt>
                <c:pt idx="32">
                  <c:v>4.0480379999999867</c:v>
                </c:pt>
                <c:pt idx="33">
                  <c:v>4.0480379999999876</c:v>
                </c:pt>
                <c:pt idx="34">
                  <c:v>4.0480380000000169</c:v>
                </c:pt>
                <c:pt idx="35">
                  <c:v>4.0480379999999929</c:v>
                </c:pt>
                <c:pt idx="36">
                  <c:v>4.0480379999999911</c:v>
                </c:pt>
              </c:numCache>
            </c:numRef>
          </c:val>
          <c:smooth val="0"/>
          <c:extLst>
            <c:ext xmlns:c16="http://schemas.microsoft.com/office/drawing/2014/chart" uri="{C3380CC4-5D6E-409C-BE32-E72D297353CC}">
              <c16:uniqueId val="{00000005-137E-4869-8154-65622A389227}"/>
            </c:ext>
          </c:extLst>
        </c:ser>
        <c:ser>
          <c:idx val="6"/>
          <c:order val="6"/>
          <c:tx>
            <c:strRef>
              <c:f>'Provincial spending by services'!$BH$82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services'!$BH$83:$BH$119</c:f>
              <c:numCache>
                <c:formatCode>#,##0.00</c:formatCode>
                <c:ptCount val="37"/>
                <c:pt idx="1">
                  <c:v>2.293469574369015</c:v>
                </c:pt>
                <c:pt idx="2">
                  <c:v>4.3914685167992182</c:v>
                </c:pt>
                <c:pt idx="3">
                  <c:v>4.3914368759109079</c:v>
                </c:pt>
                <c:pt idx="4">
                  <c:v>4.1806374938427755</c:v>
                </c:pt>
                <c:pt idx="5">
                  <c:v>4.1642983558213391</c:v>
                </c:pt>
                <c:pt idx="6">
                  <c:v>4.3644613477909253</c:v>
                </c:pt>
                <c:pt idx="7">
                  <c:v>4.5617444542885588</c:v>
                </c:pt>
                <c:pt idx="8">
                  <c:v>4.7634871066495874</c:v>
                </c:pt>
                <c:pt idx="9">
                  <c:v>4.950154056496797</c:v>
                </c:pt>
                <c:pt idx="10">
                  <c:v>5.1481877600056594</c:v>
                </c:pt>
                <c:pt idx="11">
                  <c:v>5.346089270714999</c:v>
                </c:pt>
                <c:pt idx="12">
                  <c:v>5.4566312713202239</c:v>
                </c:pt>
                <c:pt idx="13">
                  <c:v>5.4562582187496655</c:v>
                </c:pt>
                <c:pt idx="14">
                  <c:v>5.458714688205748</c:v>
                </c:pt>
                <c:pt idx="15">
                  <c:v>5.4676772643904812</c:v>
                </c:pt>
                <c:pt idx="16">
                  <c:v>5.4696215117587972</c:v>
                </c:pt>
                <c:pt idx="17">
                  <c:v>5.3439328990345096</c:v>
                </c:pt>
                <c:pt idx="18">
                  <c:v>5.2104510410985041</c:v>
                </c:pt>
                <c:pt idx="19">
                  <c:v>5.0834299116614536</c:v>
                </c:pt>
                <c:pt idx="20">
                  <c:v>4.9541201239356081</c:v>
                </c:pt>
                <c:pt idx="21">
                  <c:v>4.8333052622996124</c:v>
                </c:pt>
                <c:pt idx="22">
                  <c:v>4.7130739547110165</c:v>
                </c:pt>
                <c:pt idx="23">
                  <c:v>4.4046187697218642</c:v>
                </c:pt>
                <c:pt idx="24">
                  <c:v>4.2848616122573846</c:v>
                </c:pt>
                <c:pt idx="25">
                  <c:v>4.1661509464266535</c:v>
                </c:pt>
                <c:pt idx="26">
                  <c:v>4.0480379999999769</c:v>
                </c:pt>
                <c:pt idx="27">
                  <c:v>4.0480380000000151</c:v>
                </c:pt>
                <c:pt idx="28">
                  <c:v>4.0480379999999956</c:v>
                </c:pt>
                <c:pt idx="29">
                  <c:v>4.0480379999999805</c:v>
                </c:pt>
                <c:pt idx="30">
                  <c:v>4.0480379999999956</c:v>
                </c:pt>
                <c:pt idx="31">
                  <c:v>4.0480380000000107</c:v>
                </c:pt>
                <c:pt idx="32">
                  <c:v>4.0480379999999938</c:v>
                </c:pt>
                <c:pt idx="33">
                  <c:v>4.0480379999999956</c:v>
                </c:pt>
                <c:pt idx="34">
                  <c:v>4.0480379999999911</c:v>
                </c:pt>
                <c:pt idx="35">
                  <c:v>4.0480380000000036</c:v>
                </c:pt>
                <c:pt idx="36">
                  <c:v>4.0480379999999974</c:v>
                </c:pt>
              </c:numCache>
            </c:numRef>
          </c:val>
          <c:smooth val="0"/>
          <c:extLst>
            <c:ext xmlns:c16="http://schemas.microsoft.com/office/drawing/2014/chart" uri="{C3380CC4-5D6E-409C-BE32-E72D297353CC}">
              <c16:uniqueId val="{00000006-137E-4869-8154-65622A389227}"/>
            </c:ext>
          </c:extLst>
        </c:ser>
        <c:dLbls>
          <c:showLegendKey val="0"/>
          <c:showVal val="0"/>
          <c:showCatName val="0"/>
          <c:showSerName val="0"/>
          <c:showPercent val="0"/>
          <c:showBubbleSize val="0"/>
        </c:dLbls>
        <c:smooth val="0"/>
        <c:axId val="514828560"/>
        <c:axId val="514828952"/>
      </c:lineChart>
      <c:catAx>
        <c:axId val="514828560"/>
        <c:scaling>
          <c:orientation val="minMax"/>
        </c:scaling>
        <c:delete val="0"/>
        <c:axPos val="b"/>
        <c:numFmt formatCode="General" sourceLinked="1"/>
        <c:majorTickMark val="out"/>
        <c:minorTickMark val="none"/>
        <c:tickLblPos val="nextTo"/>
        <c:crossAx val="514828952"/>
        <c:crosses val="autoZero"/>
        <c:auto val="1"/>
        <c:lblAlgn val="ctr"/>
        <c:lblOffset val="100"/>
        <c:noMultiLvlLbl val="0"/>
      </c:catAx>
      <c:valAx>
        <c:axId val="514828952"/>
        <c:scaling>
          <c:orientation val="minMax"/>
        </c:scaling>
        <c:delete val="0"/>
        <c:axPos val="l"/>
        <c:majorGridlines/>
        <c:numFmt formatCode="General" sourceLinked="1"/>
        <c:majorTickMark val="out"/>
        <c:minorTickMark val="none"/>
        <c:tickLblPos val="nextTo"/>
        <c:crossAx val="514828560"/>
        <c:crosses val="autoZero"/>
        <c:crossBetween val="between"/>
      </c:valAx>
    </c:plotArea>
    <c:legend>
      <c:legendPos val="b"/>
      <c:layout>
        <c:manualLayout>
          <c:xMode val="edge"/>
          <c:yMode val="edge"/>
          <c:x val="8.0825455439614335E-2"/>
          <c:y val="0.82364429027639463"/>
          <c:w val="0.90021226375573959"/>
          <c:h val="0.15322645513212965"/>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Share of</a:t>
            </a:r>
            <a:r>
              <a:rPr lang="en-US" sz="1200" baseline="0"/>
              <a:t> other costs in total HCE</a:t>
            </a:r>
            <a:endParaRPr lang="en-US" sz="1200"/>
          </a:p>
        </c:rich>
      </c:tx>
      <c:overlay val="1"/>
    </c:title>
    <c:autoTitleDeleted val="0"/>
    <c:plotArea>
      <c:layout>
        <c:manualLayout>
          <c:layoutTarget val="inner"/>
          <c:xMode val="edge"/>
          <c:yMode val="edge"/>
          <c:x val="7.1988407699037624E-2"/>
          <c:y val="0.15325240594925635"/>
          <c:w val="0.8913416447944007"/>
          <c:h val="0.73076771653543304"/>
        </c:manualLayout>
      </c:layout>
      <c:lineChart>
        <c:grouping val="standard"/>
        <c:varyColors val="0"/>
        <c:ser>
          <c:idx val="0"/>
          <c:order val="0"/>
          <c:tx>
            <c:strRef>
              <c:f>'Data for Graph A'!$N$1</c:f>
              <c:strCache>
                <c:ptCount val="1"/>
                <c:pt idx="0">
                  <c:v>s_other</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A'!$N$2:$N$62</c:f>
              <c:numCache>
                <c:formatCode>0.0</c:formatCode>
                <c:ptCount val="61"/>
                <c:pt idx="0">
                  <c:v>13.166077344309219</c:v>
                </c:pt>
                <c:pt idx="1">
                  <c:v>12.660141626957042</c:v>
                </c:pt>
                <c:pt idx="2">
                  <c:v>12.882217439003091</c:v>
                </c:pt>
                <c:pt idx="3">
                  <c:v>12.55191519525628</c:v>
                </c:pt>
                <c:pt idx="4">
                  <c:v>12.566119631917461</c:v>
                </c:pt>
                <c:pt idx="5">
                  <c:v>13.411246406001387</c:v>
                </c:pt>
                <c:pt idx="6">
                  <c:v>13.58668767788733</c:v>
                </c:pt>
                <c:pt idx="7">
                  <c:v>13.595503073441446</c:v>
                </c:pt>
                <c:pt idx="8">
                  <c:v>13.283014567085322</c:v>
                </c:pt>
                <c:pt idx="9">
                  <c:v>13.496072494124025</c:v>
                </c:pt>
                <c:pt idx="10">
                  <c:v>13.790942849413229</c:v>
                </c:pt>
                <c:pt idx="11">
                  <c:v>13.839870079229783</c:v>
                </c:pt>
                <c:pt idx="12">
                  <c:v>13.545330919595905</c:v>
                </c:pt>
                <c:pt idx="13">
                  <c:v>13.664620159519153</c:v>
                </c:pt>
                <c:pt idx="14">
                  <c:v>14.230733417191185</c:v>
                </c:pt>
                <c:pt idx="15">
                  <c:v>14.813370638442978</c:v>
                </c:pt>
                <c:pt idx="16">
                  <c:v>14.709920965692971</c:v>
                </c:pt>
                <c:pt idx="17">
                  <c:v>14.725577962533453</c:v>
                </c:pt>
                <c:pt idx="18">
                  <c:v>15.016679986680639</c:v>
                </c:pt>
                <c:pt idx="19">
                  <c:v>16.071321048724169</c:v>
                </c:pt>
                <c:pt idx="20">
                  <c:v>16.269423639942595</c:v>
                </c:pt>
                <c:pt idx="21">
                  <c:v>16.152537751677279</c:v>
                </c:pt>
                <c:pt idx="22">
                  <c:v>16.280682586793883</c:v>
                </c:pt>
                <c:pt idx="23">
                  <c:v>17.100742739149329</c:v>
                </c:pt>
                <c:pt idx="24">
                  <c:v>18.173729936550611</c:v>
                </c:pt>
                <c:pt idx="25">
                  <c:v>18.512742831189712</c:v>
                </c:pt>
                <c:pt idx="26">
                  <c:v>19.374735538017461</c:v>
                </c:pt>
                <c:pt idx="27">
                  <c:v>19.233994400746383</c:v>
                </c:pt>
                <c:pt idx="28">
                  <c:v>20.028333770493944</c:v>
                </c:pt>
                <c:pt idx="29">
                  <c:v>19.115852678306844</c:v>
                </c:pt>
                <c:pt idx="30">
                  <c:v>19.726414116400928</c:v>
                </c:pt>
                <c:pt idx="31">
                  <c:v>19.771607406751208</c:v>
                </c:pt>
                <c:pt idx="32">
                  <c:v>19.703862928090405</c:v>
                </c:pt>
                <c:pt idx="33">
                  <c:v>19.936437549696127</c:v>
                </c:pt>
                <c:pt idx="34">
                  <c:v>19.527521036858946</c:v>
                </c:pt>
                <c:pt idx="35">
                  <c:v>19.53316834499822</c:v>
                </c:pt>
                <c:pt idx="36">
                  <c:v>19.279972073823888</c:v>
                </c:pt>
                <c:pt idx="37">
                  <c:v>19.234292504988215</c:v>
                </c:pt>
                <c:pt idx="38">
                  <c:v>18.754479516083126</c:v>
                </c:pt>
                <c:pt idx="39">
                  <c:v>19.192928527078291</c:v>
                </c:pt>
                <c:pt idx="40">
                  <c:v>18.59009146894304</c:v>
                </c:pt>
              </c:numCache>
            </c:numRef>
          </c:val>
          <c:smooth val="0"/>
          <c:extLst>
            <c:ext xmlns:c16="http://schemas.microsoft.com/office/drawing/2014/chart" uri="{C3380CC4-5D6E-409C-BE32-E72D297353CC}">
              <c16:uniqueId val="{00000000-B006-4821-BEAE-83B4A1C9549F}"/>
            </c:ext>
          </c:extLst>
        </c:ser>
        <c:ser>
          <c:idx val="1"/>
          <c:order val="1"/>
          <c:tx>
            <c:strRef>
              <c:f>'Data for Graph A'!$O$1</c:f>
              <c:strCache>
                <c:ptCount val="1"/>
                <c:pt idx="0">
                  <c:v>Ŝ_other</c:v>
                </c:pt>
              </c:strCache>
            </c:strRef>
          </c:tx>
          <c:marker>
            <c:symbol val="none"/>
          </c:marker>
          <c:cat>
            <c:strRef>
              <c:f>'Data for Graph A'!$A$2:$A$62</c:f>
              <c:strCache>
                <c:ptCount val="61"/>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pt idx="53">
                  <c:v>28</c:v>
                </c:pt>
                <c:pt idx="54">
                  <c:v>29</c:v>
                </c:pt>
                <c:pt idx="55">
                  <c:v>30</c:v>
                </c:pt>
                <c:pt idx="56">
                  <c:v>31</c:v>
                </c:pt>
                <c:pt idx="57">
                  <c:v>32</c:v>
                </c:pt>
                <c:pt idx="58">
                  <c:v>33</c:v>
                </c:pt>
                <c:pt idx="59">
                  <c:v>34</c:v>
                </c:pt>
                <c:pt idx="60">
                  <c:v>35</c:v>
                </c:pt>
              </c:strCache>
            </c:strRef>
          </c:cat>
          <c:val>
            <c:numRef>
              <c:f>'Data for Graph A'!$O$2:$O$62</c:f>
              <c:numCache>
                <c:formatCode>0.0</c:formatCode>
                <c:ptCount val="61"/>
                <c:pt idx="40">
                  <c:v>18.59009146894304</c:v>
                </c:pt>
                <c:pt idx="41">
                  <c:v>18.55424371779009</c:v>
                </c:pt>
                <c:pt idx="42">
                  <c:v>18.536319842213615</c:v>
                </c:pt>
                <c:pt idx="43">
                  <c:v>18.51839596663714</c:v>
                </c:pt>
                <c:pt idx="44">
                  <c:v>18.500472091060665</c:v>
                </c:pt>
                <c:pt idx="45">
                  <c:v>18.482548215484194</c:v>
                </c:pt>
                <c:pt idx="46">
                  <c:v>18.464624339907719</c:v>
                </c:pt>
                <c:pt idx="47">
                  <c:v>18.446700464331244</c:v>
                </c:pt>
                <c:pt idx="48">
                  <c:v>18.428776588754769</c:v>
                </c:pt>
                <c:pt idx="49">
                  <c:v>18.410852713178294</c:v>
                </c:pt>
                <c:pt idx="50">
                  <c:v>18.410852713178294</c:v>
                </c:pt>
                <c:pt idx="51">
                  <c:v>18.410852713178294</c:v>
                </c:pt>
                <c:pt idx="52">
                  <c:v>18.410852713178294</c:v>
                </c:pt>
                <c:pt idx="53">
                  <c:v>18.410852713178294</c:v>
                </c:pt>
                <c:pt idx="54">
                  <c:v>18.410852713178294</c:v>
                </c:pt>
                <c:pt idx="55">
                  <c:v>18.410852713178294</c:v>
                </c:pt>
                <c:pt idx="56">
                  <c:v>18.410852713178294</c:v>
                </c:pt>
                <c:pt idx="57">
                  <c:v>18.410852713178294</c:v>
                </c:pt>
                <c:pt idx="58">
                  <c:v>18.410852713178294</c:v>
                </c:pt>
                <c:pt idx="59">
                  <c:v>18.410852713178294</c:v>
                </c:pt>
                <c:pt idx="60">
                  <c:v>18.410852713178294</c:v>
                </c:pt>
              </c:numCache>
            </c:numRef>
          </c:val>
          <c:smooth val="0"/>
          <c:extLst>
            <c:ext xmlns:c16="http://schemas.microsoft.com/office/drawing/2014/chart" uri="{C3380CC4-5D6E-409C-BE32-E72D297353CC}">
              <c16:uniqueId val="{00000001-B006-4821-BEAE-83B4A1C9549F}"/>
            </c:ext>
          </c:extLst>
        </c:ser>
        <c:dLbls>
          <c:showLegendKey val="0"/>
          <c:showVal val="0"/>
          <c:showCatName val="0"/>
          <c:showSerName val="0"/>
          <c:showPercent val="0"/>
          <c:showBubbleSize val="0"/>
        </c:dLbls>
        <c:smooth val="0"/>
        <c:axId val="509489688"/>
        <c:axId val="509483024"/>
      </c:lineChart>
      <c:catAx>
        <c:axId val="509489688"/>
        <c:scaling>
          <c:orientation val="minMax"/>
        </c:scaling>
        <c:delete val="0"/>
        <c:axPos val="b"/>
        <c:numFmt formatCode="General" sourceLinked="0"/>
        <c:majorTickMark val="out"/>
        <c:minorTickMark val="none"/>
        <c:tickLblPos val="nextTo"/>
        <c:crossAx val="509483024"/>
        <c:crosses val="autoZero"/>
        <c:auto val="1"/>
        <c:lblAlgn val="ctr"/>
        <c:lblOffset val="100"/>
        <c:noMultiLvlLbl val="0"/>
      </c:catAx>
      <c:valAx>
        <c:axId val="509483024"/>
        <c:scaling>
          <c:orientation val="minMax"/>
          <c:min val="10"/>
        </c:scaling>
        <c:delete val="0"/>
        <c:axPos val="l"/>
        <c:majorGridlines/>
        <c:numFmt formatCode="0" sourceLinked="0"/>
        <c:majorTickMark val="out"/>
        <c:minorTickMark val="none"/>
        <c:tickLblPos val="nextTo"/>
        <c:crossAx val="509489688"/>
        <c:crosses val="autoZero"/>
        <c:crossBetween val="between"/>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a:t>
            </a:r>
            <a:r>
              <a:rPr lang="en-CA" sz="1200" baseline="0"/>
              <a:t> of SK private spending  by type of services</a:t>
            </a:r>
            <a:endParaRPr lang="en-CA" sz="1200"/>
          </a:p>
        </c:rich>
      </c:tx>
      <c:layout>
        <c:manualLayout>
          <c:xMode val="edge"/>
          <c:yMode val="edge"/>
          <c:x val="0.10007275664785606"/>
          <c:y val="3.3943002070538721E-2"/>
        </c:manualLayout>
      </c:layout>
      <c:overlay val="1"/>
    </c:title>
    <c:autoTitleDeleted val="0"/>
    <c:plotArea>
      <c:layout>
        <c:manualLayout>
          <c:layoutTarget val="inner"/>
          <c:xMode val="edge"/>
          <c:yMode val="edge"/>
          <c:x val="5.0916534939991681E-2"/>
          <c:y val="0.14943293552883763"/>
          <c:w val="0.91431935469539649"/>
          <c:h val="0.56191971676548724"/>
        </c:manualLayout>
      </c:layout>
      <c:lineChart>
        <c:grouping val="standard"/>
        <c:varyColors val="0"/>
        <c:ser>
          <c:idx val="0"/>
          <c:order val="0"/>
          <c:tx>
            <c:strRef>
              <c:f>'Provincial spending by services'!$BJ$82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services'!$BJ$83:$BJ$119</c:f>
              <c:numCache>
                <c:formatCode>#,##0.00</c:formatCode>
                <c:ptCount val="37"/>
                <c:pt idx="1">
                  <c:v>4.5989031436173358</c:v>
                </c:pt>
                <c:pt idx="2">
                  <c:v>3.4752140745929165</c:v>
                </c:pt>
                <c:pt idx="3">
                  <c:v>4.3706598426211514</c:v>
                </c:pt>
                <c:pt idx="4">
                  <c:v>4.1091780665722402</c:v>
                </c:pt>
                <c:pt idx="5">
                  <c:v>4.0412060448852056</c:v>
                </c:pt>
                <c:pt idx="6">
                  <c:v>4.1896736030888793</c:v>
                </c:pt>
                <c:pt idx="7">
                  <c:v>4.3440473508986477</c:v>
                </c:pt>
                <c:pt idx="8">
                  <c:v>4.4854660950908265</c:v>
                </c:pt>
                <c:pt idx="9">
                  <c:v>4.6266491522285946</c:v>
                </c:pt>
                <c:pt idx="10">
                  <c:v>4.7803014369683501</c:v>
                </c:pt>
                <c:pt idx="11">
                  <c:v>4.933665984498286</c:v>
                </c:pt>
                <c:pt idx="12">
                  <c:v>5.0951058067515209</c:v>
                </c:pt>
                <c:pt idx="13">
                  <c:v>5.0992436088297319</c:v>
                </c:pt>
                <c:pt idx="14">
                  <c:v>5.1060131203673809</c:v>
                </c:pt>
                <c:pt idx="15">
                  <c:v>5.1038781605254204</c:v>
                </c:pt>
                <c:pt idx="16">
                  <c:v>5.1017514097578003</c:v>
                </c:pt>
                <c:pt idx="17">
                  <c:v>4.9806141429977302</c:v>
                </c:pt>
                <c:pt idx="18">
                  <c:v>4.8515297970551154</c:v>
                </c:pt>
                <c:pt idx="19">
                  <c:v>4.7220856877094448</c:v>
                </c:pt>
                <c:pt idx="20">
                  <c:v>4.5969439108329713</c:v>
                </c:pt>
                <c:pt idx="21">
                  <c:v>4.4736106422457356</c:v>
                </c:pt>
                <c:pt idx="22">
                  <c:v>4.3508843753871522</c:v>
                </c:pt>
                <c:pt idx="23">
                  <c:v>4.4046187697218278</c:v>
                </c:pt>
                <c:pt idx="24">
                  <c:v>4.284861612257437</c:v>
                </c:pt>
                <c:pt idx="25">
                  <c:v>4.1661509464266198</c:v>
                </c:pt>
                <c:pt idx="26">
                  <c:v>4.048038000000008</c:v>
                </c:pt>
                <c:pt idx="27">
                  <c:v>4.048038</c:v>
                </c:pt>
                <c:pt idx="28">
                  <c:v>4.0480380000000133</c:v>
                </c:pt>
                <c:pt idx="29">
                  <c:v>4.0480379999999974</c:v>
                </c:pt>
                <c:pt idx="30">
                  <c:v>4.048037999999953</c:v>
                </c:pt>
                <c:pt idx="31">
                  <c:v>4.0480380000000267</c:v>
                </c:pt>
                <c:pt idx="32">
                  <c:v>4.0480380000000027</c:v>
                </c:pt>
                <c:pt idx="33">
                  <c:v>4.0480379999999663</c:v>
                </c:pt>
                <c:pt idx="34">
                  <c:v>4.0480380000000187</c:v>
                </c:pt>
                <c:pt idx="35">
                  <c:v>4.0480380000000205</c:v>
                </c:pt>
                <c:pt idx="36">
                  <c:v>4.0480379999999494</c:v>
                </c:pt>
              </c:numCache>
            </c:numRef>
          </c:val>
          <c:smooth val="0"/>
          <c:extLst>
            <c:ext xmlns:c16="http://schemas.microsoft.com/office/drawing/2014/chart" uri="{C3380CC4-5D6E-409C-BE32-E72D297353CC}">
              <c16:uniqueId val="{00000000-09D7-4E85-B0B2-CCC0AFB12D7A}"/>
            </c:ext>
          </c:extLst>
        </c:ser>
        <c:ser>
          <c:idx val="1"/>
          <c:order val="1"/>
          <c:tx>
            <c:strRef>
              <c:f>'Provincial spending by services'!$BK$82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services'!$BK$83:$BK$119</c:f>
              <c:numCache>
                <c:formatCode>#,##0.00</c:formatCode>
                <c:ptCount val="37"/>
                <c:pt idx="1">
                  <c:v>5.7365358984540347</c:v>
                </c:pt>
                <c:pt idx="2">
                  <c:v>3.2615362498200589</c:v>
                </c:pt>
                <c:pt idx="3">
                  <c:v>4.1539833198166853</c:v>
                </c:pt>
                <c:pt idx="4">
                  <c:v>3.8918880122662527</c:v>
                </c:pt>
                <c:pt idx="5">
                  <c:v>3.8228924639586057</c:v>
                </c:pt>
                <c:pt idx="6">
                  <c:v>3.9698715278475487</c:v>
                </c:pt>
                <c:pt idx="7">
                  <c:v>4.1227308655618051</c:v>
                </c:pt>
                <c:pt idx="8">
                  <c:v>4.262649139789497</c:v>
                </c:pt>
                <c:pt idx="9">
                  <c:v>4.4023186793480722</c:v>
                </c:pt>
                <c:pt idx="10">
                  <c:v>4.5544168526874902</c:v>
                </c:pt>
                <c:pt idx="11">
                  <c:v>4.7062137379298177</c:v>
                </c:pt>
                <c:pt idx="12">
                  <c:v>5.095105806751536</c:v>
                </c:pt>
                <c:pt idx="13">
                  <c:v>5.0992436088296982</c:v>
                </c:pt>
                <c:pt idx="14">
                  <c:v>5.1060131203674022</c:v>
                </c:pt>
                <c:pt idx="15">
                  <c:v>5.1038781605254231</c:v>
                </c:pt>
                <c:pt idx="16">
                  <c:v>5.1017514097578012</c:v>
                </c:pt>
                <c:pt idx="17">
                  <c:v>4.9806141429977329</c:v>
                </c:pt>
                <c:pt idx="18">
                  <c:v>4.8515297970551181</c:v>
                </c:pt>
                <c:pt idx="19">
                  <c:v>4.7220856877094466</c:v>
                </c:pt>
                <c:pt idx="20">
                  <c:v>4.5969439108329784</c:v>
                </c:pt>
                <c:pt idx="21">
                  <c:v>4.4736106422457107</c:v>
                </c:pt>
                <c:pt idx="22">
                  <c:v>4.3508843753871806</c:v>
                </c:pt>
                <c:pt idx="23">
                  <c:v>4.40461876972181</c:v>
                </c:pt>
                <c:pt idx="24">
                  <c:v>4.2848616122574414</c:v>
                </c:pt>
                <c:pt idx="25">
                  <c:v>4.1661509464266206</c:v>
                </c:pt>
                <c:pt idx="26">
                  <c:v>4.0480380000000009</c:v>
                </c:pt>
                <c:pt idx="27">
                  <c:v>4.0480380000000133</c:v>
                </c:pt>
                <c:pt idx="28">
                  <c:v>4.0480380000000071</c:v>
                </c:pt>
                <c:pt idx="29">
                  <c:v>4.0480379999999965</c:v>
                </c:pt>
                <c:pt idx="30">
                  <c:v>4.0480379999999405</c:v>
                </c:pt>
                <c:pt idx="31">
                  <c:v>4.04803800000004</c:v>
                </c:pt>
                <c:pt idx="32">
                  <c:v>4.0480379999999849</c:v>
                </c:pt>
                <c:pt idx="33">
                  <c:v>4.0480379999999645</c:v>
                </c:pt>
                <c:pt idx="34">
                  <c:v>4.0480380000000311</c:v>
                </c:pt>
                <c:pt idx="35">
                  <c:v>4.0480380000000196</c:v>
                </c:pt>
                <c:pt idx="36">
                  <c:v>4.0480379999999432</c:v>
                </c:pt>
              </c:numCache>
            </c:numRef>
          </c:val>
          <c:smooth val="0"/>
          <c:extLst>
            <c:ext xmlns:c16="http://schemas.microsoft.com/office/drawing/2014/chart" uri="{C3380CC4-5D6E-409C-BE32-E72D297353CC}">
              <c16:uniqueId val="{00000001-09D7-4E85-B0B2-CCC0AFB12D7A}"/>
            </c:ext>
          </c:extLst>
        </c:ser>
        <c:ser>
          <c:idx val="2"/>
          <c:order val="2"/>
          <c:tx>
            <c:strRef>
              <c:f>'Provincial spending by services'!$BL$82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services'!$BL$83:$BL$119</c:f>
              <c:numCache>
                <c:formatCode>#,##0.00</c:formatCode>
                <c:ptCount val="37"/>
                <c:pt idx="1">
                  <c:v>5.3498456717295086</c:v>
                </c:pt>
                <c:pt idx="2">
                  <c:v>3.9246953707197081</c:v>
                </c:pt>
                <c:pt idx="3">
                  <c:v>4.8235405808161032</c:v>
                </c:pt>
                <c:pt idx="4">
                  <c:v>4.5604402081884112</c:v>
                </c:pt>
                <c:pt idx="5">
                  <c:v>4.491694889110132</c:v>
                </c:pt>
                <c:pt idx="6">
                  <c:v>4.6403309195019382</c:v>
                </c:pt>
                <c:pt idx="7">
                  <c:v>4.7949022626447109</c:v>
                </c:pt>
                <c:pt idx="8">
                  <c:v>4.9364662273120183</c:v>
                </c:pt>
                <c:pt idx="9">
                  <c:v>5.0777971412757559</c:v>
                </c:pt>
                <c:pt idx="10">
                  <c:v>5.2316546428812121</c:v>
                </c:pt>
                <c:pt idx="11">
                  <c:v>5.385226701684779</c:v>
                </c:pt>
                <c:pt idx="12">
                  <c:v>5.095105806751536</c:v>
                </c:pt>
                <c:pt idx="13">
                  <c:v>5.0992436088296982</c:v>
                </c:pt>
                <c:pt idx="14">
                  <c:v>5.1060131203674022</c:v>
                </c:pt>
                <c:pt idx="15">
                  <c:v>5.1038781605254231</c:v>
                </c:pt>
                <c:pt idx="16">
                  <c:v>5.1017514097578012</c:v>
                </c:pt>
                <c:pt idx="17">
                  <c:v>4.9806141429977329</c:v>
                </c:pt>
                <c:pt idx="18">
                  <c:v>4.8515297970551181</c:v>
                </c:pt>
                <c:pt idx="19">
                  <c:v>4.7220856877094466</c:v>
                </c:pt>
                <c:pt idx="20">
                  <c:v>4.5969439108329784</c:v>
                </c:pt>
                <c:pt idx="21">
                  <c:v>4.4736106422457107</c:v>
                </c:pt>
                <c:pt idx="22">
                  <c:v>4.3508843753871806</c:v>
                </c:pt>
                <c:pt idx="23">
                  <c:v>4.40461876972181</c:v>
                </c:pt>
                <c:pt idx="24">
                  <c:v>4.2848616122574414</c:v>
                </c:pt>
                <c:pt idx="25">
                  <c:v>4.1661509464266206</c:v>
                </c:pt>
                <c:pt idx="26">
                  <c:v>4.0480380000000009</c:v>
                </c:pt>
                <c:pt idx="27">
                  <c:v>4.0480380000000133</c:v>
                </c:pt>
                <c:pt idx="28">
                  <c:v>4.0480380000000071</c:v>
                </c:pt>
                <c:pt idx="29">
                  <c:v>4.0480379999999965</c:v>
                </c:pt>
                <c:pt idx="30">
                  <c:v>4.0480379999999405</c:v>
                </c:pt>
                <c:pt idx="31">
                  <c:v>4.04803800000004</c:v>
                </c:pt>
                <c:pt idx="32">
                  <c:v>4.0480379999999849</c:v>
                </c:pt>
                <c:pt idx="33">
                  <c:v>4.0480379999999645</c:v>
                </c:pt>
                <c:pt idx="34">
                  <c:v>4.0480380000000311</c:v>
                </c:pt>
                <c:pt idx="35">
                  <c:v>4.0480380000000196</c:v>
                </c:pt>
                <c:pt idx="36">
                  <c:v>4.0480379999999432</c:v>
                </c:pt>
              </c:numCache>
            </c:numRef>
          </c:val>
          <c:smooth val="0"/>
          <c:extLst>
            <c:ext xmlns:c16="http://schemas.microsoft.com/office/drawing/2014/chart" uri="{C3380CC4-5D6E-409C-BE32-E72D297353CC}">
              <c16:uniqueId val="{00000002-09D7-4E85-B0B2-CCC0AFB12D7A}"/>
            </c:ext>
          </c:extLst>
        </c:ser>
        <c:ser>
          <c:idx val="3"/>
          <c:order val="3"/>
          <c:tx>
            <c:strRef>
              <c:f>'Provincial spending by services'!$BM$82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services'!$BM$83:$BM$119</c:f>
              <c:numCache>
                <c:formatCode>#,##0.00</c:formatCode>
                <c:ptCount val="37"/>
                <c:pt idx="1">
                  <c:v>4.2963472150122222</c:v>
                </c:pt>
                <c:pt idx="2">
                  <c:v>3.4731390943138742</c:v>
                </c:pt>
                <c:pt idx="3">
                  <c:v>4.3685600455082341</c:v>
                </c:pt>
                <c:pt idx="4">
                  <c:v>4.1070766530738547</c:v>
                </c:pt>
                <c:pt idx="5">
                  <c:v>4.0390990969223957</c:v>
                </c:pt>
                <c:pt idx="6">
                  <c:v>4.187556698005193</c:v>
                </c:pt>
                <c:pt idx="7">
                  <c:v>4.3419203140389415</c:v>
                </c:pt>
                <c:pt idx="8">
                  <c:v>4.4833291359843059</c:v>
                </c:pt>
                <c:pt idx="9">
                  <c:v>4.6245022216522358</c:v>
                </c:pt>
                <c:pt idx="10">
                  <c:v>4.7781442238045724</c:v>
                </c:pt>
                <c:pt idx="11">
                  <c:v>4.9314984382063711</c:v>
                </c:pt>
                <c:pt idx="12">
                  <c:v>5.0951058067515449</c:v>
                </c:pt>
                <c:pt idx="13">
                  <c:v>5.0992436088297222</c:v>
                </c:pt>
                <c:pt idx="14">
                  <c:v>5.1060131203673871</c:v>
                </c:pt>
                <c:pt idx="15">
                  <c:v>5.1038781605254231</c:v>
                </c:pt>
                <c:pt idx="16">
                  <c:v>5.1017514097578083</c:v>
                </c:pt>
                <c:pt idx="17">
                  <c:v>4.9806141429977195</c:v>
                </c:pt>
                <c:pt idx="18">
                  <c:v>4.8515297970551217</c:v>
                </c:pt>
                <c:pt idx="19">
                  <c:v>4.7220856877094519</c:v>
                </c:pt>
                <c:pt idx="20">
                  <c:v>4.5969439108329526</c:v>
                </c:pt>
                <c:pt idx="21">
                  <c:v>4.47361064224574</c:v>
                </c:pt>
                <c:pt idx="22">
                  <c:v>4.3508843753871673</c:v>
                </c:pt>
                <c:pt idx="23">
                  <c:v>4.4046187697218171</c:v>
                </c:pt>
                <c:pt idx="24">
                  <c:v>4.2848616122574423</c:v>
                </c:pt>
                <c:pt idx="25">
                  <c:v>4.1661509464266322</c:v>
                </c:pt>
                <c:pt idx="26">
                  <c:v>4.0480379999999938</c:v>
                </c:pt>
                <c:pt idx="27">
                  <c:v>4.0480380000000089</c:v>
                </c:pt>
                <c:pt idx="28">
                  <c:v>4.0480380000000054</c:v>
                </c:pt>
                <c:pt idx="29">
                  <c:v>4.0480379999999894</c:v>
                </c:pt>
                <c:pt idx="30">
                  <c:v>4.0480379999999645</c:v>
                </c:pt>
                <c:pt idx="31">
                  <c:v>4.048038000000016</c:v>
                </c:pt>
                <c:pt idx="32">
                  <c:v>4.0480379999999965</c:v>
                </c:pt>
                <c:pt idx="33">
                  <c:v>4.048037999999976</c:v>
                </c:pt>
                <c:pt idx="34">
                  <c:v>4.0480380000000231</c:v>
                </c:pt>
                <c:pt idx="35">
                  <c:v>4.0480380000000125</c:v>
                </c:pt>
                <c:pt idx="36">
                  <c:v>4.048037999999953</c:v>
                </c:pt>
              </c:numCache>
            </c:numRef>
          </c:val>
          <c:smooth val="0"/>
          <c:extLst>
            <c:ext xmlns:c16="http://schemas.microsoft.com/office/drawing/2014/chart" uri="{C3380CC4-5D6E-409C-BE32-E72D297353CC}">
              <c16:uniqueId val="{00000003-09D7-4E85-B0B2-CCC0AFB12D7A}"/>
            </c:ext>
          </c:extLst>
        </c:ser>
        <c:ser>
          <c:idx val="4"/>
          <c:order val="4"/>
          <c:tx>
            <c:strRef>
              <c:f>'Provincial spending by services'!$BN$82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services'!$BN$83:$BN$119</c:f>
              <c:numCache>
                <c:formatCode>#,##0.00</c:formatCode>
                <c:ptCount val="37"/>
                <c:pt idx="1">
                  <c:v>4.2963472150122417</c:v>
                </c:pt>
                <c:pt idx="2">
                  <c:v>5.8328604384077947</c:v>
                </c:pt>
                <c:pt idx="3">
                  <c:v>6.7033073401404186</c:v>
                </c:pt>
                <c:pt idx="4">
                  <c:v>6.3925418510919609</c:v>
                </c:pt>
                <c:pt idx="5">
                  <c:v>6.2814043653652512</c:v>
                </c:pt>
                <c:pt idx="6">
                  <c:v>6.3929721196743037</c:v>
                </c:pt>
                <c:pt idx="7">
                  <c:v>6.5120004592280765</c:v>
                </c:pt>
                <c:pt idx="8">
                  <c:v>6.6191563009903369</c:v>
                </c:pt>
                <c:pt idx="9">
                  <c:v>6.7273534015557415</c:v>
                </c:pt>
                <c:pt idx="10">
                  <c:v>6.8494784219850668</c:v>
                </c:pt>
                <c:pt idx="11">
                  <c:v>6.9724501619769006</c:v>
                </c:pt>
                <c:pt idx="12">
                  <c:v>5.0951058067515609</c:v>
                </c:pt>
                <c:pt idx="13">
                  <c:v>5.0992436088296857</c:v>
                </c:pt>
                <c:pt idx="14">
                  <c:v>5.1060131203673942</c:v>
                </c:pt>
                <c:pt idx="15">
                  <c:v>5.1038781605254453</c:v>
                </c:pt>
                <c:pt idx="16">
                  <c:v>5.1017514097577799</c:v>
                </c:pt>
                <c:pt idx="17">
                  <c:v>4.9806141429977258</c:v>
                </c:pt>
                <c:pt idx="18">
                  <c:v>4.8515297970551119</c:v>
                </c:pt>
                <c:pt idx="19">
                  <c:v>4.7220856877094617</c:v>
                </c:pt>
                <c:pt idx="20">
                  <c:v>4.5969439108329615</c:v>
                </c:pt>
                <c:pt idx="21">
                  <c:v>4.4736106422457445</c:v>
                </c:pt>
                <c:pt idx="22">
                  <c:v>4.3508843753871576</c:v>
                </c:pt>
                <c:pt idx="23">
                  <c:v>4.4046187697218189</c:v>
                </c:pt>
                <c:pt idx="24">
                  <c:v>4.2848616122574343</c:v>
                </c:pt>
                <c:pt idx="25">
                  <c:v>4.1661509464266242</c:v>
                </c:pt>
                <c:pt idx="26">
                  <c:v>4.0480379999999903</c:v>
                </c:pt>
                <c:pt idx="27">
                  <c:v>4.0480380000000116</c:v>
                </c:pt>
                <c:pt idx="28">
                  <c:v>4.0480380000000293</c:v>
                </c:pt>
                <c:pt idx="29">
                  <c:v>4.0480379999999796</c:v>
                </c:pt>
                <c:pt idx="30">
                  <c:v>4.0480379999999574</c:v>
                </c:pt>
                <c:pt idx="31">
                  <c:v>4.0480380000000222</c:v>
                </c:pt>
                <c:pt idx="32">
                  <c:v>4.0480379999999903</c:v>
                </c:pt>
                <c:pt idx="33">
                  <c:v>4.0480379999999707</c:v>
                </c:pt>
                <c:pt idx="34">
                  <c:v>4.0480380000000293</c:v>
                </c:pt>
                <c:pt idx="35">
                  <c:v>4.0480380000000196</c:v>
                </c:pt>
                <c:pt idx="36">
                  <c:v>4.0480379999999583</c:v>
                </c:pt>
              </c:numCache>
            </c:numRef>
          </c:val>
          <c:smooth val="0"/>
          <c:extLst>
            <c:ext xmlns:c16="http://schemas.microsoft.com/office/drawing/2014/chart" uri="{C3380CC4-5D6E-409C-BE32-E72D297353CC}">
              <c16:uniqueId val="{00000004-09D7-4E85-B0B2-CCC0AFB12D7A}"/>
            </c:ext>
          </c:extLst>
        </c:ser>
        <c:ser>
          <c:idx val="5"/>
          <c:order val="5"/>
          <c:tx>
            <c:strRef>
              <c:f>'Provincial spending by services'!$BO$82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services'!$BO$83:$BO$119</c:f>
              <c:numCache>
                <c:formatCode>#,##0.00</c:formatCode>
                <c:ptCount val="37"/>
                <c:pt idx="1">
                  <c:v>6.0025465133978626</c:v>
                </c:pt>
                <c:pt idx="2">
                  <c:v>3.9766960143277146</c:v>
                </c:pt>
                <c:pt idx="3">
                  <c:v>4.8756818099473946</c:v>
                </c:pt>
                <c:pt idx="4">
                  <c:v>4.612144899173126</c:v>
                </c:pt>
                <c:pt idx="5">
                  <c:v>4.5430628112382525</c:v>
                </c:pt>
                <c:pt idx="6">
                  <c:v>4.6914713691747245</c:v>
                </c:pt>
                <c:pt idx="7">
                  <c:v>4.845819906082931</c:v>
                </c:pt>
                <c:pt idx="8">
                  <c:v>4.9871565104926185</c:v>
                </c:pt>
                <c:pt idx="9">
                  <c:v>5.1282617354496045</c:v>
                </c:pt>
                <c:pt idx="10">
                  <c:v>5.2819012942211421</c:v>
                </c:pt>
                <c:pt idx="11">
                  <c:v>5.4352569513952416</c:v>
                </c:pt>
                <c:pt idx="12">
                  <c:v>5.095105806751536</c:v>
                </c:pt>
                <c:pt idx="13">
                  <c:v>5.0992436088297062</c:v>
                </c:pt>
                <c:pt idx="14">
                  <c:v>5.1060131203673915</c:v>
                </c:pt>
                <c:pt idx="15">
                  <c:v>5.1038781605254195</c:v>
                </c:pt>
                <c:pt idx="16">
                  <c:v>5.1017514097578074</c:v>
                </c:pt>
                <c:pt idx="17">
                  <c:v>4.9806141429977115</c:v>
                </c:pt>
                <c:pt idx="18">
                  <c:v>4.8515297970551359</c:v>
                </c:pt>
                <c:pt idx="19">
                  <c:v>4.722085687709451</c:v>
                </c:pt>
                <c:pt idx="20">
                  <c:v>4.5969439108329624</c:v>
                </c:pt>
                <c:pt idx="21">
                  <c:v>4.4736106422457427</c:v>
                </c:pt>
                <c:pt idx="22">
                  <c:v>4.3508843753871496</c:v>
                </c:pt>
                <c:pt idx="23">
                  <c:v>4.4046187697218153</c:v>
                </c:pt>
                <c:pt idx="24">
                  <c:v>4.2848616122574334</c:v>
                </c:pt>
                <c:pt idx="25">
                  <c:v>4.1661509464266269</c:v>
                </c:pt>
                <c:pt idx="26">
                  <c:v>4.048038</c:v>
                </c:pt>
                <c:pt idx="27">
                  <c:v>4.048038000000008</c:v>
                </c:pt>
                <c:pt idx="28">
                  <c:v>4.0480380000000036</c:v>
                </c:pt>
                <c:pt idx="29">
                  <c:v>4.0480380000000036</c:v>
                </c:pt>
                <c:pt idx="30">
                  <c:v>4.0480379999999441</c:v>
                </c:pt>
                <c:pt idx="31">
                  <c:v>4.0480380000000356</c:v>
                </c:pt>
                <c:pt idx="32">
                  <c:v>4.0480379999999929</c:v>
                </c:pt>
                <c:pt idx="33">
                  <c:v>4.0480379999999716</c:v>
                </c:pt>
                <c:pt idx="34">
                  <c:v>4.0480380000000151</c:v>
                </c:pt>
                <c:pt idx="35">
                  <c:v>4.0480380000000267</c:v>
                </c:pt>
                <c:pt idx="36">
                  <c:v>4.0480379999999574</c:v>
                </c:pt>
              </c:numCache>
            </c:numRef>
          </c:val>
          <c:smooth val="0"/>
          <c:extLst>
            <c:ext xmlns:c16="http://schemas.microsoft.com/office/drawing/2014/chart" uri="{C3380CC4-5D6E-409C-BE32-E72D297353CC}">
              <c16:uniqueId val="{00000005-09D7-4E85-B0B2-CCC0AFB12D7A}"/>
            </c:ext>
          </c:extLst>
        </c:ser>
        <c:ser>
          <c:idx val="6"/>
          <c:order val="6"/>
          <c:tx>
            <c:strRef>
              <c:f>'Provincial spending by services'!$BP$82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services'!$BP$83:$BP$119</c:f>
              <c:numCache>
                <c:formatCode>#,##0.00</c:formatCode>
                <c:ptCount val="37"/>
                <c:pt idx="1">
                  <c:v>1.0204686516837915</c:v>
                </c:pt>
                <c:pt idx="2">
                  <c:v>3.5435628928395593</c:v>
                </c:pt>
                <c:pt idx="3">
                  <c:v>4.4397790724968358</c:v>
                </c:pt>
                <c:pt idx="4">
                  <c:v>4.1783033334631581</c:v>
                </c:pt>
                <c:pt idx="5">
                  <c:v>4.1104659806618207</c:v>
                </c:pt>
                <c:pt idx="6">
                  <c:v>4.2592131494642489</c:v>
                </c:pt>
                <c:pt idx="7">
                  <c:v>4.4138716996819936</c:v>
                </c:pt>
                <c:pt idx="8">
                  <c:v>4.5555678217154441</c:v>
                </c:pt>
                <c:pt idx="9">
                  <c:v>4.6970293271223396</c:v>
                </c:pt>
                <c:pt idx="10">
                  <c:v>4.8509697050432194</c:v>
                </c:pt>
                <c:pt idx="11">
                  <c:v>5.0046234375086875</c:v>
                </c:pt>
                <c:pt idx="12">
                  <c:v>5.0951058067515476</c:v>
                </c:pt>
                <c:pt idx="13">
                  <c:v>5.0992436088297035</c:v>
                </c:pt>
                <c:pt idx="14">
                  <c:v>5.1060131203673844</c:v>
                </c:pt>
                <c:pt idx="15">
                  <c:v>5.1038781605254346</c:v>
                </c:pt>
                <c:pt idx="16">
                  <c:v>5.1017514097577958</c:v>
                </c:pt>
                <c:pt idx="17">
                  <c:v>4.9806141429977293</c:v>
                </c:pt>
                <c:pt idx="18">
                  <c:v>4.851529797055103</c:v>
                </c:pt>
                <c:pt idx="19">
                  <c:v>4.7220856877094697</c:v>
                </c:pt>
                <c:pt idx="20">
                  <c:v>4.5969439108329624</c:v>
                </c:pt>
                <c:pt idx="21">
                  <c:v>4.4736106422457311</c:v>
                </c:pt>
                <c:pt idx="22">
                  <c:v>4.3508843753871655</c:v>
                </c:pt>
                <c:pt idx="23">
                  <c:v>4.4046187697218162</c:v>
                </c:pt>
                <c:pt idx="24">
                  <c:v>4.2848616122574406</c:v>
                </c:pt>
                <c:pt idx="25">
                  <c:v>4.166150946426642</c:v>
                </c:pt>
                <c:pt idx="26">
                  <c:v>4.0480379999999903</c:v>
                </c:pt>
                <c:pt idx="27">
                  <c:v>4.0480380000000089</c:v>
                </c:pt>
                <c:pt idx="28">
                  <c:v>4.0480380000000089</c:v>
                </c:pt>
                <c:pt idx="29">
                  <c:v>4.0480379999999938</c:v>
                </c:pt>
                <c:pt idx="30">
                  <c:v>4.0480379999999361</c:v>
                </c:pt>
                <c:pt idx="31">
                  <c:v>4.0480380000000427</c:v>
                </c:pt>
                <c:pt idx="32">
                  <c:v>4.0480379999999911</c:v>
                </c:pt>
                <c:pt idx="33">
                  <c:v>4.0480379999999592</c:v>
                </c:pt>
                <c:pt idx="34">
                  <c:v>4.0480380000000249</c:v>
                </c:pt>
                <c:pt idx="35">
                  <c:v>4.0480380000000311</c:v>
                </c:pt>
                <c:pt idx="36">
                  <c:v>4.048037999999937</c:v>
                </c:pt>
              </c:numCache>
            </c:numRef>
          </c:val>
          <c:smooth val="0"/>
          <c:extLst>
            <c:ext xmlns:c16="http://schemas.microsoft.com/office/drawing/2014/chart" uri="{C3380CC4-5D6E-409C-BE32-E72D297353CC}">
              <c16:uniqueId val="{00000006-09D7-4E85-B0B2-CCC0AFB12D7A}"/>
            </c:ext>
          </c:extLst>
        </c:ser>
        <c:dLbls>
          <c:showLegendKey val="0"/>
          <c:showVal val="0"/>
          <c:showCatName val="0"/>
          <c:showSerName val="0"/>
          <c:showPercent val="0"/>
          <c:showBubbleSize val="0"/>
        </c:dLbls>
        <c:smooth val="0"/>
        <c:axId val="517120952"/>
        <c:axId val="517115072"/>
      </c:lineChart>
      <c:catAx>
        <c:axId val="517120952"/>
        <c:scaling>
          <c:orientation val="minMax"/>
        </c:scaling>
        <c:delete val="0"/>
        <c:axPos val="b"/>
        <c:numFmt formatCode="General" sourceLinked="1"/>
        <c:majorTickMark val="out"/>
        <c:minorTickMark val="none"/>
        <c:tickLblPos val="nextTo"/>
        <c:crossAx val="517115072"/>
        <c:crosses val="autoZero"/>
        <c:auto val="1"/>
        <c:lblAlgn val="ctr"/>
        <c:lblOffset val="100"/>
        <c:noMultiLvlLbl val="0"/>
      </c:catAx>
      <c:valAx>
        <c:axId val="517115072"/>
        <c:scaling>
          <c:orientation val="minMax"/>
        </c:scaling>
        <c:delete val="0"/>
        <c:axPos val="l"/>
        <c:majorGridlines/>
        <c:numFmt formatCode="General" sourceLinked="1"/>
        <c:majorTickMark val="out"/>
        <c:minorTickMark val="none"/>
        <c:tickLblPos val="nextTo"/>
        <c:crossAx val="517120952"/>
        <c:crosses val="autoZero"/>
        <c:crossBetween val="between"/>
      </c:valAx>
    </c:plotArea>
    <c:legend>
      <c:legendPos val="b"/>
      <c:layout>
        <c:manualLayout>
          <c:xMode val="edge"/>
          <c:yMode val="edge"/>
          <c:x val="8.0748468941382337E-2"/>
          <c:y val="0.82920694700455733"/>
          <c:w val="0.87815819471340573"/>
          <c:h val="0.1430156435792368"/>
        </c:manualLayout>
      </c:layout>
      <c:overlay val="0"/>
    </c:legend>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AB private</a:t>
            </a:r>
            <a:r>
              <a:rPr lang="en-CA" sz="1200" baseline="0"/>
              <a:t> </a:t>
            </a:r>
            <a:r>
              <a:rPr lang="en-CA" sz="1200"/>
              <a:t>spending by type of services</a:t>
            </a:r>
          </a:p>
        </c:rich>
      </c:tx>
      <c:overlay val="1"/>
    </c:title>
    <c:autoTitleDeleted val="0"/>
    <c:plotArea>
      <c:layout>
        <c:manualLayout>
          <c:layoutTarget val="inner"/>
          <c:xMode val="edge"/>
          <c:yMode val="edge"/>
          <c:x val="6.4269741117512533E-2"/>
          <c:y val="0.14344090023028205"/>
          <c:w val="0.90022667058250117"/>
          <c:h val="0.57493056034266055"/>
        </c:manualLayout>
      </c:layout>
      <c:lineChart>
        <c:grouping val="standard"/>
        <c:varyColors val="0"/>
        <c:ser>
          <c:idx val="0"/>
          <c:order val="0"/>
          <c:tx>
            <c:strRef>
              <c:f>'Provincial spending by services'!$BR$82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services'!$BR$83:$BR$119</c:f>
              <c:numCache>
                <c:formatCode>#,##0.00</c:formatCode>
                <c:ptCount val="37"/>
                <c:pt idx="1">
                  <c:v>4.7133192257942529</c:v>
                </c:pt>
                <c:pt idx="2">
                  <c:v>7.6674505903695689</c:v>
                </c:pt>
                <c:pt idx="3">
                  <c:v>5.7343314331300137</c:v>
                </c:pt>
                <c:pt idx="4">
                  <c:v>5.4220482946507795</c:v>
                </c:pt>
                <c:pt idx="5">
                  <c:v>5.3155168617694359</c:v>
                </c:pt>
                <c:pt idx="6">
                  <c:v>5.426326474818147</c:v>
                </c:pt>
                <c:pt idx="7">
                  <c:v>5.5391069521770486</c:v>
                </c:pt>
                <c:pt idx="8">
                  <c:v>5.6545400025802195</c:v>
                </c:pt>
                <c:pt idx="9">
                  <c:v>5.7698725028248266</c:v>
                </c:pt>
                <c:pt idx="10">
                  <c:v>5.8913532830446718</c:v>
                </c:pt>
                <c:pt idx="11">
                  <c:v>6.0086486603445035</c:v>
                </c:pt>
                <c:pt idx="12">
                  <c:v>6.1820636394328812</c:v>
                </c:pt>
                <c:pt idx="13">
                  <c:v>6.1795031877527915</c:v>
                </c:pt>
                <c:pt idx="14">
                  <c:v>6.177929678993892</c:v>
                </c:pt>
                <c:pt idx="15">
                  <c:v>6.1799108714589517</c:v>
                </c:pt>
                <c:pt idx="16">
                  <c:v>6.1800247733291487</c:v>
                </c:pt>
                <c:pt idx="17">
                  <c:v>6.0535505704580537</c:v>
                </c:pt>
                <c:pt idx="18">
                  <c:v>5.9210126092900923</c:v>
                </c:pt>
                <c:pt idx="19">
                  <c:v>5.7899514106983112</c:v>
                </c:pt>
                <c:pt idx="20">
                  <c:v>5.6614578685323043</c:v>
                </c:pt>
                <c:pt idx="21">
                  <c:v>5.5382953948950036</c:v>
                </c:pt>
                <c:pt idx="22">
                  <c:v>5.4173338702396787</c:v>
                </c:pt>
                <c:pt idx="23">
                  <c:v>4.404618769721858</c:v>
                </c:pt>
                <c:pt idx="24">
                  <c:v>4.2848616122573935</c:v>
                </c:pt>
                <c:pt idx="25">
                  <c:v>4.1661509464266571</c:v>
                </c:pt>
                <c:pt idx="26">
                  <c:v>4.0480379999999672</c:v>
                </c:pt>
                <c:pt idx="27">
                  <c:v>4.0480380000000471</c:v>
                </c:pt>
                <c:pt idx="28">
                  <c:v>4.0480379999999831</c:v>
                </c:pt>
                <c:pt idx="29">
                  <c:v>4.0480379999999574</c:v>
                </c:pt>
                <c:pt idx="30">
                  <c:v>4.0480380000000018</c:v>
                </c:pt>
                <c:pt idx="31">
                  <c:v>4.0480380000000444</c:v>
                </c:pt>
                <c:pt idx="32">
                  <c:v>4.0480379999999894</c:v>
                </c:pt>
                <c:pt idx="33">
                  <c:v>4.0480379999999885</c:v>
                </c:pt>
                <c:pt idx="34">
                  <c:v>4.0480379999999743</c:v>
                </c:pt>
                <c:pt idx="35">
                  <c:v>4.048037999999984</c:v>
                </c:pt>
                <c:pt idx="36">
                  <c:v>4.0480380000000027</c:v>
                </c:pt>
              </c:numCache>
            </c:numRef>
          </c:val>
          <c:smooth val="0"/>
          <c:extLst>
            <c:ext xmlns:c16="http://schemas.microsoft.com/office/drawing/2014/chart" uri="{C3380CC4-5D6E-409C-BE32-E72D297353CC}">
              <c16:uniqueId val="{00000000-362D-45DA-9CDA-1B52C5B4F535}"/>
            </c:ext>
          </c:extLst>
        </c:ser>
        <c:ser>
          <c:idx val="1"/>
          <c:order val="1"/>
          <c:tx>
            <c:strRef>
              <c:f>'Provincial spending by services'!$BS$82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services'!$BS$83:$BS$119</c:f>
              <c:numCache>
                <c:formatCode>#,##0.00</c:formatCode>
                <c:ptCount val="37"/>
                <c:pt idx="1">
                  <c:v>5.8521963864406565</c:v>
                </c:pt>
                <c:pt idx="2">
                  <c:v>7.4451157361077058</c:v>
                </c:pt>
                <c:pt idx="3">
                  <c:v>5.5148238884758998</c:v>
                </c:pt>
                <c:pt idx="4">
                  <c:v>5.2020181011135103</c:v>
                </c:pt>
                <c:pt idx="5">
                  <c:v>5.0945293464641246</c:v>
                </c:pt>
                <c:pt idx="6">
                  <c:v>5.2039155146637439</c:v>
                </c:pt>
                <c:pt idx="7">
                  <c:v>5.3152557138050787</c:v>
                </c:pt>
                <c:pt idx="8">
                  <c:v>5.4292299781629163</c:v>
                </c:pt>
                <c:pt idx="9">
                  <c:v>5.5430908395742797</c:v>
                </c:pt>
                <c:pt idx="10">
                  <c:v>5.6630735015662292</c:v>
                </c:pt>
                <c:pt idx="11">
                  <c:v>5.7788663014870005</c:v>
                </c:pt>
                <c:pt idx="12">
                  <c:v>6.1820636394328972</c:v>
                </c:pt>
                <c:pt idx="13">
                  <c:v>6.1795031877527924</c:v>
                </c:pt>
                <c:pt idx="14">
                  <c:v>6.1779296789938867</c:v>
                </c:pt>
                <c:pt idx="15">
                  <c:v>6.1799108714589668</c:v>
                </c:pt>
                <c:pt idx="16">
                  <c:v>6.1800247733291371</c:v>
                </c:pt>
                <c:pt idx="17">
                  <c:v>6.0535505704580626</c:v>
                </c:pt>
                <c:pt idx="18">
                  <c:v>5.9210126092900852</c:v>
                </c:pt>
                <c:pt idx="19">
                  <c:v>5.7899514106983174</c:v>
                </c:pt>
                <c:pt idx="20">
                  <c:v>5.6614578685323123</c:v>
                </c:pt>
                <c:pt idx="21">
                  <c:v>5.5382953948949858</c:v>
                </c:pt>
                <c:pt idx="22">
                  <c:v>5.4173338702396734</c:v>
                </c:pt>
                <c:pt idx="23">
                  <c:v>4.4046187697218668</c:v>
                </c:pt>
                <c:pt idx="24">
                  <c:v>4.2848616122573953</c:v>
                </c:pt>
                <c:pt idx="25">
                  <c:v>4.1661509464266677</c:v>
                </c:pt>
                <c:pt idx="26">
                  <c:v>4.0480379999999583</c:v>
                </c:pt>
                <c:pt idx="27">
                  <c:v>4.0480380000000515</c:v>
                </c:pt>
                <c:pt idx="28">
                  <c:v>4.0480379999999876</c:v>
                </c:pt>
                <c:pt idx="29">
                  <c:v>4.0480379999999458</c:v>
                </c:pt>
                <c:pt idx="30">
                  <c:v>4.0480380000000054</c:v>
                </c:pt>
                <c:pt idx="31">
                  <c:v>4.0480380000000338</c:v>
                </c:pt>
                <c:pt idx="32">
                  <c:v>4.0480380000000027</c:v>
                </c:pt>
                <c:pt idx="33">
                  <c:v>4.048037999999984</c:v>
                </c:pt>
                <c:pt idx="34">
                  <c:v>4.0480379999999689</c:v>
                </c:pt>
                <c:pt idx="35">
                  <c:v>4.0480379999999965</c:v>
                </c:pt>
                <c:pt idx="36">
                  <c:v>4.0480380000000045</c:v>
                </c:pt>
              </c:numCache>
            </c:numRef>
          </c:val>
          <c:smooth val="0"/>
          <c:extLst>
            <c:ext xmlns:c16="http://schemas.microsoft.com/office/drawing/2014/chart" uri="{C3380CC4-5D6E-409C-BE32-E72D297353CC}">
              <c16:uniqueId val="{00000001-362D-45DA-9CDA-1B52C5B4F535}"/>
            </c:ext>
          </c:extLst>
        </c:ser>
        <c:ser>
          <c:idx val="2"/>
          <c:order val="2"/>
          <c:tx>
            <c:strRef>
              <c:f>'Provincial spending by services'!$BT$82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services'!$BT$83:$BT$119</c:f>
              <c:numCache>
                <c:formatCode>#,##0.00</c:formatCode>
                <c:ptCount val="37"/>
                <c:pt idx="1">
                  <c:v>5.4650831764971342</c:v>
                </c:pt>
                <c:pt idx="2">
                  <c:v>8.1351423528348992</c:v>
                </c:pt>
                <c:pt idx="3">
                  <c:v>6.1931293572227881</c:v>
                </c:pt>
                <c:pt idx="4">
                  <c:v>5.8790010837371325</c:v>
                </c:pt>
                <c:pt idx="5">
                  <c:v>5.7715233545194433</c:v>
                </c:pt>
                <c:pt idx="6">
                  <c:v>5.882332753803345</c:v>
                </c:pt>
                <c:pt idx="7">
                  <c:v>5.9951255364540188</c:v>
                </c:pt>
                <c:pt idx="8">
                  <c:v>6.110586314969388</c:v>
                </c:pt>
                <c:pt idx="9">
                  <c:v>6.2259500477722316</c:v>
                </c:pt>
                <c:pt idx="10">
                  <c:v>6.3474924726375557</c:v>
                </c:pt>
                <c:pt idx="11">
                  <c:v>6.4648353471234339</c:v>
                </c:pt>
                <c:pt idx="12">
                  <c:v>6.1820636394328972</c:v>
                </c:pt>
                <c:pt idx="13">
                  <c:v>6.1795031877527924</c:v>
                </c:pt>
                <c:pt idx="14">
                  <c:v>6.1779296789938867</c:v>
                </c:pt>
                <c:pt idx="15">
                  <c:v>6.1799108714589668</c:v>
                </c:pt>
                <c:pt idx="16">
                  <c:v>6.1800247733291371</c:v>
                </c:pt>
                <c:pt idx="17">
                  <c:v>6.0535505704580626</c:v>
                </c:pt>
                <c:pt idx="18">
                  <c:v>5.9210126092900852</c:v>
                </c:pt>
                <c:pt idx="19">
                  <c:v>5.7899514106983174</c:v>
                </c:pt>
                <c:pt idx="20">
                  <c:v>5.6614578685323123</c:v>
                </c:pt>
                <c:pt idx="21">
                  <c:v>5.5382953948949858</c:v>
                </c:pt>
                <c:pt idx="22">
                  <c:v>5.4173338702396734</c:v>
                </c:pt>
                <c:pt idx="23">
                  <c:v>4.4046187697218668</c:v>
                </c:pt>
                <c:pt idx="24">
                  <c:v>4.2848616122573953</c:v>
                </c:pt>
                <c:pt idx="25">
                  <c:v>4.1661509464266677</c:v>
                </c:pt>
                <c:pt idx="26">
                  <c:v>4.0480379999999583</c:v>
                </c:pt>
                <c:pt idx="27">
                  <c:v>4.0480380000000515</c:v>
                </c:pt>
                <c:pt idx="28">
                  <c:v>4.0480379999999876</c:v>
                </c:pt>
                <c:pt idx="29">
                  <c:v>4.0480379999999458</c:v>
                </c:pt>
                <c:pt idx="30">
                  <c:v>4.0480380000000054</c:v>
                </c:pt>
                <c:pt idx="31">
                  <c:v>4.0480380000000338</c:v>
                </c:pt>
                <c:pt idx="32">
                  <c:v>4.0480380000000027</c:v>
                </c:pt>
                <c:pt idx="33">
                  <c:v>4.048037999999984</c:v>
                </c:pt>
                <c:pt idx="34">
                  <c:v>4.0480379999999689</c:v>
                </c:pt>
                <c:pt idx="35">
                  <c:v>4.0480379999999965</c:v>
                </c:pt>
                <c:pt idx="36">
                  <c:v>4.0480380000000045</c:v>
                </c:pt>
              </c:numCache>
            </c:numRef>
          </c:val>
          <c:smooth val="0"/>
          <c:extLst>
            <c:ext xmlns:c16="http://schemas.microsoft.com/office/drawing/2014/chart" uri="{C3380CC4-5D6E-409C-BE32-E72D297353CC}">
              <c16:uniqueId val="{00000002-362D-45DA-9CDA-1B52C5B4F535}"/>
            </c:ext>
          </c:extLst>
        </c:ser>
        <c:ser>
          <c:idx val="3"/>
          <c:order val="3"/>
          <c:tx>
            <c:strRef>
              <c:f>'Provincial spending by services'!$BU$82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services'!$BU$83:$BU$119</c:f>
              <c:numCache>
                <c:formatCode>#,##0.00</c:formatCode>
                <c:ptCount val="37"/>
                <c:pt idx="1">
                  <c:v>4.4104323447321736</c:v>
                </c:pt>
                <c:pt idx="2">
                  <c:v>7.6652915435034235</c:v>
                </c:pt>
                <c:pt idx="3">
                  <c:v>5.7322042007812453</c:v>
                </c:pt>
                <c:pt idx="4">
                  <c:v>5.4199203812484633</c:v>
                </c:pt>
                <c:pt idx="5">
                  <c:v>5.3133841076219221</c:v>
                </c:pt>
                <c:pt idx="6">
                  <c:v>5.4241844436671354</c:v>
                </c:pt>
                <c:pt idx="7">
                  <c:v>5.5369555542169104</c:v>
                </c:pt>
                <c:pt idx="8">
                  <c:v>5.6523791333239943</c:v>
                </c:pt>
                <c:pt idx="9">
                  <c:v>5.7677021133956092</c:v>
                </c:pt>
                <c:pt idx="10">
                  <c:v>5.8891731955845437</c:v>
                </c:pt>
                <c:pt idx="11">
                  <c:v>6.0064589088366445</c:v>
                </c:pt>
                <c:pt idx="12">
                  <c:v>6.1820636394329087</c:v>
                </c:pt>
                <c:pt idx="13">
                  <c:v>6.1795031877527924</c:v>
                </c:pt>
                <c:pt idx="14">
                  <c:v>6.1779296789938885</c:v>
                </c:pt>
                <c:pt idx="15">
                  <c:v>6.1799108714589632</c:v>
                </c:pt>
                <c:pt idx="16">
                  <c:v>6.1800247733291531</c:v>
                </c:pt>
                <c:pt idx="17">
                  <c:v>6.053550570458043</c:v>
                </c:pt>
                <c:pt idx="18">
                  <c:v>5.9210126092901012</c:v>
                </c:pt>
                <c:pt idx="19">
                  <c:v>5.7899514106983059</c:v>
                </c:pt>
                <c:pt idx="20">
                  <c:v>5.6614578685323016</c:v>
                </c:pt>
                <c:pt idx="21">
                  <c:v>5.5382953948950009</c:v>
                </c:pt>
                <c:pt idx="22">
                  <c:v>5.4173338702396618</c:v>
                </c:pt>
                <c:pt idx="23">
                  <c:v>4.4046187697218722</c:v>
                </c:pt>
                <c:pt idx="24">
                  <c:v>4.2848616122573802</c:v>
                </c:pt>
                <c:pt idx="25">
                  <c:v>4.1661509464266695</c:v>
                </c:pt>
                <c:pt idx="26">
                  <c:v>4.0480379999999645</c:v>
                </c:pt>
                <c:pt idx="27">
                  <c:v>4.0480380000000409</c:v>
                </c:pt>
                <c:pt idx="28">
                  <c:v>4.0480380000000009</c:v>
                </c:pt>
                <c:pt idx="29">
                  <c:v>4.0480379999999405</c:v>
                </c:pt>
                <c:pt idx="30">
                  <c:v>4.0480379999999947</c:v>
                </c:pt>
                <c:pt idx="31">
                  <c:v>4.0480380000000515</c:v>
                </c:pt>
                <c:pt idx="32">
                  <c:v>4.0480379999999974</c:v>
                </c:pt>
                <c:pt idx="33">
                  <c:v>4.0480379999999903</c:v>
                </c:pt>
                <c:pt idx="34">
                  <c:v>4.0480379999999512</c:v>
                </c:pt>
                <c:pt idx="35">
                  <c:v>4.0480380000000045</c:v>
                </c:pt>
                <c:pt idx="36">
                  <c:v>4.0480380000000027</c:v>
                </c:pt>
              </c:numCache>
            </c:numRef>
          </c:val>
          <c:smooth val="0"/>
          <c:extLst>
            <c:ext xmlns:c16="http://schemas.microsoft.com/office/drawing/2014/chart" uri="{C3380CC4-5D6E-409C-BE32-E72D297353CC}">
              <c16:uniqueId val="{00000003-362D-45DA-9CDA-1B52C5B4F535}"/>
            </c:ext>
          </c:extLst>
        </c:ser>
        <c:ser>
          <c:idx val="4"/>
          <c:order val="4"/>
          <c:tx>
            <c:strRef>
              <c:f>'Provincial spending by services'!$BV$82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services'!$BV$83:$BV$119</c:f>
              <c:numCache>
                <c:formatCode>#,##0.00</c:formatCode>
                <c:ptCount val="37"/>
                <c:pt idx="1">
                  <c:v>4.4104323447321816</c:v>
                </c:pt>
                <c:pt idx="2">
                  <c:v>10.12061558892289</c:v>
                </c:pt>
                <c:pt idx="3">
                  <c:v>8.0974565105346414</c:v>
                </c:pt>
                <c:pt idx="4">
                  <c:v>7.7342064697155042</c:v>
                </c:pt>
                <c:pt idx="5">
                  <c:v>7.583153435421214</c:v>
                </c:pt>
                <c:pt idx="6">
                  <c:v>7.6557764836156315</c:v>
                </c:pt>
                <c:pt idx="7">
                  <c:v>7.7318897776107303</c:v>
                </c:pt>
                <c:pt idx="8">
                  <c:v>7.8121037828590687</c:v>
                </c:pt>
                <c:pt idx="9">
                  <c:v>7.8935305040878854</c:v>
                </c:pt>
                <c:pt idx="10">
                  <c:v>7.9824710611067902</c:v>
                </c:pt>
                <c:pt idx="11">
                  <c:v>8.0683189628814276</c:v>
                </c:pt>
                <c:pt idx="12">
                  <c:v>6.1820636394328981</c:v>
                </c:pt>
                <c:pt idx="13">
                  <c:v>6.1795031877527755</c:v>
                </c:pt>
                <c:pt idx="14">
                  <c:v>6.1779296789939036</c:v>
                </c:pt>
                <c:pt idx="15">
                  <c:v>6.1799108714589588</c:v>
                </c:pt>
                <c:pt idx="16">
                  <c:v>6.1800247733291416</c:v>
                </c:pt>
                <c:pt idx="17">
                  <c:v>6.0535505704580634</c:v>
                </c:pt>
                <c:pt idx="18">
                  <c:v>5.9210126092900977</c:v>
                </c:pt>
                <c:pt idx="19">
                  <c:v>5.7899514106982997</c:v>
                </c:pt>
                <c:pt idx="20">
                  <c:v>5.6614578685323123</c:v>
                </c:pt>
                <c:pt idx="21">
                  <c:v>5.5382953948949982</c:v>
                </c:pt>
                <c:pt idx="22">
                  <c:v>5.4173338702396645</c:v>
                </c:pt>
                <c:pt idx="23">
                  <c:v>4.4046187697218668</c:v>
                </c:pt>
                <c:pt idx="24">
                  <c:v>4.2848616122573846</c:v>
                </c:pt>
                <c:pt idx="25">
                  <c:v>4.1661509464266651</c:v>
                </c:pt>
                <c:pt idx="26">
                  <c:v>4.0480379999999627</c:v>
                </c:pt>
                <c:pt idx="27">
                  <c:v>4.0480380000000507</c:v>
                </c:pt>
                <c:pt idx="28">
                  <c:v>4.0480379999999867</c:v>
                </c:pt>
                <c:pt idx="29">
                  <c:v>4.0480379999999716</c:v>
                </c:pt>
                <c:pt idx="30">
                  <c:v>4.048037999999984</c:v>
                </c:pt>
                <c:pt idx="31">
                  <c:v>4.0480380000000444</c:v>
                </c:pt>
                <c:pt idx="32">
                  <c:v>4.048037999999992</c:v>
                </c:pt>
                <c:pt idx="33">
                  <c:v>4.0480379999999911</c:v>
                </c:pt>
                <c:pt idx="34">
                  <c:v>4.0480379999999654</c:v>
                </c:pt>
                <c:pt idx="35">
                  <c:v>4.0480380000000009</c:v>
                </c:pt>
                <c:pt idx="36">
                  <c:v>4.0480380000000018</c:v>
                </c:pt>
              </c:numCache>
            </c:numRef>
          </c:val>
          <c:smooth val="0"/>
          <c:extLst>
            <c:ext xmlns:c16="http://schemas.microsoft.com/office/drawing/2014/chart" uri="{C3380CC4-5D6E-409C-BE32-E72D297353CC}">
              <c16:uniqueId val="{00000004-362D-45DA-9CDA-1B52C5B4F535}"/>
            </c:ext>
          </c:extLst>
        </c:ser>
        <c:ser>
          <c:idx val="5"/>
          <c:order val="5"/>
          <c:tx>
            <c:strRef>
              <c:f>'Provincial spending by services'!$BW$82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services'!$BW$83:$BW$119</c:f>
              <c:numCache>
                <c:formatCode>#,##0.00</c:formatCode>
                <c:ptCount val="37"/>
                <c:pt idx="1">
                  <c:v>6.1184979785502529</c:v>
                </c:pt>
                <c:pt idx="2">
                  <c:v>8.1892497714704326</c:v>
                </c:pt>
                <c:pt idx="3">
                  <c:v>6.2459518459433738</c:v>
                </c:pt>
                <c:pt idx="4">
                  <c:v>5.9313577974417253</c:v>
                </c:pt>
                <c:pt idx="5">
                  <c:v>5.8235204379317942</c:v>
                </c:pt>
                <c:pt idx="6">
                  <c:v>5.9340802020563297</c:v>
                </c:pt>
                <c:pt idx="7">
                  <c:v>6.0466263431891445</c:v>
                </c:pt>
                <c:pt idx="8">
                  <c:v>6.1618437649498121</c:v>
                </c:pt>
                <c:pt idx="9">
                  <c:v>6.2769660531104972</c:v>
                </c:pt>
                <c:pt idx="10">
                  <c:v>6.3982719210201111</c:v>
                </c:pt>
                <c:pt idx="11">
                  <c:v>6.5153781268327213</c:v>
                </c:pt>
                <c:pt idx="12">
                  <c:v>6.182063639432906</c:v>
                </c:pt>
                <c:pt idx="13">
                  <c:v>6.1795031877527746</c:v>
                </c:pt>
                <c:pt idx="14">
                  <c:v>6.1779296789938813</c:v>
                </c:pt>
                <c:pt idx="15">
                  <c:v>6.1799108714589694</c:v>
                </c:pt>
                <c:pt idx="16">
                  <c:v>6.1800247733291567</c:v>
                </c:pt>
                <c:pt idx="17">
                  <c:v>6.053550570458027</c:v>
                </c:pt>
                <c:pt idx="18">
                  <c:v>5.9210126092901074</c:v>
                </c:pt>
                <c:pt idx="19">
                  <c:v>5.789951410698305</c:v>
                </c:pt>
                <c:pt idx="20">
                  <c:v>5.6614578685323069</c:v>
                </c:pt>
                <c:pt idx="21">
                  <c:v>5.5382953948950053</c:v>
                </c:pt>
                <c:pt idx="22">
                  <c:v>5.4173338702396752</c:v>
                </c:pt>
                <c:pt idx="23">
                  <c:v>4.4046187697218793</c:v>
                </c:pt>
                <c:pt idx="24">
                  <c:v>4.2848616122573882</c:v>
                </c:pt>
                <c:pt idx="25">
                  <c:v>4.1661509464266606</c:v>
                </c:pt>
                <c:pt idx="26">
                  <c:v>4.048037999999953</c:v>
                </c:pt>
                <c:pt idx="27">
                  <c:v>4.0480380000000524</c:v>
                </c:pt>
                <c:pt idx="28">
                  <c:v>4.0480379999999814</c:v>
                </c:pt>
                <c:pt idx="29">
                  <c:v>4.0480379999999583</c:v>
                </c:pt>
                <c:pt idx="30">
                  <c:v>4.0480379999999956</c:v>
                </c:pt>
                <c:pt idx="31">
                  <c:v>4.0480380000000498</c:v>
                </c:pt>
                <c:pt idx="32">
                  <c:v>4.0480379999999938</c:v>
                </c:pt>
                <c:pt idx="33">
                  <c:v>4.0480379999999769</c:v>
                </c:pt>
                <c:pt idx="34">
                  <c:v>4.0480379999999716</c:v>
                </c:pt>
                <c:pt idx="35">
                  <c:v>4.0480379999999982</c:v>
                </c:pt>
                <c:pt idx="36">
                  <c:v>4.0480380000000116</c:v>
                </c:pt>
              </c:numCache>
            </c:numRef>
          </c:val>
          <c:smooth val="0"/>
          <c:extLst>
            <c:ext xmlns:c16="http://schemas.microsoft.com/office/drawing/2014/chart" uri="{C3380CC4-5D6E-409C-BE32-E72D297353CC}">
              <c16:uniqueId val="{00000005-362D-45DA-9CDA-1B52C5B4F535}"/>
            </c:ext>
          </c:extLst>
        </c:ser>
        <c:ser>
          <c:idx val="6"/>
          <c:order val="6"/>
          <c:tx>
            <c:strRef>
              <c:f>'Provincial spending by services'!$BX$82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services'!$BX$83:$BX$119</c:f>
              <c:numCache>
                <c:formatCode>#,##0.00</c:formatCode>
                <c:ptCount val="37"/>
                <c:pt idx="1">
                  <c:v>1.1309704437239065</c:v>
                </c:pt>
                <c:pt idx="2">
                  <c:v>7.7385685201780907</c:v>
                </c:pt>
                <c:pt idx="3">
                  <c:v>5.8043537513859249</c:v>
                </c:pt>
                <c:pt idx="4">
                  <c:v>5.4920452666746655</c:v>
                </c:pt>
                <c:pt idx="5">
                  <c:v>5.3856251026425683</c:v>
                </c:pt>
                <c:pt idx="6">
                  <c:v>5.4966914031795699</c:v>
                </c:pt>
                <c:pt idx="7">
                  <c:v>5.6097310040631134</c:v>
                </c:pt>
                <c:pt idx="8">
                  <c:v>5.7254260880494634</c:v>
                </c:pt>
                <c:pt idx="9">
                  <c:v>5.8410217003338261</c:v>
                </c:pt>
                <c:pt idx="10">
                  <c:v>5.9627708914881659</c:v>
                </c:pt>
                <c:pt idx="11">
                  <c:v>6.0803330300407445</c:v>
                </c:pt>
                <c:pt idx="12">
                  <c:v>6.1820636394328892</c:v>
                </c:pt>
                <c:pt idx="13">
                  <c:v>6.179503187752788</c:v>
                </c:pt>
                <c:pt idx="14">
                  <c:v>6.1779296789938858</c:v>
                </c:pt>
                <c:pt idx="15">
                  <c:v>6.179910871458957</c:v>
                </c:pt>
                <c:pt idx="16">
                  <c:v>6.1800247733291647</c:v>
                </c:pt>
                <c:pt idx="17">
                  <c:v>6.0535505704580421</c:v>
                </c:pt>
                <c:pt idx="18">
                  <c:v>5.921012609290103</c:v>
                </c:pt>
                <c:pt idx="19">
                  <c:v>5.7899514106983023</c:v>
                </c:pt>
                <c:pt idx="20">
                  <c:v>5.6614578685322918</c:v>
                </c:pt>
                <c:pt idx="21">
                  <c:v>5.5382953948950133</c:v>
                </c:pt>
                <c:pt idx="22">
                  <c:v>5.4173338702396752</c:v>
                </c:pt>
                <c:pt idx="23">
                  <c:v>4.4046187697218739</c:v>
                </c:pt>
                <c:pt idx="24">
                  <c:v>4.2848616122573819</c:v>
                </c:pt>
                <c:pt idx="25">
                  <c:v>4.1661509464266624</c:v>
                </c:pt>
                <c:pt idx="26">
                  <c:v>4.0480379999999618</c:v>
                </c:pt>
                <c:pt idx="27">
                  <c:v>4.0480380000000364</c:v>
                </c:pt>
                <c:pt idx="28">
                  <c:v>4.0480379999999956</c:v>
                </c:pt>
                <c:pt idx="29">
                  <c:v>4.0480379999999645</c:v>
                </c:pt>
                <c:pt idx="30">
                  <c:v>4.0480379999999903</c:v>
                </c:pt>
                <c:pt idx="31">
                  <c:v>4.0480380000000409</c:v>
                </c:pt>
                <c:pt idx="32">
                  <c:v>4.048038</c:v>
                </c:pt>
                <c:pt idx="33">
                  <c:v>4.0480379999999831</c:v>
                </c:pt>
                <c:pt idx="34">
                  <c:v>4.0480379999999636</c:v>
                </c:pt>
                <c:pt idx="35">
                  <c:v>4.0480380000000116</c:v>
                </c:pt>
                <c:pt idx="36">
                  <c:v>4.0480380000000018</c:v>
                </c:pt>
              </c:numCache>
            </c:numRef>
          </c:val>
          <c:smooth val="0"/>
          <c:extLst>
            <c:ext xmlns:c16="http://schemas.microsoft.com/office/drawing/2014/chart" uri="{C3380CC4-5D6E-409C-BE32-E72D297353CC}">
              <c16:uniqueId val="{00000006-362D-45DA-9CDA-1B52C5B4F535}"/>
            </c:ext>
          </c:extLst>
        </c:ser>
        <c:dLbls>
          <c:showLegendKey val="0"/>
          <c:showVal val="0"/>
          <c:showCatName val="0"/>
          <c:showSerName val="0"/>
          <c:showPercent val="0"/>
          <c:showBubbleSize val="0"/>
        </c:dLbls>
        <c:smooth val="0"/>
        <c:axId val="517119776"/>
        <c:axId val="517123696"/>
      </c:lineChart>
      <c:catAx>
        <c:axId val="517119776"/>
        <c:scaling>
          <c:orientation val="minMax"/>
        </c:scaling>
        <c:delete val="0"/>
        <c:axPos val="b"/>
        <c:numFmt formatCode="General" sourceLinked="1"/>
        <c:majorTickMark val="out"/>
        <c:minorTickMark val="none"/>
        <c:tickLblPos val="nextTo"/>
        <c:crossAx val="517123696"/>
        <c:crosses val="autoZero"/>
        <c:auto val="1"/>
        <c:lblAlgn val="ctr"/>
        <c:lblOffset val="100"/>
        <c:noMultiLvlLbl val="0"/>
      </c:catAx>
      <c:valAx>
        <c:axId val="517123696"/>
        <c:scaling>
          <c:orientation val="minMax"/>
        </c:scaling>
        <c:delete val="0"/>
        <c:axPos val="l"/>
        <c:majorGridlines/>
        <c:numFmt formatCode="General" sourceLinked="1"/>
        <c:majorTickMark val="out"/>
        <c:minorTickMark val="none"/>
        <c:tickLblPos val="nextTo"/>
        <c:crossAx val="517119776"/>
        <c:crosses val="autoZero"/>
        <c:crossBetween val="between"/>
      </c:valAx>
    </c:plotArea>
    <c:legend>
      <c:legendPos val="b"/>
      <c:layout>
        <c:manualLayout>
          <c:xMode val="edge"/>
          <c:yMode val="edge"/>
          <c:x val="7.9908214816851425E-2"/>
          <c:y val="0.83649169963506276"/>
          <c:w val="0.88234258032668056"/>
          <c:h val="0.14061252023325713"/>
        </c:manualLayout>
      </c:layout>
      <c:overlay val="0"/>
    </c:legend>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BC private spending by type of services</a:t>
            </a:r>
          </a:p>
        </c:rich>
      </c:tx>
      <c:overlay val="1"/>
    </c:title>
    <c:autoTitleDeleted val="0"/>
    <c:plotArea>
      <c:layout>
        <c:manualLayout>
          <c:layoutTarget val="inner"/>
          <c:xMode val="edge"/>
          <c:yMode val="edge"/>
          <c:x val="5.8190324046924688E-2"/>
          <c:y val="0.14213132865346453"/>
          <c:w val="0.90014876072294903"/>
          <c:h val="0.58303369795226112"/>
        </c:manualLayout>
      </c:layout>
      <c:lineChart>
        <c:grouping val="standard"/>
        <c:varyColors val="0"/>
        <c:ser>
          <c:idx val="0"/>
          <c:order val="0"/>
          <c:tx>
            <c:strRef>
              <c:f>'Provincial spending by services'!$BZ$82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services'!$BZ$83:$BZ$119</c:f>
              <c:numCache>
                <c:formatCode>#,##0.00</c:formatCode>
                <c:ptCount val="37"/>
                <c:pt idx="1">
                  <c:v>5.3639361473572498</c:v>
                </c:pt>
                <c:pt idx="2">
                  <c:v>4.2351730420577365</c:v>
                </c:pt>
                <c:pt idx="3">
                  <c:v>3.8364235330328573</c:v>
                </c:pt>
                <c:pt idx="4">
                  <c:v>3.6729583708952345</c:v>
                </c:pt>
                <c:pt idx="5">
                  <c:v>3.7091125466521664</c:v>
                </c:pt>
                <c:pt idx="6">
                  <c:v>3.9635126101985287</c:v>
                </c:pt>
                <c:pt idx="7">
                  <c:v>4.2238422456319338</c:v>
                </c:pt>
                <c:pt idx="8">
                  <c:v>4.4890670645442805</c:v>
                </c:pt>
                <c:pt idx="9">
                  <c:v>4.7502859832100803</c:v>
                </c:pt>
                <c:pt idx="10">
                  <c:v>5.0157719072387081</c:v>
                </c:pt>
                <c:pt idx="11">
                  <c:v>5.2834495891979083</c:v>
                </c:pt>
                <c:pt idx="12">
                  <c:v>5.4591692626900139</c:v>
                </c:pt>
                <c:pt idx="13">
                  <c:v>5.4600045761970906</c:v>
                </c:pt>
                <c:pt idx="14">
                  <c:v>5.4636350950780814</c:v>
                </c:pt>
                <c:pt idx="15">
                  <c:v>5.4649215768458141</c:v>
                </c:pt>
                <c:pt idx="16">
                  <c:v>5.4643846485148764</c:v>
                </c:pt>
                <c:pt idx="17">
                  <c:v>5.336291750315068</c:v>
                </c:pt>
                <c:pt idx="18">
                  <c:v>5.1986365736345936</c:v>
                </c:pt>
                <c:pt idx="19">
                  <c:v>5.0627353918594267</c:v>
                </c:pt>
                <c:pt idx="20">
                  <c:v>4.9313792437625654</c:v>
                </c:pt>
                <c:pt idx="21">
                  <c:v>4.8020559965713066</c:v>
                </c:pt>
                <c:pt idx="22">
                  <c:v>4.6770880322802295</c:v>
                </c:pt>
                <c:pt idx="23">
                  <c:v>4.4046187697218588</c:v>
                </c:pt>
                <c:pt idx="24">
                  <c:v>4.2848616122574361</c:v>
                </c:pt>
                <c:pt idx="25">
                  <c:v>4.166150946426618</c:v>
                </c:pt>
                <c:pt idx="26">
                  <c:v>4.0480379999999707</c:v>
                </c:pt>
                <c:pt idx="27">
                  <c:v>4.0480380000000045</c:v>
                </c:pt>
                <c:pt idx="28">
                  <c:v>4.0480379999999876</c:v>
                </c:pt>
                <c:pt idx="29">
                  <c:v>4.0480379999999903</c:v>
                </c:pt>
                <c:pt idx="30">
                  <c:v>4.048038</c:v>
                </c:pt>
                <c:pt idx="31">
                  <c:v>4.0480380000000036</c:v>
                </c:pt>
                <c:pt idx="32">
                  <c:v>4.0480380000000018</c:v>
                </c:pt>
                <c:pt idx="33">
                  <c:v>4.0480379999999885</c:v>
                </c:pt>
                <c:pt idx="34">
                  <c:v>4.0480380000000036</c:v>
                </c:pt>
                <c:pt idx="35">
                  <c:v>4.048037999999984</c:v>
                </c:pt>
                <c:pt idx="36">
                  <c:v>4.0480380000000125</c:v>
                </c:pt>
              </c:numCache>
            </c:numRef>
          </c:val>
          <c:smooth val="0"/>
          <c:extLst>
            <c:ext xmlns:c16="http://schemas.microsoft.com/office/drawing/2014/chart" uri="{C3380CC4-5D6E-409C-BE32-E72D297353CC}">
              <c16:uniqueId val="{00000000-3A3A-4580-A663-93021CD563FC}"/>
            </c:ext>
          </c:extLst>
        </c:ser>
        <c:ser>
          <c:idx val="1"/>
          <c:order val="1"/>
          <c:tx>
            <c:strRef>
              <c:f>'Provincial spending by services'!$CA$82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services'!$CA$83:$CA$119</c:f>
              <c:numCache>
                <c:formatCode>#,##0.00</c:formatCode>
                <c:ptCount val="37"/>
                <c:pt idx="1">
                  <c:v>6.5098895114683062</c:v>
                </c:pt>
                <c:pt idx="2">
                  <c:v>4.0199258909439237</c:v>
                </c:pt>
                <c:pt idx="3">
                  <c:v>3.6208561003317956</c:v>
                </c:pt>
                <c:pt idx="4">
                  <c:v>3.4565787665910772</c:v>
                </c:pt>
                <c:pt idx="5">
                  <c:v>3.491495810019845</c:v>
                </c:pt>
                <c:pt idx="6">
                  <c:v>3.7441876518715547</c:v>
                </c:pt>
                <c:pt idx="7">
                  <c:v>4.0027807185039466</c:v>
                </c:pt>
                <c:pt idx="8">
                  <c:v>4.2662424301170319</c:v>
                </c:pt>
                <c:pt idx="9">
                  <c:v>4.5256904200395995</c:v>
                </c:pt>
                <c:pt idx="10">
                  <c:v>4.7893796974923948</c:v>
                </c:pt>
                <c:pt idx="11">
                  <c:v>5.0552391582473843</c:v>
                </c:pt>
                <c:pt idx="12">
                  <c:v>5.4591692626900405</c:v>
                </c:pt>
                <c:pt idx="13">
                  <c:v>5.4600045761970941</c:v>
                </c:pt>
                <c:pt idx="14">
                  <c:v>5.4636350950780761</c:v>
                </c:pt>
                <c:pt idx="15">
                  <c:v>5.4649215768458124</c:v>
                </c:pt>
                <c:pt idx="16">
                  <c:v>5.4643846485148826</c:v>
                </c:pt>
                <c:pt idx="17">
                  <c:v>5.3362917503150484</c:v>
                </c:pt>
                <c:pt idx="18">
                  <c:v>5.1986365736345892</c:v>
                </c:pt>
                <c:pt idx="19">
                  <c:v>5.0627353918594427</c:v>
                </c:pt>
                <c:pt idx="20">
                  <c:v>4.9313792437625725</c:v>
                </c:pt>
                <c:pt idx="21">
                  <c:v>4.8020559965712826</c:v>
                </c:pt>
                <c:pt idx="22">
                  <c:v>4.6770880322802491</c:v>
                </c:pt>
                <c:pt idx="23">
                  <c:v>4.4046187697218722</c:v>
                </c:pt>
                <c:pt idx="24">
                  <c:v>4.2848616122574112</c:v>
                </c:pt>
                <c:pt idx="25">
                  <c:v>4.166150946426626</c:v>
                </c:pt>
                <c:pt idx="26">
                  <c:v>4.0480379999999663</c:v>
                </c:pt>
                <c:pt idx="27">
                  <c:v>4.0480380000000089</c:v>
                </c:pt>
                <c:pt idx="28">
                  <c:v>4.0480379999999938</c:v>
                </c:pt>
                <c:pt idx="29">
                  <c:v>4.0480379999999911</c:v>
                </c:pt>
                <c:pt idx="30">
                  <c:v>4.0480380000000045</c:v>
                </c:pt>
                <c:pt idx="31">
                  <c:v>4.048038</c:v>
                </c:pt>
                <c:pt idx="32">
                  <c:v>4.0480379999999911</c:v>
                </c:pt>
                <c:pt idx="33">
                  <c:v>4.0480379999999974</c:v>
                </c:pt>
                <c:pt idx="34">
                  <c:v>4.0480379999999947</c:v>
                </c:pt>
                <c:pt idx="35">
                  <c:v>4.048038000000008</c:v>
                </c:pt>
                <c:pt idx="36">
                  <c:v>4.0480380000000018</c:v>
                </c:pt>
              </c:numCache>
            </c:numRef>
          </c:val>
          <c:smooth val="0"/>
          <c:extLst>
            <c:ext xmlns:c16="http://schemas.microsoft.com/office/drawing/2014/chart" uri="{C3380CC4-5D6E-409C-BE32-E72D297353CC}">
              <c16:uniqueId val="{00000001-3A3A-4580-A663-93021CD563FC}"/>
            </c:ext>
          </c:extLst>
        </c:ser>
        <c:ser>
          <c:idx val="2"/>
          <c:order val="2"/>
          <c:tx>
            <c:strRef>
              <c:f>'Provincial spending by services'!$CB$82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services'!$CB$83:$CB$119</c:f>
              <c:numCache>
                <c:formatCode>#,##0.00</c:formatCode>
                <c:ptCount val="37"/>
                <c:pt idx="1">
                  <c:v>6.1203710448982793</c:v>
                </c:pt>
                <c:pt idx="2">
                  <c:v>4.6879554895254882</c:v>
                </c:pt>
                <c:pt idx="3">
                  <c:v>4.2869861357036916</c:v>
                </c:pt>
                <c:pt idx="4">
                  <c:v>4.1223297144305517</c:v>
                </c:pt>
                <c:pt idx="5">
                  <c:v>4.1581634566020274</c:v>
                </c:pt>
                <c:pt idx="6">
                  <c:v>4.4131917000502536</c:v>
                </c:pt>
                <c:pt idx="7">
                  <c:v>4.6741777692240989</c:v>
                </c:pt>
                <c:pt idx="8">
                  <c:v>4.9400827399578038</c:v>
                </c:pt>
                <c:pt idx="9">
                  <c:v>5.2019670917647609</c:v>
                </c:pt>
                <c:pt idx="10">
                  <c:v>5.4681394292987457</c:v>
                </c:pt>
                <c:pt idx="11">
                  <c:v>5.7365155290783569</c:v>
                </c:pt>
                <c:pt idx="12">
                  <c:v>5.4591692626900405</c:v>
                </c:pt>
                <c:pt idx="13">
                  <c:v>5.4600045761970941</c:v>
                </c:pt>
                <c:pt idx="14">
                  <c:v>5.4636350950780761</c:v>
                </c:pt>
                <c:pt idx="15">
                  <c:v>5.4649215768458124</c:v>
                </c:pt>
                <c:pt idx="16">
                  <c:v>5.4643846485148826</c:v>
                </c:pt>
                <c:pt idx="17">
                  <c:v>5.3362917503150484</c:v>
                </c:pt>
                <c:pt idx="18">
                  <c:v>5.1986365736345892</c:v>
                </c:pt>
                <c:pt idx="19">
                  <c:v>5.0627353918594427</c:v>
                </c:pt>
                <c:pt idx="20">
                  <c:v>4.9313792437625725</c:v>
                </c:pt>
                <c:pt idx="21">
                  <c:v>4.8020559965712826</c:v>
                </c:pt>
                <c:pt idx="22">
                  <c:v>4.6770880322802491</c:v>
                </c:pt>
                <c:pt idx="23">
                  <c:v>4.4046187697218722</c:v>
                </c:pt>
                <c:pt idx="24">
                  <c:v>4.2848616122574112</c:v>
                </c:pt>
                <c:pt idx="25">
                  <c:v>4.166150946426626</c:v>
                </c:pt>
                <c:pt idx="26">
                  <c:v>4.0480379999999663</c:v>
                </c:pt>
                <c:pt idx="27">
                  <c:v>4.0480380000000089</c:v>
                </c:pt>
                <c:pt idx="28">
                  <c:v>4.0480379999999938</c:v>
                </c:pt>
                <c:pt idx="29">
                  <c:v>4.0480379999999911</c:v>
                </c:pt>
                <c:pt idx="30">
                  <c:v>4.0480380000000045</c:v>
                </c:pt>
                <c:pt idx="31">
                  <c:v>4.048038</c:v>
                </c:pt>
                <c:pt idx="32">
                  <c:v>4.0480379999999911</c:v>
                </c:pt>
                <c:pt idx="33">
                  <c:v>4.0480379999999974</c:v>
                </c:pt>
                <c:pt idx="34">
                  <c:v>4.0480379999999947</c:v>
                </c:pt>
                <c:pt idx="35">
                  <c:v>4.048038000000008</c:v>
                </c:pt>
                <c:pt idx="36">
                  <c:v>4.0480380000000018</c:v>
                </c:pt>
              </c:numCache>
            </c:numRef>
          </c:val>
          <c:smooth val="0"/>
          <c:extLst>
            <c:ext xmlns:c16="http://schemas.microsoft.com/office/drawing/2014/chart" uri="{C3380CC4-5D6E-409C-BE32-E72D297353CC}">
              <c16:uniqueId val="{00000002-3A3A-4580-A663-93021CD563FC}"/>
            </c:ext>
          </c:extLst>
        </c:ser>
        <c:ser>
          <c:idx val="3"/>
          <c:order val="3"/>
          <c:tx>
            <c:strRef>
              <c:f>'Provincial spending by services'!$CC$82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services'!$CC$83:$CC$119</c:f>
              <c:numCache>
                <c:formatCode>#,##0.00</c:formatCode>
                <c:ptCount val="37"/>
                <c:pt idx="1">
                  <c:v>5.0591673344492909</c:v>
                </c:pt>
                <c:pt idx="2">
                  <c:v>4.233082822381661</c:v>
                </c:pt>
                <c:pt idx="3">
                  <c:v>3.8343344840349931</c:v>
                </c:pt>
                <c:pt idx="4">
                  <c:v>3.6708657623646057</c:v>
                </c:pt>
                <c:pt idx="5">
                  <c:v>3.7070123239451163</c:v>
                </c:pt>
                <c:pt idx="6">
                  <c:v>3.9614003002089628</c:v>
                </c:pt>
                <c:pt idx="7">
                  <c:v>4.2217176591342369</c:v>
                </c:pt>
                <c:pt idx="8">
                  <c:v>4.486930031789929</c:v>
                </c:pt>
                <c:pt idx="9">
                  <c:v>4.7481365156157151</c:v>
                </c:pt>
                <c:pt idx="10">
                  <c:v>5.0136098462171601</c:v>
                </c:pt>
                <c:pt idx="11">
                  <c:v>5.2812748176542579</c:v>
                </c:pt>
                <c:pt idx="12">
                  <c:v>5.4591692626900468</c:v>
                </c:pt>
                <c:pt idx="13">
                  <c:v>5.4600045761970666</c:v>
                </c:pt>
                <c:pt idx="14">
                  <c:v>5.4636350950780876</c:v>
                </c:pt>
                <c:pt idx="15">
                  <c:v>5.4649215768458212</c:v>
                </c:pt>
                <c:pt idx="16">
                  <c:v>5.464384648514887</c:v>
                </c:pt>
                <c:pt idx="17">
                  <c:v>5.3362917503150413</c:v>
                </c:pt>
                <c:pt idx="18">
                  <c:v>5.1986365736345981</c:v>
                </c:pt>
                <c:pt idx="19">
                  <c:v>5.0627353918594391</c:v>
                </c:pt>
                <c:pt idx="20">
                  <c:v>4.9313792437625548</c:v>
                </c:pt>
                <c:pt idx="21">
                  <c:v>4.8020559965713128</c:v>
                </c:pt>
                <c:pt idx="22">
                  <c:v>4.6770880322802233</c:v>
                </c:pt>
                <c:pt idx="23">
                  <c:v>4.4046187697218668</c:v>
                </c:pt>
                <c:pt idx="24">
                  <c:v>4.2848616122574281</c:v>
                </c:pt>
                <c:pt idx="25">
                  <c:v>4.166150946426618</c:v>
                </c:pt>
                <c:pt idx="26">
                  <c:v>4.0480379999999636</c:v>
                </c:pt>
                <c:pt idx="27">
                  <c:v>4.048038000000016</c:v>
                </c:pt>
                <c:pt idx="28">
                  <c:v>4.0480379999999805</c:v>
                </c:pt>
                <c:pt idx="29">
                  <c:v>4.0480379999999982</c:v>
                </c:pt>
                <c:pt idx="30">
                  <c:v>4.0480379999999982</c:v>
                </c:pt>
                <c:pt idx="31">
                  <c:v>4.0480380000000018</c:v>
                </c:pt>
                <c:pt idx="32">
                  <c:v>4.0480379999999965</c:v>
                </c:pt>
                <c:pt idx="33">
                  <c:v>4.048037999999992</c:v>
                </c:pt>
                <c:pt idx="34">
                  <c:v>4.0480380000000036</c:v>
                </c:pt>
                <c:pt idx="35">
                  <c:v>4.0480379999999885</c:v>
                </c:pt>
                <c:pt idx="36">
                  <c:v>4.0480380000000089</c:v>
                </c:pt>
              </c:numCache>
            </c:numRef>
          </c:val>
          <c:smooth val="0"/>
          <c:extLst>
            <c:ext xmlns:c16="http://schemas.microsoft.com/office/drawing/2014/chart" uri="{C3380CC4-5D6E-409C-BE32-E72D297353CC}">
              <c16:uniqueId val="{00000003-3A3A-4580-A663-93021CD563FC}"/>
            </c:ext>
          </c:extLst>
        </c:ser>
        <c:ser>
          <c:idx val="4"/>
          <c:order val="4"/>
          <c:tx>
            <c:strRef>
              <c:f>'Provincial spending by services'!$CD$82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services'!$CD$83:$CD$119</c:f>
              <c:numCache>
                <c:formatCode>#,##0.00</c:formatCode>
                <c:ptCount val="37"/>
                <c:pt idx="1">
                  <c:v>5.0591673344492918</c:v>
                </c:pt>
                <c:pt idx="2">
                  <c:v>6.6101348036934207</c:v>
                </c:pt>
                <c:pt idx="3">
                  <c:v>6.157131037142813</c:v>
                </c:pt>
                <c:pt idx="4">
                  <c:v>5.9467548120384919</c:v>
                </c:pt>
                <c:pt idx="5">
                  <c:v>5.9421602839617327</c:v>
                </c:pt>
                <c:pt idx="6">
                  <c:v>6.1620285013766862</c:v>
                </c:pt>
                <c:pt idx="7">
                  <c:v>6.3892978561336049</c:v>
                </c:pt>
                <c:pt idx="8">
                  <c:v>6.6228308055826064</c:v>
                </c:pt>
                <c:pt idx="9">
                  <c:v>6.8534726251046951</c:v>
                </c:pt>
                <c:pt idx="10">
                  <c:v>7.0895989082513102</c:v>
                </c:pt>
                <c:pt idx="11">
                  <c:v>7.329029805603712</c:v>
                </c:pt>
                <c:pt idx="12">
                  <c:v>5.4591692626900352</c:v>
                </c:pt>
                <c:pt idx="13">
                  <c:v>5.4600045761970986</c:v>
                </c:pt>
                <c:pt idx="14">
                  <c:v>5.4636350950780717</c:v>
                </c:pt>
                <c:pt idx="15">
                  <c:v>5.4649215768458097</c:v>
                </c:pt>
                <c:pt idx="16">
                  <c:v>5.4643846485148808</c:v>
                </c:pt>
                <c:pt idx="17">
                  <c:v>5.336291750315068</c:v>
                </c:pt>
                <c:pt idx="18">
                  <c:v>5.1986365736346043</c:v>
                </c:pt>
                <c:pt idx="19">
                  <c:v>5.0627353918594364</c:v>
                </c:pt>
                <c:pt idx="20">
                  <c:v>4.9313792437625414</c:v>
                </c:pt>
                <c:pt idx="21">
                  <c:v>4.8020559965713066</c:v>
                </c:pt>
                <c:pt idx="22">
                  <c:v>4.6770880322802295</c:v>
                </c:pt>
                <c:pt idx="23">
                  <c:v>4.4046187697218615</c:v>
                </c:pt>
                <c:pt idx="24">
                  <c:v>4.2848616122574468</c:v>
                </c:pt>
                <c:pt idx="25">
                  <c:v>4.1661509464266047</c:v>
                </c:pt>
                <c:pt idx="26">
                  <c:v>4.0480379999999681</c:v>
                </c:pt>
                <c:pt idx="27">
                  <c:v>4.0480380000000045</c:v>
                </c:pt>
                <c:pt idx="28">
                  <c:v>4.0480379999999965</c:v>
                </c:pt>
                <c:pt idx="29">
                  <c:v>4.0480379999999965</c:v>
                </c:pt>
                <c:pt idx="30">
                  <c:v>4.0480379999999956</c:v>
                </c:pt>
                <c:pt idx="31">
                  <c:v>4.048038</c:v>
                </c:pt>
                <c:pt idx="32">
                  <c:v>4.0480379999999903</c:v>
                </c:pt>
                <c:pt idx="33">
                  <c:v>4.0480379999999965</c:v>
                </c:pt>
                <c:pt idx="34">
                  <c:v>4.0480380000000036</c:v>
                </c:pt>
                <c:pt idx="35">
                  <c:v>4.0480379999999947</c:v>
                </c:pt>
                <c:pt idx="36">
                  <c:v>4.0480380000000045</c:v>
                </c:pt>
              </c:numCache>
            </c:numRef>
          </c:val>
          <c:smooth val="0"/>
          <c:extLst>
            <c:ext xmlns:c16="http://schemas.microsoft.com/office/drawing/2014/chart" uri="{C3380CC4-5D6E-409C-BE32-E72D297353CC}">
              <c16:uniqueId val="{00000004-3A3A-4580-A663-93021CD563FC}"/>
            </c:ext>
          </c:extLst>
        </c:ser>
        <c:ser>
          <c:idx val="5"/>
          <c:order val="5"/>
          <c:tx>
            <c:strRef>
              <c:f>'Provincial spending by services'!$CE$82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services'!$CE$83:$CE$119</c:f>
              <c:numCache>
                <c:formatCode>#,##0.00</c:formatCode>
                <c:ptCount val="37"/>
                <c:pt idx="1">
                  <c:v>6.7778457194696147</c:v>
                </c:pt>
                <c:pt idx="2">
                  <c:v>4.7403380444518399</c:v>
                </c:pt>
                <c:pt idx="3">
                  <c:v>4.3388604724164681</c:v>
                </c:pt>
                <c:pt idx="4">
                  <c:v>4.1738177616477987</c:v>
                </c:pt>
                <c:pt idx="5">
                  <c:v>4.2093674153005756</c:v>
                </c:pt>
                <c:pt idx="6">
                  <c:v>4.4642211408824073</c:v>
                </c:pt>
                <c:pt idx="7">
                  <c:v>4.7250367551648615</c:v>
                </c:pt>
                <c:pt idx="8">
                  <c:v>4.9907747701197973</c:v>
                </c:pt>
                <c:pt idx="9">
                  <c:v>5.2524913197178602</c:v>
                </c:pt>
                <c:pt idx="10">
                  <c:v>5.5184989988347724</c:v>
                </c:pt>
                <c:pt idx="11">
                  <c:v>5.7867125485373094</c:v>
                </c:pt>
                <c:pt idx="12">
                  <c:v>5.4591692626900254</c:v>
                </c:pt>
                <c:pt idx="13">
                  <c:v>5.4600045761970923</c:v>
                </c:pt>
                <c:pt idx="14">
                  <c:v>5.4636350950780761</c:v>
                </c:pt>
                <c:pt idx="15">
                  <c:v>5.4649215768458239</c:v>
                </c:pt>
                <c:pt idx="16">
                  <c:v>5.4643846485148515</c:v>
                </c:pt>
                <c:pt idx="17">
                  <c:v>5.336291750315076</c:v>
                </c:pt>
                <c:pt idx="18">
                  <c:v>5.1986365736345892</c:v>
                </c:pt>
                <c:pt idx="19">
                  <c:v>5.0627353918594551</c:v>
                </c:pt>
                <c:pt idx="20">
                  <c:v>4.931379243762561</c:v>
                </c:pt>
                <c:pt idx="21">
                  <c:v>4.8020559965712879</c:v>
                </c:pt>
                <c:pt idx="22">
                  <c:v>4.6770880322802357</c:v>
                </c:pt>
                <c:pt idx="23">
                  <c:v>4.4046187697218633</c:v>
                </c:pt>
                <c:pt idx="24">
                  <c:v>4.2848616122574317</c:v>
                </c:pt>
                <c:pt idx="25">
                  <c:v>4.1661509464265984</c:v>
                </c:pt>
                <c:pt idx="26">
                  <c:v>4.0480379999999769</c:v>
                </c:pt>
                <c:pt idx="27">
                  <c:v>4.0480380000000133</c:v>
                </c:pt>
                <c:pt idx="28">
                  <c:v>4.0480379999999929</c:v>
                </c:pt>
                <c:pt idx="29">
                  <c:v>4.048038</c:v>
                </c:pt>
                <c:pt idx="30">
                  <c:v>4.0480379999999849</c:v>
                </c:pt>
                <c:pt idx="31">
                  <c:v>4.0480380000000062</c:v>
                </c:pt>
                <c:pt idx="32">
                  <c:v>4.0480379999999911</c:v>
                </c:pt>
                <c:pt idx="33">
                  <c:v>4.048038</c:v>
                </c:pt>
                <c:pt idx="34">
                  <c:v>4.0480379999999903</c:v>
                </c:pt>
                <c:pt idx="35">
                  <c:v>4.0480380000000062</c:v>
                </c:pt>
                <c:pt idx="36">
                  <c:v>4.0480380000000018</c:v>
                </c:pt>
              </c:numCache>
            </c:numRef>
          </c:val>
          <c:smooth val="0"/>
          <c:extLst>
            <c:ext xmlns:c16="http://schemas.microsoft.com/office/drawing/2014/chart" uri="{C3380CC4-5D6E-409C-BE32-E72D297353CC}">
              <c16:uniqueId val="{00000005-3A3A-4580-A663-93021CD563FC}"/>
            </c:ext>
          </c:extLst>
        </c:ser>
        <c:ser>
          <c:idx val="6"/>
          <c:order val="6"/>
          <c:tx>
            <c:strRef>
              <c:f>'Provincial spending by services'!$CF$82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services'!$CF$83:$CF$119</c:f>
              <c:numCache>
                <c:formatCode>#,##0.00</c:formatCode>
                <c:ptCount val="37"/>
                <c:pt idx="1">
                  <c:v>1.7593291009726217</c:v>
                </c:pt>
                <c:pt idx="2">
                  <c:v>4.3040238384621814</c:v>
                </c:pt>
                <c:pt idx="3">
                  <c:v>3.9051889661389847</c:v>
                </c:pt>
                <c:pt idx="4">
                  <c:v>3.7417940014308466</c:v>
                </c:pt>
                <c:pt idx="5">
                  <c:v>3.7781514087289318</c:v>
                </c:pt>
                <c:pt idx="6">
                  <c:v>4.0329012094376813</c:v>
                </c:pt>
                <c:pt idx="7">
                  <c:v>4.2935861562550919</c:v>
                </c:pt>
                <c:pt idx="8">
                  <c:v>4.5591712071429331</c:v>
                </c:pt>
                <c:pt idx="9">
                  <c:v>4.8207493260334093</c:v>
                </c:pt>
                <c:pt idx="10">
                  <c:v>5.0865989865604107</c:v>
                </c:pt>
                <c:pt idx="11">
                  <c:v>5.3546435702421409</c:v>
                </c:pt>
                <c:pt idx="12">
                  <c:v>5.4591692626900192</c:v>
                </c:pt>
                <c:pt idx="13">
                  <c:v>5.4600045761970852</c:v>
                </c:pt>
                <c:pt idx="14">
                  <c:v>5.4636350950780797</c:v>
                </c:pt>
                <c:pt idx="15">
                  <c:v>5.4649215768458141</c:v>
                </c:pt>
                <c:pt idx="16">
                  <c:v>5.4643846485149039</c:v>
                </c:pt>
                <c:pt idx="17">
                  <c:v>5.3362917503150467</c:v>
                </c:pt>
                <c:pt idx="18">
                  <c:v>5.1986365736345883</c:v>
                </c:pt>
                <c:pt idx="19">
                  <c:v>5.0627353918594329</c:v>
                </c:pt>
                <c:pt idx="20">
                  <c:v>4.9313792437625601</c:v>
                </c:pt>
                <c:pt idx="21">
                  <c:v>4.8020559965713101</c:v>
                </c:pt>
                <c:pt idx="22">
                  <c:v>4.6770880322802331</c:v>
                </c:pt>
                <c:pt idx="23">
                  <c:v>4.4046187697218508</c:v>
                </c:pt>
                <c:pt idx="24">
                  <c:v>4.2848616122574557</c:v>
                </c:pt>
                <c:pt idx="25">
                  <c:v>4.1661509464266127</c:v>
                </c:pt>
                <c:pt idx="26">
                  <c:v>4.0480379999999618</c:v>
                </c:pt>
                <c:pt idx="27">
                  <c:v>4.0480379999999991</c:v>
                </c:pt>
                <c:pt idx="28">
                  <c:v>4.0480379999999894</c:v>
                </c:pt>
                <c:pt idx="29">
                  <c:v>4.0480379999999903</c:v>
                </c:pt>
                <c:pt idx="30">
                  <c:v>4.0480380000000045</c:v>
                </c:pt>
                <c:pt idx="31">
                  <c:v>4.0480380000000027</c:v>
                </c:pt>
                <c:pt idx="32">
                  <c:v>4.0480379999999956</c:v>
                </c:pt>
                <c:pt idx="33">
                  <c:v>4.0480379999999903</c:v>
                </c:pt>
                <c:pt idx="34">
                  <c:v>4.0480380000000045</c:v>
                </c:pt>
                <c:pt idx="35">
                  <c:v>4.0480380000000018</c:v>
                </c:pt>
                <c:pt idx="36">
                  <c:v>4.0480379999999885</c:v>
                </c:pt>
              </c:numCache>
            </c:numRef>
          </c:val>
          <c:smooth val="0"/>
          <c:extLst>
            <c:ext xmlns:c16="http://schemas.microsoft.com/office/drawing/2014/chart" uri="{C3380CC4-5D6E-409C-BE32-E72D297353CC}">
              <c16:uniqueId val="{00000006-3A3A-4580-A663-93021CD563FC}"/>
            </c:ext>
          </c:extLst>
        </c:ser>
        <c:dLbls>
          <c:showLegendKey val="0"/>
          <c:showVal val="0"/>
          <c:showCatName val="0"/>
          <c:showSerName val="0"/>
          <c:showPercent val="0"/>
          <c:showBubbleSize val="0"/>
        </c:dLbls>
        <c:smooth val="0"/>
        <c:axId val="517121736"/>
        <c:axId val="517122520"/>
      </c:lineChart>
      <c:catAx>
        <c:axId val="517121736"/>
        <c:scaling>
          <c:orientation val="minMax"/>
        </c:scaling>
        <c:delete val="0"/>
        <c:axPos val="b"/>
        <c:numFmt formatCode="General" sourceLinked="1"/>
        <c:majorTickMark val="out"/>
        <c:minorTickMark val="none"/>
        <c:tickLblPos val="nextTo"/>
        <c:crossAx val="517122520"/>
        <c:crosses val="autoZero"/>
        <c:auto val="1"/>
        <c:lblAlgn val="ctr"/>
        <c:lblOffset val="100"/>
        <c:noMultiLvlLbl val="0"/>
      </c:catAx>
      <c:valAx>
        <c:axId val="517122520"/>
        <c:scaling>
          <c:orientation val="minMax"/>
        </c:scaling>
        <c:delete val="0"/>
        <c:axPos val="l"/>
        <c:majorGridlines/>
        <c:numFmt formatCode="General" sourceLinked="1"/>
        <c:majorTickMark val="out"/>
        <c:minorTickMark val="none"/>
        <c:tickLblPos val="nextTo"/>
        <c:crossAx val="517121736"/>
        <c:crosses val="autoZero"/>
        <c:crossBetween val="between"/>
      </c:valAx>
    </c:plotArea>
    <c:legend>
      <c:legendPos val="b"/>
      <c:layout>
        <c:manualLayout>
          <c:xMode val="edge"/>
          <c:yMode val="edge"/>
          <c:x val="3.1228223432985432E-2"/>
          <c:y val="0.84965348692362486"/>
          <c:w val="0.96191140092894611"/>
          <c:h val="0.15034651307637509"/>
        </c:manualLayout>
      </c:layout>
      <c:overlay val="0"/>
    </c:legend>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Annual growth of Terr.  private spending by type of services</a:t>
            </a:r>
          </a:p>
        </c:rich>
      </c:tx>
      <c:overlay val="1"/>
    </c:title>
    <c:autoTitleDeleted val="0"/>
    <c:plotArea>
      <c:layout>
        <c:manualLayout>
          <c:layoutTarget val="inner"/>
          <c:xMode val="edge"/>
          <c:yMode val="edge"/>
          <c:x val="6.5854860035087268E-2"/>
          <c:y val="0.14631632066458194"/>
          <c:w val="0.89743256265126581"/>
          <c:h val="0.55469253427799292"/>
        </c:manualLayout>
      </c:layout>
      <c:lineChart>
        <c:grouping val="standard"/>
        <c:varyColors val="0"/>
        <c:ser>
          <c:idx val="0"/>
          <c:order val="0"/>
          <c:tx>
            <c:strRef>
              <c:f>'Provincial spending by services'!$CH$82</c:f>
              <c:strCache>
                <c:ptCount val="1"/>
                <c:pt idx="0">
                  <c:v>Hospital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services'!$CH$83:$CH$119</c:f>
              <c:numCache>
                <c:formatCode>#,##0.00</c:formatCode>
                <c:ptCount val="37"/>
                <c:pt idx="1">
                  <c:v>8.6583304080593599</c:v>
                </c:pt>
                <c:pt idx="2">
                  <c:v>5.4161836047613052</c:v>
                </c:pt>
                <c:pt idx="3">
                  <c:v>5.323080602655863</c:v>
                </c:pt>
                <c:pt idx="4">
                  <c:v>4.858929043932859</c:v>
                </c:pt>
                <c:pt idx="5">
                  <c:v>4.6011640430989438</c:v>
                </c:pt>
                <c:pt idx="6">
                  <c:v>4.6467391703272041</c:v>
                </c:pt>
                <c:pt idx="7">
                  <c:v>4.6888035740364344</c:v>
                </c:pt>
                <c:pt idx="8">
                  <c:v>4.6513178092563736</c:v>
                </c:pt>
                <c:pt idx="9">
                  <c:v>4.8630023760748786</c:v>
                </c:pt>
                <c:pt idx="10">
                  <c:v>4.7449849506041417</c:v>
                </c:pt>
                <c:pt idx="11">
                  <c:v>4.7928300389912328</c:v>
                </c:pt>
                <c:pt idx="12">
                  <c:v>4.8994454996805086</c:v>
                </c:pt>
                <c:pt idx="13">
                  <c:v>4.9954792792981237</c:v>
                </c:pt>
                <c:pt idx="14">
                  <c:v>5.011814353047491</c:v>
                </c:pt>
                <c:pt idx="15">
                  <c:v>4.8664180125692873</c:v>
                </c:pt>
                <c:pt idx="16">
                  <c:v>4.9633090528382429</c:v>
                </c:pt>
                <c:pt idx="17">
                  <c:v>4.8519646936617002</c:v>
                </c:pt>
                <c:pt idx="18">
                  <c:v>4.6532145315717486</c:v>
                </c:pt>
                <c:pt idx="19">
                  <c:v>4.5339549125402971</c:v>
                </c:pt>
                <c:pt idx="20">
                  <c:v>4.4973166521788652</c:v>
                </c:pt>
                <c:pt idx="21">
                  <c:v>4.3049923070577867</c:v>
                </c:pt>
                <c:pt idx="22">
                  <c:v>4.1142117669015388</c:v>
                </c:pt>
                <c:pt idx="23">
                  <c:v>4.404618769721858</c:v>
                </c:pt>
                <c:pt idx="24">
                  <c:v>4.284861612257381</c:v>
                </c:pt>
                <c:pt idx="25">
                  <c:v>4.1661509464266802</c:v>
                </c:pt>
                <c:pt idx="26">
                  <c:v>4.0480379999999592</c:v>
                </c:pt>
                <c:pt idx="27">
                  <c:v>4.0480380000000453</c:v>
                </c:pt>
                <c:pt idx="28">
                  <c:v>4.0480379999999476</c:v>
                </c:pt>
                <c:pt idx="29">
                  <c:v>4.0480380000000027</c:v>
                </c:pt>
                <c:pt idx="30">
                  <c:v>4.048037999999992</c:v>
                </c:pt>
                <c:pt idx="31">
                  <c:v>4.0480380000000107</c:v>
                </c:pt>
                <c:pt idx="32">
                  <c:v>4.0480380000000444</c:v>
                </c:pt>
                <c:pt idx="33">
                  <c:v>4.0480379999999379</c:v>
                </c:pt>
                <c:pt idx="34">
                  <c:v>4.048037999999984</c:v>
                </c:pt>
                <c:pt idx="35">
                  <c:v>4.048038000000016</c:v>
                </c:pt>
                <c:pt idx="36">
                  <c:v>4.0480379999999929</c:v>
                </c:pt>
              </c:numCache>
            </c:numRef>
          </c:val>
          <c:smooth val="0"/>
          <c:extLst>
            <c:ext xmlns:c16="http://schemas.microsoft.com/office/drawing/2014/chart" uri="{C3380CC4-5D6E-409C-BE32-E72D297353CC}">
              <c16:uniqueId val="{00000000-B084-4E37-83B4-7D0C6B31B676}"/>
            </c:ext>
          </c:extLst>
        </c:ser>
        <c:ser>
          <c:idx val="1"/>
          <c:order val="1"/>
          <c:tx>
            <c:strRef>
              <c:f>'Provincial spending by services'!$CI$82</c:f>
              <c:strCache>
                <c:ptCount val="1"/>
                <c:pt idx="0">
                  <c:v>Other Inst </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services'!$CI$83:$CI$119</c:f>
              <c:numCache>
                <c:formatCode>#,##0.00</c:formatCode>
                <c:ptCount val="37"/>
                <c:pt idx="1">
                  <c:v>9.8401140792356276</c:v>
                </c:pt>
                <c:pt idx="2">
                  <c:v>5.1984976496273134</c:v>
                </c:pt>
                <c:pt idx="3">
                  <c:v>5.1044268266765913</c:v>
                </c:pt>
                <c:pt idx="4">
                  <c:v>4.6400741570769206</c:v>
                </c:pt>
                <c:pt idx="5">
                  <c:v>4.3816754812161749</c:v>
                </c:pt>
                <c:pt idx="6">
                  <c:v>4.4259728540366075</c:v>
                </c:pt>
                <c:pt idx="7">
                  <c:v>4.4667558516281893</c:v>
                </c:pt>
                <c:pt idx="8">
                  <c:v>4.4281471724779493</c:v>
                </c:pt>
                <c:pt idx="9">
                  <c:v>4.6381651371753572</c:v>
                </c:pt>
                <c:pt idx="10">
                  <c:v>4.5191765013384666</c:v>
                </c:pt>
                <c:pt idx="11">
                  <c:v>4.5656830657771739</c:v>
                </c:pt>
                <c:pt idx="12">
                  <c:v>4.8994454996805121</c:v>
                </c:pt>
                <c:pt idx="13">
                  <c:v>4.9954792792980953</c:v>
                </c:pt>
                <c:pt idx="14">
                  <c:v>5.0118143530475034</c:v>
                </c:pt>
                <c:pt idx="15">
                  <c:v>4.86641801256929</c:v>
                </c:pt>
                <c:pt idx="16">
                  <c:v>4.9633090528382349</c:v>
                </c:pt>
                <c:pt idx="17">
                  <c:v>4.8519646936617145</c:v>
                </c:pt>
                <c:pt idx="18">
                  <c:v>4.6532145315717175</c:v>
                </c:pt>
                <c:pt idx="19">
                  <c:v>4.5339549125403167</c:v>
                </c:pt>
                <c:pt idx="20">
                  <c:v>4.4973166521788812</c:v>
                </c:pt>
                <c:pt idx="21">
                  <c:v>4.30499230705776</c:v>
                </c:pt>
                <c:pt idx="22">
                  <c:v>4.1142117669015548</c:v>
                </c:pt>
                <c:pt idx="23">
                  <c:v>4.4046187697218597</c:v>
                </c:pt>
                <c:pt idx="24">
                  <c:v>4.2848616122573855</c:v>
                </c:pt>
                <c:pt idx="25">
                  <c:v>4.1661509464266642</c:v>
                </c:pt>
                <c:pt idx="26">
                  <c:v>4.0480379999999574</c:v>
                </c:pt>
                <c:pt idx="27">
                  <c:v>4.0480380000000569</c:v>
                </c:pt>
                <c:pt idx="28">
                  <c:v>4.048037999999945</c:v>
                </c:pt>
                <c:pt idx="29">
                  <c:v>4.0480379999999903</c:v>
                </c:pt>
                <c:pt idx="30">
                  <c:v>4.0480380000000027</c:v>
                </c:pt>
                <c:pt idx="31">
                  <c:v>4.0480379999999982</c:v>
                </c:pt>
                <c:pt idx="32">
                  <c:v>4.04803800000004</c:v>
                </c:pt>
                <c:pt idx="33">
                  <c:v>4.0480379999999476</c:v>
                </c:pt>
                <c:pt idx="34">
                  <c:v>4.0480380000000054</c:v>
                </c:pt>
                <c:pt idx="35">
                  <c:v>4.048037999999984</c:v>
                </c:pt>
                <c:pt idx="36">
                  <c:v>4.0480380000000196</c:v>
                </c:pt>
              </c:numCache>
            </c:numRef>
          </c:val>
          <c:smooth val="0"/>
          <c:extLst>
            <c:ext xmlns:c16="http://schemas.microsoft.com/office/drawing/2014/chart" uri="{C3380CC4-5D6E-409C-BE32-E72D297353CC}">
              <c16:uniqueId val="{00000001-B084-4E37-83B4-7D0C6B31B676}"/>
            </c:ext>
          </c:extLst>
        </c:ser>
        <c:ser>
          <c:idx val="2"/>
          <c:order val="2"/>
          <c:tx>
            <c:strRef>
              <c:f>'Provincial spending by services'!$CJ$82</c:f>
              <c:strCache>
                <c:ptCount val="1"/>
                <c:pt idx="0">
                  <c:v>D&amp;V</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services'!$CJ$83:$CJ$119</c:f>
              <c:numCache>
                <c:formatCode>#,##0.00</c:formatCode>
                <c:ptCount val="37"/>
                <c:pt idx="1">
                  <c:v>9.4384166124533202</c:v>
                </c:pt>
                <c:pt idx="2">
                  <c:v>5.8740961905255293</c:v>
                </c:pt>
                <c:pt idx="3">
                  <c:v>5.7800940445965665</c:v>
                </c:pt>
                <c:pt idx="4">
                  <c:v>5.3134409877087059</c:v>
                </c:pt>
                <c:pt idx="5">
                  <c:v>5.0540774539068423</c:v>
                </c:pt>
                <c:pt idx="6">
                  <c:v>5.0993734575362808</c:v>
                </c:pt>
                <c:pt idx="7">
                  <c:v>5.1411481254936531</c:v>
                </c:pt>
                <c:pt idx="8">
                  <c:v>5.1030338223345781</c:v>
                </c:pt>
                <c:pt idx="9">
                  <c:v>5.3151695154294192</c:v>
                </c:pt>
                <c:pt idx="10">
                  <c:v>5.1961860266880189</c:v>
                </c:pt>
                <c:pt idx="11">
                  <c:v>5.2437846972931759</c:v>
                </c:pt>
                <c:pt idx="12">
                  <c:v>4.8994454996805121</c:v>
                </c:pt>
                <c:pt idx="13">
                  <c:v>4.9954792792980953</c:v>
                </c:pt>
                <c:pt idx="14">
                  <c:v>5.0118143530475034</c:v>
                </c:pt>
                <c:pt idx="15">
                  <c:v>4.86641801256929</c:v>
                </c:pt>
                <c:pt idx="16">
                  <c:v>4.9633090528382349</c:v>
                </c:pt>
                <c:pt idx="17">
                  <c:v>4.8519646936617145</c:v>
                </c:pt>
                <c:pt idx="18">
                  <c:v>4.6532145315717175</c:v>
                </c:pt>
                <c:pt idx="19">
                  <c:v>4.5339549125403167</c:v>
                </c:pt>
                <c:pt idx="20">
                  <c:v>4.4973166521788812</c:v>
                </c:pt>
                <c:pt idx="21">
                  <c:v>4.30499230705776</c:v>
                </c:pt>
                <c:pt idx="22">
                  <c:v>4.1142117669015548</c:v>
                </c:pt>
                <c:pt idx="23">
                  <c:v>4.4046187697218597</c:v>
                </c:pt>
                <c:pt idx="24">
                  <c:v>4.2848616122573855</c:v>
                </c:pt>
                <c:pt idx="25">
                  <c:v>4.1661509464266642</c:v>
                </c:pt>
                <c:pt idx="26">
                  <c:v>4.0480379999999574</c:v>
                </c:pt>
                <c:pt idx="27">
                  <c:v>4.0480380000000569</c:v>
                </c:pt>
                <c:pt idx="28">
                  <c:v>4.048037999999945</c:v>
                </c:pt>
                <c:pt idx="29">
                  <c:v>4.0480379999999903</c:v>
                </c:pt>
                <c:pt idx="30">
                  <c:v>4.0480380000000027</c:v>
                </c:pt>
                <c:pt idx="31">
                  <c:v>4.0480379999999982</c:v>
                </c:pt>
                <c:pt idx="32">
                  <c:v>4.04803800000004</c:v>
                </c:pt>
                <c:pt idx="33">
                  <c:v>4.0480379999999476</c:v>
                </c:pt>
                <c:pt idx="34">
                  <c:v>4.0480380000000054</c:v>
                </c:pt>
                <c:pt idx="35">
                  <c:v>4.048037999999984</c:v>
                </c:pt>
                <c:pt idx="36">
                  <c:v>4.0480380000000196</c:v>
                </c:pt>
              </c:numCache>
            </c:numRef>
          </c:val>
          <c:smooth val="0"/>
          <c:extLst>
            <c:ext xmlns:c16="http://schemas.microsoft.com/office/drawing/2014/chart" uri="{C3380CC4-5D6E-409C-BE32-E72D297353CC}">
              <c16:uniqueId val="{00000002-B084-4E37-83B4-7D0C6B31B676}"/>
            </c:ext>
          </c:extLst>
        </c:ser>
        <c:ser>
          <c:idx val="3"/>
          <c:order val="3"/>
          <c:tx>
            <c:strRef>
              <c:f>'Provincial spending by services'!$CK$82</c:f>
              <c:strCache>
                <c:ptCount val="1"/>
                <c:pt idx="0">
                  <c:v>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services'!$CK$83:$CK$119</c:f>
              <c:numCache>
                <c:formatCode>#,##0.00</c:formatCode>
                <c:ptCount val="37"/>
                <c:pt idx="1">
                  <c:v>8.3440324463288036</c:v>
                </c:pt>
                <c:pt idx="2">
                  <c:v>5.4140697023738369</c:v>
                </c:pt>
                <c:pt idx="3">
                  <c:v>5.3209616441199614</c:v>
                </c:pt>
                <c:pt idx="4">
                  <c:v>4.8568124969289279</c:v>
                </c:pt>
                <c:pt idx="5">
                  <c:v>4.5990457553755792</c:v>
                </c:pt>
                <c:pt idx="6">
                  <c:v>4.6446129786761503</c:v>
                </c:pt>
                <c:pt idx="7">
                  <c:v>4.6866695093757915</c:v>
                </c:pt>
                <c:pt idx="8">
                  <c:v>4.6491774581151013</c:v>
                </c:pt>
                <c:pt idx="9">
                  <c:v>4.8608505955490209</c:v>
                </c:pt>
                <c:pt idx="10">
                  <c:v>4.7428284645349637</c:v>
                </c:pt>
                <c:pt idx="11">
                  <c:v>4.7906654018556125</c:v>
                </c:pt>
                <c:pt idx="12">
                  <c:v>4.8994454996805006</c:v>
                </c:pt>
                <c:pt idx="13">
                  <c:v>4.9954792792981211</c:v>
                </c:pt>
                <c:pt idx="14">
                  <c:v>5.0118143530475043</c:v>
                </c:pt>
                <c:pt idx="15">
                  <c:v>4.8664180125692766</c:v>
                </c:pt>
                <c:pt idx="16">
                  <c:v>4.9633090528382349</c:v>
                </c:pt>
                <c:pt idx="17">
                  <c:v>4.8519646936617224</c:v>
                </c:pt>
                <c:pt idx="18">
                  <c:v>4.6532145315717237</c:v>
                </c:pt>
                <c:pt idx="19">
                  <c:v>4.5339549125403105</c:v>
                </c:pt>
                <c:pt idx="20">
                  <c:v>4.4973166521788812</c:v>
                </c:pt>
                <c:pt idx="21">
                  <c:v>4.3049923070577547</c:v>
                </c:pt>
                <c:pt idx="22">
                  <c:v>4.1142117669015601</c:v>
                </c:pt>
                <c:pt idx="23">
                  <c:v>4.4046187697218455</c:v>
                </c:pt>
                <c:pt idx="24">
                  <c:v>4.2848616122573926</c:v>
                </c:pt>
                <c:pt idx="25">
                  <c:v>4.1661509464266677</c:v>
                </c:pt>
                <c:pt idx="26">
                  <c:v>4.0480379999999805</c:v>
                </c:pt>
                <c:pt idx="27">
                  <c:v>4.0480380000000276</c:v>
                </c:pt>
                <c:pt idx="28">
                  <c:v>4.0480379999999521</c:v>
                </c:pt>
                <c:pt idx="29">
                  <c:v>4.0480380000000089</c:v>
                </c:pt>
                <c:pt idx="30">
                  <c:v>4.0480379999999805</c:v>
                </c:pt>
                <c:pt idx="31">
                  <c:v>4.0480380000000187</c:v>
                </c:pt>
                <c:pt idx="32">
                  <c:v>4.048038000000024</c:v>
                </c:pt>
                <c:pt idx="33">
                  <c:v>4.0480379999999636</c:v>
                </c:pt>
                <c:pt idx="34">
                  <c:v>4.0480379999999823</c:v>
                </c:pt>
                <c:pt idx="35">
                  <c:v>4.048038000000016</c:v>
                </c:pt>
                <c:pt idx="36">
                  <c:v>4.0480379999999849</c:v>
                </c:pt>
              </c:numCache>
            </c:numRef>
          </c:val>
          <c:smooth val="0"/>
          <c:extLst>
            <c:ext xmlns:c16="http://schemas.microsoft.com/office/drawing/2014/chart" uri="{C3380CC4-5D6E-409C-BE32-E72D297353CC}">
              <c16:uniqueId val="{00000003-B084-4E37-83B4-7D0C6B31B676}"/>
            </c:ext>
          </c:extLst>
        </c:ser>
        <c:ser>
          <c:idx val="4"/>
          <c:order val="4"/>
          <c:tx>
            <c:strRef>
              <c:f>'Provincial spending by services'!$CL$82</c:f>
              <c:strCache>
                <c:ptCount val="1"/>
                <c:pt idx="0">
                  <c:v>Non-prescribed Drugs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services'!$CL$83:$CL$119</c:f>
              <c:numCache>
                <c:formatCode>#,##0.00</c:formatCode>
                <c:ptCount val="37"/>
                <c:pt idx="1">
                  <c:v>8.3440324463288</c:v>
                </c:pt>
                <c:pt idx="2">
                  <c:v>7.8180542767450723</c:v>
                </c:pt>
                <c:pt idx="3">
                  <c:v>7.677014368804941</c:v>
                </c:pt>
                <c:pt idx="4">
                  <c:v>7.1587366642498473</c:v>
                </c:pt>
                <c:pt idx="5">
                  <c:v>6.8534192880882578</c:v>
                </c:pt>
                <c:pt idx="6">
                  <c:v>6.8597032502208766</c:v>
                </c:pt>
                <c:pt idx="7">
                  <c:v>6.863919671961753</c:v>
                </c:pt>
                <c:pt idx="8">
                  <c:v>6.788394861110369</c:v>
                </c:pt>
                <c:pt idx="9">
                  <c:v>6.9684521488962741</c:v>
                </c:pt>
                <c:pt idx="10">
                  <c:v>6.8134645138748438</c:v>
                </c:pt>
                <c:pt idx="11">
                  <c:v>6.8288778773300391</c:v>
                </c:pt>
                <c:pt idx="12">
                  <c:v>4.899445499680505</c:v>
                </c:pt>
                <c:pt idx="13">
                  <c:v>4.9954792792981051</c:v>
                </c:pt>
                <c:pt idx="14">
                  <c:v>5.0118143530475088</c:v>
                </c:pt>
                <c:pt idx="15">
                  <c:v>4.8664180125692988</c:v>
                </c:pt>
                <c:pt idx="16">
                  <c:v>4.9633090528382011</c:v>
                </c:pt>
                <c:pt idx="17">
                  <c:v>4.8519646936617269</c:v>
                </c:pt>
                <c:pt idx="18">
                  <c:v>4.6532145315717361</c:v>
                </c:pt>
                <c:pt idx="19">
                  <c:v>4.533954912540306</c:v>
                </c:pt>
                <c:pt idx="20">
                  <c:v>4.4973166521788652</c:v>
                </c:pt>
                <c:pt idx="21">
                  <c:v>4.3049923070577867</c:v>
                </c:pt>
                <c:pt idx="22">
                  <c:v>4.1142117669015521</c:v>
                </c:pt>
                <c:pt idx="23">
                  <c:v>4.4046187697218482</c:v>
                </c:pt>
                <c:pt idx="24">
                  <c:v>4.2848616122573899</c:v>
                </c:pt>
                <c:pt idx="25">
                  <c:v>4.1661509464266651</c:v>
                </c:pt>
                <c:pt idx="26">
                  <c:v>4.0480379999999769</c:v>
                </c:pt>
                <c:pt idx="27">
                  <c:v>4.0480380000000338</c:v>
                </c:pt>
                <c:pt idx="28">
                  <c:v>4.048037999999945</c:v>
                </c:pt>
                <c:pt idx="29">
                  <c:v>4.0480380000000178</c:v>
                </c:pt>
                <c:pt idx="30">
                  <c:v>4.0480379999999663</c:v>
                </c:pt>
                <c:pt idx="31">
                  <c:v>4.0480380000000302</c:v>
                </c:pt>
                <c:pt idx="32">
                  <c:v>4.0480380000000213</c:v>
                </c:pt>
                <c:pt idx="33">
                  <c:v>4.0480379999999512</c:v>
                </c:pt>
                <c:pt idx="34">
                  <c:v>4.0480380000000009</c:v>
                </c:pt>
                <c:pt idx="35">
                  <c:v>4.0480380000000151</c:v>
                </c:pt>
                <c:pt idx="36">
                  <c:v>4.048037999999976</c:v>
                </c:pt>
              </c:numCache>
            </c:numRef>
          </c:val>
          <c:smooth val="0"/>
          <c:extLst>
            <c:ext xmlns:c16="http://schemas.microsoft.com/office/drawing/2014/chart" uri="{C3380CC4-5D6E-409C-BE32-E72D297353CC}">
              <c16:uniqueId val="{00000004-B084-4E37-83B4-7D0C6B31B676}"/>
            </c:ext>
          </c:extLst>
        </c:ser>
        <c:ser>
          <c:idx val="5"/>
          <c:order val="5"/>
          <c:tx>
            <c:strRef>
              <c:f>'Provincial spending by services'!$CM$82</c:f>
              <c:strCache>
                <c:ptCount val="1"/>
                <c:pt idx="0">
                  <c:v>Physicians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services'!$CM$83:$CM$119</c:f>
              <c:numCache>
                <c:formatCode>#,##0.00</c:formatCode>
                <c:ptCount val="37"/>
                <c:pt idx="1">
                  <c:v>10.116448423305485</c:v>
                </c:pt>
                <c:pt idx="2">
                  <c:v>5.927072252891513</c:v>
                </c:pt>
                <c:pt idx="3">
                  <c:v>5.8327110816718912</c:v>
                </c:pt>
                <c:pt idx="4">
                  <c:v>5.3655180343619708</c:v>
                </c:pt>
                <c:pt idx="5">
                  <c:v>5.1057218422538853</c:v>
                </c:pt>
                <c:pt idx="6">
                  <c:v>5.1507382532294272</c:v>
                </c:pt>
                <c:pt idx="7">
                  <c:v>5.192234002529176</c:v>
                </c:pt>
                <c:pt idx="8">
                  <c:v>5.1538045671398915</c:v>
                </c:pt>
                <c:pt idx="9">
                  <c:v>5.3657481099045317</c:v>
                </c:pt>
                <c:pt idx="10">
                  <c:v>5.2464157422570681</c:v>
                </c:pt>
                <c:pt idx="11">
                  <c:v>5.2937477992731461</c:v>
                </c:pt>
                <c:pt idx="12">
                  <c:v>4.8994454996805032</c:v>
                </c:pt>
                <c:pt idx="13">
                  <c:v>4.9954792792981255</c:v>
                </c:pt>
                <c:pt idx="14">
                  <c:v>5.0118143530474804</c:v>
                </c:pt>
                <c:pt idx="15">
                  <c:v>4.8664180125693139</c:v>
                </c:pt>
                <c:pt idx="16">
                  <c:v>4.9633090528382153</c:v>
                </c:pt>
                <c:pt idx="17">
                  <c:v>4.8519646936617153</c:v>
                </c:pt>
                <c:pt idx="18">
                  <c:v>4.6532145315717228</c:v>
                </c:pt>
                <c:pt idx="19">
                  <c:v>4.5339549125403167</c:v>
                </c:pt>
                <c:pt idx="20">
                  <c:v>4.4973166521788652</c:v>
                </c:pt>
                <c:pt idx="21">
                  <c:v>4.3049923070577742</c:v>
                </c:pt>
                <c:pt idx="22">
                  <c:v>4.1142117669015459</c:v>
                </c:pt>
                <c:pt idx="23">
                  <c:v>4.4046187697218553</c:v>
                </c:pt>
                <c:pt idx="24">
                  <c:v>4.2848616122573953</c:v>
                </c:pt>
                <c:pt idx="25">
                  <c:v>4.166150946426658</c:v>
                </c:pt>
                <c:pt idx="26">
                  <c:v>4.0480379999999849</c:v>
                </c:pt>
                <c:pt idx="27">
                  <c:v>4.0480380000000284</c:v>
                </c:pt>
                <c:pt idx="28">
                  <c:v>4.0480379999999441</c:v>
                </c:pt>
                <c:pt idx="29">
                  <c:v>4.0480380000000062</c:v>
                </c:pt>
                <c:pt idx="30">
                  <c:v>4.0480379999999831</c:v>
                </c:pt>
                <c:pt idx="31">
                  <c:v>4.0480380000000213</c:v>
                </c:pt>
                <c:pt idx="32">
                  <c:v>4.0480380000000284</c:v>
                </c:pt>
                <c:pt idx="33">
                  <c:v>4.0480379999999654</c:v>
                </c:pt>
                <c:pt idx="34">
                  <c:v>4.0480379999999858</c:v>
                </c:pt>
                <c:pt idx="35">
                  <c:v>4.048038</c:v>
                </c:pt>
                <c:pt idx="36">
                  <c:v>4.0480379999999982</c:v>
                </c:pt>
              </c:numCache>
            </c:numRef>
          </c:val>
          <c:smooth val="0"/>
          <c:extLst>
            <c:ext xmlns:c16="http://schemas.microsoft.com/office/drawing/2014/chart" uri="{C3380CC4-5D6E-409C-BE32-E72D297353CC}">
              <c16:uniqueId val="{00000005-B084-4E37-83B4-7D0C6B31B676}"/>
            </c:ext>
          </c:extLst>
        </c:ser>
        <c:ser>
          <c:idx val="6"/>
          <c:order val="6"/>
          <c:tx>
            <c:strRef>
              <c:f>'Provincial spending by services'!$CN$82</c:f>
              <c:strCache>
                <c:ptCount val="1"/>
                <c:pt idx="0">
                  <c:v>All others</c:v>
                </c:pt>
              </c:strCache>
            </c:strRef>
          </c:tx>
          <c:marker>
            <c:symbol val="none"/>
          </c:marker>
          <c:cat>
            <c:numRef>
              <c:f>'Provincial spending by services'!$B$83:$B$119</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'Provincial spending by services'!$CN$83:$CN$119</c:f>
              <c:numCache>
                <c:formatCode>#,##0.00</c:formatCode>
                <c:ptCount val="37"/>
                <c:pt idx="1">
                  <c:v>4.9410187950088877</c:v>
                </c:pt>
                <c:pt idx="2">
                  <c:v>5.4858144978972918</c:v>
                </c:pt>
                <c:pt idx="3">
                  <c:v>5.3928305709934223</c:v>
                </c:pt>
                <c:pt idx="4">
                  <c:v>4.9285521222307533</c:v>
                </c:pt>
                <c:pt idx="5">
                  <c:v>4.6707967413267646</c:v>
                </c:pt>
                <c:pt idx="6">
                  <c:v>4.7165837769941836</c:v>
                </c:pt>
                <c:pt idx="7">
                  <c:v>4.758858624804021</c:v>
                </c:pt>
                <c:pt idx="8">
                  <c:v>4.7215308096491171</c:v>
                </c:pt>
                <c:pt idx="9">
                  <c:v>4.9335415408757513</c:v>
                </c:pt>
                <c:pt idx="10">
                  <c:v>4.8156293997465109</c:v>
                </c:pt>
                <c:pt idx="11">
                  <c:v>4.8636922569797072</c:v>
                </c:pt>
                <c:pt idx="12">
                  <c:v>4.8994454996804988</c:v>
                </c:pt>
                <c:pt idx="13">
                  <c:v>4.9954792792981273</c:v>
                </c:pt>
                <c:pt idx="14">
                  <c:v>5.0118143530474963</c:v>
                </c:pt>
                <c:pt idx="15">
                  <c:v>4.8664180125692766</c:v>
                </c:pt>
                <c:pt idx="16">
                  <c:v>4.9633090528382295</c:v>
                </c:pt>
                <c:pt idx="17">
                  <c:v>4.8519646936617251</c:v>
                </c:pt>
                <c:pt idx="18">
                  <c:v>4.6532145315717193</c:v>
                </c:pt>
                <c:pt idx="19">
                  <c:v>4.5339549125403247</c:v>
                </c:pt>
                <c:pt idx="20">
                  <c:v>4.4973166521788652</c:v>
                </c:pt>
                <c:pt idx="21">
                  <c:v>4.3049923070577787</c:v>
                </c:pt>
                <c:pt idx="22">
                  <c:v>4.1142117669015343</c:v>
                </c:pt>
                <c:pt idx="23">
                  <c:v>4.4046187697218668</c:v>
                </c:pt>
                <c:pt idx="24">
                  <c:v>4.2848616122573926</c:v>
                </c:pt>
                <c:pt idx="25">
                  <c:v>4.1661509464266482</c:v>
                </c:pt>
                <c:pt idx="26">
                  <c:v>4.0480379999999752</c:v>
                </c:pt>
                <c:pt idx="27">
                  <c:v>4.0480380000000489</c:v>
                </c:pt>
                <c:pt idx="28">
                  <c:v>4.0480379999999441</c:v>
                </c:pt>
                <c:pt idx="29">
                  <c:v>4.0480379999999947</c:v>
                </c:pt>
                <c:pt idx="30">
                  <c:v>4.048037999999992</c:v>
                </c:pt>
                <c:pt idx="31">
                  <c:v>4.0480380000000098</c:v>
                </c:pt>
                <c:pt idx="32">
                  <c:v>4.0480380000000347</c:v>
                </c:pt>
                <c:pt idx="33">
                  <c:v>4.0480379999999556</c:v>
                </c:pt>
                <c:pt idx="34">
                  <c:v>4.0480379999999965</c:v>
                </c:pt>
                <c:pt idx="35">
                  <c:v>4.0480380000000027</c:v>
                </c:pt>
                <c:pt idx="36">
                  <c:v>4.0480379999999938</c:v>
                </c:pt>
              </c:numCache>
            </c:numRef>
          </c:val>
          <c:smooth val="0"/>
          <c:extLst>
            <c:ext xmlns:c16="http://schemas.microsoft.com/office/drawing/2014/chart" uri="{C3380CC4-5D6E-409C-BE32-E72D297353CC}">
              <c16:uniqueId val="{00000006-B084-4E37-83B4-7D0C6B31B676}"/>
            </c:ext>
          </c:extLst>
        </c:ser>
        <c:dLbls>
          <c:showLegendKey val="0"/>
          <c:showVal val="0"/>
          <c:showCatName val="0"/>
          <c:showSerName val="0"/>
          <c:showPercent val="0"/>
          <c:showBubbleSize val="0"/>
        </c:dLbls>
        <c:smooth val="0"/>
        <c:axId val="517124088"/>
        <c:axId val="517119384"/>
      </c:lineChart>
      <c:catAx>
        <c:axId val="517124088"/>
        <c:scaling>
          <c:orientation val="minMax"/>
        </c:scaling>
        <c:delete val="0"/>
        <c:axPos val="b"/>
        <c:numFmt formatCode="General" sourceLinked="1"/>
        <c:majorTickMark val="out"/>
        <c:minorTickMark val="none"/>
        <c:tickLblPos val="nextTo"/>
        <c:crossAx val="517119384"/>
        <c:crosses val="autoZero"/>
        <c:auto val="1"/>
        <c:lblAlgn val="ctr"/>
        <c:lblOffset val="100"/>
        <c:noMultiLvlLbl val="0"/>
      </c:catAx>
      <c:valAx>
        <c:axId val="517119384"/>
        <c:scaling>
          <c:orientation val="minMax"/>
        </c:scaling>
        <c:delete val="0"/>
        <c:axPos val="l"/>
        <c:majorGridlines/>
        <c:numFmt formatCode="General" sourceLinked="1"/>
        <c:majorTickMark val="out"/>
        <c:minorTickMark val="none"/>
        <c:tickLblPos val="nextTo"/>
        <c:crossAx val="517124088"/>
        <c:crosses val="autoZero"/>
        <c:crossBetween val="between"/>
      </c:valAx>
    </c:plotArea>
    <c:legend>
      <c:legendPos val="b"/>
      <c:layout>
        <c:manualLayout>
          <c:xMode val="edge"/>
          <c:yMode val="edge"/>
          <c:x val="4.6260005301685961E-2"/>
          <c:y val="0.82609769711573"/>
          <c:w val="0.92951532506947021"/>
          <c:h val="0.16527298048599867"/>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Annual growth rate of hosptial cost (%)</a:t>
            </a:r>
          </a:p>
        </c:rich>
      </c:tx>
      <c:overlay val="0"/>
    </c:title>
    <c:autoTitleDeleted val="0"/>
    <c:plotArea>
      <c:layout>
        <c:manualLayout>
          <c:layoutTarget val="inner"/>
          <c:xMode val="edge"/>
          <c:yMode val="edge"/>
          <c:x val="5.7905074365704287E-2"/>
          <c:y val="0.15163203557888594"/>
          <c:w val="0.90106955380577425"/>
          <c:h val="0.67328958880139977"/>
        </c:manualLayout>
      </c:layout>
      <c:lineChart>
        <c:grouping val="standard"/>
        <c:varyColors val="0"/>
        <c:ser>
          <c:idx val="0"/>
          <c:order val="0"/>
          <c:tx>
            <c:strRef>
              <c:f>'Type of service'!$I$25</c:f>
              <c:strCache>
                <c:ptCount val="1"/>
                <c:pt idx="0">
                  <c:v>Annual growth rate in Hosptial cost (%)</c:v>
                </c:pt>
              </c:strCache>
            </c:strRef>
          </c:tx>
          <c:marker>
            <c:symbol val="none"/>
          </c:marker>
          <c:cat>
            <c:numRef>
              <c:f>'Type of service'!$B$26:$B$62</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'Type of service'!$I$26:$I$62</c:f>
              <c:numCache>
                <c:formatCode>0.0</c:formatCode>
                <c:ptCount val="37"/>
                <c:pt idx="1">
                  <c:v>4.3016962474252605</c:v>
                </c:pt>
                <c:pt idx="2">
                  <c:v>4.0308184176248849</c:v>
                </c:pt>
                <c:pt idx="3">
                  <c:v>4.0305432836958239</c:v>
                </c:pt>
                <c:pt idx="4">
                  <c:v>3.8305930360511988</c:v>
                </c:pt>
                <c:pt idx="5">
                  <c:v>3.8303166365951697</c:v>
                </c:pt>
                <c:pt idx="6">
                  <c:v>4.0457885804768772</c:v>
                </c:pt>
                <c:pt idx="7">
                  <c:v>4.2612584603252976</c:v>
                </c:pt>
                <c:pt idx="8">
                  <c:v>4.4767262659878915</c:v>
                </c:pt>
                <c:pt idx="9">
                  <c:v>4.6921919872454358</c:v>
                </c:pt>
                <c:pt idx="10">
                  <c:v>4.9076556138114391</c:v>
                </c:pt>
                <c:pt idx="11">
                  <c:v>5.1231171353316256</c:v>
                </c:pt>
                <c:pt idx="12">
                  <c:v>5.2966144559999906</c:v>
                </c:pt>
                <c:pt idx="13">
                  <c:v>5.2966144559999941</c:v>
                </c:pt>
                <c:pt idx="14">
                  <c:v>5.2966144560000084</c:v>
                </c:pt>
                <c:pt idx="15">
                  <c:v>5.2966144559999995</c:v>
                </c:pt>
                <c:pt idx="16">
                  <c:v>5.2966144560000021</c:v>
                </c:pt>
                <c:pt idx="17">
                  <c:v>5.1703375794424193</c:v>
                </c:pt>
                <c:pt idx="18">
                  <c:v>5.0348499427987665</c:v>
                </c:pt>
                <c:pt idx="19">
                  <c:v>4.9031092370985911</c:v>
                </c:pt>
                <c:pt idx="20">
                  <c:v>4.7746663306293691</c:v>
                </c:pt>
                <c:pt idx="21">
                  <c:v>4.6490707945588916</c:v>
                </c:pt>
                <c:pt idx="22">
                  <c:v>4.5258718103488107</c:v>
                </c:pt>
                <c:pt idx="23">
                  <c:v>4.4046187697218793</c:v>
                </c:pt>
                <c:pt idx="24">
                  <c:v>4.2848616122573695</c:v>
                </c:pt>
                <c:pt idx="25">
                  <c:v>4.1661509464266553</c:v>
                </c:pt>
                <c:pt idx="26">
                  <c:v>4.0480379999999787</c:v>
                </c:pt>
                <c:pt idx="27">
                  <c:v>4.0480380000000125</c:v>
                </c:pt>
                <c:pt idx="28">
                  <c:v>4.0480379999999787</c:v>
                </c:pt>
                <c:pt idx="29">
                  <c:v>4.0480380000000036</c:v>
                </c:pt>
                <c:pt idx="30">
                  <c:v>4.0480380000000018</c:v>
                </c:pt>
                <c:pt idx="31">
                  <c:v>4.048037999999992</c:v>
                </c:pt>
                <c:pt idx="32">
                  <c:v>4.0480380000000089</c:v>
                </c:pt>
                <c:pt idx="33">
                  <c:v>4.0480379999999885</c:v>
                </c:pt>
                <c:pt idx="34">
                  <c:v>4.048037999999992</c:v>
                </c:pt>
                <c:pt idx="35">
                  <c:v>4.048038000000016</c:v>
                </c:pt>
                <c:pt idx="36">
                  <c:v>4.0480379999999831</c:v>
                </c:pt>
              </c:numCache>
            </c:numRef>
          </c:val>
          <c:smooth val="0"/>
          <c:extLst>
            <c:ext xmlns:c16="http://schemas.microsoft.com/office/drawing/2014/chart" uri="{C3380CC4-5D6E-409C-BE32-E72D297353CC}">
              <c16:uniqueId val="{00000000-441F-4222-97B4-071402D75729}"/>
            </c:ext>
          </c:extLst>
        </c:ser>
        <c:dLbls>
          <c:showLegendKey val="0"/>
          <c:showVal val="0"/>
          <c:showCatName val="0"/>
          <c:showSerName val="0"/>
          <c:showPercent val="0"/>
          <c:showBubbleSize val="0"/>
        </c:dLbls>
        <c:smooth val="0"/>
        <c:axId val="509488120"/>
        <c:axId val="509486552"/>
      </c:lineChart>
      <c:catAx>
        <c:axId val="509488120"/>
        <c:scaling>
          <c:orientation val="minMax"/>
        </c:scaling>
        <c:delete val="0"/>
        <c:axPos val="b"/>
        <c:numFmt formatCode="General" sourceLinked="1"/>
        <c:majorTickMark val="out"/>
        <c:minorTickMark val="none"/>
        <c:tickLblPos val="nextTo"/>
        <c:crossAx val="509486552"/>
        <c:crosses val="autoZero"/>
        <c:auto val="1"/>
        <c:lblAlgn val="ctr"/>
        <c:lblOffset val="100"/>
        <c:noMultiLvlLbl val="0"/>
      </c:catAx>
      <c:valAx>
        <c:axId val="509486552"/>
        <c:scaling>
          <c:orientation val="minMax"/>
          <c:max val="6"/>
          <c:min val="3"/>
        </c:scaling>
        <c:delete val="0"/>
        <c:axPos val="l"/>
        <c:majorGridlines/>
        <c:numFmt formatCode="#,##0.0" sourceLinked="0"/>
        <c:majorTickMark val="out"/>
        <c:minorTickMark val="none"/>
        <c:tickLblPos val="nextTo"/>
        <c:crossAx val="5094881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8.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6.xml"/><Relationship Id="rId13" Type="http://schemas.openxmlformats.org/officeDocument/2006/relationships/chart" Target="../charts/chart41.xml"/><Relationship Id="rId18" Type="http://schemas.openxmlformats.org/officeDocument/2006/relationships/chart" Target="../charts/chart46.xml"/><Relationship Id="rId3" Type="http://schemas.openxmlformats.org/officeDocument/2006/relationships/chart" Target="../charts/chart31.xml"/><Relationship Id="rId21" Type="http://schemas.openxmlformats.org/officeDocument/2006/relationships/chart" Target="../charts/chart49.xml"/><Relationship Id="rId7" Type="http://schemas.openxmlformats.org/officeDocument/2006/relationships/chart" Target="../charts/chart35.xml"/><Relationship Id="rId12" Type="http://schemas.openxmlformats.org/officeDocument/2006/relationships/chart" Target="../charts/chart40.xml"/><Relationship Id="rId17" Type="http://schemas.openxmlformats.org/officeDocument/2006/relationships/chart" Target="../charts/chart45.xml"/><Relationship Id="rId2" Type="http://schemas.openxmlformats.org/officeDocument/2006/relationships/chart" Target="../charts/chart30.xml"/><Relationship Id="rId16" Type="http://schemas.openxmlformats.org/officeDocument/2006/relationships/chart" Target="../charts/chart44.xml"/><Relationship Id="rId20" Type="http://schemas.openxmlformats.org/officeDocument/2006/relationships/chart" Target="../charts/chart48.xml"/><Relationship Id="rId1" Type="http://schemas.openxmlformats.org/officeDocument/2006/relationships/chart" Target="../charts/chart29.xml"/><Relationship Id="rId6" Type="http://schemas.openxmlformats.org/officeDocument/2006/relationships/chart" Target="../charts/chart34.xml"/><Relationship Id="rId11" Type="http://schemas.openxmlformats.org/officeDocument/2006/relationships/chart" Target="../charts/chart39.xml"/><Relationship Id="rId5" Type="http://schemas.openxmlformats.org/officeDocument/2006/relationships/chart" Target="../charts/chart33.xml"/><Relationship Id="rId15" Type="http://schemas.openxmlformats.org/officeDocument/2006/relationships/chart" Target="../charts/chart43.xml"/><Relationship Id="rId10" Type="http://schemas.openxmlformats.org/officeDocument/2006/relationships/chart" Target="../charts/chart38.xml"/><Relationship Id="rId19" Type="http://schemas.openxmlformats.org/officeDocument/2006/relationships/chart" Target="../charts/chart47.xml"/><Relationship Id="rId4" Type="http://schemas.openxmlformats.org/officeDocument/2006/relationships/chart" Target="../charts/chart32.xml"/><Relationship Id="rId9" Type="http://schemas.openxmlformats.org/officeDocument/2006/relationships/chart" Target="../charts/chart37.xml"/><Relationship Id="rId14" Type="http://schemas.openxmlformats.org/officeDocument/2006/relationships/chart" Target="../charts/chart42.xml"/><Relationship Id="rId22" Type="http://schemas.openxmlformats.org/officeDocument/2006/relationships/chart" Target="../charts/chart50.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8.xml"/><Relationship Id="rId13" Type="http://schemas.openxmlformats.org/officeDocument/2006/relationships/chart" Target="../charts/chart63.xml"/><Relationship Id="rId18" Type="http://schemas.openxmlformats.org/officeDocument/2006/relationships/chart" Target="../charts/chart68.xml"/><Relationship Id="rId3" Type="http://schemas.openxmlformats.org/officeDocument/2006/relationships/chart" Target="../charts/chart53.xml"/><Relationship Id="rId21" Type="http://schemas.openxmlformats.org/officeDocument/2006/relationships/chart" Target="../charts/chart71.xml"/><Relationship Id="rId7" Type="http://schemas.openxmlformats.org/officeDocument/2006/relationships/chart" Target="../charts/chart57.xml"/><Relationship Id="rId12" Type="http://schemas.openxmlformats.org/officeDocument/2006/relationships/chart" Target="../charts/chart62.xml"/><Relationship Id="rId17" Type="http://schemas.openxmlformats.org/officeDocument/2006/relationships/chart" Target="../charts/chart67.xml"/><Relationship Id="rId2" Type="http://schemas.openxmlformats.org/officeDocument/2006/relationships/chart" Target="../charts/chart52.xml"/><Relationship Id="rId16" Type="http://schemas.openxmlformats.org/officeDocument/2006/relationships/chart" Target="../charts/chart66.xml"/><Relationship Id="rId20" Type="http://schemas.openxmlformats.org/officeDocument/2006/relationships/chart" Target="../charts/chart70.xml"/><Relationship Id="rId1" Type="http://schemas.openxmlformats.org/officeDocument/2006/relationships/chart" Target="../charts/chart51.xml"/><Relationship Id="rId6" Type="http://schemas.openxmlformats.org/officeDocument/2006/relationships/chart" Target="../charts/chart56.xml"/><Relationship Id="rId11" Type="http://schemas.openxmlformats.org/officeDocument/2006/relationships/chart" Target="../charts/chart61.xml"/><Relationship Id="rId5" Type="http://schemas.openxmlformats.org/officeDocument/2006/relationships/chart" Target="../charts/chart55.xml"/><Relationship Id="rId15" Type="http://schemas.openxmlformats.org/officeDocument/2006/relationships/chart" Target="../charts/chart65.xml"/><Relationship Id="rId10" Type="http://schemas.openxmlformats.org/officeDocument/2006/relationships/chart" Target="../charts/chart60.xml"/><Relationship Id="rId19" Type="http://schemas.openxmlformats.org/officeDocument/2006/relationships/chart" Target="../charts/chart69.xml"/><Relationship Id="rId4" Type="http://schemas.openxmlformats.org/officeDocument/2006/relationships/chart" Target="../charts/chart54.xml"/><Relationship Id="rId9" Type="http://schemas.openxmlformats.org/officeDocument/2006/relationships/chart" Target="../charts/chart59.xml"/><Relationship Id="rId14" Type="http://schemas.openxmlformats.org/officeDocument/2006/relationships/chart" Target="../charts/chart64.xml"/><Relationship Id="rId22"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80.xml"/><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11" Type="http://schemas.openxmlformats.org/officeDocument/2006/relationships/chart" Target="../charts/chart83.xml"/><Relationship Id="rId5" Type="http://schemas.openxmlformats.org/officeDocument/2006/relationships/chart" Target="../charts/chart77.xml"/><Relationship Id="rId10" Type="http://schemas.openxmlformats.org/officeDocument/2006/relationships/chart" Target="../charts/chart82.xml"/><Relationship Id="rId4" Type="http://schemas.openxmlformats.org/officeDocument/2006/relationships/chart" Target="../charts/chart76.xml"/><Relationship Id="rId9" Type="http://schemas.openxmlformats.org/officeDocument/2006/relationships/chart" Target="../charts/chart8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9</xdr:row>
      <xdr:rowOff>0</xdr:rowOff>
    </xdr:from>
    <xdr:to>
      <xdr:col>19</xdr:col>
      <xdr:colOff>539613</xdr:colOff>
      <xdr:row>32</xdr:row>
      <xdr:rowOff>29403</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333375</xdr:colOff>
      <xdr:row>9</xdr:row>
      <xdr:rowOff>85725</xdr:rowOff>
    </xdr:from>
    <xdr:to>
      <xdr:col>9</xdr:col>
      <xdr:colOff>19050</xdr:colOff>
      <xdr:row>23</xdr:row>
      <xdr:rowOff>47625</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9</xdr:row>
      <xdr:rowOff>104775</xdr:rowOff>
    </xdr:from>
    <xdr:to>
      <xdr:col>13</xdr:col>
      <xdr:colOff>152400</xdr:colOff>
      <xdr:row>23</xdr:row>
      <xdr:rowOff>114300</xdr:rowOff>
    </xdr:to>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266700</xdr:colOff>
      <xdr:row>9</xdr:row>
      <xdr:rowOff>114300</xdr:rowOff>
    </xdr:from>
    <xdr:to>
      <xdr:col>17</xdr:col>
      <xdr:colOff>28575</xdr:colOff>
      <xdr:row>23</xdr:row>
      <xdr:rowOff>76200</xdr:rowOff>
    </xdr:to>
    <xdr:graphicFrame macro="">
      <xdr:nvGraphicFramePr>
        <xdr:cNvPr id="14" name="Chart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209550</xdr:colOff>
      <xdr:row>9</xdr:row>
      <xdr:rowOff>114300</xdr:rowOff>
    </xdr:from>
    <xdr:to>
      <xdr:col>21</xdr:col>
      <xdr:colOff>314325</xdr:colOff>
      <xdr:row>23</xdr:row>
      <xdr:rowOff>95250</xdr:rowOff>
    </xdr:to>
    <xdr:graphicFrame macro="">
      <xdr:nvGraphicFramePr>
        <xdr:cNvPr id="15" name="Chart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438150</xdr:colOff>
      <xdr:row>9</xdr:row>
      <xdr:rowOff>133351</xdr:rowOff>
    </xdr:from>
    <xdr:to>
      <xdr:col>25</xdr:col>
      <xdr:colOff>485775</xdr:colOff>
      <xdr:row>23</xdr:row>
      <xdr:rowOff>133351</xdr:rowOff>
    </xdr:to>
    <xdr:graphicFrame macro="">
      <xdr:nvGraphicFramePr>
        <xdr:cNvPr id="17" name="Chart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619125</xdr:colOff>
      <xdr:row>9</xdr:row>
      <xdr:rowOff>85725</xdr:rowOff>
    </xdr:from>
    <xdr:to>
      <xdr:col>29</xdr:col>
      <xdr:colOff>247650</xdr:colOff>
      <xdr:row>23</xdr:row>
      <xdr:rowOff>138113</xdr:rowOff>
    </xdr:to>
    <xdr:graphicFrame macro="">
      <xdr:nvGraphicFramePr>
        <xdr:cNvPr id="18" name="Chart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438150</xdr:colOff>
      <xdr:row>9</xdr:row>
      <xdr:rowOff>95250</xdr:rowOff>
    </xdr:from>
    <xdr:to>
      <xdr:col>34</xdr:col>
      <xdr:colOff>152400</xdr:colOff>
      <xdr:row>23</xdr:row>
      <xdr:rowOff>123825</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257175</xdr:colOff>
      <xdr:row>1</xdr:row>
      <xdr:rowOff>133349</xdr:rowOff>
    </xdr:from>
    <xdr:to>
      <xdr:col>9</xdr:col>
      <xdr:colOff>76200</xdr:colOff>
      <xdr:row>8</xdr:row>
      <xdr:rowOff>380999</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171451</xdr:colOff>
      <xdr:row>1</xdr:row>
      <xdr:rowOff>57150</xdr:rowOff>
    </xdr:from>
    <xdr:to>
      <xdr:col>13</xdr:col>
      <xdr:colOff>76201</xdr:colOff>
      <xdr:row>9</xdr:row>
      <xdr:rowOff>19050</xdr:rowOff>
    </xdr:to>
    <xdr:graphicFrame macro="">
      <xdr:nvGraphicFramePr>
        <xdr:cNvPr id="23" name="Chart 22">
          <a:extLst>
            <a:ext uri="{FF2B5EF4-FFF2-40B4-BE49-F238E27FC236}">
              <a16:creationId xmlns:a16="http://schemas.microsoft.com/office/drawing/2014/main" id="{00000000-0008-0000-04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200025</xdr:colOff>
      <xdr:row>1</xdr:row>
      <xdr:rowOff>109537</xdr:rowOff>
    </xdr:from>
    <xdr:to>
      <xdr:col>17</xdr:col>
      <xdr:colOff>47625</xdr:colOff>
      <xdr:row>9</xdr:row>
      <xdr:rowOff>19050</xdr:rowOff>
    </xdr:to>
    <xdr:graphicFrame macro="">
      <xdr:nvGraphicFramePr>
        <xdr:cNvPr id="24" name="Chart 23">
          <a:extLst>
            <a:ext uri="{FF2B5EF4-FFF2-40B4-BE49-F238E27FC236}">
              <a16:creationId xmlns:a16="http://schemas.microsoft.com/office/drawing/2014/main" id="{00000000-0008-0000-04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161926</xdr:colOff>
      <xdr:row>1</xdr:row>
      <xdr:rowOff>109537</xdr:rowOff>
    </xdr:from>
    <xdr:to>
      <xdr:col>21</xdr:col>
      <xdr:colOff>438151</xdr:colOff>
      <xdr:row>8</xdr:row>
      <xdr:rowOff>371475</xdr:rowOff>
    </xdr:to>
    <xdr:graphicFrame macro="">
      <xdr:nvGraphicFramePr>
        <xdr:cNvPr id="25" name="Chart 24">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514350</xdr:colOff>
      <xdr:row>1</xdr:row>
      <xdr:rowOff>85725</xdr:rowOff>
    </xdr:from>
    <xdr:to>
      <xdr:col>26</xdr:col>
      <xdr:colOff>38100</xdr:colOff>
      <xdr:row>9</xdr:row>
      <xdr:rowOff>19050</xdr:rowOff>
    </xdr:to>
    <xdr:graphicFrame macro="">
      <xdr:nvGraphicFramePr>
        <xdr:cNvPr id="26" name="Chart 25">
          <a:extLst>
            <a:ext uri="{FF2B5EF4-FFF2-40B4-BE49-F238E27FC236}">
              <a16:creationId xmlns:a16="http://schemas.microsoft.com/office/drawing/2014/main" id="{00000000-0008-0000-04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26</xdr:col>
      <xdr:colOff>142875</xdr:colOff>
      <xdr:row>1</xdr:row>
      <xdr:rowOff>95250</xdr:rowOff>
    </xdr:from>
    <xdr:to>
      <xdr:col>29</xdr:col>
      <xdr:colOff>400050</xdr:colOff>
      <xdr:row>9</xdr:row>
      <xdr:rowOff>19050</xdr:rowOff>
    </xdr:to>
    <xdr:graphicFrame macro="">
      <xdr:nvGraphicFramePr>
        <xdr:cNvPr id="27" name="Chart 26">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29</xdr:col>
      <xdr:colOff>514350</xdr:colOff>
      <xdr:row>1</xdr:row>
      <xdr:rowOff>76200</xdr:rowOff>
    </xdr:from>
    <xdr:to>
      <xdr:col>34</xdr:col>
      <xdr:colOff>200024</xdr:colOff>
      <xdr:row>8</xdr:row>
      <xdr:rowOff>323850</xdr:rowOff>
    </xdr:to>
    <xdr:graphicFrame macro="">
      <xdr:nvGraphicFramePr>
        <xdr:cNvPr id="28" name="Chart 27">
          <a:extLst>
            <a:ext uri="{FF2B5EF4-FFF2-40B4-BE49-F238E27FC236}">
              <a16:creationId xmlns:a16="http://schemas.microsoft.com/office/drawing/2014/main" id="{00000000-0008-0000-04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34</xdr:col>
      <xdr:colOff>647700</xdr:colOff>
      <xdr:row>3</xdr:row>
      <xdr:rowOff>0</xdr:rowOff>
    </xdr:from>
    <xdr:to>
      <xdr:col>42</xdr:col>
      <xdr:colOff>447675</xdr:colOff>
      <xdr:row>14</xdr:row>
      <xdr:rowOff>142875</xdr:rowOff>
    </xdr:to>
    <xdr:graphicFrame macro="">
      <xdr:nvGraphicFramePr>
        <xdr:cNvPr id="31" name="Chart 30">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219075</xdr:colOff>
      <xdr:row>1</xdr:row>
      <xdr:rowOff>0</xdr:rowOff>
    </xdr:from>
    <xdr:to>
      <xdr:col>10</xdr:col>
      <xdr:colOff>714375</xdr:colOff>
      <xdr:row>8</xdr:row>
      <xdr:rowOff>161925</xdr:rowOff>
    </xdr:to>
    <xdr:graphicFrame macro="">
      <xdr:nvGraphicFramePr>
        <xdr:cNvPr id="8" name="Chart 7">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1</xdr:row>
      <xdr:rowOff>19050</xdr:rowOff>
    </xdr:from>
    <xdr:to>
      <xdr:col>15</xdr:col>
      <xdr:colOff>723900</xdr:colOff>
      <xdr:row>8</xdr:row>
      <xdr:rowOff>85725</xdr:rowOff>
    </xdr:to>
    <xdr:graphicFrame macro="">
      <xdr:nvGraphicFramePr>
        <xdr:cNvPr id="9" name="Chart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133350</xdr:colOff>
      <xdr:row>1</xdr:row>
      <xdr:rowOff>28576</xdr:rowOff>
    </xdr:from>
    <xdr:to>
      <xdr:col>21</xdr:col>
      <xdr:colOff>0</xdr:colOff>
      <xdr:row>8</xdr:row>
      <xdr:rowOff>38101</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352426</xdr:colOff>
      <xdr:row>1</xdr:row>
      <xdr:rowOff>9525</xdr:rowOff>
    </xdr:from>
    <xdr:to>
      <xdr:col>26</xdr:col>
      <xdr:colOff>66675</xdr:colOff>
      <xdr:row>7</xdr:row>
      <xdr:rowOff>257175</xdr:rowOff>
    </xdr:to>
    <xdr:graphicFrame macro="">
      <xdr:nvGraphicFramePr>
        <xdr:cNvPr id="13" name="Chart 12">
          <a:extLst>
            <a:ext uri="{FF2B5EF4-FFF2-40B4-BE49-F238E27FC236}">
              <a16:creationId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466725</xdr:colOff>
      <xdr:row>1</xdr:row>
      <xdr:rowOff>38100</xdr:rowOff>
    </xdr:from>
    <xdr:to>
      <xdr:col>30</xdr:col>
      <xdr:colOff>685801</xdr:colOff>
      <xdr:row>8</xdr:row>
      <xdr:rowOff>123825</xdr:rowOff>
    </xdr:to>
    <xdr:graphicFrame macro="">
      <xdr:nvGraphicFramePr>
        <xdr:cNvPr id="14" name="Chart 13">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28576</xdr:colOff>
      <xdr:row>1</xdr:row>
      <xdr:rowOff>19050</xdr:rowOff>
    </xdr:from>
    <xdr:to>
      <xdr:col>35</xdr:col>
      <xdr:colOff>409576</xdr:colOff>
      <xdr:row>8</xdr:row>
      <xdr:rowOff>95250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228601</xdr:colOff>
      <xdr:row>8</xdr:row>
      <xdr:rowOff>238125</xdr:rowOff>
    </xdr:from>
    <xdr:to>
      <xdr:col>10</xdr:col>
      <xdr:colOff>590550</xdr:colOff>
      <xdr:row>19</xdr:row>
      <xdr:rowOff>38100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133350</xdr:colOff>
      <xdr:row>8</xdr:row>
      <xdr:rowOff>152400</xdr:rowOff>
    </xdr:from>
    <xdr:to>
      <xdr:col>15</xdr:col>
      <xdr:colOff>666750</xdr:colOff>
      <xdr:row>19</xdr:row>
      <xdr:rowOff>104775</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26</xdr:col>
      <xdr:colOff>457200</xdr:colOff>
      <xdr:row>8</xdr:row>
      <xdr:rowOff>209551</xdr:rowOff>
    </xdr:from>
    <xdr:to>
      <xdr:col>30</xdr:col>
      <xdr:colOff>609600</xdr:colOff>
      <xdr:row>19</xdr:row>
      <xdr:rowOff>152401</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114300</xdr:colOff>
      <xdr:row>8</xdr:row>
      <xdr:rowOff>57151</xdr:rowOff>
    </xdr:from>
    <xdr:to>
      <xdr:col>21</xdr:col>
      <xdr:colOff>76200</xdr:colOff>
      <xdr:row>19</xdr:row>
      <xdr:rowOff>95251</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295275</xdr:colOff>
      <xdr:row>8</xdr:row>
      <xdr:rowOff>28575</xdr:rowOff>
    </xdr:from>
    <xdr:to>
      <xdr:col>26</xdr:col>
      <xdr:colOff>171450</xdr:colOff>
      <xdr:row>20</xdr:row>
      <xdr:rowOff>0</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31</xdr:col>
      <xdr:colOff>38100</xdr:colOff>
      <xdr:row>8</xdr:row>
      <xdr:rowOff>133349</xdr:rowOff>
    </xdr:from>
    <xdr:to>
      <xdr:col>35</xdr:col>
      <xdr:colOff>571499</xdr:colOff>
      <xdr:row>19</xdr:row>
      <xdr:rowOff>142875</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173936</xdr:colOff>
      <xdr:row>19</xdr:row>
      <xdr:rowOff>99391</xdr:rowOff>
    </xdr:from>
    <xdr:to>
      <xdr:col>10</xdr:col>
      <xdr:colOff>49696</xdr:colOff>
      <xdr:row>30</xdr:row>
      <xdr:rowOff>140803</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463826</xdr:colOff>
      <xdr:row>19</xdr:row>
      <xdr:rowOff>74543</xdr:rowOff>
    </xdr:from>
    <xdr:to>
      <xdr:col>14</xdr:col>
      <xdr:colOff>712305</xdr:colOff>
      <xdr:row>31</xdr:row>
      <xdr:rowOff>66261</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472109</xdr:colOff>
      <xdr:row>19</xdr:row>
      <xdr:rowOff>82825</xdr:rowOff>
    </xdr:from>
    <xdr:to>
      <xdr:col>19</xdr:col>
      <xdr:colOff>588066</xdr:colOff>
      <xdr:row>31</xdr:row>
      <xdr:rowOff>107673</xdr:rowOff>
    </xdr:to>
    <xdr:graphicFrame macro="">
      <xdr:nvGraphicFramePr>
        <xdr:cNvPr id="20" name="Chart 19">
          <a:extLst>
            <a:ext uri="{FF2B5EF4-FFF2-40B4-BE49-F238E27FC236}">
              <a16:creationId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530088</xdr:colOff>
      <xdr:row>19</xdr:row>
      <xdr:rowOff>24847</xdr:rowOff>
    </xdr:from>
    <xdr:to>
      <xdr:col>24</xdr:col>
      <xdr:colOff>521805</xdr:colOff>
      <xdr:row>31</xdr:row>
      <xdr:rowOff>140803</xdr:rowOff>
    </xdr:to>
    <xdr:graphicFrame macro="">
      <xdr:nvGraphicFramePr>
        <xdr:cNvPr id="26" name="Chart 25">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670893</xdr:colOff>
      <xdr:row>19</xdr:row>
      <xdr:rowOff>49695</xdr:rowOff>
    </xdr:from>
    <xdr:to>
      <xdr:col>29</xdr:col>
      <xdr:colOff>836544</xdr:colOff>
      <xdr:row>31</xdr:row>
      <xdr:rowOff>107674</xdr:rowOff>
    </xdr:to>
    <xdr:graphicFrame macro="">
      <xdr:nvGraphicFramePr>
        <xdr:cNvPr id="27" name="Chart 26">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670893</xdr:colOff>
      <xdr:row>18</xdr:row>
      <xdr:rowOff>124238</xdr:rowOff>
    </xdr:from>
    <xdr:to>
      <xdr:col>34</xdr:col>
      <xdr:colOff>670891</xdr:colOff>
      <xdr:row>31</xdr:row>
      <xdr:rowOff>124239</xdr:rowOff>
    </xdr:to>
    <xdr:graphicFrame macro="">
      <xdr:nvGraphicFramePr>
        <xdr:cNvPr id="29" name="Chart 28">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745435</xdr:colOff>
      <xdr:row>18</xdr:row>
      <xdr:rowOff>149087</xdr:rowOff>
    </xdr:from>
    <xdr:to>
      <xdr:col>40</xdr:col>
      <xdr:colOff>91109</xdr:colOff>
      <xdr:row>31</xdr:row>
      <xdr:rowOff>165652</xdr:rowOff>
    </xdr:to>
    <xdr:graphicFrame macro="">
      <xdr:nvGraphicFramePr>
        <xdr:cNvPr id="30" name="Chart 29">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670890</xdr:colOff>
      <xdr:row>18</xdr:row>
      <xdr:rowOff>182217</xdr:rowOff>
    </xdr:from>
    <xdr:to>
      <xdr:col>44</xdr:col>
      <xdr:colOff>770282</xdr:colOff>
      <xdr:row>31</xdr:row>
      <xdr:rowOff>107674</xdr:rowOff>
    </xdr:to>
    <xdr:graphicFrame macro="">
      <xdr:nvGraphicFramePr>
        <xdr:cNvPr id="31" name="Chart 30">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45</xdr:col>
      <xdr:colOff>708579</xdr:colOff>
      <xdr:row>18</xdr:row>
      <xdr:rowOff>171450</xdr:rowOff>
    </xdr:from>
    <xdr:to>
      <xdr:col>49</xdr:col>
      <xdr:colOff>286578</xdr:colOff>
      <xdr:row>31</xdr:row>
      <xdr:rowOff>37686</xdr:rowOff>
    </xdr:to>
    <xdr:graphicFrame macro="">
      <xdr:nvGraphicFramePr>
        <xdr:cNvPr id="33" name="Chart 32">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50</xdr:col>
      <xdr:colOff>651841</xdr:colOff>
      <xdr:row>18</xdr:row>
      <xdr:rowOff>190499</xdr:rowOff>
    </xdr:from>
    <xdr:to>
      <xdr:col>54</xdr:col>
      <xdr:colOff>647700</xdr:colOff>
      <xdr:row>31</xdr:row>
      <xdr:rowOff>87796</xdr:rowOff>
    </xdr:to>
    <xdr:graphicFrame macro="">
      <xdr:nvGraphicFramePr>
        <xdr:cNvPr id="34" name="Chart 33">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55</xdr:col>
      <xdr:colOff>602561</xdr:colOff>
      <xdr:row>18</xdr:row>
      <xdr:rowOff>161924</xdr:rowOff>
    </xdr:from>
    <xdr:to>
      <xdr:col>59</xdr:col>
      <xdr:colOff>371476</xdr:colOff>
      <xdr:row>31</xdr:row>
      <xdr:rowOff>65845</xdr:rowOff>
    </xdr:to>
    <xdr:graphicFrame macro="">
      <xdr:nvGraphicFramePr>
        <xdr:cNvPr id="35" name="Chart 34">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28575</xdr:colOff>
      <xdr:row>6</xdr:row>
      <xdr:rowOff>104775</xdr:rowOff>
    </xdr:from>
    <xdr:to>
      <xdr:col>10</xdr:col>
      <xdr:colOff>107674</xdr:colOff>
      <xdr:row>18</xdr:row>
      <xdr:rowOff>91109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257175</xdr:colOff>
      <xdr:row>6</xdr:row>
      <xdr:rowOff>123411</xdr:rowOff>
    </xdr:from>
    <xdr:to>
      <xdr:col>14</xdr:col>
      <xdr:colOff>752475</xdr:colOff>
      <xdr:row>18</xdr:row>
      <xdr:rowOff>99391</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165652</xdr:colOff>
      <xdr:row>6</xdr:row>
      <xdr:rowOff>95250</xdr:rowOff>
    </xdr:from>
    <xdr:to>
      <xdr:col>19</xdr:col>
      <xdr:colOff>513523</xdr:colOff>
      <xdr:row>18</xdr:row>
      <xdr:rowOff>107675</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20</xdr:col>
      <xdr:colOff>422415</xdr:colOff>
      <xdr:row>6</xdr:row>
      <xdr:rowOff>115957</xdr:rowOff>
    </xdr:from>
    <xdr:to>
      <xdr:col>24</xdr:col>
      <xdr:colOff>819150</xdr:colOff>
      <xdr:row>18</xdr:row>
      <xdr:rowOff>132521</xdr:rowOff>
    </xdr:to>
    <xdr:graphicFrame macro="">
      <xdr:nvGraphicFramePr>
        <xdr:cNvPr id="19" name="Chart 18">
          <a:extLst>
            <a:ext uri="{FF2B5EF4-FFF2-40B4-BE49-F238E27FC236}">
              <a16:creationId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472108</xdr:colOff>
      <xdr:row>5</xdr:row>
      <xdr:rowOff>333375</xdr:rowOff>
    </xdr:from>
    <xdr:to>
      <xdr:col>30</xdr:col>
      <xdr:colOff>8282</xdr:colOff>
      <xdr:row>18</xdr:row>
      <xdr:rowOff>107673</xdr:rowOff>
    </xdr:to>
    <xdr:graphicFrame macro="">
      <xdr:nvGraphicFramePr>
        <xdr:cNvPr id="21" name="Chart 20">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30</xdr:col>
      <xdr:colOff>646042</xdr:colOff>
      <xdr:row>5</xdr:row>
      <xdr:rowOff>295275</xdr:rowOff>
    </xdr:from>
    <xdr:to>
      <xdr:col>34</xdr:col>
      <xdr:colOff>844826</xdr:colOff>
      <xdr:row>17</xdr:row>
      <xdr:rowOff>149086</xdr:rowOff>
    </xdr:to>
    <xdr:graphicFrame macro="">
      <xdr:nvGraphicFramePr>
        <xdr:cNvPr id="24" name="Chart 23">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35</xdr:col>
      <xdr:colOff>455544</xdr:colOff>
      <xdr:row>5</xdr:row>
      <xdr:rowOff>333375</xdr:rowOff>
    </xdr:from>
    <xdr:to>
      <xdr:col>40</xdr:col>
      <xdr:colOff>140805</xdr:colOff>
      <xdr:row>17</xdr:row>
      <xdr:rowOff>157369</xdr:rowOff>
    </xdr:to>
    <xdr:graphicFrame macro="">
      <xdr:nvGraphicFramePr>
        <xdr:cNvPr id="28" name="Chart 27">
          <a:extLst>
            <a:ext uri="{FF2B5EF4-FFF2-40B4-BE49-F238E27FC236}">
              <a16:creationId xmlns:a16="http://schemas.microsoft.com/office/drawing/2014/main" id="{00000000-0008-0000-06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40</xdr:col>
      <xdr:colOff>728869</xdr:colOff>
      <xdr:row>6</xdr:row>
      <xdr:rowOff>41413</xdr:rowOff>
    </xdr:from>
    <xdr:to>
      <xdr:col>45</xdr:col>
      <xdr:colOff>276224</xdr:colOff>
      <xdr:row>18</xdr:row>
      <xdr:rowOff>82826</xdr:rowOff>
    </xdr:to>
    <xdr:graphicFrame macro="">
      <xdr:nvGraphicFramePr>
        <xdr:cNvPr id="32" name="Chart 31">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45</xdr:col>
      <xdr:colOff>752476</xdr:colOff>
      <xdr:row>6</xdr:row>
      <xdr:rowOff>57150</xdr:rowOff>
    </xdr:from>
    <xdr:to>
      <xdr:col>49</xdr:col>
      <xdr:colOff>742950</xdr:colOff>
      <xdr:row>17</xdr:row>
      <xdr:rowOff>171450</xdr:rowOff>
    </xdr:to>
    <xdr:graphicFrame macro="">
      <xdr:nvGraphicFramePr>
        <xdr:cNvPr id="37" name="Chart 36">
          <a:extLst>
            <a:ext uri="{FF2B5EF4-FFF2-40B4-BE49-F238E27FC236}">
              <a16:creationId xmlns:a16="http://schemas.microsoft.com/office/drawing/2014/main" id="{00000000-0008-0000-06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50</xdr:col>
      <xdr:colOff>581025</xdr:colOff>
      <xdr:row>6</xdr:row>
      <xdr:rowOff>0</xdr:rowOff>
    </xdr:from>
    <xdr:to>
      <xdr:col>54</xdr:col>
      <xdr:colOff>714375</xdr:colOff>
      <xdr:row>18</xdr:row>
      <xdr:rowOff>95250</xdr:rowOff>
    </xdr:to>
    <xdr:graphicFrame macro="">
      <xdr:nvGraphicFramePr>
        <xdr:cNvPr id="38" name="Chart 37">
          <a:extLst>
            <a:ext uri="{FF2B5EF4-FFF2-40B4-BE49-F238E27FC236}">
              <a16:creationId xmlns:a16="http://schemas.microsoft.com/office/drawing/2014/main" id="{00000000-0008-0000-06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55</xdr:col>
      <xdr:colOff>152399</xdr:colOff>
      <xdr:row>5</xdr:row>
      <xdr:rowOff>333375</xdr:rowOff>
    </xdr:from>
    <xdr:to>
      <xdr:col>59</xdr:col>
      <xdr:colOff>647699</xdr:colOff>
      <xdr:row>18</xdr:row>
      <xdr:rowOff>57150</xdr:rowOff>
    </xdr:to>
    <xdr:graphicFrame macro="">
      <xdr:nvGraphicFramePr>
        <xdr:cNvPr id="40" name="Chart 39">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168088</xdr:colOff>
      <xdr:row>20</xdr:row>
      <xdr:rowOff>38099</xdr:rowOff>
    </xdr:from>
    <xdr:to>
      <xdr:col>11</xdr:col>
      <xdr:colOff>600076</xdr:colOff>
      <xdr:row>37</xdr:row>
      <xdr:rowOff>161925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285750</xdr:colOff>
      <xdr:row>20</xdr:row>
      <xdr:rowOff>57150</xdr:rowOff>
    </xdr:from>
    <xdr:to>
      <xdr:col>19</xdr:col>
      <xdr:colOff>581025</xdr:colOff>
      <xdr:row>37</xdr:row>
      <xdr:rowOff>219075</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200024</xdr:colOff>
      <xdr:row>20</xdr:row>
      <xdr:rowOff>76200</xdr:rowOff>
    </xdr:from>
    <xdr:to>
      <xdr:col>27</xdr:col>
      <xdr:colOff>552449</xdr:colOff>
      <xdr:row>37</xdr:row>
      <xdr:rowOff>209550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304799</xdr:colOff>
      <xdr:row>20</xdr:row>
      <xdr:rowOff>76200</xdr:rowOff>
    </xdr:from>
    <xdr:to>
      <xdr:col>35</xdr:col>
      <xdr:colOff>504825</xdr:colOff>
      <xdr:row>37</xdr:row>
      <xdr:rowOff>276225</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133349</xdr:colOff>
      <xdr:row>20</xdr:row>
      <xdr:rowOff>85725</xdr:rowOff>
    </xdr:from>
    <xdr:to>
      <xdr:col>43</xdr:col>
      <xdr:colOff>380999</xdr:colOff>
      <xdr:row>38</xdr:row>
      <xdr:rowOff>19050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76199</xdr:colOff>
      <xdr:row>20</xdr:row>
      <xdr:rowOff>95250</xdr:rowOff>
    </xdr:from>
    <xdr:to>
      <xdr:col>51</xdr:col>
      <xdr:colOff>361950</xdr:colOff>
      <xdr:row>37</xdr:row>
      <xdr:rowOff>266700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85724</xdr:colOff>
      <xdr:row>20</xdr:row>
      <xdr:rowOff>1</xdr:rowOff>
    </xdr:from>
    <xdr:to>
      <xdr:col>59</xdr:col>
      <xdr:colOff>323849</xdr:colOff>
      <xdr:row>37</xdr:row>
      <xdr:rowOff>200025</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59</xdr:col>
      <xdr:colOff>609599</xdr:colOff>
      <xdr:row>20</xdr:row>
      <xdr:rowOff>28574</xdr:rowOff>
    </xdr:from>
    <xdr:to>
      <xdr:col>68</xdr:col>
      <xdr:colOff>57149</xdr:colOff>
      <xdr:row>37</xdr:row>
      <xdr:rowOff>209549</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68</xdr:col>
      <xdr:colOff>390525</xdr:colOff>
      <xdr:row>20</xdr:row>
      <xdr:rowOff>57150</xdr:rowOff>
    </xdr:from>
    <xdr:to>
      <xdr:col>76</xdr:col>
      <xdr:colOff>266700</xdr:colOff>
      <xdr:row>37</xdr:row>
      <xdr:rowOff>247650</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76</xdr:col>
      <xdr:colOff>419100</xdr:colOff>
      <xdr:row>20</xdr:row>
      <xdr:rowOff>47626</xdr:rowOff>
    </xdr:from>
    <xdr:to>
      <xdr:col>84</xdr:col>
      <xdr:colOff>247650</xdr:colOff>
      <xdr:row>37</xdr:row>
      <xdr:rowOff>247650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84</xdr:col>
      <xdr:colOff>466724</xdr:colOff>
      <xdr:row>20</xdr:row>
      <xdr:rowOff>85725</xdr:rowOff>
    </xdr:from>
    <xdr:to>
      <xdr:col>92</xdr:col>
      <xdr:colOff>152400</xdr:colOff>
      <xdr:row>37</xdr:row>
      <xdr:rowOff>219075</xdr:rowOff>
    </xdr:to>
    <xdr:graphicFrame macro="">
      <xdr:nvGraphicFramePr>
        <xdr:cNvPr id="14" name="Chart 13">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168088</xdr:colOff>
      <xdr:row>1</xdr:row>
      <xdr:rowOff>11207</xdr:rowOff>
    </xdr:from>
    <xdr:to>
      <xdr:col>11</xdr:col>
      <xdr:colOff>582706</xdr:colOff>
      <xdr:row>18</xdr:row>
      <xdr:rowOff>100853</xdr:rowOff>
    </xdr:to>
    <xdr:graphicFrame macro="">
      <xdr:nvGraphicFramePr>
        <xdr:cNvPr id="27" name="Chart 26">
          <a:extLst>
            <a:ext uri="{FF2B5EF4-FFF2-40B4-BE49-F238E27FC236}">
              <a16:creationId xmlns:a16="http://schemas.microsoft.com/office/drawing/2014/main" id="{00000000-0008-0000-07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1</xdr:row>
      <xdr:rowOff>0</xdr:rowOff>
    </xdr:from>
    <xdr:to>
      <xdr:col>20</xdr:col>
      <xdr:colOff>89647</xdr:colOff>
      <xdr:row>18</xdr:row>
      <xdr:rowOff>56029</xdr:rowOff>
    </xdr:to>
    <xdr:graphicFrame macro="">
      <xdr:nvGraphicFramePr>
        <xdr:cNvPr id="29" name="Chart 28">
          <a:extLst>
            <a:ext uri="{FF2B5EF4-FFF2-40B4-BE49-F238E27FC236}">
              <a16:creationId xmlns:a16="http://schemas.microsoft.com/office/drawing/2014/main" id="{00000000-0008-0000-07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257735</xdr:colOff>
      <xdr:row>1</xdr:row>
      <xdr:rowOff>22412</xdr:rowOff>
    </xdr:from>
    <xdr:to>
      <xdr:col>28</xdr:col>
      <xdr:colOff>134471</xdr:colOff>
      <xdr:row>18</xdr:row>
      <xdr:rowOff>190499</xdr:rowOff>
    </xdr:to>
    <xdr:graphicFrame macro="">
      <xdr:nvGraphicFramePr>
        <xdr:cNvPr id="31" name="Chart 30">
          <a:extLst>
            <a:ext uri="{FF2B5EF4-FFF2-40B4-BE49-F238E27FC236}">
              <a16:creationId xmlns:a16="http://schemas.microsoft.com/office/drawing/2014/main" id="{00000000-0008-0000-07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212911</xdr:colOff>
      <xdr:row>1</xdr:row>
      <xdr:rowOff>23532</xdr:rowOff>
    </xdr:from>
    <xdr:to>
      <xdr:col>36</xdr:col>
      <xdr:colOff>56030</xdr:colOff>
      <xdr:row>18</xdr:row>
      <xdr:rowOff>156882</xdr:rowOff>
    </xdr:to>
    <xdr:graphicFrame macro="">
      <xdr:nvGraphicFramePr>
        <xdr:cNvPr id="33" name="Chart 32">
          <a:extLst>
            <a:ext uri="{FF2B5EF4-FFF2-40B4-BE49-F238E27FC236}">
              <a16:creationId xmlns:a16="http://schemas.microsoft.com/office/drawing/2014/main" id="{00000000-0008-0000-07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36</xdr:col>
      <xdr:colOff>33618</xdr:colOff>
      <xdr:row>1</xdr:row>
      <xdr:rowOff>100853</xdr:rowOff>
    </xdr:from>
    <xdr:to>
      <xdr:col>43</xdr:col>
      <xdr:colOff>336177</xdr:colOff>
      <xdr:row>18</xdr:row>
      <xdr:rowOff>123265</xdr:rowOff>
    </xdr:to>
    <xdr:graphicFrame macro="">
      <xdr:nvGraphicFramePr>
        <xdr:cNvPr id="36" name="Chart 35">
          <a:extLst>
            <a:ext uri="{FF2B5EF4-FFF2-40B4-BE49-F238E27FC236}">
              <a16:creationId xmlns:a16="http://schemas.microsoft.com/office/drawing/2014/main" id="{00000000-0008-0000-07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43</xdr:col>
      <xdr:colOff>605117</xdr:colOff>
      <xdr:row>1</xdr:row>
      <xdr:rowOff>123265</xdr:rowOff>
    </xdr:from>
    <xdr:to>
      <xdr:col>51</xdr:col>
      <xdr:colOff>537881</xdr:colOff>
      <xdr:row>18</xdr:row>
      <xdr:rowOff>89646</xdr:rowOff>
    </xdr:to>
    <xdr:graphicFrame macro="">
      <xdr:nvGraphicFramePr>
        <xdr:cNvPr id="38" name="Chart 37">
          <a:extLst>
            <a:ext uri="{FF2B5EF4-FFF2-40B4-BE49-F238E27FC236}">
              <a16:creationId xmlns:a16="http://schemas.microsoft.com/office/drawing/2014/main" id="{00000000-0008-0000-07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52</xdr:col>
      <xdr:colOff>100853</xdr:colOff>
      <xdr:row>1</xdr:row>
      <xdr:rowOff>100853</xdr:rowOff>
    </xdr:from>
    <xdr:to>
      <xdr:col>60</xdr:col>
      <xdr:colOff>112059</xdr:colOff>
      <xdr:row>18</xdr:row>
      <xdr:rowOff>67234</xdr:rowOff>
    </xdr:to>
    <xdr:graphicFrame macro="">
      <xdr:nvGraphicFramePr>
        <xdr:cNvPr id="40" name="Chart 39">
          <a:extLst>
            <a:ext uri="{FF2B5EF4-FFF2-40B4-BE49-F238E27FC236}">
              <a16:creationId xmlns:a16="http://schemas.microsoft.com/office/drawing/2014/main" id="{00000000-0008-0000-07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60</xdr:col>
      <xdr:colOff>224117</xdr:colOff>
      <xdr:row>1</xdr:row>
      <xdr:rowOff>78441</xdr:rowOff>
    </xdr:from>
    <xdr:to>
      <xdr:col>68</xdr:col>
      <xdr:colOff>324970</xdr:colOff>
      <xdr:row>18</xdr:row>
      <xdr:rowOff>67234</xdr:rowOff>
    </xdr:to>
    <xdr:graphicFrame macro="">
      <xdr:nvGraphicFramePr>
        <xdr:cNvPr id="42" name="Chart 41">
          <a:extLst>
            <a:ext uri="{FF2B5EF4-FFF2-40B4-BE49-F238E27FC236}">
              <a16:creationId xmlns:a16="http://schemas.microsoft.com/office/drawing/2014/main" id="{00000000-0008-0000-07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68</xdr:col>
      <xdr:colOff>403412</xdr:colOff>
      <xdr:row>1</xdr:row>
      <xdr:rowOff>56029</xdr:rowOff>
    </xdr:from>
    <xdr:to>
      <xdr:col>76</xdr:col>
      <xdr:colOff>381000</xdr:colOff>
      <xdr:row>18</xdr:row>
      <xdr:rowOff>78440</xdr:rowOff>
    </xdr:to>
    <xdr:graphicFrame macro="">
      <xdr:nvGraphicFramePr>
        <xdr:cNvPr id="44" name="Chart 43">
          <a:extLst>
            <a:ext uri="{FF2B5EF4-FFF2-40B4-BE49-F238E27FC236}">
              <a16:creationId xmlns:a16="http://schemas.microsoft.com/office/drawing/2014/main" id="{00000000-0008-0000-07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76</xdr:col>
      <xdr:colOff>549088</xdr:colOff>
      <xdr:row>1</xdr:row>
      <xdr:rowOff>79560</xdr:rowOff>
    </xdr:from>
    <xdr:to>
      <xdr:col>84</xdr:col>
      <xdr:colOff>201705</xdr:colOff>
      <xdr:row>18</xdr:row>
      <xdr:rowOff>156881</xdr:rowOff>
    </xdr:to>
    <xdr:graphicFrame macro="">
      <xdr:nvGraphicFramePr>
        <xdr:cNvPr id="45" name="Chart 44">
          <a:extLst>
            <a:ext uri="{FF2B5EF4-FFF2-40B4-BE49-F238E27FC236}">
              <a16:creationId xmlns:a16="http://schemas.microsoft.com/office/drawing/2014/main" id="{00000000-0008-0000-07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84</xdr:col>
      <xdr:colOff>403411</xdr:colOff>
      <xdr:row>1</xdr:row>
      <xdr:rowOff>67235</xdr:rowOff>
    </xdr:from>
    <xdr:to>
      <xdr:col>92</xdr:col>
      <xdr:colOff>257735</xdr:colOff>
      <xdr:row>18</xdr:row>
      <xdr:rowOff>112058</xdr:rowOff>
    </xdr:to>
    <xdr:graphicFrame macro="">
      <xdr:nvGraphicFramePr>
        <xdr:cNvPr id="47" name="Chart 46">
          <a:extLst>
            <a:ext uri="{FF2B5EF4-FFF2-40B4-BE49-F238E27FC236}">
              <a16:creationId xmlns:a16="http://schemas.microsoft.com/office/drawing/2014/main" id="{00000000-0008-0000-07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9526</xdr:colOff>
      <xdr:row>1</xdr:row>
      <xdr:rowOff>49306</xdr:rowOff>
    </xdr:from>
    <xdr:to>
      <xdr:col>10</xdr:col>
      <xdr:colOff>419100</xdr:colOff>
      <xdr:row>19</xdr:row>
      <xdr:rowOff>276225</xdr:rowOff>
    </xdr:to>
    <xdr:graphicFrame macro="">
      <xdr:nvGraphicFramePr>
        <xdr:cNvPr id="14" name="Chart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495300</xdr:colOff>
      <xdr:row>1</xdr:row>
      <xdr:rowOff>19049</xdr:rowOff>
    </xdr:from>
    <xdr:to>
      <xdr:col>17</xdr:col>
      <xdr:colOff>552450</xdr:colOff>
      <xdr:row>19</xdr:row>
      <xdr:rowOff>238124</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76200</xdr:colOff>
      <xdr:row>1</xdr:row>
      <xdr:rowOff>76200</xdr:rowOff>
    </xdr:from>
    <xdr:to>
      <xdr:col>25</xdr:col>
      <xdr:colOff>171450</xdr:colOff>
      <xdr:row>19</xdr:row>
      <xdr:rowOff>266699</xdr:rowOff>
    </xdr:to>
    <xdr:graphicFrame macro="">
      <xdr:nvGraphicFramePr>
        <xdr:cNvPr id="16" name="Chart 15">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231961</xdr:colOff>
      <xdr:row>1</xdr:row>
      <xdr:rowOff>80681</xdr:rowOff>
    </xdr:from>
    <xdr:to>
      <xdr:col>32</xdr:col>
      <xdr:colOff>104775</xdr:colOff>
      <xdr:row>19</xdr:row>
      <xdr:rowOff>276225</xdr:rowOff>
    </xdr:to>
    <xdr:graphicFrame macro="">
      <xdr:nvGraphicFramePr>
        <xdr:cNvPr id="17" name="Chart 16">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32</xdr:col>
      <xdr:colOff>138392</xdr:colOff>
      <xdr:row>1</xdr:row>
      <xdr:rowOff>57150</xdr:rowOff>
    </xdr:from>
    <xdr:to>
      <xdr:col>39</xdr:col>
      <xdr:colOff>133350</xdr:colOff>
      <xdr:row>19</xdr:row>
      <xdr:rowOff>276225</xdr:rowOff>
    </xdr:to>
    <xdr:graphicFrame macro="">
      <xdr:nvGraphicFramePr>
        <xdr:cNvPr id="18" name="Chart 17">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39</xdr:col>
      <xdr:colOff>281267</xdr:colOff>
      <xdr:row>1</xdr:row>
      <xdr:rowOff>47625</xdr:rowOff>
    </xdr:from>
    <xdr:to>
      <xdr:col>46</xdr:col>
      <xdr:colOff>295275</xdr:colOff>
      <xdr:row>19</xdr:row>
      <xdr:rowOff>247650</xdr:rowOff>
    </xdr:to>
    <xdr:graphicFrame macro="">
      <xdr:nvGraphicFramePr>
        <xdr:cNvPr id="19" name="Chart 18">
          <a:extLst>
            <a:ext uri="{FF2B5EF4-FFF2-40B4-BE49-F238E27FC236}">
              <a16:creationId xmlns:a16="http://schemas.microsoft.com/office/drawing/2014/main" id="{00000000-0008-0000-08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46</xdr:col>
      <xdr:colOff>396128</xdr:colOff>
      <xdr:row>1</xdr:row>
      <xdr:rowOff>62753</xdr:rowOff>
    </xdr:from>
    <xdr:to>
      <xdr:col>53</xdr:col>
      <xdr:colOff>407334</xdr:colOff>
      <xdr:row>19</xdr:row>
      <xdr:rowOff>200025</xdr:rowOff>
    </xdr:to>
    <xdr:graphicFrame macro="">
      <xdr:nvGraphicFramePr>
        <xdr:cNvPr id="20" name="Chart 19">
          <a:extLst>
            <a:ext uri="{FF2B5EF4-FFF2-40B4-BE49-F238E27FC236}">
              <a16:creationId xmlns:a16="http://schemas.microsoft.com/office/drawing/2014/main" id="{00000000-0008-0000-08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52667</xdr:colOff>
      <xdr:row>1</xdr:row>
      <xdr:rowOff>59391</xdr:rowOff>
    </xdr:from>
    <xdr:to>
      <xdr:col>61</xdr:col>
      <xdr:colOff>153520</xdr:colOff>
      <xdr:row>19</xdr:row>
      <xdr:rowOff>171450</xdr:rowOff>
    </xdr:to>
    <xdr:graphicFrame macro="">
      <xdr:nvGraphicFramePr>
        <xdr:cNvPr id="21" name="Chart 20">
          <a:extLst>
            <a:ext uri="{FF2B5EF4-FFF2-40B4-BE49-F238E27FC236}">
              <a16:creationId xmlns:a16="http://schemas.microsoft.com/office/drawing/2014/main" id="{00000000-0008-0000-08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61</xdr:col>
      <xdr:colOff>241487</xdr:colOff>
      <xdr:row>1</xdr:row>
      <xdr:rowOff>103654</xdr:rowOff>
    </xdr:from>
    <xdr:to>
      <xdr:col>68</xdr:col>
      <xdr:colOff>219075</xdr:colOff>
      <xdr:row>19</xdr:row>
      <xdr:rowOff>228600</xdr:rowOff>
    </xdr:to>
    <xdr:graphicFrame macro="">
      <xdr:nvGraphicFramePr>
        <xdr:cNvPr id="22" name="Chart 21">
          <a:extLst>
            <a:ext uri="{FF2B5EF4-FFF2-40B4-BE49-F238E27FC236}">
              <a16:creationId xmlns:a16="http://schemas.microsoft.com/office/drawing/2014/main" id="{00000000-0008-0000-08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68</xdr:col>
      <xdr:colOff>272863</xdr:colOff>
      <xdr:row>1</xdr:row>
      <xdr:rowOff>108135</xdr:rowOff>
    </xdr:from>
    <xdr:to>
      <xdr:col>74</xdr:col>
      <xdr:colOff>535080</xdr:colOff>
      <xdr:row>19</xdr:row>
      <xdr:rowOff>171450</xdr:rowOff>
    </xdr:to>
    <xdr:graphicFrame macro="">
      <xdr:nvGraphicFramePr>
        <xdr:cNvPr id="23" name="Chart 22">
          <a:extLst>
            <a:ext uri="{FF2B5EF4-FFF2-40B4-BE49-F238E27FC236}">
              <a16:creationId xmlns:a16="http://schemas.microsoft.com/office/drawing/2014/main" id="{00000000-0008-0000-08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75</xdr:col>
      <xdr:colOff>22411</xdr:colOff>
      <xdr:row>1</xdr:row>
      <xdr:rowOff>142875</xdr:rowOff>
    </xdr:from>
    <xdr:to>
      <xdr:col>81</xdr:col>
      <xdr:colOff>486335</xdr:colOff>
      <xdr:row>19</xdr:row>
      <xdr:rowOff>161925</xdr:rowOff>
    </xdr:to>
    <xdr:graphicFrame macro="">
      <xdr:nvGraphicFramePr>
        <xdr:cNvPr id="24" name="Chart 23">
          <a:extLst>
            <a:ext uri="{FF2B5EF4-FFF2-40B4-BE49-F238E27FC236}">
              <a16:creationId xmlns:a16="http://schemas.microsoft.com/office/drawing/2014/main" id="{00000000-0008-0000-08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781050</xdr:colOff>
          <xdr:row>51</xdr:row>
          <xdr:rowOff>133350</xdr:rowOff>
        </xdr:to>
        <xdr:sp macro="" textlink="">
          <xdr:nvSpPr>
            <xdr:cNvPr id="6145" name="Control 1" hidden="1">
              <a:extLst>
                <a:ext uri="{63B3BB69-23CF-44E3-9099-C40C66FF867C}">
                  <a14:compatExt spid="_x0000_s6145"/>
                </a:ext>
                <a:ext uri="{FF2B5EF4-FFF2-40B4-BE49-F238E27FC236}">
                  <a16:creationId xmlns:a16="http://schemas.microsoft.com/office/drawing/2014/main" id="{00000000-0008-0000-0D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drawing" Target="../drawings/drawing7.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tabSelected="1" workbookViewId="0"/>
  </sheetViews>
  <sheetFormatPr defaultColWidth="9.140625" defaultRowHeight="15.75"/>
  <cols>
    <col min="1" max="1" width="100.42578125" style="210" customWidth="1"/>
    <col min="2" max="16384" width="9.140625" style="209"/>
  </cols>
  <sheetData>
    <row r="1" spans="1:1" ht="30.75" customHeight="1">
      <c r="A1" s="216" t="s">
        <v>325</v>
      </c>
    </row>
    <row r="2" spans="1:1" ht="15" customHeight="1"/>
    <row r="3" spans="1:1" ht="17.25" customHeight="1">
      <c r="A3" s="205" t="s">
        <v>307</v>
      </c>
    </row>
    <row r="4" spans="1:1">
      <c r="A4" s="206" t="s">
        <v>308</v>
      </c>
    </row>
    <row r="5" spans="1:1">
      <c r="A5" s="206" t="s">
        <v>309</v>
      </c>
    </row>
    <row r="6" spans="1:1">
      <c r="A6" s="206" t="s">
        <v>312</v>
      </c>
    </row>
    <row r="7" spans="1:1">
      <c r="A7" s="206" t="s">
        <v>310</v>
      </c>
    </row>
    <row r="8" spans="1:1">
      <c r="A8" s="206" t="s">
        <v>311</v>
      </c>
    </row>
    <row r="10" spans="1:1" ht="69.75" customHeight="1">
      <c r="A10" s="211" t="s">
        <v>313</v>
      </c>
    </row>
    <row r="11" spans="1:1">
      <c r="A11" s="211" t="s">
        <v>319</v>
      </c>
    </row>
    <row r="12" spans="1:1" ht="24.75" customHeight="1">
      <c r="A12" s="211" t="s">
        <v>320</v>
      </c>
    </row>
    <row r="13" spans="1:1" ht="15.75" customHeight="1">
      <c r="A13" s="211"/>
    </row>
    <row r="14" spans="1:1" ht="157.5">
      <c r="A14" s="212" t="s">
        <v>323</v>
      </c>
    </row>
    <row r="16" spans="1:1" ht="121.5" customHeight="1">
      <c r="A16" s="211" t="s">
        <v>314</v>
      </c>
    </row>
    <row r="17" spans="1:1">
      <c r="A17" s="213"/>
    </row>
    <row r="18" spans="1:1" ht="94.5">
      <c r="A18" s="214" t="s">
        <v>315</v>
      </c>
    </row>
    <row r="19" spans="1:1">
      <c r="A19" s="214" t="s">
        <v>321</v>
      </c>
    </row>
    <row r="20" spans="1:1" ht="31.5">
      <c r="A20" s="214" t="s">
        <v>322</v>
      </c>
    </row>
    <row r="21" spans="1:1" ht="47.25">
      <c r="A21" s="215" t="s">
        <v>317</v>
      </c>
    </row>
    <row r="23" spans="1:1" ht="63">
      <c r="A23" s="214" t="s">
        <v>316</v>
      </c>
    </row>
    <row r="25" spans="1:1">
      <c r="A25" s="207" t="s">
        <v>334</v>
      </c>
    </row>
    <row r="26" spans="1:1">
      <c r="A26" s="217" t="s">
        <v>324</v>
      </c>
    </row>
    <row r="27" spans="1:1" ht="47.25">
      <c r="A27" s="202" t="s">
        <v>318</v>
      </c>
    </row>
  </sheetData>
  <sheetProtection algorithmName="SHA-512" hashValue="yYA7OazfYnNarbXTr1FDDp9UVll1NcDT/GFuNcJhdAzpjUbmXkn91otJCFiBWoVxyBBPmz3Kiv1Y72mfGUeGcg==" saltValue="AxKGzXjTNkkKt3PZIlu1v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workbookViewId="0"/>
  </sheetViews>
  <sheetFormatPr defaultRowHeight="15"/>
  <cols>
    <col min="1" max="16384" width="9.140625" style="2"/>
  </cols>
  <sheetData>
    <row r="1" spans="1:15" ht="30">
      <c r="A1" s="60"/>
      <c r="B1" s="149" t="s">
        <v>206</v>
      </c>
      <c r="C1" s="149" t="s">
        <v>207</v>
      </c>
      <c r="D1" s="150" t="s">
        <v>208</v>
      </c>
      <c r="E1" s="150" t="s">
        <v>209</v>
      </c>
      <c r="F1" s="151" t="s">
        <v>176</v>
      </c>
      <c r="G1" s="152" t="s">
        <v>210</v>
      </c>
      <c r="H1" s="153" t="s">
        <v>211</v>
      </c>
      <c r="I1" s="154" t="s">
        <v>212</v>
      </c>
      <c r="J1" s="155" t="s">
        <v>213</v>
      </c>
      <c r="K1" s="156" t="s">
        <v>214</v>
      </c>
      <c r="L1" s="157" t="s">
        <v>215</v>
      </c>
      <c r="M1" s="158" t="s">
        <v>216</v>
      </c>
      <c r="N1" s="159" t="s">
        <v>217</v>
      </c>
      <c r="O1" s="160" t="s">
        <v>218</v>
      </c>
    </row>
    <row r="2" spans="1:15">
      <c r="A2" s="80">
        <v>75</v>
      </c>
      <c r="B2" s="49">
        <v>44.714000251834648</v>
      </c>
      <c r="C2" s="161"/>
      <c r="D2" s="49">
        <v>9.2214962152979467</v>
      </c>
      <c r="E2" s="49"/>
      <c r="F2" s="162">
        <v>8.9856569749083786</v>
      </c>
      <c r="G2" s="49"/>
      <c r="H2" s="49">
        <v>6.3256117643567231</v>
      </c>
      <c r="I2" s="49"/>
      <c r="J2" s="49">
        <v>2.5051814297726618</v>
      </c>
      <c r="K2" s="49"/>
      <c r="L2" s="49">
        <v>15.081976019520422</v>
      </c>
      <c r="M2" s="49"/>
      <c r="N2" s="49">
        <v>13.166077344309219</v>
      </c>
      <c r="O2" s="49"/>
    </row>
    <row r="3" spans="1:15">
      <c r="A3" s="80">
        <v>76</v>
      </c>
      <c r="B3" s="49">
        <v>45.248384965630976</v>
      </c>
      <c r="C3" s="161"/>
      <c r="D3" s="49">
        <v>9.7411386632564874</v>
      </c>
      <c r="E3" s="49"/>
      <c r="F3" s="162">
        <v>9.0725949588450394</v>
      </c>
      <c r="G3" s="49"/>
      <c r="H3" s="49">
        <v>6.2876908589658509</v>
      </c>
      <c r="I3" s="49"/>
      <c r="J3" s="49">
        <v>2.2494056801997626</v>
      </c>
      <c r="K3" s="49"/>
      <c r="L3" s="49">
        <v>14.740643246144854</v>
      </c>
      <c r="M3" s="49"/>
      <c r="N3" s="49">
        <v>12.660141626957042</v>
      </c>
      <c r="O3" s="49"/>
    </row>
    <row r="4" spans="1:15">
      <c r="A4" s="80">
        <v>77</v>
      </c>
      <c r="B4" s="49">
        <v>43.966707523291156</v>
      </c>
      <c r="C4" s="161"/>
      <c r="D4" s="49">
        <v>10.206849844557464</v>
      </c>
      <c r="E4" s="49"/>
      <c r="F4" s="162">
        <v>9.6637246849048974</v>
      </c>
      <c r="G4" s="49"/>
      <c r="H4" s="49">
        <v>6.3943412974563989</v>
      </c>
      <c r="I4" s="49"/>
      <c r="J4" s="49">
        <v>2.1002737694236417</v>
      </c>
      <c r="K4" s="49"/>
      <c r="L4" s="49">
        <v>14.785885441363364</v>
      </c>
      <c r="M4" s="49"/>
      <c r="N4" s="49">
        <v>12.882217439003091</v>
      </c>
      <c r="O4" s="49"/>
    </row>
    <row r="5" spans="1:15">
      <c r="A5" s="80">
        <v>78</v>
      </c>
      <c r="B5" s="49">
        <v>43.152468037013783</v>
      </c>
      <c r="C5" s="161"/>
      <c r="D5" s="49">
        <v>10.825221316085189</v>
      </c>
      <c r="E5" s="49"/>
      <c r="F5" s="162">
        <v>10.0166856352265</v>
      </c>
      <c r="G5" s="49"/>
      <c r="H5" s="49">
        <v>6.1536311200817231</v>
      </c>
      <c r="I5" s="49"/>
      <c r="J5" s="49">
        <v>2.2962134187718557</v>
      </c>
      <c r="K5" s="49"/>
      <c r="L5" s="49">
        <v>15.003865277564651</v>
      </c>
      <c r="M5" s="49"/>
      <c r="N5" s="49">
        <v>12.55191519525628</v>
      </c>
      <c r="O5" s="49"/>
    </row>
    <row r="6" spans="1:15">
      <c r="A6" s="80">
        <v>79</v>
      </c>
      <c r="B6" s="49">
        <v>42.328015609432619</v>
      </c>
      <c r="C6" s="161"/>
      <c r="D6" s="49">
        <v>11.328872419369009</v>
      </c>
      <c r="E6" s="49"/>
      <c r="F6" s="162">
        <v>10.221817714892985</v>
      </c>
      <c r="G6" s="49"/>
      <c r="H6" s="49">
        <v>6.0661815791785303</v>
      </c>
      <c r="I6" s="49"/>
      <c r="J6" s="49">
        <v>2.5849868217967278</v>
      </c>
      <c r="K6" s="49"/>
      <c r="L6" s="49">
        <v>14.904006223412667</v>
      </c>
      <c r="M6" s="49"/>
      <c r="N6" s="49">
        <v>12.566119631917461</v>
      </c>
      <c r="O6" s="49"/>
    </row>
    <row r="7" spans="1:15">
      <c r="A7" s="80">
        <v>80</v>
      </c>
      <c r="B7" s="49">
        <v>41.861230014692694</v>
      </c>
      <c r="C7" s="161"/>
      <c r="D7" s="49">
        <v>11.389371781799444</v>
      </c>
      <c r="E7" s="49"/>
      <c r="F7" s="162">
        <v>10.142922201922147</v>
      </c>
      <c r="G7" s="49"/>
      <c r="H7" s="49">
        <v>5.8226299470443541</v>
      </c>
      <c r="I7" s="49"/>
      <c r="J7" s="49">
        <v>2.6293254642950106</v>
      </c>
      <c r="K7" s="49"/>
      <c r="L7" s="49">
        <v>14.743274184244962</v>
      </c>
      <c r="M7" s="49"/>
      <c r="N7" s="49">
        <v>13.411246406001387</v>
      </c>
      <c r="O7" s="49"/>
    </row>
    <row r="8" spans="1:15">
      <c r="A8" s="80">
        <v>81</v>
      </c>
      <c r="B8" s="49">
        <v>41.979070371621859</v>
      </c>
      <c r="C8" s="161"/>
      <c r="D8" s="49">
        <v>10.997775207196442</v>
      </c>
      <c r="E8" s="49"/>
      <c r="F8" s="162">
        <v>10.005454191097707</v>
      </c>
      <c r="G8" s="49"/>
      <c r="H8" s="49">
        <v>6.382429016124096</v>
      </c>
      <c r="I8" s="49"/>
      <c r="J8" s="49">
        <v>2.4925625474820334</v>
      </c>
      <c r="K8" s="49"/>
      <c r="L8" s="49">
        <v>14.55602098859052</v>
      </c>
      <c r="M8" s="49"/>
      <c r="N8" s="49">
        <v>13.58668767788733</v>
      </c>
      <c r="O8" s="49"/>
    </row>
    <row r="9" spans="1:15">
      <c r="A9" s="80">
        <v>82</v>
      </c>
      <c r="B9" s="49">
        <v>42.56543386923947</v>
      </c>
      <c r="C9" s="161"/>
      <c r="D9" s="49">
        <v>11.004194136086085</v>
      </c>
      <c r="E9" s="49"/>
      <c r="F9" s="162">
        <v>9.8827380045446187</v>
      </c>
      <c r="G9" s="49"/>
      <c r="H9" s="49">
        <v>6.2553340072269039</v>
      </c>
      <c r="I9" s="49"/>
      <c r="J9" s="49">
        <v>2.3244764756039418</v>
      </c>
      <c r="K9" s="49"/>
      <c r="L9" s="49">
        <v>14.372320433857544</v>
      </c>
      <c r="M9" s="49"/>
      <c r="N9" s="49">
        <v>13.595503073441446</v>
      </c>
      <c r="O9" s="49"/>
    </row>
    <row r="10" spans="1:15">
      <c r="A10" s="80">
        <v>83</v>
      </c>
      <c r="B10" s="49">
        <v>42.356679866233584</v>
      </c>
      <c r="C10" s="161"/>
      <c r="D10" s="49">
        <v>10.992122275392097</v>
      </c>
      <c r="E10" s="49"/>
      <c r="F10" s="162">
        <v>9.8488029805824571</v>
      </c>
      <c r="G10" s="49"/>
      <c r="H10" s="49">
        <v>6.1904073559153137</v>
      </c>
      <c r="I10" s="49"/>
      <c r="J10" s="49">
        <v>2.4849766649632068</v>
      </c>
      <c r="K10" s="49"/>
      <c r="L10" s="49">
        <v>14.843996289828027</v>
      </c>
      <c r="M10" s="49"/>
      <c r="N10" s="49">
        <v>13.283014567085322</v>
      </c>
      <c r="O10" s="49"/>
    </row>
    <row r="11" spans="1:15">
      <c r="A11" s="80">
        <v>84</v>
      </c>
      <c r="B11" s="49">
        <v>41.762434682259766</v>
      </c>
      <c r="C11" s="161"/>
      <c r="D11" s="49">
        <v>10.656517064708487</v>
      </c>
      <c r="E11" s="49"/>
      <c r="F11" s="162">
        <v>10.025942877473179</v>
      </c>
      <c r="G11" s="49"/>
      <c r="H11" s="49">
        <v>6.1387164332887236</v>
      </c>
      <c r="I11" s="49"/>
      <c r="J11" s="49">
        <v>2.8811823325575774</v>
      </c>
      <c r="K11" s="49"/>
      <c r="L11" s="49">
        <v>15.039134115588219</v>
      </c>
      <c r="M11" s="49"/>
      <c r="N11" s="49">
        <v>13.496072494124025</v>
      </c>
      <c r="O11" s="49"/>
    </row>
    <row r="12" spans="1:15">
      <c r="A12" s="80">
        <v>85</v>
      </c>
      <c r="B12" s="49">
        <v>40.811596110839368</v>
      </c>
      <c r="C12" s="161"/>
      <c r="D12" s="49">
        <v>10.305315252343151</v>
      </c>
      <c r="E12" s="49"/>
      <c r="F12" s="162">
        <v>10.374798745836381</v>
      </c>
      <c r="G12" s="49"/>
      <c r="H12" s="49">
        <v>6.4415201958636867</v>
      </c>
      <c r="I12" s="49"/>
      <c r="J12" s="49">
        <v>3.1018549697095743</v>
      </c>
      <c r="K12" s="49"/>
      <c r="L12" s="49">
        <v>15.173971875994615</v>
      </c>
      <c r="M12" s="49"/>
      <c r="N12" s="49">
        <v>13.790942849413229</v>
      </c>
      <c r="O12" s="49"/>
    </row>
    <row r="13" spans="1:15">
      <c r="A13" s="80">
        <v>86</v>
      </c>
      <c r="B13" s="49">
        <v>40.69663558067441</v>
      </c>
      <c r="C13" s="161"/>
      <c r="D13" s="49">
        <v>9.4312975251725018</v>
      </c>
      <c r="E13" s="49"/>
      <c r="F13" s="162">
        <v>10.438395334672954</v>
      </c>
      <c r="G13" s="49"/>
      <c r="H13" s="49">
        <v>6.9639489578628213</v>
      </c>
      <c r="I13" s="49"/>
      <c r="J13" s="49">
        <v>3.2281639322883109</v>
      </c>
      <c r="K13" s="49"/>
      <c r="L13" s="49">
        <v>15.401688590099216</v>
      </c>
      <c r="M13" s="49"/>
      <c r="N13" s="49">
        <v>13.839870079229783</v>
      </c>
      <c r="O13" s="49"/>
    </row>
    <row r="14" spans="1:15">
      <c r="A14" s="80">
        <v>87</v>
      </c>
      <c r="B14" s="49">
        <v>40.503121806724081</v>
      </c>
      <c r="C14" s="161"/>
      <c r="D14" s="49">
        <v>9.2524633212318577</v>
      </c>
      <c r="E14" s="49"/>
      <c r="F14" s="162">
        <v>10.501372732009672</v>
      </c>
      <c r="G14" s="49"/>
      <c r="H14" s="49">
        <v>7.0382503163065699</v>
      </c>
      <c r="I14" s="49"/>
      <c r="J14" s="49">
        <v>3.4659957190944488</v>
      </c>
      <c r="K14" s="49"/>
      <c r="L14" s="49">
        <v>15.693465185037459</v>
      </c>
      <c r="M14" s="49"/>
      <c r="N14" s="49">
        <v>13.545330919595905</v>
      </c>
      <c r="O14" s="49"/>
    </row>
    <row r="15" spans="1:15">
      <c r="A15" s="80">
        <v>88</v>
      </c>
      <c r="B15" s="49">
        <v>40.031937595295844</v>
      </c>
      <c r="C15" s="161"/>
      <c r="D15" s="49">
        <v>9.2987702971574855</v>
      </c>
      <c r="E15" s="49"/>
      <c r="F15" s="162">
        <v>10.584336381219837</v>
      </c>
      <c r="G15" s="49"/>
      <c r="H15" s="49">
        <v>7.3327778396279779</v>
      </c>
      <c r="I15" s="49"/>
      <c r="J15" s="49">
        <v>3.502611736450798</v>
      </c>
      <c r="K15" s="49"/>
      <c r="L15" s="49">
        <v>15.584945990728919</v>
      </c>
      <c r="M15" s="49"/>
      <c r="N15" s="49">
        <v>13.664620159519153</v>
      </c>
      <c r="O15" s="49"/>
    </row>
    <row r="16" spans="1:15">
      <c r="A16" s="80">
        <v>89</v>
      </c>
      <c r="B16" s="49">
        <v>39.699861149193616</v>
      </c>
      <c r="C16" s="161"/>
      <c r="D16" s="49">
        <v>9.165072427507722</v>
      </c>
      <c r="E16" s="49"/>
      <c r="F16" s="162">
        <v>10.618783406065022</v>
      </c>
      <c r="G16" s="49"/>
      <c r="H16" s="49">
        <v>7.5992599037595916</v>
      </c>
      <c r="I16" s="49"/>
      <c r="J16" s="49">
        <v>3.5218590825758711</v>
      </c>
      <c r="K16" s="49"/>
      <c r="L16" s="49">
        <v>15.164430613707006</v>
      </c>
      <c r="M16" s="49"/>
      <c r="N16" s="49">
        <v>14.230733417191185</v>
      </c>
      <c r="O16" s="49"/>
    </row>
    <row r="17" spans="1:15">
      <c r="A17" s="80">
        <v>90</v>
      </c>
      <c r="B17" s="49">
        <v>37.268597310582955</v>
      </c>
      <c r="C17" s="161"/>
      <c r="D17" s="49">
        <v>10.937176807028184</v>
      </c>
      <c r="E17" s="49"/>
      <c r="F17" s="162">
        <v>10.612661432149659</v>
      </c>
      <c r="G17" s="49"/>
      <c r="H17" s="49">
        <v>7.974115303807344</v>
      </c>
      <c r="I17" s="49"/>
      <c r="J17" s="49">
        <v>3.3697670188017192</v>
      </c>
      <c r="K17" s="49"/>
      <c r="L17" s="49">
        <v>15.024311489187161</v>
      </c>
      <c r="M17" s="49"/>
      <c r="N17" s="49">
        <v>14.813370638442978</v>
      </c>
      <c r="O17" s="49"/>
    </row>
    <row r="18" spans="1:15">
      <c r="A18" s="80">
        <v>91</v>
      </c>
      <c r="B18" s="49">
        <v>36.432205800240538</v>
      </c>
      <c r="C18" s="161"/>
      <c r="D18" s="49">
        <v>11.494430399320866</v>
      </c>
      <c r="E18" s="49"/>
      <c r="F18" s="162">
        <v>10.558632870864621</v>
      </c>
      <c r="G18" s="49"/>
      <c r="H18" s="49">
        <v>8.2279534155149179</v>
      </c>
      <c r="I18" s="49"/>
      <c r="J18" s="49">
        <v>3.3665140289863982</v>
      </c>
      <c r="K18" s="49"/>
      <c r="L18" s="49">
        <v>15.210342519379715</v>
      </c>
      <c r="M18" s="49"/>
      <c r="N18" s="49">
        <v>14.709920965692971</v>
      </c>
      <c r="O18" s="49"/>
    </row>
    <row r="19" spans="1:15">
      <c r="A19" s="80">
        <v>92</v>
      </c>
      <c r="B19" s="49">
        <v>36.061347507016137</v>
      </c>
      <c r="C19" s="161"/>
      <c r="D19" s="49">
        <v>11.658231763163636</v>
      </c>
      <c r="E19" s="49"/>
      <c r="F19" s="162">
        <v>10.557426071444748</v>
      </c>
      <c r="G19" s="49"/>
      <c r="H19" s="49">
        <v>8.7284456548417815</v>
      </c>
      <c r="I19" s="49"/>
      <c r="J19" s="49">
        <v>3.4616776405414371</v>
      </c>
      <c r="K19" s="49"/>
      <c r="L19" s="49">
        <v>14.807293400458788</v>
      </c>
      <c r="M19" s="49"/>
      <c r="N19" s="49">
        <v>14.725577962533453</v>
      </c>
      <c r="O19" s="49"/>
    </row>
    <row r="20" spans="1:15">
      <c r="A20" s="80">
        <v>93</v>
      </c>
      <c r="B20" s="49">
        <v>35.359848696587406</v>
      </c>
      <c r="C20" s="161"/>
      <c r="D20" s="49">
        <v>11.470027850940065</v>
      </c>
      <c r="E20" s="49"/>
      <c r="F20" s="162">
        <v>10.776345796648739</v>
      </c>
      <c r="G20" s="49"/>
      <c r="H20" s="49">
        <v>9.2287000064215015</v>
      </c>
      <c r="I20" s="49"/>
      <c r="J20" s="49">
        <v>3.6018692965355155</v>
      </c>
      <c r="K20" s="49"/>
      <c r="L20" s="49">
        <v>14.546528366186152</v>
      </c>
      <c r="M20" s="49"/>
      <c r="N20" s="49">
        <v>15.016679986680639</v>
      </c>
      <c r="O20" s="49"/>
    </row>
    <row r="21" spans="1:15">
      <c r="A21" s="80">
        <v>94</v>
      </c>
      <c r="B21" s="49">
        <v>33.84024314246961</v>
      </c>
      <c r="C21" s="161"/>
      <c r="D21" s="49">
        <v>11.424839850886409</v>
      </c>
      <c r="E21" s="49"/>
      <c r="F21" s="162">
        <v>11.108157665249175</v>
      </c>
      <c r="G21" s="49"/>
      <c r="H21" s="49">
        <v>9.2400231579950205</v>
      </c>
      <c r="I21" s="49"/>
      <c r="J21" s="49">
        <v>3.7780732254909704</v>
      </c>
      <c r="K21" s="49"/>
      <c r="L21" s="49">
        <v>14.537341909184656</v>
      </c>
      <c r="M21" s="49"/>
      <c r="N21" s="49">
        <v>16.071321048724169</v>
      </c>
      <c r="O21" s="49"/>
    </row>
    <row r="22" spans="1:15">
      <c r="A22" s="80">
        <v>95</v>
      </c>
      <c r="B22" s="49">
        <v>32.64051848521202</v>
      </c>
      <c r="C22" s="161"/>
      <c r="D22" s="49">
        <v>11.598825457328449</v>
      </c>
      <c r="E22" s="49"/>
      <c r="F22" s="162">
        <v>11.467734824099725</v>
      </c>
      <c r="G22" s="49"/>
      <c r="H22" s="49">
        <v>9.9679414388244503</v>
      </c>
      <c r="I22" s="49"/>
      <c r="J22" s="49">
        <v>3.7560357898082168</v>
      </c>
      <c r="K22" s="49"/>
      <c r="L22" s="49">
        <v>14.29952036478454</v>
      </c>
      <c r="M22" s="49"/>
      <c r="N22" s="49">
        <v>16.269423639942595</v>
      </c>
      <c r="O22" s="49"/>
    </row>
    <row r="23" spans="1:15">
      <c r="A23" s="80">
        <v>96</v>
      </c>
      <c r="B23" s="49">
        <v>32.291744741827564</v>
      </c>
      <c r="C23" s="161"/>
      <c r="D23" s="49">
        <v>11.582774020277251</v>
      </c>
      <c r="E23" s="49"/>
      <c r="F23" s="162">
        <v>11.707205490949111</v>
      </c>
      <c r="G23" s="49"/>
      <c r="H23" s="49">
        <v>10.128323411060528</v>
      </c>
      <c r="I23" s="49"/>
      <c r="J23" s="49">
        <v>3.7914814517287372</v>
      </c>
      <c r="K23" s="49"/>
      <c r="L23" s="49">
        <v>14.34593313247953</v>
      </c>
      <c r="M23" s="49"/>
      <c r="N23" s="49">
        <v>16.152537751677279</v>
      </c>
      <c r="O23" s="49"/>
    </row>
    <row r="24" spans="1:15">
      <c r="A24" s="80">
        <v>97</v>
      </c>
      <c r="B24" s="49">
        <v>31.28627704253309</v>
      </c>
      <c r="C24" s="161"/>
      <c r="D24" s="49">
        <v>11.387025388866956</v>
      </c>
      <c r="E24" s="49"/>
      <c r="F24" s="162">
        <v>12.174874931692189</v>
      </c>
      <c r="G24" s="49"/>
      <c r="H24" s="49">
        <v>10.835401853087168</v>
      </c>
      <c r="I24" s="49"/>
      <c r="J24" s="49">
        <v>3.7804389001973746</v>
      </c>
      <c r="K24" s="49"/>
      <c r="L24" s="49">
        <v>14.255299296829341</v>
      </c>
      <c r="M24" s="49"/>
      <c r="N24" s="49">
        <v>16.280682586793883</v>
      </c>
      <c r="O24" s="49"/>
    </row>
    <row r="25" spans="1:15">
      <c r="A25" s="80">
        <v>98</v>
      </c>
      <c r="B25" s="49">
        <v>30.76831748941024</v>
      </c>
      <c r="C25" s="161"/>
      <c r="D25" s="49">
        <v>11.161072930788354</v>
      </c>
      <c r="E25" s="49"/>
      <c r="F25" s="162">
        <v>11.953150245513298</v>
      </c>
      <c r="G25" s="49"/>
      <c r="H25" s="49">
        <v>11.242268106377276</v>
      </c>
      <c r="I25" s="49"/>
      <c r="J25" s="49">
        <v>3.7723919777793871</v>
      </c>
      <c r="K25" s="49"/>
      <c r="L25" s="49">
        <v>14.002056510982108</v>
      </c>
      <c r="M25" s="49"/>
      <c r="N25" s="49">
        <v>17.100742739149329</v>
      </c>
      <c r="O25" s="49"/>
    </row>
    <row r="26" spans="1:15">
      <c r="A26" s="80">
        <v>99</v>
      </c>
      <c r="B26" s="49">
        <v>30.09766816582496</v>
      </c>
      <c r="C26" s="161"/>
      <c r="D26" s="49">
        <v>11.02558226411292</v>
      </c>
      <c r="E26" s="49"/>
      <c r="F26" s="162">
        <v>11.955424537322068</v>
      </c>
      <c r="G26" s="49"/>
      <c r="H26" s="49">
        <v>11.319242065916583</v>
      </c>
      <c r="I26" s="49"/>
      <c r="J26" s="49">
        <v>3.7126942423212941</v>
      </c>
      <c r="K26" s="49"/>
      <c r="L26" s="49">
        <v>13.715658787951565</v>
      </c>
      <c r="M26" s="49"/>
      <c r="N26" s="49">
        <v>18.173729936550611</v>
      </c>
      <c r="O26" s="49"/>
    </row>
    <row r="27" spans="1:15">
      <c r="A27" s="80" t="s">
        <v>45</v>
      </c>
      <c r="B27" s="49">
        <v>30.032951742352491</v>
      </c>
      <c r="C27" s="161"/>
      <c r="D27" s="49">
        <v>10.973680658187828</v>
      </c>
      <c r="E27" s="49"/>
      <c r="F27" s="162">
        <v>11.715010383229831</v>
      </c>
      <c r="G27" s="49"/>
      <c r="H27" s="49">
        <v>11.889861911517842</v>
      </c>
      <c r="I27" s="49"/>
      <c r="J27" s="49">
        <v>3.4684826690754962</v>
      </c>
      <c r="K27" s="49"/>
      <c r="L27" s="49">
        <v>13.407269804446784</v>
      </c>
      <c r="M27" s="49"/>
      <c r="N27" s="49">
        <v>18.512742831189712</v>
      </c>
      <c r="O27" s="49"/>
    </row>
    <row r="28" spans="1:15">
      <c r="A28" s="80" t="s">
        <v>46</v>
      </c>
      <c r="B28" s="49">
        <v>29.410291731511041</v>
      </c>
      <c r="C28" s="161"/>
      <c r="D28" s="49">
        <v>10.73149407187312</v>
      </c>
      <c r="E28" s="49"/>
      <c r="F28" s="162">
        <v>11.696523834137663</v>
      </c>
      <c r="G28" s="49"/>
      <c r="H28" s="49">
        <v>12.288660489386467</v>
      </c>
      <c r="I28" s="49"/>
      <c r="J28" s="49">
        <v>3.2988596727260329</v>
      </c>
      <c r="K28" s="49"/>
      <c r="L28" s="49">
        <v>13.199434662348203</v>
      </c>
      <c r="M28" s="49"/>
      <c r="N28" s="49">
        <v>19.374735538017461</v>
      </c>
      <c r="O28" s="49"/>
    </row>
    <row r="29" spans="1:15">
      <c r="A29" s="80" t="s">
        <v>47</v>
      </c>
      <c r="B29" s="49">
        <v>29.509168067150615</v>
      </c>
      <c r="C29" s="161"/>
      <c r="D29" s="49">
        <v>10.648179525009152</v>
      </c>
      <c r="E29" s="49"/>
      <c r="F29" s="162">
        <v>11.367126563612661</v>
      </c>
      <c r="G29" s="49"/>
      <c r="H29" s="49">
        <v>12.828786246418005</v>
      </c>
      <c r="I29" s="49"/>
      <c r="J29" s="49">
        <v>3.202522057614765</v>
      </c>
      <c r="K29" s="49"/>
      <c r="L29" s="49">
        <v>13.210223139448408</v>
      </c>
      <c r="M29" s="49"/>
      <c r="N29" s="49">
        <v>19.233994400746383</v>
      </c>
      <c r="O29" s="49"/>
    </row>
    <row r="30" spans="1:15">
      <c r="A30" s="80" t="s">
        <v>48</v>
      </c>
      <c r="B30" s="49">
        <v>29.301210384792242</v>
      </c>
      <c r="C30" s="161"/>
      <c r="D30" s="49">
        <v>10.461876793200776</v>
      </c>
      <c r="E30" s="49"/>
      <c r="F30" s="162">
        <v>10.702648128332976</v>
      </c>
      <c r="G30" s="49"/>
      <c r="H30" s="49">
        <v>13.288570250114107</v>
      </c>
      <c r="I30" s="49"/>
      <c r="J30" s="49">
        <v>3.0440682171293116</v>
      </c>
      <c r="K30" s="49"/>
      <c r="L30" s="49">
        <v>13.173292455936647</v>
      </c>
      <c r="M30" s="49"/>
      <c r="N30" s="49">
        <v>20.028333770493944</v>
      </c>
      <c r="O30" s="49"/>
    </row>
    <row r="31" spans="1:15">
      <c r="A31" s="80" t="s">
        <v>49</v>
      </c>
      <c r="B31" s="49">
        <v>29.555838139150676</v>
      </c>
      <c r="C31" s="161"/>
      <c r="D31" s="49">
        <v>10.797913783011172</v>
      </c>
      <c r="E31" s="49"/>
      <c r="F31" s="162">
        <v>10.7995092590265</v>
      </c>
      <c r="G31" s="49"/>
      <c r="H31" s="49">
        <v>13.580548660967828</v>
      </c>
      <c r="I31" s="49"/>
      <c r="J31" s="49">
        <v>2.9874831104845017</v>
      </c>
      <c r="K31" s="49"/>
      <c r="L31" s="49">
        <v>13.162854369052479</v>
      </c>
      <c r="M31" s="49"/>
      <c r="N31" s="49">
        <v>19.115852678306844</v>
      </c>
      <c r="O31" s="49"/>
    </row>
    <row r="32" spans="1:15">
      <c r="A32" s="80" t="s">
        <v>50</v>
      </c>
      <c r="B32" s="49">
        <v>29.193122709438256</v>
      </c>
      <c r="C32" s="161"/>
      <c r="D32" s="49">
        <v>10.450779726743917</v>
      </c>
      <c r="E32" s="49"/>
      <c r="F32" s="162">
        <v>10.841496502202883</v>
      </c>
      <c r="G32" s="49"/>
      <c r="H32" s="49">
        <v>13.639214692562533</v>
      </c>
      <c r="I32" s="49"/>
      <c r="J32" s="49">
        <v>2.9128540930419198</v>
      </c>
      <c r="K32" s="49"/>
      <c r="L32" s="49">
        <v>13.236118159609548</v>
      </c>
      <c r="M32" s="49"/>
      <c r="N32" s="49">
        <v>19.726414116400928</v>
      </c>
      <c r="O32" s="49"/>
    </row>
    <row r="33" spans="1:15">
      <c r="A33" s="80" t="s">
        <v>51</v>
      </c>
      <c r="B33" s="49">
        <v>28.9864278035203</v>
      </c>
      <c r="C33" s="161"/>
      <c r="D33" s="49">
        <v>10.438468106624242</v>
      </c>
      <c r="E33" s="49"/>
      <c r="F33" s="162">
        <v>10.847308612988114</v>
      </c>
      <c r="G33" s="49"/>
      <c r="H33" s="49">
        <v>13.81621571256019</v>
      </c>
      <c r="I33" s="49"/>
      <c r="J33" s="49">
        <v>2.8306617089613204</v>
      </c>
      <c r="K33" s="49"/>
      <c r="L33" s="49">
        <v>13.30931064859463</v>
      </c>
      <c r="M33" s="49"/>
      <c r="N33" s="49">
        <v>19.771607406751208</v>
      </c>
      <c r="O33" s="49"/>
    </row>
    <row r="34" spans="1:15">
      <c r="A34" s="80" t="s">
        <v>52</v>
      </c>
      <c r="B34" s="49">
        <v>29.044918747641933</v>
      </c>
      <c r="C34" s="161"/>
      <c r="D34" s="49">
        <v>10.419307468494903</v>
      </c>
      <c r="E34" s="49"/>
      <c r="F34" s="162">
        <v>10.879692686386258</v>
      </c>
      <c r="G34" s="49"/>
      <c r="H34" s="49">
        <v>13.722677905829689</v>
      </c>
      <c r="I34" s="49"/>
      <c r="J34" s="49">
        <v>2.7709228848675398</v>
      </c>
      <c r="K34" s="49"/>
      <c r="L34" s="49">
        <v>13.458617378689244</v>
      </c>
      <c r="M34" s="49"/>
      <c r="N34" s="49">
        <v>19.703862928090405</v>
      </c>
      <c r="O34" s="49"/>
    </row>
    <row r="35" spans="1:15">
      <c r="A35" s="80" t="s">
        <v>53</v>
      </c>
      <c r="B35" s="49">
        <v>28.951564591438476</v>
      </c>
      <c r="C35" s="161"/>
      <c r="D35" s="49">
        <v>10.220893002379617</v>
      </c>
      <c r="E35" s="49"/>
      <c r="F35" s="162">
        <v>10.839352542160723</v>
      </c>
      <c r="G35" s="49"/>
      <c r="H35" s="49">
        <v>13.594841284823863</v>
      </c>
      <c r="I35" s="49"/>
      <c r="J35" s="49">
        <v>2.6266577554049428</v>
      </c>
      <c r="K35" s="49"/>
      <c r="L35" s="49">
        <v>13.830253274096252</v>
      </c>
      <c r="M35" s="49"/>
      <c r="N35" s="49">
        <v>19.936437549696127</v>
      </c>
      <c r="O35" s="49"/>
    </row>
    <row r="36" spans="1:15">
      <c r="A36" s="80" t="s">
        <v>54</v>
      </c>
      <c r="B36" s="49">
        <v>29.189837440965981</v>
      </c>
      <c r="C36" s="161"/>
      <c r="D36" s="49">
        <v>10.375103256207025</v>
      </c>
      <c r="E36" s="49"/>
      <c r="F36" s="162">
        <v>10.571263735936268</v>
      </c>
      <c r="G36" s="49"/>
      <c r="H36" s="49">
        <v>13.613234275673545</v>
      </c>
      <c r="I36" s="49"/>
      <c r="J36" s="49">
        <v>2.6144517148161124</v>
      </c>
      <c r="K36" s="49"/>
      <c r="L36" s="49">
        <v>14.108588539542119</v>
      </c>
      <c r="M36" s="49"/>
      <c r="N36" s="49">
        <v>19.527521036858946</v>
      </c>
      <c r="O36" s="49"/>
    </row>
    <row r="37" spans="1:15">
      <c r="A37" s="80">
        <v>10</v>
      </c>
      <c r="B37" s="49">
        <v>29.371519971634726</v>
      </c>
      <c r="C37" s="161"/>
      <c r="D37" s="49">
        <v>10.349444920007642</v>
      </c>
      <c r="E37" s="49"/>
      <c r="F37" s="162">
        <v>9.760112826246683</v>
      </c>
      <c r="G37" s="49"/>
      <c r="H37" s="49">
        <v>14.27038017509606</v>
      </c>
      <c r="I37" s="49"/>
      <c r="J37" s="49">
        <v>2.5069082772061937</v>
      </c>
      <c r="K37" s="49"/>
      <c r="L37" s="49">
        <v>14.208465484810473</v>
      </c>
      <c r="M37" s="49"/>
      <c r="N37" s="49">
        <v>19.53316834499822</v>
      </c>
      <c r="O37" s="49"/>
    </row>
    <row r="38" spans="1:15">
      <c r="A38" s="80">
        <v>11</v>
      </c>
      <c r="B38" s="49">
        <v>29.57663952851054</v>
      </c>
      <c r="C38" s="161"/>
      <c r="D38" s="49">
        <v>10.255464463278967</v>
      </c>
      <c r="E38" s="49"/>
      <c r="F38" s="162">
        <v>9.6406290134005985</v>
      </c>
      <c r="G38" s="49"/>
      <c r="H38" s="49">
        <v>14.019071413866158</v>
      </c>
      <c r="I38" s="49"/>
      <c r="J38" s="49">
        <v>2.5450563253815091</v>
      </c>
      <c r="K38" s="49"/>
      <c r="L38" s="49">
        <v>14.683167181738352</v>
      </c>
      <c r="M38" s="49"/>
      <c r="N38" s="49">
        <v>19.279972073823888</v>
      </c>
      <c r="O38" s="49"/>
    </row>
    <row r="39" spans="1:15">
      <c r="A39" s="80">
        <v>12</v>
      </c>
      <c r="B39" s="49">
        <v>29.643621631470623</v>
      </c>
      <c r="C39" s="161"/>
      <c r="D39" s="49">
        <v>10.242541442269498</v>
      </c>
      <c r="E39" s="49"/>
      <c r="F39" s="162">
        <v>9.9206272506029958</v>
      </c>
      <c r="G39" s="49"/>
      <c r="H39" s="49">
        <v>13.744602426899938</v>
      </c>
      <c r="I39" s="49"/>
      <c r="J39" s="49">
        <v>2.4489296540101391</v>
      </c>
      <c r="K39" s="49"/>
      <c r="L39" s="49">
        <v>14.765385089758601</v>
      </c>
      <c r="M39" s="49"/>
      <c r="N39" s="49">
        <v>19.234292504988215</v>
      </c>
      <c r="O39" s="49"/>
    </row>
    <row r="40" spans="1:15">
      <c r="A40" s="80">
        <v>13</v>
      </c>
      <c r="B40" s="49">
        <v>29.782217903975759</v>
      </c>
      <c r="C40" s="161"/>
      <c r="D40" s="49">
        <v>10.474123004153913</v>
      </c>
      <c r="E40" s="49"/>
      <c r="F40" s="162">
        <v>9.9183459679798869</v>
      </c>
      <c r="G40" s="49"/>
      <c r="H40" s="49">
        <v>13.513408612416461</v>
      </c>
      <c r="I40" s="49"/>
      <c r="J40" s="49">
        <v>2.4311019913661669</v>
      </c>
      <c r="K40" s="49"/>
      <c r="L40" s="49">
        <v>15.126323004024661</v>
      </c>
      <c r="M40" s="49"/>
      <c r="N40" s="49">
        <v>18.754479516083126</v>
      </c>
      <c r="O40" s="49"/>
    </row>
    <row r="41" spans="1:15">
      <c r="A41" s="80">
        <v>14</v>
      </c>
      <c r="B41" s="49">
        <v>29.464067704661662</v>
      </c>
      <c r="C41" s="161"/>
      <c r="D41" s="49">
        <v>10.519074867157839</v>
      </c>
      <c r="E41" s="49"/>
      <c r="F41" s="162">
        <v>9.8948788053236605</v>
      </c>
      <c r="G41" s="49"/>
      <c r="H41" s="49">
        <v>13.313364395417961</v>
      </c>
      <c r="I41" s="49"/>
      <c r="J41" s="49">
        <v>2.3746446719539667</v>
      </c>
      <c r="K41" s="49"/>
      <c r="L41" s="49">
        <v>15.241041028406627</v>
      </c>
      <c r="M41" s="49"/>
      <c r="N41" s="49">
        <v>19.192928527078291</v>
      </c>
      <c r="O41" s="49"/>
    </row>
    <row r="42" spans="1:15">
      <c r="A42" s="80">
        <v>15</v>
      </c>
      <c r="B42" s="49">
        <v>29.549540768703782</v>
      </c>
      <c r="C42" s="49">
        <v>29.549540768703782</v>
      </c>
      <c r="D42" s="49">
        <v>10.664328780535326</v>
      </c>
      <c r="E42" s="49">
        <v>10.664328780535326</v>
      </c>
      <c r="F42" s="50">
        <v>10</v>
      </c>
      <c r="G42" s="50">
        <v>10</v>
      </c>
      <c r="H42" s="49">
        <v>13.329802960824843</v>
      </c>
      <c r="I42" s="49">
        <v>13.329802960824843</v>
      </c>
      <c r="J42" s="49">
        <v>2.3790539995174389</v>
      </c>
      <c r="K42" s="49">
        <v>2.3790539995174389</v>
      </c>
      <c r="L42" s="49">
        <v>15.490371462345266</v>
      </c>
      <c r="M42" s="49">
        <v>15.490371462345266</v>
      </c>
      <c r="N42" s="49">
        <v>18.59009146894304</v>
      </c>
      <c r="O42" s="49">
        <v>18.59009146894304</v>
      </c>
    </row>
    <row r="43" spans="1:15">
      <c r="A43" s="80">
        <v>16</v>
      </c>
      <c r="B43" s="161"/>
      <c r="C43" s="161">
        <f>'Type of service'!G28</f>
        <v>29.501563436019453</v>
      </c>
      <c r="D43" s="49"/>
      <c r="E43" s="49">
        <f>'Type of service'!K28</f>
        <v>10.625027685427529</v>
      </c>
      <c r="F43" s="49"/>
      <c r="G43" s="49">
        <f>'Type of service'!O28</f>
        <v>10.027131782945737</v>
      </c>
      <c r="H43" s="49"/>
      <c r="I43" s="49">
        <f>'Type of service'!S28</f>
        <v>13.278139534883721</v>
      </c>
      <c r="J43" s="49"/>
      <c r="K43" s="49">
        <f>'Type of service'!W28</f>
        <v>2.4506976744186044</v>
      </c>
      <c r="L43" s="50"/>
      <c r="M43" s="49">
        <f>'Type of service'!AA28</f>
        <v>15.540171525413063</v>
      </c>
      <c r="N43" s="50"/>
      <c r="O43" s="49">
        <f>'Type of service'!AE29</f>
        <v>18.55424371779009</v>
      </c>
    </row>
    <row r="44" spans="1:15">
      <c r="A44" s="80">
        <v>17</v>
      </c>
      <c r="B44" s="49"/>
      <c r="C44" s="161">
        <f>'Type of service'!G29</f>
        <v>29.45358610333512</v>
      </c>
      <c r="D44" s="50"/>
      <c r="E44" s="49">
        <f>'Type of service'!K29</f>
        <v>10.585726590319734</v>
      </c>
      <c r="F44" s="49"/>
      <c r="G44" s="49">
        <f>'Type of service'!O29</f>
        <v>10.054263565891473</v>
      </c>
      <c r="H44" s="49"/>
      <c r="I44" s="49">
        <f>'Type of service'!S29</f>
        <v>13.256279069767443</v>
      </c>
      <c r="J44" s="49"/>
      <c r="K44" s="49">
        <f>'Type of service'!W29</f>
        <v>2.5013953488372094</v>
      </c>
      <c r="L44" s="50"/>
      <c r="M44" s="49">
        <f>'Type of service'!AA29</f>
        <v>15.589971588480863</v>
      </c>
      <c r="N44" s="50"/>
      <c r="O44" s="49">
        <f>'Type of service'!AE30</f>
        <v>18.536319842213615</v>
      </c>
    </row>
    <row r="45" spans="1:15">
      <c r="A45" s="80">
        <v>18</v>
      </c>
      <c r="B45" s="49"/>
      <c r="C45" s="161">
        <f>'Type of service'!G30</f>
        <v>29.405608770650787</v>
      </c>
      <c r="D45" s="50"/>
      <c r="E45" s="49">
        <f>'Type of service'!K30</f>
        <v>10.546425495211938</v>
      </c>
      <c r="F45" s="49"/>
      <c r="G45" s="49">
        <f>'Type of service'!O30</f>
        <v>10.081395348837209</v>
      </c>
      <c r="H45" s="49"/>
      <c r="I45" s="49">
        <f>'Type of service'!S30</f>
        <v>13.234418604651164</v>
      </c>
      <c r="J45" s="49"/>
      <c r="K45" s="49">
        <f>'Type of service'!W30</f>
        <v>2.5520930232558143</v>
      </c>
      <c r="L45" s="50"/>
      <c r="M45" s="49">
        <f>'Type of service'!AA30</f>
        <v>15.639771651548664</v>
      </c>
      <c r="N45" s="50"/>
      <c r="O45" s="49">
        <f>'Type of service'!AE31</f>
        <v>18.51839596663714</v>
      </c>
    </row>
    <row r="46" spans="1:15">
      <c r="A46" s="80">
        <v>19</v>
      </c>
      <c r="B46" s="49"/>
      <c r="C46" s="161">
        <f>'Type of service'!G31</f>
        <v>29.357631437966454</v>
      </c>
      <c r="D46" s="50"/>
      <c r="E46" s="49">
        <f>'Type of service'!K31</f>
        <v>10.507124400104141</v>
      </c>
      <c r="F46" s="49"/>
      <c r="G46" s="49">
        <f>'Type of service'!O31</f>
        <v>10.108527131782946</v>
      </c>
      <c r="H46" s="49"/>
      <c r="I46" s="49">
        <f>'Type of service'!S31</f>
        <v>13.212558139534885</v>
      </c>
      <c r="J46" s="49"/>
      <c r="K46" s="49">
        <f>'Type of service'!W31</f>
        <v>2.6027906976744184</v>
      </c>
      <c r="L46" s="50"/>
      <c r="M46" s="49">
        <f>'Type of service'!AA31</f>
        <v>15.689571714616463</v>
      </c>
      <c r="N46" s="50"/>
      <c r="O46" s="49">
        <f>'Type of service'!AE32</f>
        <v>18.500472091060665</v>
      </c>
    </row>
    <row r="47" spans="1:15">
      <c r="A47" s="80">
        <v>20</v>
      </c>
      <c r="B47" s="49"/>
      <c r="C47" s="161">
        <f>'Type of service'!G32</f>
        <v>29.309654105282121</v>
      </c>
      <c r="D47" s="50"/>
      <c r="E47" s="49">
        <f>'Type of service'!K32</f>
        <v>10.467823304996346</v>
      </c>
      <c r="F47" s="49"/>
      <c r="G47" s="49">
        <f>'Type of service'!O32</f>
        <v>10.135658914728683</v>
      </c>
      <c r="H47" s="49"/>
      <c r="I47" s="49">
        <f>'Type of service'!S32</f>
        <v>13.190697674418605</v>
      </c>
      <c r="J47" s="49"/>
      <c r="K47" s="49">
        <f>'Type of service'!W32</f>
        <v>2.6534883720930234</v>
      </c>
      <c r="L47" s="50"/>
      <c r="M47" s="49">
        <f>'Type of service'!AA32</f>
        <v>15.73937177768426</v>
      </c>
      <c r="N47" s="50"/>
      <c r="O47" s="49">
        <f>'Type of service'!AE33</f>
        <v>18.482548215484194</v>
      </c>
    </row>
    <row r="48" spans="1:15">
      <c r="A48" s="80">
        <v>21</v>
      </c>
      <c r="B48" s="49"/>
      <c r="C48" s="161">
        <f>'Type of service'!G33</f>
        <v>29.261676772597792</v>
      </c>
      <c r="D48" s="50"/>
      <c r="E48" s="49">
        <f>'Type of service'!K33</f>
        <v>10.428522209888548</v>
      </c>
      <c r="F48" s="49"/>
      <c r="G48" s="49">
        <f>'Type of service'!O33</f>
        <v>10.162790697674419</v>
      </c>
      <c r="H48" s="49"/>
      <c r="I48" s="49">
        <f>'Type of service'!S33</f>
        <v>13.168837209302326</v>
      </c>
      <c r="J48" s="49"/>
      <c r="K48" s="49">
        <f>'Type of service'!W33</f>
        <v>2.7041860465116279</v>
      </c>
      <c r="L48" s="50"/>
      <c r="M48" s="49">
        <f>'Type of service'!AA33</f>
        <v>15.789171840752058</v>
      </c>
      <c r="N48" s="50"/>
      <c r="O48" s="49">
        <f>'Type of service'!AE34</f>
        <v>18.464624339907719</v>
      </c>
    </row>
    <row r="49" spans="1:15">
      <c r="A49" s="80">
        <v>22</v>
      </c>
      <c r="B49" s="49"/>
      <c r="C49" s="161">
        <f>'Type of service'!G34</f>
        <v>29.213699439913459</v>
      </c>
      <c r="D49" s="50"/>
      <c r="E49" s="49">
        <f>'Type of service'!K34</f>
        <v>10.389221114780753</v>
      </c>
      <c r="F49" s="49"/>
      <c r="G49" s="49">
        <f>'Type of service'!O34</f>
        <v>10.189922480620156</v>
      </c>
      <c r="H49" s="49"/>
      <c r="I49" s="49">
        <f>'Type of service'!S34</f>
        <v>13.146976744186047</v>
      </c>
      <c r="J49" s="49"/>
      <c r="K49" s="49">
        <f>'Type of service'!W34</f>
        <v>2.7548837209302324</v>
      </c>
      <c r="L49" s="50"/>
      <c r="M49" s="49">
        <f>'Type of service'!AA34</f>
        <v>15.838971903819857</v>
      </c>
      <c r="N49" s="50"/>
      <c r="O49" s="49">
        <f>'Type of service'!AE35</f>
        <v>18.446700464331244</v>
      </c>
    </row>
    <row r="50" spans="1:15">
      <c r="A50" s="80">
        <v>23</v>
      </c>
      <c r="B50" s="49"/>
      <c r="C50" s="161">
        <f>'Type of service'!G35</f>
        <v>29.165722107229129</v>
      </c>
      <c r="D50" s="50"/>
      <c r="E50" s="49">
        <f>'Type of service'!K35</f>
        <v>10.349920019672957</v>
      </c>
      <c r="F50" s="49"/>
      <c r="G50" s="49">
        <f>'Type of service'!O35</f>
        <v>10.217054263565892</v>
      </c>
      <c r="H50" s="49"/>
      <c r="I50" s="49">
        <f>'Type of service'!S35</f>
        <v>13.125116279069767</v>
      </c>
      <c r="J50" s="49"/>
      <c r="K50" s="49">
        <f>'Type of service'!W35</f>
        <v>2.8055813953488369</v>
      </c>
      <c r="L50" s="50"/>
      <c r="M50" s="49">
        <f>'Type of service'!AA35</f>
        <v>15.888771966887656</v>
      </c>
      <c r="N50" s="50"/>
      <c r="O50" s="49">
        <f>'Type of service'!AE36</f>
        <v>18.428776588754769</v>
      </c>
    </row>
    <row r="51" spans="1:15">
      <c r="A51" s="80">
        <v>24</v>
      </c>
      <c r="B51" s="49"/>
      <c r="C51" s="161">
        <f>'Type of service'!G36</f>
        <v>29.117744774544796</v>
      </c>
      <c r="D51" s="50"/>
      <c r="E51" s="49">
        <f>'Type of service'!K36</f>
        <v>10.31061892456516</v>
      </c>
      <c r="F51" s="49"/>
      <c r="G51" s="49">
        <f>'Type of service'!O36</f>
        <v>10.244186046511627</v>
      </c>
      <c r="H51" s="49"/>
      <c r="I51" s="49">
        <f>'Type of service'!S36</f>
        <v>13.103255813953487</v>
      </c>
      <c r="J51" s="49"/>
      <c r="K51" s="49">
        <f>'Type of service'!W36</f>
        <v>2.8562790697674414</v>
      </c>
      <c r="L51" s="50"/>
      <c r="M51" s="49">
        <f>'Type of service'!AA36</f>
        <v>15.938572029955457</v>
      </c>
      <c r="N51" s="50"/>
      <c r="O51" s="49">
        <f>'Type of service'!AE37</f>
        <v>18.410852713178294</v>
      </c>
    </row>
    <row r="52" spans="1:15">
      <c r="A52" s="80">
        <v>25</v>
      </c>
      <c r="B52" s="49"/>
      <c r="C52" s="161">
        <f>'Type of service'!G37</f>
        <v>29.069767441860463</v>
      </c>
      <c r="D52" s="50"/>
      <c r="E52" s="49">
        <f>'Type of service'!K37</f>
        <v>10.271317829457365</v>
      </c>
      <c r="F52" s="49"/>
      <c r="G52" s="49">
        <f>'Type of service'!O37</f>
        <v>10.271317829457365</v>
      </c>
      <c r="H52" s="49"/>
      <c r="I52" s="49">
        <f>'Type of service'!S37</f>
        <v>13.081395348837209</v>
      </c>
      <c r="J52" s="49"/>
      <c r="K52" s="49">
        <f>'Type of service'!W37</f>
        <v>2.9069767441860463</v>
      </c>
      <c r="L52" s="50"/>
      <c r="M52" s="49">
        <f>'Type of service'!AA37</f>
        <v>15.988372093023255</v>
      </c>
      <c r="N52" s="50"/>
      <c r="O52" s="49">
        <f>'Type of service'!AE38</f>
        <v>18.410852713178294</v>
      </c>
    </row>
    <row r="53" spans="1:15">
      <c r="A53" s="80">
        <v>26</v>
      </c>
      <c r="B53" s="49"/>
      <c r="C53" s="161">
        <f>'Type of service'!G38</f>
        <v>29.069767441860463</v>
      </c>
      <c r="D53" s="50"/>
      <c r="E53" s="49">
        <f>'Type of service'!K38</f>
        <v>10.271317829457365</v>
      </c>
      <c r="F53" s="49"/>
      <c r="G53" s="49">
        <f>'Type of service'!O38</f>
        <v>10.271317829457365</v>
      </c>
      <c r="H53" s="49"/>
      <c r="I53" s="49">
        <f>'Type of service'!S38</f>
        <v>13.081395348837209</v>
      </c>
      <c r="J53" s="49"/>
      <c r="K53" s="49">
        <f>'Type of service'!W38</f>
        <v>2.9069767441860463</v>
      </c>
      <c r="L53" s="50"/>
      <c r="M53" s="49">
        <f>'Type of service'!AA38</f>
        <v>15.988372093023255</v>
      </c>
      <c r="N53" s="50"/>
      <c r="O53" s="49">
        <f>'Type of service'!AE39</f>
        <v>18.410852713178294</v>
      </c>
    </row>
    <row r="54" spans="1:15">
      <c r="A54" s="80">
        <v>27</v>
      </c>
      <c r="B54" s="49"/>
      <c r="C54" s="161">
        <f>'Type of service'!G39</f>
        <v>29.069767441860463</v>
      </c>
      <c r="D54" s="50"/>
      <c r="E54" s="49">
        <f>'Type of service'!K39</f>
        <v>10.271317829457365</v>
      </c>
      <c r="F54" s="49"/>
      <c r="G54" s="49">
        <f>'Type of service'!O39</f>
        <v>10.271317829457365</v>
      </c>
      <c r="H54" s="49"/>
      <c r="I54" s="49">
        <f>'Type of service'!S39</f>
        <v>13.081395348837209</v>
      </c>
      <c r="J54" s="49"/>
      <c r="K54" s="49">
        <f>'Type of service'!W39</f>
        <v>2.9069767441860463</v>
      </c>
      <c r="L54" s="50"/>
      <c r="M54" s="49">
        <f>'Type of service'!AA39</f>
        <v>15.988372093023255</v>
      </c>
      <c r="N54" s="50"/>
      <c r="O54" s="49">
        <f>'Type of service'!AE40</f>
        <v>18.410852713178294</v>
      </c>
    </row>
    <row r="55" spans="1:15">
      <c r="A55" s="80">
        <v>28</v>
      </c>
      <c r="B55" s="49"/>
      <c r="C55" s="161">
        <f>'Type of service'!G40</f>
        <v>29.069767441860463</v>
      </c>
      <c r="D55" s="50"/>
      <c r="E55" s="49">
        <f>'Type of service'!K40</f>
        <v>10.271317829457365</v>
      </c>
      <c r="F55" s="49"/>
      <c r="G55" s="49">
        <f>'Type of service'!O40</f>
        <v>10.271317829457365</v>
      </c>
      <c r="H55" s="49"/>
      <c r="I55" s="49">
        <f>'Type of service'!S40</f>
        <v>13.081395348837209</v>
      </c>
      <c r="J55" s="49"/>
      <c r="K55" s="49">
        <f>'Type of service'!W40</f>
        <v>2.9069767441860463</v>
      </c>
      <c r="L55" s="50"/>
      <c r="M55" s="49">
        <f>'Type of service'!AA40</f>
        <v>15.988372093023255</v>
      </c>
      <c r="N55" s="50"/>
      <c r="O55" s="49">
        <f>'Type of service'!AE41</f>
        <v>18.410852713178294</v>
      </c>
    </row>
    <row r="56" spans="1:15">
      <c r="A56" s="80">
        <v>29</v>
      </c>
      <c r="B56" s="49"/>
      <c r="C56" s="161">
        <f>'Type of service'!G41</f>
        <v>29.069767441860463</v>
      </c>
      <c r="D56" s="50"/>
      <c r="E56" s="49">
        <f>'Type of service'!K41</f>
        <v>10.271317829457365</v>
      </c>
      <c r="F56" s="49"/>
      <c r="G56" s="49">
        <f>'Type of service'!O41</f>
        <v>10.271317829457365</v>
      </c>
      <c r="H56" s="49"/>
      <c r="I56" s="49">
        <f>'Type of service'!S41</f>
        <v>13.081395348837209</v>
      </c>
      <c r="J56" s="49"/>
      <c r="K56" s="49">
        <f>'Type of service'!W41</f>
        <v>2.9069767441860463</v>
      </c>
      <c r="L56" s="50"/>
      <c r="M56" s="49">
        <f>'Type of service'!AA41</f>
        <v>15.988372093023255</v>
      </c>
      <c r="N56" s="50"/>
      <c r="O56" s="49">
        <f>'Type of service'!AE42</f>
        <v>18.410852713178294</v>
      </c>
    </row>
    <row r="57" spans="1:15">
      <c r="A57" s="80">
        <v>30</v>
      </c>
      <c r="B57" s="49"/>
      <c r="C57" s="161">
        <f>'Type of service'!G42</f>
        <v>29.069767441860463</v>
      </c>
      <c r="D57" s="50"/>
      <c r="E57" s="49">
        <f>'Type of service'!K42</f>
        <v>10.271317829457365</v>
      </c>
      <c r="F57" s="49"/>
      <c r="G57" s="49">
        <f>'Type of service'!O42</f>
        <v>10.271317829457365</v>
      </c>
      <c r="H57" s="49"/>
      <c r="I57" s="49">
        <f>'Type of service'!S42</f>
        <v>13.081395348837209</v>
      </c>
      <c r="J57" s="49"/>
      <c r="K57" s="49">
        <f>'Type of service'!W42</f>
        <v>2.9069767441860463</v>
      </c>
      <c r="L57" s="50"/>
      <c r="M57" s="49">
        <f>'Type of service'!AA42</f>
        <v>15.988372093023255</v>
      </c>
      <c r="N57" s="50"/>
      <c r="O57" s="49">
        <f>'Type of service'!AE43</f>
        <v>18.410852713178294</v>
      </c>
    </row>
    <row r="58" spans="1:15">
      <c r="A58" s="80">
        <v>31</v>
      </c>
      <c r="B58" s="49"/>
      <c r="C58" s="161">
        <f>'Type of service'!G43</f>
        <v>29.069767441860463</v>
      </c>
      <c r="D58" s="50"/>
      <c r="E58" s="49">
        <f>'Type of service'!K43</f>
        <v>10.271317829457365</v>
      </c>
      <c r="F58" s="49"/>
      <c r="G58" s="49">
        <f>'Type of service'!O43</f>
        <v>10.271317829457365</v>
      </c>
      <c r="H58" s="49"/>
      <c r="I58" s="49">
        <f>'Type of service'!S43</f>
        <v>13.081395348837209</v>
      </c>
      <c r="J58" s="49"/>
      <c r="K58" s="49">
        <f>'Type of service'!W43</f>
        <v>2.9069767441860463</v>
      </c>
      <c r="L58" s="50"/>
      <c r="M58" s="49">
        <f>'Type of service'!AA43</f>
        <v>15.988372093023255</v>
      </c>
      <c r="N58" s="50"/>
      <c r="O58" s="49">
        <f>'Type of service'!AE44</f>
        <v>18.410852713178294</v>
      </c>
    </row>
    <row r="59" spans="1:15">
      <c r="A59" s="80">
        <v>32</v>
      </c>
      <c r="B59" s="49"/>
      <c r="C59" s="161">
        <f>'Type of service'!G44</f>
        <v>29.069767441860463</v>
      </c>
      <c r="D59" s="50"/>
      <c r="E59" s="49">
        <f>'Type of service'!K44</f>
        <v>10.271317829457365</v>
      </c>
      <c r="F59" s="49"/>
      <c r="G59" s="49">
        <f>'Type of service'!O44</f>
        <v>10.271317829457365</v>
      </c>
      <c r="H59" s="49"/>
      <c r="I59" s="49">
        <f>'Type of service'!S44</f>
        <v>13.081395348837209</v>
      </c>
      <c r="J59" s="49"/>
      <c r="K59" s="49">
        <f>'Type of service'!W44</f>
        <v>2.9069767441860463</v>
      </c>
      <c r="L59" s="50"/>
      <c r="M59" s="49">
        <f>'Type of service'!AA44</f>
        <v>15.988372093023255</v>
      </c>
      <c r="N59" s="50"/>
      <c r="O59" s="49">
        <f>'Type of service'!AE45</f>
        <v>18.410852713178294</v>
      </c>
    </row>
    <row r="60" spans="1:15">
      <c r="A60" s="80">
        <v>33</v>
      </c>
      <c r="B60" s="49"/>
      <c r="C60" s="161">
        <f>'Type of service'!G45</f>
        <v>29.069767441860463</v>
      </c>
      <c r="D60" s="50"/>
      <c r="E60" s="49">
        <f>'Type of service'!K45</f>
        <v>10.271317829457365</v>
      </c>
      <c r="F60" s="49"/>
      <c r="G60" s="49">
        <f>'Type of service'!O45</f>
        <v>10.271317829457365</v>
      </c>
      <c r="H60" s="49"/>
      <c r="I60" s="49">
        <f>'Type of service'!S45</f>
        <v>13.081395348837209</v>
      </c>
      <c r="J60" s="49"/>
      <c r="K60" s="49">
        <f>'Type of service'!W45</f>
        <v>2.9069767441860463</v>
      </c>
      <c r="L60" s="50"/>
      <c r="M60" s="49">
        <f>'Type of service'!AA45</f>
        <v>15.988372093023255</v>
      </c>
      <c r="N60" s="50"/>
      <c r="O60" s="49">
        <f>'Type of service'!AE46</f>
        <v>18.410852713178294</v>
      </c>
    </row>
    <row r="61" spans="1:15">
      <c r="A61" s="80">
        <v>34</v>
      </c>
      <c r="B61" s="49"/>
      <c r="C61" s="161">
        <f>'Type of service'!G46</f>
        <v>29.069767441860463</v>
      </c>
      <c r="D61" s="50"/>
      <c r="E61" s="49">
        <f>'Type of service'!K46</f>
        <v>10.271317829457365</v>
      </c>
      <c r="F61" s="49"/>
      <c r="G61" s="49">
        <f>'Type of service'!O46</f>
        <v>10.271317829457365</v>
      </c>
      <c r="H61" s="49"/>
      <c r="I61" s="49">
        <f>'Type of service'!S46</f>
        <v>13.081395348837209</v>
      </c>
      <c r="J61" s="49"/>
      <c r="K61" s="49">
        <f>'Type of service'!W46</f>
        <v>2.9069767441860463</v>
      </c>
      <c r="L61" s="50"/>
      <c r="M61" s="49">
        <f>'Type of service'!AA46</f>
        <v>15.988372093023255</v>
      </c>
      <c r="N61" s="50"/>
      <c r="O61" s="49">
        <f>'Type of service'!AE47</f>
        <v>18.410852713178294</v>
      </c>
    </row>
    <row r="62" spans="1:15">
      <c r="A62" s="80">
        <v>35</v>
      </c>
      <c r="B62" s="49"/>
      <c r="C62" s="161">
        <f>'Type of service'!G47</f>
        <v>29.069767441860463</v>
      </c>
      <c r="D62" s="50"/>
      <c r="E62" s="49">
        <f>'Type of service'!K47</f>
        <v>10.271317829457365</v>
      </c>
      <c r="F62" s="49"/>
      <c r="G62" s="49">
        <f>'Type of service'!O47</f>
        <v>10.271317829457365</v>
      </c>
      <c r="H62" s="49"/>
      <c r="I62" s="49">
        <f>'Type of service'!S47</f>
        <v>13.081395348837209</v>
      </c>
      <c r="J62" s="49"/>
      <c r="K62" s="49">
        <f>'Type of service'!W47</f>
        <v>2.9069767441860463</v>
      </c>
      <c r="L62" s="50"/>
      <c r="M62" s="49">
        <f>'Type of service'!AA47</f>
        <v>15.988372093023255</v>
      </c>
      <c r="N62" s="50"/>
      <c r="O62" s="49">
        <f>'Type of service'!AE48</f>
        <v>18.410852713178294</v>
      </c>
    </row>
    <row r="63" spans="1:15">
      <c r="A63" s="80">
        <v>36</v>
      </c>
      <c r="B63" s="49"/>
      <c r="C63" s="161">
        <f>'Type of service'!G48</f>
        <v>29.069767441860463</v>
      </c>
      <c r="D63" s="50"/>
      <c r="E63" s="49">
        <f>'Type of service'!K48</f>
        <v>10.271317829457365</v>
      </c>
      <c r="F63" s="49"/>
      <c r="G63" s="49">
        <f>'Type of service'!O48</f>
        <v>10.271317829457365</v>
      </c>
      <c r="H63" s="49"/>
      <c r="I63" s="49">
        <f>'Type of service'!S48</f>
        <v>13.081395348837209</v>
      </c>
      <c r="J63" s="49"/>
      <c r="K63" s="49">
        <f>'Type of service'!W48</f>
        <v>2.9069767441860463</v>
      </c>
      <c r="L63" s="50"/>
      <c r="M63" s="49">
        <f>'Type of service'!AA48</f>
        <v>15.988372093023255</v>
      </c>
      <c r="N63" s="50"/>
      <c r="O63" s="49">
        <f>'Type of service'!AE49</f>
        <v>18.410852713178294</v>
      </c>
    </row>
    <row r="64" spans="1:15">
      <c r="A64" s="80">
        <v>37</v>
      </c>
      <c r="B64" s="49"/>
      <c r="C64" s="161">
        <f>'Type of service'!G49</f>
        <v>29.069767441860463</v>
      </c>
      <c r="D64" s="50"/>
      <c r="E64" s="49">
        <f>'Type of service'!K49</f>
        <v>10.271317829457365</v>
      </c>
      <c r="F64" s="49"/>
      <c r="G64" s="49">
        <f>'Type of service'!O49</f>
        <v>10.271317829457365</v>
      </c>
      <c r="H64" s="49"/>
      <c r="I64" s="49">
        <f>'Type of service'!S49</f>
        <v>13.081395348837209</v>
      </c>
      <c r="J64" s="49"/>
      <c r="K64" s="49">
        <f>'Type of service'!W49</f>
        <v>2.9069767441860463</v>
      </c>
      <c r="L64" s="50"/>
      <c r="M64" s="49">
        <f>'Type of service'!AA49</f>
        <v>15.988372093023255</v>
      </c>
      <c r="N64" s="50"/>
      <c r="O64" s="49">
        <f>'Type of service'!AE50</f>
        <v>18.410852713178294</v>
      </c>
    </row>
    <row r="65" spans="1:15">
      <c r="A65" s="80">
        <v>38</v>
      </c>
      <c r="B65" s="49"/>
      <c r="C65" s="161">
        <f>'Type of service'!G50</f>
        <v>29.069767441860463</v>
      </c>
      <c r="D65" s="50"/>
      <c r="E65" s="49">
        <f>'Type of service'!K50</f>
        <v>10.271317829457365</v>
      </c>
      <c r="F65" s="49"/>
      <c r="G65" s="49">
        <f>'Type of service'!O50</f>
        <v>10.271317829457365</v>
      </c>
      <c r="H65" s="49"/>
      <c r="I65" s="49">
        <f>'Type of service'!S50</f>
        <v>13.081395348837209</v>
      </c>
      <c r="J65" s="49"/>
      <c r="K65" s="49">
        <f>'Type of service'!W50</f>
        <v>2.9069767441860463</v>
      </c>
      <c r="L65" s="50"/>
      <c r="M65" s="49">
        <f>'Type of service'!AA50</f>
        <v>15.988372093023255</v>
      </c>
      <c r="N65" s="50"/>
      <c r="O65" s="49">
        <f>'Type of service'!AE51</f>
        <v>18.410852713178294</v>
      </c>
    </row>
    <row r="66" spans="1:15">
      <c r="A66" s="80">
        <v>39</v>
      </c>
      <c r="B66" s="49"/>
      <c r="C66" s="161">
        <f>'Type of service'!G51</f>
        <v>29.069767441860463</v>
      </c>
      <c r="D66" s="50"/>
      <c r="E66" s="49">
        <f>'Type of service'!K51</f>
        <v>10.271317829457365</v>
      </c>
      <c r="F66" s="49"/>
      <c r="G66" s="49">
        <f>'Type of service'!O51</f>
        <v>10.271317829457365</v>
      </c>
      <c r="H66" s="49"/>
      <c r="I66" s="49">
        <f>'Type of service'!S51</f>
        <v>13.081395348837209</v>
      </c>
      <c r="J66" s="49"/>
      <c r="K66" s="49">
        <f>'Type of service'!W51</f>
        <v>2.9069767441860463</v>
      </c>
      <c r="L66" s="50"/>
      <c r="M66" s="49">
        <f>'Type of service'!AA51</f>
        <v>15.988372093023255</v>
      </c>
      <c r="N66" s="50"/>
      <c r="O66" s="49">
        <f>'Type of service'!AE52</f>
        <v>18.410852713178294</v>
      </c>
    </row>
    <row r="67" spans="1:15">
      <c r="A67" s="80">
        <v>40</v>
      </c>
      <c r="B67" s="49"/>
      <c r="C67" s="161">
        <f>'Type of service'!G52</f>
        <v>29.069767441860463</v>
      </c>
      <c r="D67" s="50"/>
      <c r="E67" s="49">
        <f>'Type of service'!K52</f>
        <v>10.271317829457365</v>
      </c>
      <c r="F67" s="49"/>
      <c r="G67" s="49">
        <f>'Type of service'!O52</f>
        <v>10.271317829457365</v>
      </c>
      <c r="H67" s="49"/>
      <c r="I67" s="49">
        <f>'Type of service'!S52</f>
        <v>13.081395348837209</v>
      </c>
      <c r="J67" s="49"/>
      <c r="K67" s="49">
        <f>'Type of service'!W52</f>
        <v>2.9069767441860463</v>
      </c>
      <c r="L67" s="50"/>
      <c r="M67" s="49">
        <f>'Type of service'!AA52</f>
        <v>15.988372093023255</v>
      </c>
      <c r="N67" s="50"/>
      <c r="O67" s="49">
        <f>'Type of service'!AE53</f>
        <v>18.410852713178294</v>
      </c>
    </row>
    <row r="68" spans="1:15">
      <c r="A68" s="80">
        <v>41</v>
      </c>
      <c r="B68" s="49"/>
      <c r="C68" s="161">
        <f>'Type of service'!G53</f>
        <v>29.069767441860463</v>
      </c>
      <c r="D68" s="50"/>
      <c r="E68" s="49">
        <f>'Type of service'!K53</f>
        <v>10.271317829457365</v>
      </c>
      <c r="F68" s="49"/>
      <c r="G68" s="49">
        <f>'Type of service'!O53</f>
        <v>10.271317829457365</v>
      </c>
      <c r="H68" s="49"/>
      <c r="I68" s="49">
        <f>'Type of service'!S53</f>
        <v>13.081395348837209</v>
      </c>
      <c r="J68" s="49"/>
      <c r="K68" s="49">
        <f>'Type of service'!W53</f>
        <v>2.9069767441860463</v>
      </c>
      <c r="L68" s="50"/>
      <c r="M68" s="49">
        <f>'Type of service'!AA53</f>
        <v>15.988372093023255</v>
      </c>
      <c r="N68" s="50"/>
      <c r="O68" s="49">
        <f>'Type of service'!AE54</f>
        <v>18.410852713178294</v>
      </c>
    </row>
    <row r="69" spans="1:15">
      <c r="A69" s="80">
        <v>42</v>
      </c>
      <c r="B69" s="49"/>
      <c r="C69" s="161">
        <f>'Type of service'!G54</f>
        <v>29.069767441860463</v>
      </c>
      <c r="D69" s="50"/>
      <c r="E69" s="49">
        <f>'Type of service'!K54</f>
        <v>10.271317829457365</v>
      </c>
      <c r="F69" s="49"/>
      <c r="G69" s="49">
        <f>'Type of service'!O54</f>
        <v>10.271317829457365</v>
      </c>
      <c r="H69" s="49"/>
      <c r="I69" s="49">
        <f>'Type of service'!S54</f>
        <v>13.081395348837209</v>
      </c>
      <c r="J69" s="49"/>
      <c r="K69" s="49">
        <f>'Type of service'!W54</f>
        <v>2.9069767441860463</v>
      </c>
      <c r="L69" s="50"/>
      <c r="M69" s="49">
        <f>'Type of service'!AA54</f>
        <v>15.988372093023255</v>
      </c>
      <c r="N69" s="50"/>
      <c r="O69" s="49">
        <f>'Type of service'!AE55</f>
        <v>18.410852713178294</v>
      </c>
    </row>
    <row r="70" spans="1:15">
      <c r="A70" s="80">
        <v>43</v>
      </c>
      <c r="B70" s="49"/>
      <c r="C70" s="161">
        <f>'Type of service'!G55</f>
        <v>29.069767441860463</v>
      </c>
      <c r="D70" s="50"/>
      <c r="E70" s="49">
        <f>'Type of service'!K55</f>
        <v>10.271317829457365</v>
      </c>
      <c r="F70" s="49"/>
      <c r="G70" s="49">
        <f>'Type of service'!O55</f>
        <v>10.271317829457365</v>
      </c>
      <c r="H70" s="49"/>
      <c r="I70" s="49">
        <f>'Type of service'!S55</f>
        <v>13.081395348837209</v>
      </c>
      <c r="J70" s="49"/>
      <c r="K70" s="49">
        <f>'Type of service'!W55</f>
        <v>2.9069767441860463</v>
      </c>
      <c r="L70" s="50"/>
      <c r="M70" s="49">
        <f>'Type of service'!AA55</f>
        <v>15.988372093023255</v>
      </c>
      <c r="N70" s="50"/>
      <c r="O70" s="49">
        <f>'Type of service'!AE56</f>
        <v>18.410852713178294</v>
      </c>
    </row>
    <row r="71" spans="1:15">
      <c r="A71" s="80">
        <v>44</v>
      </c>
      <c r="B71" s="49"/>
      <c r="C71" s="161">
        <f>'Type of service'!G56</f>
        <v>29.069767441860463</v>
      </c>
      <c r="D71" s="50"/>
      <c r="E71" s="49">
        <f>'Type of service'!K56</f>
        <v>10.271317829457365</v>
      </c>
      <c r="F71" s="49"/>
      <c r="G71" s="49">
        <f>'Type of service'!O56</f>
        <v>10.271317829457365</v>
      </c>
      <c r="H71" s="49"/>
      <c r="I71" s="49">
        <f>'Type of service'!S56</f>
        <v>13.081395348837209</v>
      </c>
      <c r="J71" s="49"/>
      <c r="K71" s="49">
        <f>'Type of service'!W56</f>
        <v>2.9069767441860463</v>
      </c>
      <c r="L71" s="50"/>
      <c r="M71" s="49">
        <f>'Type of service'!AA56</f>
        <v>15.988372093023255</v>
      </c>
      <c r="N71" s="50"/>
      <c r="O71" s="49">
        <f>'Type of service'!AE57</f>
        <v>18.410852713178294</v>
      </c>
    </row>
    <row r="72" spans="1:15">
      <c r="A72" s="80">
        <v>45</v>
      </c>
      <c r="B72" s="49"/>
      <c r="C72" s="161">
        <f>'Type of service'!G57</f>
        <v>29.069767441860463</v>
      </c>
      <c r="D72" s="50"/>
      <c r="E72" s="49">
        <f>'Type of service'!K57</f>
        <v>10.271317829457365</v>
      </c>
      <c r="F72" s="49"/>
      <c r="G72" s="49">
        <f>'Type of service'!O57</f>
        <v>10.271317829457365</v>
      </c>
      <c r="H72" s="49"/>
      <c r="I72" s="49">
        <f>'Type of service'!S57</f>
        <v>13.081395348837209</v>
      </c>
      <c r="J72" s="49"/>
      <c r="K72" s="49">
        <f>'Type of service'!W57</f>
        <v>2.9069767441860463</v>
      </c>
      <c r="L72" s="50"/>
      <c r="M72" s="49">
        <f>'Type of service'!AA57</f>
        <v>15.988372093023255</v>
      </c>
      <c r="N72" s="50"/>
      <c r="O72" s="49">
        <f>'Type of service'!AE58</f>
        <v>18.410852713178294</v>
      </c>
    </row>
    <row r="73" spans="1:15">
      <c r="A73" s="80">
        <v>46</v>
      </c>
      <c r="B73" s="49"/>
      <c r="C73" s="161">
        <f>'Type of service'!G58</f>
        <v>29.069767441860463</v>
      </c>
      <c r="D73" s="50"/>
      <c r="E73" s="49">
        <f>'Type of service'!K58</f>
        <v>10.271317829457365</v>
      </c>
      <c r="F73" s="49"/>
      <c r="G73" s="49">
        <f>'Type of service'!O58</f>
        <v>10.271317829457365</v>
      </c>
      <c r="H73" s="49"/>
      <c r="I73" s="49">
        <f>'Type of service'!S58</f>
        <v>13.081395348837209</v>
      </c>
      <c r="J73" s="49"/>
      <c r="K73" s="49">
        <f>'Type of service'!W58</f>
        <v>2.9069767441860463</v>
      </c>
      <c r="L73" s="50"/>
      <c r="M73" s="49">
        <f>'Type of service'!AA58</f>
        <v>15.988372093023255</v>
      </c>
      <c r="N73" s="50"/>
      <c r="O73" s="49">
        <f>'Type of service'!AE59</f>
        <v>18.410852713178294</v>
      </c>
    </row>
    <row r="74" spans="1:15">
      <c r="A74" s="80">
        <v>47</v>
      </c>
      <c r="B74" s="49"/>
      <c r="C74" s="161">
        <f>'Type of service'!G59</f>
        <v>29.069767441860463</v>
      </c>
      <c r="D74" s="50"/>
      <c r="E74" s="49">
        <f>'Type of service'!K59</f>
        <v>10.271317829457365</v>
      </c>
      <c r="F74" s="49"/>
      <c r="G74" s="49">
        <f>'Type of service'!O59</f>
        <v>10.271317829457365</v>
      </c>
      <c r="H74" s="49"/>
      <c r="I74" s="49">
        <f>'Type of service'!S59</f>
        <v>13.081395348837209</v>
      </c>
      <c r="J74" s="49"/>
      <c r="K74" s="49">
        <f>'Type of service'!W59</f>
        <v>2.9069767441860463</v>
      </c>
      <c r="L74" s="50"/>
      <c r="M74" s="49">
        <f>'Type of service'!AA59</f>
        <v>15.988372093023255</v>
      </c>
      <c r="N74" s="50"/>
      <c r="O74" s="49">
        <f>'Type of service'!AE60</f>
        <v>18.410852713178294</v>
      </c>
    </row>
    <row r="75" spans="1:15">
      <c r="A75" s="80">
        <v>48</v>
      </c>
      <c r="B75" s="49"/>
      <c r="C75" s="161">
        <f>'Type of service'!G60</f>
        <v>29.069767441860463</v>
      </c>
      <c r="D75" s="50"/>
      <c r="E75" s="49">
        <f>'Type of service'!K60</f>
        <v>10.271317829457365</v>
      </c>
      <c r="F75" s="49"/>
      <c r="G75" s="49">
        <f>'Type of service'!O60</f>
        <v>10.271317829457365</v>
      </c>
      <c r="H75" s="49"/>
      <c r="I75" s="49">
        <f>'Type of service'!S60</f>
        <v>13.081395348837209</v>
      </c>
      <c r="J75" s="49"/>
      <c r="K75" s="49">
        <f>'Type of service'!W60</f>
        <v>2.9069767441860463</v>
      </c>
      <c r="L75" s="50"/>
      <c r="M75" s="49">
        <f>'Type of service'!AA60</f>
        <v>15.988372093023255</v>
      </c>
      <c r="N75" s="50"/>
      <c r="O75" s="49">
        <f>'Type of service'!AE61</f>
        <v>18.410852713178294</v>
      </c>
    </row>
    <row r="76" spans="1:15">
      <c r="A76" s="80">
        <v>49</v>
      </c>
      <c r="B76" s="49"/>
      <c r="C76" s="161">
        <f>'Type of service'!G61</f>
        <v>29.069767441860463</v>
      </c>
      <c r="D76" s="50"/>
      <c r="E76" s="49">
        <f>'Type of service'!K61</f>
        <v>10.271317829457365</v>
      </c>
      <c r="F76" s="49"/>
      <c r="G76" s="49">
        <f>'Type of service'!O61</f>
        <v>10.271317829457365</v>
      </c>
      <c r="H76" s="49"/>
      <c r="I76" s="49">
        <f>'Type of service'!S61</f>
        <v>13.081395348837209</v>
      </c>
      <c r="J76" s="49"/>
      <c r="K76" s="49">
        <f>'Type of service'!W61</f>
        <v>2.9069767441860463</v>
      </c>
      <c r="L76" s="50"/>
      <c r="M76" s="49">
        <f>'Type of service'!AA61</f>
        <v>15.988372093023255</v>
      </c>
      <c r="N76" s="50"/>
      <c r="O76" s="49">
        <f>'Type of service'!AE62</f>
        <v>18.410852713178294</v>
      </c>
    </row>
    <row r="77" spans="1:15">
      <c r="A77" s="80">
        <v>50</v>
      </c>
      <c r="B77" s="49"/>
      <c r="C77" s="161">
        <f>'Type of service'!G62</f>
        <v>29.069767441860463</v>
      </c>
      <c r="D77" s="50"/>
      <c r="E77" s="49">
        <f>'Type of service'!K62</f>
        <v>10.271317829457365</v>
      </c>
      <c r="F77" s="49"/>
      <c r="G77" s="49">
        <f>'Type of service'!O62</f>
        <v>10.271317829457365</v>
      </c>
      <c r="H77" s="49"/>
      <c r="I77" s="49">
        <f>'Type of service'!S62</f>
        <v>13.081395348837209</v>
      </c>
      <c r="J77" s="49"/>
      <c r="K77" s="49">
        <f>'Type of service'!W62</f>
        <v>2.9069767441860463</v>
      </c>
      <c r="L77" s="50"/>
      <c r="M77" s="49">
        <f>'Type of service'!AA62</f>
        <v>15.988372093023255</v>
      </c>
      <c r="N77" s="50"/>
      <c r="O77" s="49">
        <f>'Type of service'!AE63</f>
        <v>0</v>
      </c>
    </row>
    <row r="78" spans="1:15">
      <c r="M78" s="49"/>
    </row>
  </sheetData>
  <sheetProtection algorithmName="SHA-512" hashValue="mXy0QamYq0jMTAxgjOK4BT5kNpOskGwcgWZZVf4pgBWGFl+gy5worV5ZElmo8ppV/iUgJNP/xTClPf2o50dPaA==" saltValue="6KVJx7AjLp9D8hfihMbLAw=="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workbookViewId="0"/>
  </sheetViews>
  <sheetFormatPr defaultColWidth="9.140625" defaultRowHeight="15"/>
  <cols>
    <col min="1" max="1" width="15.7109375" style="2" customWidth="1"/>
    <col min="2" max="2" width="11.7109375" style="2" customWidth="1"/>
    <col min="3" max="4" width="11.42578125" style="2" customWidth="1"/>
    <col min="5" max="6" width="11.28515625" style="2" customWidth="1"/>
    <col min="7" max="7" width="13" style="2" customWidth="1"/>
    <col min="8" max="8" width="13.7109375" style="2" customWidth="1"/>
    <col min="9" max="10" width="11" style="2" customWidth="1"/>
    <col min="11" max="12" width="11.5703125" style="2" customWidth="1"/>
    <col min="13" max="13" width="14.85546875" style="2" customWidth="1"/>
    <col min="14" max="16384" width="9.140625" style="2"/>
  </cols>
  <sheetData>
    <row r="1" spans="1:13" ht="30">
      <c r="A1" s="184"/>
      <c r="B1" s="185" t="s">
        <v>257</v>
      </c>
      <c r="C1" s="185" t="s">
        <v>258</v>
      </c>
      <c r="D1" s="186" t="s">
        <v>259</v>
      </c>
      <c r="E1" s="186" t="s">
        <v>260</v>
      </c>
      <c r="F1" s="187" t="s">
        <v>261</v>
      </c>
      <c r="G1" s="188" t="s">
        <v>262</v>
      </c>
      <c r="H1" s="189" t="s">
        <v>263</v>
      </c>
      <c r="I1" s="190" t="s">
        <v>264</v>
      </c>
      <c r="J1" s="191" t="s">
        <v>265</v>
      </c>
      <c r="K1" s="192" t="s">
        <v>266</v>
      </c>
      <c r="L1" s="193" t="s">
        <v>267</v>
      </c>
      <c r="M1" s="194" t="s">
        <v>268</v>
      </c>
    </row>
    <row r="2" spans="1:13">
      <c r="A2" s="80">
        <v>75</v>
      </c>
      <c r="B2" s="195">
        <v>13.744076443733432</v>
      </c>
      <c r="C2" s="195"/>
      <c r="D2" s="195">
        <v>14.187900268899813</v>
      </c>
      <c r="E2" s="195"/>
      <c r="F2" s="195">
        <v>1.156523266903428</v>
      </c>
      <c r="G2" s="195"/>
      <c r="H2" s="195">
        <v>41.360990873295208</v>
      </c>
      <c r="I2" s="195"/>
      <c r="J2" s="195">
        <v>26.492770393451686</v>
      </c>
      <c r="K2" s="195"/>
      <c r="L2" s="195">
        <v>15.123479214614107</v>
      </c>
      <c r="M2" s="50"/>
    </row>
    <row r="3" spans="1:13">
      <c r="A3" s="80">
        <v>76</v>
      </c>
      <c r="B3" s="195">
        <v>16.18864321647899</v>
      </c>
      <c r="C3" s="195"/>
      <c r="D3" s="195">
        <v>15.758123387965377</v>
      </c>
      <c r="E3" s="195"/>
      <c r="F3" s="195">
        <v>1.2584911483103398</v>
      </c>
      <c r="G3" s="195"/>
      <c r="H3" s="195">
        <v>47.348089872230055</v>
      </c>
      <c r="I3" s="195"/>
      <c r="J3" s="195">
        <v>28.467861804745002</v>
      </c>
      <c r="K3" s="195"/>
      <c r="L3" s="195">
        <v>15.353126987610521</v>
      </c>
      <c r="M3" s="50"/>
    </row>
    <row r="4" spans="1:13">
      <c r="A4" s="80">
        <v>77</v>
      </c>
      <c r="B4" s="195">
        <v>17.707173517099719</v>
      </c>
      <c r="C4" s="195"/>
      <c r="D4" s="195">
        <v>16.934874730468842</v>
      </c>
      <c r="E4" s="195"/>
      <c r="F4" s="195">
        <v>1.3612586697289741</v>
      </c>
      <c r="G4" s="195"/>
      <c r="H4" s="195">
        <v>54.958638549814317</v>
      </c>
      <c r="I4" s="195"/>
      <c r="J4" s="195">
        <v>30.404128588338452</v>
      </c>
      <c r="K4" s="195"/>
      <c r="L4" s="195">
        <v>16.918457516058318</v>
      </c>
      <c r="M4" s="50"/>
    </row>
    <row r="5" spans="1:13">
      <c r="A5" s="80">
        <v>78</v>
      </c>
      <c r="B5" s="195">
        <v>21.703487447717073</v>
      </c>
      <c r="C5" s="195"/>
      <c r="D5" s="195">
        <v>20.211677239052765</v>
      </c>
      <c r="E5" s="195"/>
      <c r="F5" s="195">
        <v>1.5998944703540174</v>
      </c>
      <c r="G5" s="195"/>
      <c r="H5" s="195">
        <v>61.850226382605896</v>
      </c>
      <c r="I5" s="195"/>
      <c r="J5" s="195">
        <v>30.244001291966221</v>
      </c>
      <c r="K5" s="195"/>
      <c r="L5" s="195">
        <v>17.686215416314578</v>
      </c>
      <c r="M5" s="50"/>
    </row>
    <row r="6" spans="1:13">
      <c r="A6" s="80">
        <v>79</v>
      </c>
      <c r="B6" s="195">
        <v>25.887684970221848</v>
      </c>
      <c r="C6" s="195"/>
      <c r="D6" s="195">
        <v>24.392172301557235</v>
      </c>
      <c r="E6" s="195"/>
      <c r="F6" s="195">
        <v>2.1720422684821954</v>
      </c>
      <c r="G6" s="195"/>
      <c r="H6" s="195">
        <v>68.953231478597402</v>
      </c>
      <c r="I6" s="195"/>
      <c r="J6" s="195">
        <v>32.082761186730522</v>
      </c>
      <c r="K6" s="195"/>
      <c r="L6" s="195">
        <v>16.824581234212694</v>
      </c>
      <c r="M6" s="50"/>
    </row>
    <row r="7" spans="1:13">
      <c r="A7" s="80">
        <v>80</v>
      </c>
      <c r="B7" s="195">
        <v>30.560035496715599</v>
      </c>
      <c r="C7" s="195"/>
      <c r="D7" s="195">
        <v>29.293658025382605</v>
      </c>
      <c r="E7" s="195"/>
      <c r="F7" s="195">
        <v>2.1020093510425522</v>
      </c>
      <c r="G7" s="195"/>
      <c r="H7" s="195">
        <v>77.281544635494157</v>
      </c>
      <c r="I7" s="195"/>
      <c r="J7" s="195">
        <v>33.991651570520595</v>
      </c>
      <c r="K7" s="195"/>
      <c r="L7" s="195">
        <v>25.425551721330347</v>
      </c>
      <c r="M7" s="50"/>
    </row>
    <row r="8" spans="1:13">
      <c r="A8" s="80">
        <v>81</v>
      </c>
      <c r="B8" s="195">
        <v>36.396111858502806</v>
      </c>
      <c r="C8" s="195"/>
      <c r="D8" s="195">
        <v>29.942785353962766</v>
      </c>
      <c r="E8" s="195"/>
      <c r="F8" s="195">
        <v>2.0032830196793525</v>
      </c>
      <c r="G8" s="195"/>
      <c r="H8" s="195">
        <v>86.430730123128711</v>
      </c>
      <c r="I8" s="195"/>
      <c r="J8" s="195">
        <v>44.730497930209779</v>
      </c>
      <c r="K8" s="195"/>
      <c r="L8" s="195">
        <v>29.306377353476599</v>
      </c>
      <c r="M8" s="50"/>
    </row>
    <row r="9" spans="1:13">
      <c r="A9" s="80">
        <v>82</v>
      </c>
      <c r="B9" s="195">
        <v>43.429287106545331</v>
      </c>
      <c r="C9" s="195"/>
      <c r="D9" s="195">
        <v>33.977612051418298</v>
      </c>
      <c r="E9" s="195"/>
      <c r="F9" s="195">
        <v>2.6937519988058298</v>
      </c>
      <c r="G9" s="195"/>
      <c r="H9" s="195">
        <v>100.95252589846781</v>
      </c>
      <c r="I9" s="195"/>
      <c r="J9" s="195">
        <v>49.387913996050514</v>
      </c>
      <c r="K9" s="195"/>
      <c r="L9" s="195">
        <v>32.217125832013274</v>
      </c>
      <c r="M9" s="50"/>
    </row>
    <row r="10" spans="1:13">
      <c r="A10" s="80">
        <v>83</v>
      </c>
      <c r="B10" s="195">
        <v>49.003706355300068</v>
      </c>
      <c r="C10" s="195"/>
      <c r="D10" s="195">
        <v>37.339632496101522</v>
      </c>
      <c r="E10" s="195"/>
      <c r="F10" s="195">
        <v>3.129709890327633</v>
      </c>
      <c r="G10" s="195"/>
      <c r="H10" s="195">
        <v>111.24954936844264</v>
      </c>
      <c r="I10" s="195"/>
      <c r="J10" s="195">
        <v>50.844184930470163</v>
      </c>
      <c r="K10" s="195"/>
      <c r="L10" s="195">
        <v>28.82700946554775</v>
      </c>
      <c r="M10" s="50"/>
    </row>
    <row r="11" spans="1:13">
      <c r="A11" s="80">
        <v>84</v>
      </c>
      <c r="B11" s="195">
        <v>55.004072806209372</v>
      </c>
      <c r="C11" s="195"/>
      <c r="D11" s="195">
        <v>38.749508887011942</v>
      </c>
      <c r="E11" s="195"/>
      <c r="F11" s="195">
        <v>3.1738125477671453</v>
      </c>
      <c r="G11" s="195"/>
      <c r="H11" s="195">
        <v>121.77690388296983</v>
      </c>
      <c r="I11" s="195"/>
      <c r="J11" s="195">
        <v>51.262332312150399</v>
      </c>
      <c r="K11" s="195"/>
      <c r="L11" s="195">
        <v>31.803607910603628</v>
      </c>
      <c r="M11" s="50"/>
    </row>
    <row r="12" spans="1:13">
      <c r="A12" s="80">
        <v>85</v>
      </c>
      <c r="B12" s="195">
        <v>58.91634306831908</v>
      </c>
      <c r="C12" s="195"/>
      <c r="D12" s="195">
        <v>40.221186332592644</v>
      </c>
      <c r="E12" s="195"/>
      <c r="F12" s="195">
        <v>3.2352537636044794</v>
      </c>
      <c r="G12" s="195"/>
      <c r="H12" s="195">
        <v>135.9393855786104</v>
      </c>
      <c r="I12" s="195"/>
      <c r="J12" s="195">
        <v>56.021295415913436</v>
      </c>
      <c r="K12" s="195"/>
      <c r="L12" s="195">
        <v>35.005067919770184</v>
      </c>
      <c r="M12" s="50"/>
    </row>
    <row r="13" spans="1:13">
      <c r="A13" s="80">
        <v>86</v>
      </c>
      <c r="B13" s="195">
        <v>65.135618801807865</v>
      </c>
      <c r="C13" s="195"/>
      <c r="D13" s="195">
        <v>42.332092200517572</v>
      </c>
      <c r="E13" s="195"/>
      <c r="F13" s="195">
        <v>2.9468925394508574</v>
      </c>
      <c r="G13" s="195"/>
      <c r="H13" s="195">
        <v>146.73428699842913</v>
      </c>
      <c r="I13" s="195"/>
      <c r="J13" s="195">
        <v>65.086785130158333</v>
      </c>
      <c r="K13" s="195"/>
      <c r="L13" s="195">
        <v>38.27309826555134</v>
      </c>
      <c r="M13" s="50"/>
    </row>
    <row r="14" spans="1:13">
      <c r="A14" s="80">
        <v>87</v>
      </c>
      <c r="B14" s="195">
        <v>67.938019974356365</v>
      </c>
      <c r="C14" s="195"/>
      <c r="D14" s="195">
        <v>45.259906336210015</v>
      </c>
      <c r="E14" s="195"/>
      <c r="F14" s="195">
        <v>2.8968697397436869</v>
      </c>
      <c r="G14" s="195"/>
      <c r="H14" s="195">
        <v>158.55442454633467</v>
      </c>
      <c r="I14" s="195"/>
      <c r="J14" s="195">
        <v>68.072491707045842</v>
      </c>
      <c r="K14" s="195"/>
      <c r="L14" s="195">
        <v>39.593236043770148</v>
      </c>
      <c r="M14" s="50"/>
    </row>
    <row r="15" spans="1:13">
      <c r="A15" s="80">
        <v>88</v>
      </c>
      <c r="B15" s="195">
        <v>71.024555416477369</v>
      </c>
      <c r="C15" s="195"/>
      <c r="D15" s="195">
        <v>47.409986638369759</v>
      </c>
      <c r="E15" s="195"/>
      <c r="F15" s="195">
        <v>2.9702663158742744</v>
      </c>
      <c r="G15" s="195"/>
      <c r="H15" s="195">
        <v>171.88165494735742</v>
      </c>
      <c r="I15" s="195"/>
      <c r="J15" s="195">
        <v>75.907438388106684</v>
      </c>
      <c r="K15" s="195"/>
      <c r="L15" s="195">
        <v>41.75258328351461</v>
      </c>
      <c r="M15" s="50"/>
    </row>
    <row r="16" spans="1:13">
      <c r="A16" s="80">
        <v>89</v>
      </c>
      <c r="B16" s="195">
        <v>73.351010978413427</v>
      </c>
      <c r="C16" s="195"/>
      <c r="D16" s="195">
        <v>48.118305632015783</v>
      </c>
      <c r="E16" s="195"/>
      <c r="F16" s="195">
        <v>3.0777602184900217</v>
      </c>
      <c r="G16" s="195"/>
      <c r="H16" s="195">
        <v>185.4465476068419</v>
      </c>
      <c r="I16" s="195"/>
      <c r="J16" s="195">
        <v>84.01328503183521</v>
      </c>
      <c r="K16" s="195"/>
      <c r="L16" s="195">
        <v>53.497110075912012</v>
      </c>
      <c r="M16" s="50"/>
    </row>
    <row r="17" spans="1:13">
      <c r="A17" s="80">
        <v>90</v>
      </c>
      <c r="B17" s="195">
        <v>80.884811666573185</v>
      </c>
      <c r="C17" s="195"/>
      <c r="D17" s="195">
        <v>57.094894382278845</v>
      </c>
      <c r="E17" s="195"/>
      <c r="F17" s="195">
        <v>3.1721707242486965</v>
      </c>
      <c r="G17" s="195"/>
      <c r="H17" s="195">
        <v>198.4359661824771</v>
      </c>
      <c r="I17" s="195"/>
      <c r="J17" s="195">
        <v>93.649189162662282</v>
      </c>
      <c r="K17" s="195"/>
      <c r="L17" s="195">
        <v>54.834985504086731</v>
      </c>
      <c r="M17" s="50"/>
    </row>
    <row r="18" spans="1:13">
      <c r="A18" s="80">
        <v>91</v>
      </c>
      <c r="B18" s="195">
        <v>86.381213803919422</v>
      </c>
      <c r="C18" s="195"/>
      <c r="D18" s="195">
        <v>63.082877169277197</v>
      </c>
      <c r="E18" s="195"/>
      <c r="F18" s="195">
        <v>3.2436872433659123</v>
      </c>
      <c r="G18" s="195"/>
      <c r="H18" s="195">
        <v>211.1404547197813</v>
      </c>
      <c r="I18" s="195"/>
      <c r="J18" s="195">
        <v>102.09702830640411</v>
      </c>
      <c r="K18" s="195"/>
      <c r="L18" s="195">
        <v>57.406931302586322</v>
      </c>
      <c r="M18" s="50"/>
    </row>
    <row r="19" spans="1:13">
      <c r="A19" s="80">
        <v>92</v>
      </c>
      <c r="B19" s="195">
        <v>89.462528058303377</v>
      </c>
      <c r="C19" s="195"/>
      <c r="D19" s="195">
        <v>66.622846096750735</v>
      </c>
      <c r="E19" s="195"/>
      <c r="F19" s="195">
        <v>3.3075725635747268</v>
      </c>
      <c r="G19" s="195"/>
      <c r="H19" s="195">
        <v>220.22874245749961</v>
      </c>
      <c r="I19" s="195"/>
      <c r="J19" s="195">
        <v>112.53474862714397</v>
      </c>
      <c r="K19" s="195"/>
      <c r="L19" s="195">
        <v>61.090107312024386</v>
      </c>
      <c r="M19" s="50"/>
    </row>
    <row r="20" spans="1:13">
      <c r="A20" s="80">
        <v>93</v>
      </c>
      <c r="B20" s="195">
        <v>93.089590752275114</v>
      </c>
      <c r="C20" s="195"/>
      <c r="D20" s="195">
        <v>70.179639996398748</v>
      </c>
      <c r="E20" s="195"/>
      <c r="F20" s="195">
        <v>3.3909487583441509</v>
      </c>
      <c r="G20" s="195"/>
      <c r="H20" s="195">
        <v>230.44226944357413</v>
      </c>
      <c r="I20" s="195"/>
      <c r="J20" s="195">
        <v>124.07412092220382</v>
      </c>
      <c r="K20" s="195"/>
      <c r="L20" s="195">
        <v>71.604198364533943</v>
      </c>
      <c r="M20" s="50"/>
    </row>
    <row r="21" spans="1:13">
      <c r="A21" s="80">
        <v>94</v>
      </c>
      <c r="B21" s="195">
        <v>91.746477978194619</v>
      </c>
      <c r="C21" s="195"/>
      <c r="D21" s="195">
        <v>72.140195826286842</v>
      </c>
      <c r="E21" s="195"/>
      <c r="F21" s="195">
        <v>3.5239617554670186</v>
      </c>
      <c r="G21" s="195"/>
      <c r="H21" s="195">
        <v>243.37359516166143</v>
      </c>
      <c r="I21" s="195"/>
      <c r="J21" s="195">
        <v>126.67078042087913</v>
      </c>
      <c r="K21" s="195"/>
      <c r="L21" s="195">
        <v>76.707428176476867</v>
      </c>
      <c r="M21" s="50"/>
    </row>
    <row r="22" spans="1:13">
      <c r="A22" s="80">
        <v>95</v>
      </c>
      <c r="B22" s="195">
        <v>81.290885240895278</v>
      </c>
      <c r="C22" s="195"/>
      <c r="D22" s="195">
        <v>72.095148083601828</v>
      </c>
      <c r="E22" s="195"/>
      <c r="F22" s="195">
        <v>3.7221878703878089</v>
      </c>
      <c r="G22" s="195"/>
      <c r="H22" s="195">
        <v>255.28616426068191</v>
      </c>
      <c r="I22" s="195"/>
      <c r="J22" s="195">
        <v>137.66085264293741</v>
      </c>
      <c r="K22" s="195"/>
      <c r="L22" s="195">
        <v>84.084417542461495</v>
      </c>
      <c r="M22" s="50"/>
    </row>
    <row r="23" spans="1:13">
      <c r="A23" s="80">
        <v>96</v>
      </c>
      <c r="B23" s="195">
        <v>75.921019115572435</v>
      </c>
      <c r="C23" s="195"/>
      <c r="D23" s="195">
        <v>71.10064459862096</v>
      </c>
      <c r="E23" s="195"/>
      <c r="F23" s="195">
        <v>4.034230070822808</v>
      </c>
      <c r="G23" s="195"/>
      <c r="H23" s="195">
        <v>263.17906991605093</v>
      </c>
      <c r="I23" s="195"/>
      <c r="J23" s="195">
        <v>144.31539121793577</v>
      </c>
      <c r="K23" s="195"/>
      <c r="L23" s="195">
        <v>85.258385979104219</v>
      </c>
      <c r="M23" s="50"/>
    </row>
    <row r="24" spans="1:13">
      <c r="A24" s="80">
        <v>97</v>
      </c>
      <c r="B24" s="195">
        <v>77.832813327321745</v>
      </c>
      <c r="C24" s="195"/>
      <c r="D24" s="195">
        <v>71.290985002861234</v>
      </c>
      <c r="E24" s="195"/>
      <c r="F24" s="195">
        <v>4.0566001706177088</v>
      </c>
      <c r="G24" s="195"/>
      <c r="H24" s="195">
        <v>286.15813679453794</v>
      </c>
      <c r="I24" s="195"/>
      <c r="J24" s="195">
        <v>164.94855847243451</v>
      </c>
      <c r="K24" s="195"/>
      <c r="L24" s="195">
        <v>83.044826790217854</v>
      </c>
      <c r="M24" s="50"/>
    </row>
    <row r="25" spans="1:13">
      <c r="A25" s="80">
        <v>98</v>
      </c>
      <c r="B25" s="195">
        <v>77.450198730537963</v>
      </c>
      <c r="C25" s="195"/>
      <c r="D25" s="195">
        <v>73.29407021935161</v>
      </c>
      <c r="E25" s="195"/>
      <c r="F25" s="195">
        <v>4.7517918703142428</v>
      </c>
      <c r="G25" s="195"/>
      <c r="H25" s="195">
        <v>298.79095809651238</v>
      </c>
      <c r="I25" s="195"/>
      <c r="J25" s="195">
        <v>180.50619484614913</v>
      </c>
      <c r="K25" s="195"/>
      <c r="L25" s="195">
        <v>85.652106412156286</v>
      </c>
      <c r="M25" s="50"/>
    </row>
    <row r="26" spans="1:13">
      <c r="A26" s="80">
        <v>99</v>
      </c>
      <c r="B26" s="195">
        <v>81.467896103922271</v>
      </c>
      <c r="C26" s="195"/>
      <c r="D26" s="195">
        <v>78.805199984281472</v>
      </c>
      <c r="E26" s="195"/>
      <c r="F26" s="195">
        <v>5.0309874694274184</v>
      </c>
      <c r="G26" s="195"/>
      <c r="H26" s="195">
        <v>318.80329390911936</v>
      </c>
      <c r="I26" s="195"/>
      <c r="J26" s="195">
        <v>187.11532220511788</v>
      </c>
      <c r="K26" s="195"/>
      <c r="L26" s="195">
        <v>112.28726802073076</v>
      </c>
      <c r="M26" s="50"/>
    </row>
    <row r="27" spans="1:13">
      <c r="A27" s="80" t="s">
        <v>45</v>
      </c>
      <c r="B27" s="195">
        <v>86.827163065302244</v>
      </c>
      <c r="C27" s="195"/>
      <c r="D27" s="195">
        <v>86.35585390419736</v>
      </c>
      <c r="E27" s="195"/>
      <c r="F27" s="195">
        <v>5.7132304169876971</v>
      </c>
      <c r="G27" s="195"/>
      <c r="H27" s="195">
        <v>337.14970789726578</v>
      </c>
      <c r="I27" s="195"/>
      <c r="J27" s="195">
        <v>209.4987246980688</v>
      </c>
      <c r="K27" s="195"/>
      <c r="L27" s="195">
        <v>118.88541080938623</v>
      </c>
      <c r="M27" s="50"/>
    </row>
    <row r="28" spans="1:13">
      <c r="A28" s="80" t="s">
        <v>46</v>
      </c>
      <c r="B28" s="195">
        <v>94.310914279788875</v>
      </c>
      <c r="C28" s="195"/>
      <c r="D28" s="195">
        <v>87.679638864944636</v>
      </c>
      <c r="E28" s="195"/>
      <c r="F28" s="195">
        <v>4.7861531702896176</v>
      </c>
      <c r="G28" s="195"/>
      <c r="H28" s="195">
        <v>365.07359194174853</v>
      </c>
      <c r="I28" s="195"/>
      <c r="J28" s="195">
        <v>228.95603475759245</v>
      </c>
      <c r="K28" s="195"/>
      <c r="L28" s="195">
        <v>143.72852885720985</v>
      </c>
      <c r="M28" s="50"/>
    </row>
    <row r="29" spans="1:13">
      <c r="A29" s="80" t="s">
        <v>47</v>
      </c>
      <c r="B29" s="195">
        <v>104.52956954855109</v>
      </c>
      <c r="C29" s="195"/>
      <c r="D29" s="195">
        <v>93.815143415236022</v>
      </c>
      <c r="E29" s="195"/>
      <c r="F29" s="195">
        <v>8.280095777182801</v>
      </c>
      <c r="G29" s="195"/>
      <c r="H29" s="195">
        <v>379.17872343667614</v>
      </c>
      <c r="I29" s="195"/>
      <c r="J29" s="195">
        <v>253.21056185588125</v>
      </c>
      <c r="K29" s="195"/>
      <c r="L29" s="195">
        <v>163.85468062985444</v>
      </c>
      <c r="M29" s="50"/>
    </row>
    <row r="30" spans="1:13">
      <c r="A30" s="80" t="s">
        <v>48</v>
      </c>
      <c r="B30" s="195">
        <v>105.04702156959841</v>
      </c>
      <c r="C30" s="195"/>
      <c r="D30" s="195">
        <v>97.487282680795047</v>
      </c>
      <c r="E30" s="195"/>
      <c r="F30" s="195">
        <v>6.209239957650059</v>
      </c>
      <c r="G30" s="195"/>
      <c r="H30" s="195">
        <v>380.3278141302664</v>
      </c>
      <c r="I30" s="195"/>
      <c r="J30" s="195">
        <v>279.34402390801108</v>
      </c>
      <c r="K30" s="195"/>
      <c r="L30" s="195">
        <v>181.68591617115999</v>
      </c>
      <c r="M30" s="50"/>
    </row>
    <row r="31" spans="1:13">
      <c r="A31" s="80" t="s">
        <v>49</v>
      </c>
      <c r="B31" s="195">
        <v>113.42249006809314</v>
      </c>
      <c r="C31" s="195"/>
      <c r="D31" s="195">
        <v>111.76625015387523</v>
      </c>
      <c r="E31" s="195"/>
      <c r="F31" s="195">
        <v>7.2640606282836364</v>
      </c>
      <c r="G31" s="195"/>
      <c r="H31" s="195">
        <v>406.34523299918169</v>
      </c>
      <c r="I31" s="195"/>
      <c r="J31" s="195">
        <v>299.85745820053683</v>
      </c>
      <c r="K31" s="195"/>
      <c r="L31" s="195">
        <v>173.55741845142387</v>
      </c>
      <c r="M31" s="50"/>
    </row>
    <row r="32" spans="1:13">
      <c r="A32" s="80" t="s">
        <v>50</v>
      </c>
      <c r="B32" s="195">
        <v>118.63445443916402</v>
      </c>
      <c r="C32" s="195"/>
      <c r="D32" s="195">
        <v>111.01253935765607</v>
      </c>
      <c r="E32" s="195"/>
      <c r="F32" s="195">
        <v>7.8579688173558129</v>
      </c>
      <c r="G32" s="195"/>
      <c r="H32" s="195">
        <v>435.0171599631073</v>
      </c>
      <c r="I32" s="195"/>
      <c r="J32" s="195">
        <v>315.6228902546469</v>
      </c>
      <c r="K32" s="195"/>
      <c r="L32" s="195">
        <v>183.14139379892384</v>
      </c>
      <c r="M32" s="50"/>
    </row>
    <row r="33" spans="1:13">
      <c r="A33" s="80" t="s">
        <v>51</v>
      </c>
      <c r="B33" s="195">
        <v>122.03820612942539</v>
      </c>
      <c r="C33" s="195"/>
      <c r="D33" s="195">
        <v>126.78422741138642</v>
      </c>
      <c r="E33" s="195"/>
      <c r="F33" s="195">
        <v>9.3335513063736624</v>
      </c>
      <c r="G33" s="195"/>
      <c r="H33" s="195">
        <v>464.22444193519772</v>
      </c>
      <c r="I33" s="195"/>
      <c r="J33" s="195">
        <v>344.32534013537702</v>
      </c>
      <c r="K33" s="195"/>
      <c r="L33" s="195">
        <v>204.38332825104897</v>
      </c>
      <c r="M33" s="50"/>
    </row>
    <row r="34" spans="1:13">
      <c r="A34" s="80" t="s">
        <v>52</v>
      </c>
      <c r="B34" s="195">
        <v>126.44345614938941</v>
      </c>
      <c r="C34" s="195"/>
      <c r="D34" s="195">
        <v>136.64326944491273</v>
      </c>
      <c r="E34" s="195"/>
      <c r="F34" s="195">
        <v>7.4264050787875737</v>
      </c>
      <c r="G34" s="195"/>
      <c r="H34" s="195">
        <v>489.52209661170048</v>
      </c>
      <c r="I34" s="195"/>
      <c r="J34" s="195">
        <v>359.75915091907899</v>
      </c>
      <c r="K34" s="195"/>
      <c r="L34" s="195">
        <v>197.7908831194205</v>
      </c>
      <c r="M34" s="50"/>
    </row>
    <row r="35" spans="1:13">
      <c r="A35" s="80" t="s">
        <v>53</v>
      </c>
      <c r="B35" s="195">
        <v>133.75151607834482</v>
      </c>
      <c r="C35" s="195"/>
      <c r="D35" s="195">
        <v>143.3541358498365</v>
      </c>
      <c r="E35" s="195"/>
      <c r="F35" s="195">
        <v>11.74131857965823</v>
      </c>
      <c r="G35" s="195"/>
      <c r="H35" s="195">
        <v>516.35791247289592</v>
      </c>
      <c r="I35" s="195"/>
      <c r="J35" s="195">
        <v>380.04816124051115</v>
      </c>
      <c r="K35" s="195"/>
      <c r="L35" s="195">
        <v>201.85430821861857</v>
      </c>
      <c r="M35" s="50"/>
    </row>
    <row r="36" spans="1:13">
      <c r="A36" s="80" t="s">
        <v>54</v>
      </c>
      <c r="B36" s="195">
        <v>144.03781287827857</v>
      </c>
      <c r="C36" s="195"/>
      <c r="D36" s="195">
        <v>154.88593298371862</v>
      </c>
      <c r="E36" s="195"/>
      <c r="F36" s="195">
        <v>11.828460826063647</v>
      </c>
      <c r="G36" s="195"/>
      <c r="H36" s="195">
        <v>523.83314997375862</v>
      </c>
      <c r="I36" s="195"/>
      <c r="J36" s="195">
        <v>394.86536640971161</v>
      </c>
      <c r="K36" s="195"/>
      <c r="L36" s="195">
        <v>203.26851035668048</v>
      </c>
      <c r="M36" s="50"/>
    </row>
    <row r="37" spans="1:13">
      <c r="A37" s="80">
        <v>10</v>
      </c>
      <c r="B37" s="195">
        <v>151.33705201069151</v>
      </c>
      <c r="C37" s="195"/>
      <c r="D37" s="195">
        <v>164.19010576898475</v>
      </c>
      <c r="E37" s="195"/>
      <c r="F37" s="195">
        <v>8.5796461451832453</v>
      </c>
      <c r="G37" s="195"/>
      <c r="H37" s="195">
        <v>504.36019202513648</v>
      </c>
      <c r="I37" s="195"/>
      <c r="J37" s="195">
        <v>465.46879444287521</v>
      </c>
      <c r="K37" s="195"/>
      <c r="L37" s="195">
        <v>242.83470125146445</v>
      </c>
      <c r="M37" s="50"/>
    </row>
    <row r="38" spans="1:13">
      <c r="A38" s="80">
        <v>11</v>
      </c>
      <c r="B38" s="195">
        <v>151.90675653096241</v>
      </c>
      <c r="C38" s="195"/>
      <c r="D38" s="195">
        <v>166.38197734436926</v>
      </c>
      <c r="E38" s="195"/>
      <c r="F38" s="195">
        <v>11.371431204753955</v>
      </c>
      <c r="G38" s="195"/>
      <c r="H38" s="195">
        <v>507.67545146237603</v>
      </c>
      <c r="I38" s="195"/>
      <c r="J38" s="195">
        <v>464.26595422284419</v>
      </c>
      <c r="K38" s="195"/>
      <c r="L38" s="195">
        <v>250.73081932906405</v>
      </c>
      <c r="M38" s="50"/>
    </row>
    <row r="39" spans="1:13">
      <c r="A39" s="80">
        <v>12</v>
      </c>
      <c r="B39" s="195">
        <v>159.98981827354891</v>
      </c>
      <c r="C39" s="195"/>
      <c r="D39" s="195">
        <v>172.03870464046182</v>
      </c>
      <c r="E39" s="195"/>
      <c r="F39" s="195">
        <v>12.990049634658345</v>
      </c>
      <c r="G39" s="195"/>
      <c r="H39" s="195">
        <v>532.11339468198776</v>
      </c>
      <c r="I39" s="195"/>
      <c r="J39" s="195">
        <v>467.58524563272795</v>
      </c>
      <c r="K39" s="195"/>
      <c r="L39" s="195">
        <v>246.88128114335865</v>
      </c>
      <c r="M39" s="50"/>
    </row>
    <row r="40" spans="1:13">
      <c r="A40" s="80">
        <v>13</v>
      </c>
      <c r="B40" s="195">
        <v>167.66145490439371</v>
      </c>
      <c r="C40" s="195"/>
      <c r="D40" s="195">
        <v>182.11754805068995</v>
      </c>
      <c r="E40" s="195"/>
      <c r="F40" s="195">
        <v>11.240957356002097</v>
      </c>
      <c r="G40" s="195"/>
      <c r="H40" s="195">
        <v>538.06511765827327</v>
      </c>
      <c r="I40" s="195"/>
      <c r="J40" s="195">
        <v>462.54582154725648</v>
      </c>
      <c r="K40" s="195"/>
      <c r="L40" s="195">
        <v>237.66463450080767</v>
      </c>
      <c r="M40" s="50"/>
    </row>
    <row r="41" spans="1:13">
      <c r="A41" s="80">
        <v>14</v>
      </c>
      <c r="B41" s="195">
        <v>170.14411058948033</v>
      </c>
      <c r="C41" s="195"/>
      <c r="D41" s="195">
        <v>189.13259184490647</v>
      </c>
      <c r="E41" s="195"/>
      <c r="F41" s="195">
        <v>11.56540830287717</v>
      </c>
      <c r="G41" s="195"/>
      <c r="H41" s="195">
        <v>547.6696595377831</v>
      </c>
      <c r="I41" s="195"/>
      <c r="J41" s="195">
        <v>462.02584470076988</v>
      </c>
      <c r="K41" s="195"/>
      <c r="L41" s="195">
        <v>246.3052016394806</v>
      </c>
      <c r="M41" s="50"/>
    </row>
    <row r="42" spans="1:13">
      <c r="A42" s="80">
        <v>15</v>
      </c>
      <c r="B42" s="195">
        <v>173.2803036724153</v>
      </c>
      <c r="C42" s="195">
        <v>173.2803036724153</v>
      </c>
      <c r="D42" s="195">
        <v>193.43302899486534</v>
      </c>
      <c r="E42" s="195">
        <v>193.43302899486534</v>
      </c>
      <c r="F42" s="195">
        <v>12.506265253595767</v>
      </c>
      <c r="G42" s="195">
        <v>12.506265253595767</v>
      </c>
      <c r="H42" s="195">
        <v>556.32060650645167</v>
      </c>
      <c r="I42" s="195">
        <v>556.32060650645167</v>
      </c>
      <c r="J42" s="195">
        <v>462.79173609965898</v>
      </c>
      <c r="K42" s="195">
        <v>462.79173609965898</v>
      </c>
      <c r="L42" s="195">
        <v>243.29199775835195</v>
      </c>
      <c r="M42" s="195">
        <v>243.29199775835195</v>
      </c>
    </row>
    <row r="43" spans="1:13">
      <c r="A43" s="80">
        <v>16</v>
      </c>
      <c r="B43" s="80"/>
      <c r="C43" s="49">
        <f>'Private spending by service'!J24</f>
        <v>177.94643523534739</v>
      </c>
      <c r="D43" s="49"/>
      <c r="E43" s="49">
        <f>'Private spending by service'!O24</f>
        <v>185.99349898963482</v>
      </c>
      <c r="F43" s="49"/>
      <c r="G43" s="49">
        <f>'Private spending by service'!AD24</f>
        <v>13.245110726365796</v>
      </c>
      <c r="H43" s="49"/>
      <c r="I43" s="49">
        <f>'Private spending by service'!T24</f>
        <v>600.21097619317845</v>
      </c>
      <c r="J43" s="49"/>
      <c r="K43" s="49">
        <f>'Private spending by service'!Y24</f>
        <v>480.54353497183263</v>
      </c>
      <c r="L43" s="49"/>
      <c r="M43" s="49">
        <f>'Private spending by service'!AI24</f>
        <v>260.57503231992155</v>
      </c>
    </row>
    <row r="44" spans="1:13">
      <c r="A44" s="80">
        <v>17</v>
      </c>
      <c r="B44" s="80"/>
      <c r="C44" s="49">
        <f>'Private spending by service'!J25</f>
        <v>185.11864332930182</v>
      </c>
      <c r="D44" s="49"/>
      <c r="E44" s="49">
        <f>'Private spending by service'!O25</f>
        <v>193.0883565099758</v>
      </c>
      <c r="F44" s="49"/>
      <c r="G44" s="49">
        <f>'Private spending by service'!AD25</f>
        <v>13.845633386652114</v>
      </c>
      <c r="H44" s="49"/>
      <c r="I44" s="49">
        <f>'Private spending by service'!T25</f>
        <v>627.11212125218356</v>
      </c>
      <c r="J44" s="49"/>
      <c r="K44" s="49">
        <f>'Private spending by service'!Y25</f>
        <v>499.90199258869114</v>
      </c>
      <c r="L44" s="49"/>
      <c r="M44" s="49">
        <f>'Private spending by service'!AI25</f>
        <v>271.25714231679035</v>
      </c>
    </row>
    <row r="45" spans="1:13">
      <c r="A45" s="80">
        <v>18</v>
      </c>
      <c r="B45" s="80"/>
      <c r="C45" s="49">
        <f>'Private spending by service'!J26</f>
        <v>192.20978518910647</v>
      </c>
      <c r="D45" s="49"/>
      <c r="E45" s="49">
        <f>'Private spending by service'!O26</f>
        <v>200.06634655566216</v>
      </c>
      <c r="F45" s="49"/>
      <c r="G45" s="49">
        <f>'Private spending by service'!AD26</f>
        <v>14.44545585228831</v>
      </c>
      <c r="H45" s="49"/>
      <c r="I45" s="49">
        <f>'Private spending by service'!T26</f>
        <v>653.95658152351837</v>
      </c>
      <c r="J45" s="49"/>
      <c r="K45" s="49">
        <f>'Private spending by service'!Y26</f>
        <v>519.04072660620204</v>
      </c>
      <c r="L45" s="49"/>
      <c r="M45" s="49">
        <f>'Private spending by service'!AI26</f>
        <v>281.83490499447157</v>
      </c>
    </row>
    <row r="46" spans="1:13">
      <c r="A46" s="80">
        <v>19</v>
      </c>
      <c r="B46" s="80"/>
      <c r="C46" s="49">
        <f>'Private spending by service'!J27</f>
        <v>199.57202856836867</v>
      </c>
      <c r="D46" s="49"/>
      <c r="E46" s="49">
        <f>'Private spending by service'!O27</f>
        <v>207.29363443458749</v>
      </c>
      <c r="F46" s="49"/>
      <c r="G46" s="49">
        <f>'Private spending by service'!AD27</f>
        <v>15.071111101756756</v>
      </c>
      <c r="H46" s="49"/>
      <c r="I46" s="49">
        <f>'Private spending by service'!T27</f>
        <v>681.9452192225566</v>
      </c>
      <c r="J46" s="49"/>
      <c r="K46" s="49">
        <f>'Private spending by service'!Y27</f>
        <v>538.91071615697172</v>
      </c>
      <c r="L46" s="49"/>
      <c r="M46" s="49">
        <f>'Private spending by service'!AI27</f>
        <v>292.82487725866025</v>
      </c>
    </row>
    <row r="47" spans="1:13">
      <c r="A47" s="80">
        <v>20</v>
      </c>
      <c r="B47" s="80"/>
      <c r="C47" s="49">
        <f>'Private spending by service'!J28</f>
        <v>207.64629091001379</v>
      </c>
      <c r="D47" s="49"/>
      <c r="E47" s="49">
        <f>'Private spending by service'!O28</f>
        <v>215.2252901431745</v>
      </c>
      <c r="F47" s="49"/>
      <c r="G47" s="49">
        <f>'Private spending by service'!AD28</f>
        <v>15.756378452965999</v>
      </c>
      <c r="H47" s="49"/>
      <c r="I47" s="49">
        <f>'Private spending by service'!T28</f>
        <v>712.60427293941405</v>
      </c>
      <c r="J47" s="49"/>
      <c r="K47" s="49">
        <f>'Private spending by service'!Y28</f>
        <v>560.70251189653277</v>
      </c>
      <c r="L47" s="49"/>
      <c r="M47" s="49">
        <f>'Private spending by service'!AI28</f>
        <v>304.87530058492285</v>
      </c>
    </row>
    <row r="48" spans="1:13">
      <c r="A48" s="80">
        <v>21</v>
      </c>
      <c r="B48" s="80"/>
      <c r="C48" s="49">
        <f>'Private spending by service'!J29</f>
        <v>216.49463604896843</v>
      </c>
      <c r="D48" s="49"/>
      <c r="E48" s="49">
        <f>'Private spending by service'!O29</f>
        <v>223.92064491053202</v>
      </c>
      <c r="F48" s="49"/>
      <c r="G48" s="49">
        <f>'Private spending by service'!AD29</f>
        <v>16.506796916698992</v>
      </c>
      <c r="H48" s="49"/>
      <c r="I48" s="49">
        <f>'Private spending by service'!T29</f>
        <v>746.18044505846763</v>
      </c>
      <c r="J48" s="49"/>
      <c r="K48" s="49">
        <f>'Private spending by service'!Y29</f>
        <v>584.58357823550989</v>
      </c>
      <c r="L48" s="49"/>
      <c r="M48" s="49">
        <f>'Private spending by service'!AI29</f>
        <v>318.0795334162695</v>
      </c>
    </row>
    <row r="49" spans="1:13">
      <c r="A49" s="80">
        <v>22</v>
      </c>
      <c r="B49" s="80"/>
      <c r="C49" s="49">
        <f>'Private spending by service'!J30</f>
        <v>226.18650828542749</v>
      </c>
      <c r="D49" s="49"/>
      <c r="E49" s="49">
        <f>'Private spending by service'!O30</f>
        <v>233.44606780687442</v>
      </c>
      <c r="F49" s="49"/>
      <c r="G49" s="49">
        <f>'Private spending by service'!AD30</f>
        <v>17.32856712095538</v>
      </c>
      <c r="H49" s="49"/>
      <c r="I49" s="49">
        <f>'Private spending by service'!T30</f>
        <v>782.94989433489434</v>
      </c>
      <c r="J49" s="49"/>
      <c r="K49" s="49">
        <f>'Private spending by service'!Y30</f>
        <v>610.74129356195681</v>
      </c>
      <c r="L49" s="49"/>
      <c r="M49" s="49">
        <f>'Private spending by service'!AI30</f>
        <v>332.54204402900905</v>
      </c>
    </row>
    <row r="50" spans="1:13">
      <c r="A50" s="80">
        <v>23</v>
      </c>
      <c r="B50" s="80"/>
      <c r="C50" s="49">
        <f>'Private spending by service'!J31</f>
        <v>236.79961350342654</v>
      </c>
      <c r="D50" s="49"/>
      <c r="E50" s="49">
        <f>'Private spending by service'!O31</f>
        <v>243.87578676384669</v>
      </c>
      <c r="F50" s="49"/>
      <c r="G50" s="49">
        <f>'Private spending by service'!AD31</f>
        <v>18.228633484098165</v>
      </c>
      <c r="H50" s="49"/>
      <c r="I50" s="49">
        <f>'Private spending by service'!T31</f>
        <v>823.22188201266135</v>
      </c>
      <c r="J50" s="49"/>
      <c r="K50" s="49">
        <f>'Private spending by service'!Y31</f>
        <v>639.38532719563011</v>
      </c>
      <c r="L50" s="49"/>
      <c r="M50" s="49">
        <f>'Private spending by service'!AI31</f>
        <v>348.37974546081767</v>
      </c>
    </row>
    <row r="51" spans="1:13">
      <c r="A51" s="80">
        <v>24</v>
      </c>
      <c r="B51" s="80"/>
      <c r="C51" s="49">
        <f>'Private spending by service'!J32</f>
        <v>248.42092302901125</v>
      </c>
      <c r="D51" s="49"/>
      <c r="E51" s="49">
        <f>'Private spending by service'!O32</f>
        <v>255.29282313763616</v>
      </c>
      <c r="F51" s="49"/>
      <c r="G51" s="49">
        <f>'Private spending by service'!AD32</f>
        <v>19.214777971656083</v>
      </c>
      <c r="H51" s="49"/>
      <c r="I51" s="49">
        <f>'Private spending by service'!T32</f>
        <v>867.34293141136163</v>
      </c>
      <c r="J51" s="49"/>
      <c r="K51" s="49">
        <f>'Private spending by service'!Y32</f>
        <v>670.75034743073877</v>
      </c>
      <c r="L51" s="49"/>
      <c r="M51" s="49">
        <f>'Private spending by service'!AI32</f>
        <v>365.72351676271859</v>
      </c>
    </row>
    <row r="52" spans="1:13">
      <c r="A52" s="80">
        <v>25</v>
      </c>
      <c r="B52" s="80"/>
      <c r="C52" s="49">
        <f>'Private spending by service'!J33</f>
        <v>261.14781790445954</v>
      </c>
      <c r="D52" s="49"/>
      <c r="E52" s="49">
        <f>'Private spending by service'!O33</f>
        <v>267.7900558815947</v>
      </c>
      <c r="F52" s="49"/>
      <c r="G52" s="49">
        <f>'Private spending by service'!AD33</f>
        <v>20.295727152357451</v>
      </c>
      <c r="H52" s="49"/>
      <c r="I52" s="49">
        <f>'Private spending by service'!T33</f>
        <v>915.70157685354275</v>
      </c>
      <c r="J52" s="49"/>
      <c r="K52" s="49">
        <f>'Private spending by service'!Y33</f>
        <v>705.09910834204072</v>
      </c>
      <c r="L52" s="49"/>
      <c r="M52" s="49">
        <f>'Private spending by service'!AI33</f>
        <v>384.71993753606245</v>
      </c>
    </row>
    <row r="53" spans="1:13">
      <c r="A53" s="80">
        <v>26</v>
      </c>
      <c r="B53" s="80"/>
      <c r="C53" s="49">
        <f>'Private spending by service'!J34</f>
        <v>274.97981097911565</v>
      </c>
      <c r="D53" s="49"/>
      <c r="E53" s="49">
        <f>'Private spending by service'!O34</f>
        <v>281.97386269314973</v>
      </c>
      <c r="F53" s="49"/>
      <c r="G53" s="49">
        <f>'Private spending by service'!AD34</f>
        <v>21.370713570659532</v>
      </c>
      <c r="H53" s="49"/>
      <c r="I53" s="49">
        <f>'Private spending by service'!T34</f>
        <v>964.20275894698761</v>
      </c>
      <c r="J53" s="49"/>
      <c r="K53" s="49">
        <f>'Private spending by service'!Y34</f>
        <v>742.4454896436124</v>
      </c>
      <c r="L53" s="49"/>
      <c r="M53" s="49">
        <f>'Private spending by service'!AI34</f>
        <v>405.09706936271169</v>
      </c>
    </row>
    <row r="54" spans="1:13">
      <c r="A54" s="80">
        <v>27</v>
      </c>
      <c r="B54" s="80"/>
      <c r="C54" s="49">
        <f>'Private spending by service'!J35</f>
        <v>289.54443139851696</v>
      </c>
      <c r="D54" s="49"/>
      <c r="E54" s="49">
        <f>'Private spending by service'!O35</f>
        <v>296.90893106669665</v>
      </c>
      <c r="F54" s="49"/>
      <c r="G54" s="49">
        <f>'Private spending by service'!AD35</f>
        <v>22.502637874993439</v>
      </c>
      <c r="H54" s="49"/>
      <c r="I54" s="49">
        <f>'Private spending by service'!T35</f>
        <v>1015.2728616625245</v>
      </c>
      <c r="J54" s="49"/>
      <c r="K54" s="49">
        <f>'Private spending by service'!Y35</f>
        <v>781.76996477599596</v>
      </c>
      <c r="L54" s="49"/>
      <c r="M54" s="49">
        <f>'Private spending by service'!AI35</f>
        <v>426.5534992994094</v>
      </c>
    </row>
    <row r="55" spans="1:13">
      <c r="A55" s="80">
        <v>28</v>
      </c>
      <c r="B55" s="80"/>
      <c r="C55" s="49">
        <f>'Private spending by service'!J36</f>
        <v>304.88048360851383</v>
      </c>
      <c r="D55" s="49"/>
      <c r="E55" s="49">
        <f>'Private spending by service'!O36</f>
        <v>312.63505243073041</v>
      </c>
      <c r="F55" s="49"/>
      <c r="G55" s="49">
        <f>'Private spending by service'!AD36</f>
        <v>23.694515845661673</v>
      </c>
      <c r="H55" s="49"/>
      <c r="I55" s="49">
        <f>'Private spending by service'!T36</f>
        <v>1069.0479508211868</v>
      </c>
      <c r="J55" s="49"/>
      <c r="K55" s="49">
        <f>'Private spending by service'!Y36</f>
        <v>823.17730574298741</v>
      </c>
      <c r="L55" s="49"/>
      <c r="M55" s="49">
        <f>'Private spending by service'!AI36</f>
        <v>449.1463936058758</v>
      </c>
    </row>
    <row r="56" spans="1:13">
      <c r="A56" s="80">
        <v>29</v>
      </c>
      <c r="B56" s="80"/>
      <c r="C56" s="49">
        <f>'Private spending by service'!J37</f>
        <v>321.02882737684507</v>
      </c>
      <c r="D56" s="49"/>
      <c r="E56" s="49">
        <f>'Private spending by service'!O37</f>
        <v>329.1941258122996</v>
      </c>
      <c r="F56" s="49"/>
      <c r="G56" s="49">
        <f>'Private spending by service'!AD37</f>
        <v>24.949522997222203</v>
      </c>
      <c r="H56" s="49"/>
      <c r="I56" s="49">
        <f>'Private spending by service'!T37</f>
        <v>1125.6712991259535</v>
      </c>
      <c r="J56" s="49"/>
      <c r="K56" s="49">
        <f>'Private spending by service'!Y37</f>
        <v>866.77783391748187</v>
      </c>
      <c r="L56" s="49"/>
      <c r="M56" s="49">
        <f>'Private spending by service'!AI37</f>
        <v>472.93594641820732</v>
      </c>
    </row>
    <row r="57" spans="1:13">
      <c r="A57" s="80">
        <v>30</v>
      </c>
      <c r="B57" s="80"/>
      <c r="C57" s="49">
        <f>'Private spending by service'!J38</f>
        <v>338.03248665561432</v>
      </c>
      <c r="D57" s="49"/>
      <c r="E57" s="49">
        <f>'Private spending by service'!O38</f>
        <v>346.6302694683767</v>
      </c>
      <c r="F57" s="49"/>
      <c r="G57" s="49">
        <f>'Private spending by service'!AD38</f>
        <v>26.271003038996117</v>
      </c>
      <c r="H57" s="49"/>
      <c r="I57" s="49">
        <f>'Private spending by service'!T38</f>
        <v>1185.2937678825017</v>
      </c>
      <c r="J57" s="49"/>
      <c r="K57" s="49">
        <f>'Private spending by service'!Y38</f>
        <v>912.68771397015894</v>
      </c>
      <c r="L57" s="49"/>
      <c r="M57" s="49">
        <f>'Private spending by service'!AI38</f>
        <v>497.98554012381447</v>
      </c>
    </row>
    <row r="58" spans="1:13">
      <c r="A58" s="80">
        <v>31</v>
      </c>
      <c r="B58" s="80"/>
      <c r="C58" s="49">
        <f>'Private spending by service'!J39</f>
        <v>355.5099073438933</v>
      </c>
      <c r="D58" s="49"/>
      <c r="E58" s="49">
        <f>'Private spending by service'!O39</f>
        <v>364.55222455242279</v>
      </c>
      <c r="F58" s="49"/>
      <c r="G58" s="49">
        <f>'Private spending by service'!AD39</f>
        <v>27.629302581617793</v>
      </c>
      <c r="H58" s="49"/>
      <c r="I58" s="49">
        <f>'Private spending by service'!T39</f>
        <v>1246.5774569901198</v>
      </c>
      <c r="J58" s="49"/>
      <c r="K58" s="49">
        <f>'Private spending by service'!Y39</f>
        <v>959.87674982851195</v>
      </c>
      <c r="L58" s="49"/>
      <c r="M58" s="49">
        <f>'Private spending by service'!AI39</f>
        <v>523.73307364502546</v>
      </c>
    </row>
    <row r="59" spans="1:13">
      <c r="A59" s="80">
        <v>32</v>
      </c>
      <c r="B59" s="80"/>
      <c r="C59" s="49">
        <f>'Private spending by service'!J40</f>
        <v>373.40929771044125</v>
      </c>
      <c r="D59" s="49"/>
      <c r="E59" s="49">
        <f>'Private spending by service'!O40</f>
        <v>382.90688202177205</v>
      </c>
      <c r="F59" s="49"/>
      <c r="G59" s="49">
        <f>'Private spending by service'!AD40</f>
        <v>29.020396506844076</v>
      </c>
      <c r="H59" s="49"/>
      <c r="I59" s="49">
        <f>'Private spending by service'!T40</f>
        <v>1309.3407613703291</v>
      </c>
      <c r="J59" s="49"/>
      <c r="K59" s="49">
        <f>'Private spending by service'!Y40</f>
        <v>1008.2051038181914</v>
      </c>
      <c r="L59" s="49"/>
      <c r="M59" s="49">
        <f>'Private spending by service'!AI40</f>
        <v>550.10224800386004</v>
      </c>
    </row>
    <row r="60" spans="1:13">
      <c r="A60" s="80">
        <v>33</v>
      </c>
      <c r="B60" s="80"/>
      <c r="C60" s="49">
        <f>'Private spending by service'!J41</f>
        <v>391.71796347866689</v>
      </c>
      <c r="D60" s="49"/>
      <c r="E60" s="49">
        <f>'Private spending by service'!O41</f>
        <v>401.6812247236677</v>
      </c>
      <c r="F60" s="49"/>
      <c r="G60" s="49">
        <f>'Private spending by service'!AD41</f>
        <v>30.443298248613786</v>
      </c>
      <c r="H60" s="49"/>
      <c r="I60" s="49">
        <f>'Private spending by service'!T41</f>
        <v>1373.5391691861746</v>
      </c>
      <c r="J60" s="49"/>
      <c r="K60" s="49">
        <f>'Private spending by service'!Y41</f>
        <v>1057.6385013924005</v>
      </c>
      <c r="L60" s="49"/>
      <c r="M60" s="49">
        <f>'Private spending by service'!AI41</f>
        <v>577.07436213922438</v>
      </c>
    </row>
    <row r="61" spans="1:13">
      <c r="A61" s="80">
        <v>34</v>
      </c>
      <c r="B61" s="80"/>
      <c r="C61" s="49">
        <f>'Private spending by service'!J42</f>
        <v>410.42118919190978</v>
      </c>
      <c r="D61" s="49"/>
      <c r="E61" s="49">
        <f>'Private spending by service'!O42</f>
        <v>420.86016291700832</v>
      </c>
      <c r="F61" s="49"/>
      <c r="G61" s="49">
        <f>'Private spending by service'!AD42</f>
        <v>31.896864160023423</v>
      </c>
      <c r="H61" s="49"/>
      <c r="I61" s="49">
        <f>'Private spending by service'!T42</f>
        <v>1439.1210814353135</v>
      </c>
      <c r="J61" s="49"/>
      <c r="K61" s="49">
        <f>'Private spending by service'!Y42</f>
        <v>1108.1372108181565</v>
      </c>
      <c r="L61" s="49"/>
      <c r="M61" s="49">
        <f>'Private spending by service'!AI42</f>
        <v>604.62773741097999</v>
      </c>
    </row>
    <row r="62" spans="1:13">
      <c r="A62" s="80">
        <v>35</v>
      </c>
      <c r="B62" s="80"/>
      <c r="C62" s="49">
        <f>'Private spending by service'!J43</f>
        <v>429.50196083331218</v>
      </c>
      <c r="D62" s="49"/>
      <c r="E62" s="49">
        <f>'Private spending by service'!O43</f>
        <v>440.42624983711596</v>
      </c>
      <c r="F62" s="49"/>
      <c r="G62" s="49">
        <f>'Private spending by service'!AD43</f>
        <v>33.379771956067202</v>
      </c>
      <c r="H62" s="49"/>
      <c r="I62" s="49">
        <f>'Private spending by service'!T43</f>
        <v>1506.0268393306626</v>
      </c>
      <c r="J62" s="49"/>
      <c r="K62" s="49">
        <f>'Private spending by service'!Y43</f>
        <v>1159.6552942499432</v>
      </c>
      <c r="L62" s="49"/>
      <c r="M62" s="49">
        <f>'Private spending by service'!AI43</f>
        <v>632.73730896675636</v>
      </c>
    </row>
    <row r="63" spans="1:13">
      <c r="A63" s="80">
        <v>36</v>
      </c>
      <c r="B63" s="80"/>
      <c r="C63" s="49">
        <f>'Private spending by service'!J44</f>
        <v>448.94066900356245</v>
      </c>
      <c r="D63" s="49"/>
      <c r="E63" s="49">
        <f>'Private spending by service'!O44</f>
        <v>460.35937732387049</v>
      </c>
      <c r="F63" s="49"/>
      <c r="G63" s="49">
        <f>'Private spending by service'!AD44</f>
        <v>34.890497645385565</v>
      </c>
      <c r="H63" s="49"/>
      <c r="I63" s="49">
        <f>'Private spending by service'!T44</f>
        <v>1574.1876835082167</v>
      </c>
      <c r="J63" s="49"/>
      <c r="K63" s="49">
        <f>'Private spending by service'!Y44</f>
        <v>1212.139806309619</v>
      </c>
      <c r="L63" s="49"/>
      <c r="M63" s="49">
        <f>'Private spending by service'!AI44</f>
        <v>661.37418846684227</v>
      </c>
    </row>
    <row r="64" spans="1:13">
      <c r="A64" s="80">
        <v>37</v>
      </c>
      <c r="B64" s="80"/>
      <c r="C64" s="49">
        <f>'Private spending by service'!J45</f>
        <v>468.71479397540833</v>
      </c>
      <c r="D64" s="49"/>
      <c r="E64" s="49">
        <f>'Private spending by service'!O45</f>
        <v>480.63645286565242</v>
      </c>
      <c r="F64" s="49"/>
      <c r="G64" s="49">
        <f>'Private spending by service'!AD45</f>
        <v>36.427291053523582</v>
      </c>
      <c r="H64" s="49"/>
      <c r="I64" s="49">
        <f>'Private spending by service'!T45</f>
        <v>1643.5246496866689</v>
      </c>
      <c r="J64" s="49"/>
      <c r="K64" s="49">
        <f>'Private spending by service'!Y45</f>
        <v>1265.5299437336025</v>
      </c>
      <c r="L64" s="49"/>
      <c r="M64" s="49">
        <f>'Private spending by service'!AI45</f>
        <v>690.50520011014862</v>
      </c>
    </row>
    <row r="65" spans="1:13">
      <c r="A65" s="80">
        <v>38</v>
      </c>
      <c r="B65" s="80"/>
      <c r="C65" s="49">
        <f>'Private spending by service'!J46</f>
        <v>488.79857425343181</v>
      </c>
      <c r="D65" s="49"/>
      <c r="E65" s="49">
        <f>'Private spending by service'!O46</f>
        <v>501.23105972900834</v>
      </c>
      <c r="F65" s="49"/>
      <c r="G65" s="49">
        <f>'Private spending by service'!AD46</f>
        <v>37.988150064261283</v>
      </c>
      <c r="H65" s="49"/>
      <c r="I65" s="49">
        <f>'Private spending by service'!T46</f>
        <v>1713.947406489081</v>
      </c>
      <c r="J65" s="49"/>
      <c r="K65" s="49">
        <f>'Private spending by service'!Y46</f>
        <v>1319.7561504842661</v>
      </c>
      <c r="L65" s="49"/>
      <c r="M65" s="49">
        <f>'Private spending by service'!AI46</f>
        <v>720.09239236030942</v>
      </c>
    </row>
    <row r="66" spans="1:13">
      <c r="A66" s="80">
        <v>39</v>
      </c>
      <c r="B66" s="80"/>
      <c r="C66" s="49">
        <f>'Private spending by service'!J47</f>
        <v>509.16266068081114</v>
      </c>
      <c r="D66" s="49"/>
      <c r="E66" s="49">
        <f>'Private spending by service'!O47</f>
        <v>522.11310226769262</v>
      </c>
      <c r="F66" s="49"/>
      <c r="G66" s="49">
        <f>'Private spending by service'!AD47</f>
        <v>39.570793737693478</v>
      </c>
      <c r="H66" s="49"/>
      <c r="I66" s="49">
        <f>'Private spending by service'!T47</f>
        <v>1785.3530425857805</v>
      </c>
      <c r="J66" s="49"/>
      <c r="K66" s="49">
        <f>'Private spending by service'!Y47</f>
        <v>1374.7391838381902</v>
      </c>
      <c r="L66" s="49"/>
      <c r="M66" s="49">
        <f>'Private spending by service'!AI47</f>
        <v>750.09252837977476</v>
      </c>
    </row>
    <row r="67" spans="1:13">
      <c r="A67" s="80">
        <v>40</v>
      </c>
      <c r="B67" s="80"/>
      <c r="C67" s="49">
        <f>'Private spending by service'!J48</f>
        <v>529.77375866698128</v>
      </c>
      <c r="D67" s="49"/>
      <c r="E67" s="49">
        <f>'Private spending by service'!O48</f>
        <v>543.24843905046771</v>
      </c>
      <c r="F67" s="49"/>
      <c r="G67" s="49">
        <f>'Private spending by service'!AD48</f>
        <v>41.17263450509693</v>
      </c>
      <c r="H67" s="49"/>
      <c r="I67" s="49">
        <f>'Private spending by service'!T48</f>
        <v>1857.6248121838091</v>
      </c>
      <c r="J67" s="49"/>
      <c r="K67" s="49">
        <f>'Private spending by service'!Y48</f>
        <v>1430.3891484008498</v>
      </c>
      <c r="L67" s="49"/>
      <c r="M67" s="49">
        <f>'Private spending by service'!AI48</f>
        <v>780.45655896374865</v>
      </c>
    </row>
    <row r="68" spans="1:13">
      <c r="A68" s="80">
        <v>41</v>
      </c>
      <c r="B68" s="80"/>
      <c r="C68" s="49">
        <f>'Private spending by service'!J49</f>
        <v>551.21920173184913</v>
      </c>
      <c r="D68" s="49"/>
      <c r="E68" s="49">
        <f>'Private spending by service'!O49</f>
        <v>565.23934229763756</v>
      </c>
      <c r="F68" s="49"/>
      <c r="G68" s="49">
        <f>'Private spending by service'!AD49</f>
        <v>42.839318395464367</v>
      </c>
      <c r="H68" s="49"/>
      <c r="I68" s="49">
        <f>'Private spending by service'!T49</f>
        <v>1932.8221704784385</v>
      </c>
      <c r="J68" s="49"/>
      <c r="K68" s="49">
        <f>'Private spending by service'!Y49</f>
        <v>1488.2918446759929</v>
      </c>
      <c r="L68" s="49"/>
      <c r="M68" s="49">
        <f>'Private spending by service'!AI49</f>
        <v>812.0497370440936</v>
      </c>
    </row>
    <row r="69" spans="1:13">
      <c r="A69" s="80">
        <v>42</v>
      </c>
      <c r="B69" s="80"/>
      <c r="C69" s="49">
        <f>'Private spending by service'!J50</f>
        <v>573.53276448125087</v>
      </c>
      <c r="D69" s="49"/>
      <c r="E69" s="49">
        <f>'Private spending by service'!O50</f>
        <v>588.12044566479597</v>
      </c>
      <c r="F69" s="49"/>
      <c r="G69" s="49">
        <f>'Private spending by service'!AD50</f>
        <v>44.573470283053751</v>
      </c>
      <c r="H69" s="49"/>
      <c r="I69" s="49">
        <f>'Private spending by service'!T50</f>
        <v>2011.0635464118302</v>
      </c>
      <c r="J69" s="49"/>
      <c r="K69" s="49">
        <f>'Private spending by service'!Y50</f>
        <v>1548.538464099378</v>
      </c>
      <c r="L69" s="49"/>
      <c r="M69" s="49">
        <f>'Private spending by service'!AI50</f>
        <v>844.92181897853868</v>
      </c>
    </row>
    <row r="70" spans="1:13">
      <c r="A70" s="80">
        <v>43</v>
      </c>
      <c r="B70" s="80"/>
      <c r="C70" s="49">
        <f>'Private spending by service'!J51</f>
        <v>596.74958872990248</v>
      </c>
      <c r="D70" s="49"/>
      <c r="E70" s="49">
        <f>'Private spending by service'!O51</f>
        <v>611.92778479107608</v>
      </c>
      <c r="F70" s="49"/>
      <c r="G70" s="49">
        <f>'Private spending by service'!AD51</f>
        <v>46.377821298030469</v>
      </c>
      <c r="H70" s="49"/>
      <c r="I70" s="49">
        <f>'Private spending by service'!T51</f>
        <v>2092.4721629747282</v>
      </c>
      <c r="J70" s="49"/>
      <c r="K70" s="49">
        <f>'Private spending by service'!Y51</f>
        <v>1611.2238895707369</v>
      </c>
      <c r="L70" s="49"/>
      <c r="M70" s="49">
        <f>'Private spending by service'!AI51</f>
        <v>879.12457528108087</v>
      </c>
    </row>
    <row r="71" spans="1:13">
      <c r="A71" s="80">
        <v>44</v>
      </c>
      <c r="B71" s="80"/>
      <c r="C71" s="49">
        <f>'Private spending by service'!J52</f>
        <v>620.90623884653269</v>
      </c>
      <c r="D71" s="49"/>
      <c r="E71" s="49">
        <f>'Private spending by service'!O52</f>
        <v>636.69885405197715</v>
      </c>
      <c r="F71" s="49"/>
      <c r="G71" s="49">
        <f>'Private spending by service'!AD52</f>
        <v>48.255213127746835</v>
      </c>
      <c r="H71" s="49"/>
      <c r="I71" s="49">
        <f>'Private spending by service'!T52</f>
        <v>2177.1762312713672</v>
      </c>
      <c r="J71" s="49"/>
      <c r="K71" s="49">
        <f>'Private spending by service'!Y52</f>
        <v>1676.4468448856383</v>
      </c>
      <c r="L71" s="49"/>
      <c r="M71" s="49">
        <f>'Private spending by service'!AI52</f>
        <v>914.71187215579778</v>
      </c>
    </row>
    <row r="72" spans="1:13">
      <c r="A72" s="80">
        <v>45</v>
      </c>
      <c r="B72" s="80"/>
      <c r="C72" s="49">
        <f>'Private spending by service'!J53</f>
        <v>646.0407593394109</v>
      </c>
      <c r="D72" s="49"/>
      <c r="E72" s="49">
        <f>'Private spending by service'!O53</f>
        <v>662.47266560956575</v>
      </c>
      <c r="F72" s="49"/>
      <c r="G72" s="49">
        <f>'Private spending by service'!AD53</f>
        <v>50.208602492139015</v>
      </c>
      <c r="H72" s="49"/>
      <c r="I72" s="49">
        <f>'Private spending by service'!T53</f>
        <v>2265.3091524402007</v>
      </c>
      <c r="J72" s="49"/>
      <c r="K72" s="49">
        <f>'Private spending by service'!Y53</f>
        <v>1744.31005021641</v>
      </c>
      <c r="L72" s="49"/>
      <c r="M72" s="49">
        <f>'Private spending by service'!AI53</f>
        <v>951.73975633117584</v>
      </c>
    </row>
    <row r="73" spans="1:13">
      <c r="A73" s="80">
        <v>46</v>
      </c>
      <c r="B73" s="80"/>
      <c r="C73" s="49">
        <f>'Private spending by service'!J54</f>
        <v>672.19273477295894</v>
      </c>
      <c r="D73" s="49"/>
      <c r="E73" s="49">
        <f>'Private spending by service'!O54</f>
        <v>689.28981085305384</v>
      </c>
      <c r="F73" s="49"/>
      <c r="G73" s="49">
        <f>'Private spending by service'!AD54</f>
        <v>52.241065800289746</v>
      </c>
      <c r="H73" s="49"/>
      <c r="I73" s="49">
        <f>'Private spending by service'!T54</f>
        <v>2357.0097277484574</v>
      </c>
      <c r="J73" s="49"/>
      <c r="K73" s="49">
        <f>'Private spending by service'!Y54</f>
        <v>1814.9203838869892</v>
      </c>
      <c r="L73" s="49"/>
      <c r="M73" s="49">
        <f>'Private spending by service'!AI54</f>
        <v>990.26654332856913</v>
      </c>
    </row>
    <row r="74" spans="1:13">
      <c r="A74" s="80">
        <v>47</v>
      </c>
      <c r="B74" s="80"/>
      <c r="C74" s="49">
        <f>'Private spending by service'!J55</f>
        <v>699.40335210980743</v>
      </c>
      <c r="D74" s="49"/>
      <c r="E74" s="49">
        <f>'Private spending by service'!O55</f>
        <v>717.19252432651354</v>
      </c>
      <c r="F74" s="49"/>
      <c r="G74" s="49">
        <f>'Private spending by service'!AD55</f>
        <v>54.355803995490476</v>
      </c>
      <c r="H74" s="49"/>
      <c r="I74" s="49">
        <f>'Private spending by service'!T55</f>
        <v>2452.4223771914112</v>
      </c>
      <c r="J74" s="49"/>
      <c r="K74" s="49">
        <f>'Private spending by service'!Y55</f>
        <v>1888.3890506964804</v>
      </c>
      <c r="L74" s="49"/>
      <c r="M74" s="49">
        <f>'Private spending by service'!AI55</f>
        <v>1030.352909303796</v>
      </c>
    </row>
    <row r="75" spans="1:13">
      <c r="A75" s="80">
        <v>48</v>
      </c>
      <c r="B75" s="80"/>
      <c r="C75" s="49">
        <f>'Private spending by service'!J56</f>
        <v>727.71546557648617</v>
      </c>
      <c r="D75" s="49"/>
      <c r="E75" s="49">
        <f>'Private spending by service'!O56</f>
        <v>746.22475024440996</v>
      </c>
      <c r="F75" s="49"/>
      <c r="G75" s="49">
        <f>'Private spending by service'!AD56</f>
        <v>56.556147596433448</v>
      </c>
      <c r="H75" s="49"/>
      <c r="I75" s="49">
        <f>'Private spending by service'!T56</f>
        <v>2551.6973669406229</v>
      </c>
      <c r="J75" s="49"/>
      <c r="K75" s="49">
        <f>'Private spending by service'!Y56</f>
        <v>1964.831757056513</v>
      </c>
      <c r="L75" s="49"/>
      <c r="M75" s="49">
        <f>'Private spending by service'!AI56</f>
        <v>1072.0619866065192</v>
      </c>
    </row>
    <row r="76" spans="1:13">
      <c r="A76" s="80">
        <v>49</v>
      </c>
      <c r="B76" s="80"/>
      <c r="C76" s="49">
        <f>'Private spending by service'!J57</f>
        <v>757.17366415489948</v>
      </c>
      <c r="D76" s="49"/>
      <c r="E76" s="49">
        <f>'Private spending by service'!O57</f>
        <v>776.43221169970889</v>
      </c>
      <c r="F76" s="49"/>
      <c r="G76" s="49">
        <f>'Private spending by service'!AD57</f>
        <v>58.845561942473161</v>
      </c>
      <c r="H76" s="49"/>
      <c r="I76" s="49">
        <f>'Private spending by service'!T57</f>
        <v>2654.9910459993789</v>
      </c>
      <c r="J76" s="49"/>
      <c r="K76" s="49">
        <f>'Private spending by service'!Y57</f>
        <v>2044.3688932182285</v>
      </c>
      <c r="L76" s="49"/>
      <c r="M76" s="49">
        <f>'Private spending by service'!AI57</f>
        <v>1115.4594632079063</v>
      </c>
    </row>
    <row r="77" spans="1:13">
      <c r="A77" s="80">
        <v>50</v>
      </c>
      <c r="B77" s="80"/>
      <c r="C77" s="49">
        <f>'Private spending by service'!J58</f>
        <v>787.824341805882</v>
      </c>
      <c r="D77" s="49"/>
      <c r="E77" s="49">
        <f>'Private spending by service'!O58</f>
        <v>807.86248267355347</v>
      </c>
      <c r="F77" s="49"/>
      <c r="G77" s="49">
        <f>'Private spending by service'!AD58</f>
        <v>61.227652651218015</v>
      </c>
      <c r="H77" s="49"/>
      <c r="I77" s="49">
        <f>'Private spending by service'!T58</f>
        <v>2762.4660924380314</v>
      </c>
      <c r="J77" s="49"/>
      <c r="K77" s="49">
        <f>'Private spending by service'!Y58</f>
        <v>2127.1257228758818</v>
      </c>
      <c r="L77" s="49"/>
      <c r="M77" s="49">
        <f>'Private spending by service'!AI58</f>
        <v>1160.6136861531581</v>
      </c>
    </row>
  </sheetData>
  <sheetProtection algorithmName="SHA-512" hashValue="6NzPzKFjl/T2iP30AR2LZq7R/Z4gFz787sECAB1+6oBNUvwABc5iBQ4VsY7/5Zw/e9INl/FXgupppKmB751o6Q==" saltValue="Ljs3Mp8Xx9yWWhDvu200iA=="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workbookViewId="0"/>
  </sheetViews>
  <sheetFormatPr defaultRowHeight="15"/>
  <cols>
    <col min="1" max="1" width="10.42578125" style="57" customWidth="1"/>
    <col min="2" max="3" width="13.140625" style="61" customWidth="1"/>
    <col min="4" max="4" width="12.140625" style="61" customWidth="1"/>
    <col min="5" max="5" width="11.7109375" style="61" customWidth="1"/>
    <col min="6" max="11" width="12.5703125" style="61" customWidth="1"/>
    <col min="12" max="13" width="12.140625" style="61" customWidth="1"/>
    <col min="14" max="21" width="11.140625" style="61" customWidth="1"/>
    <col min="22" max="22" width="13.28515625" style="61" customWidth="1"/>
    <col min="23" max="23" width="9.140625" style="61"/>
    <col min="24" max="16384" width="9.140625" style="2"/>
  </cols>
  <sheetData>
    <row r="1" spans="1:23" ht="18" customHeight="1">
      <c r="A1" s="91" t="s">
        <v>91</v>
      </c>
    </row>
    <row r="2" spans="1:23" s="59" customFormat="1" ht="42" customHeight="1">
      <c r="A2" s="60"/>
      <c r="B2" s="92" t="s">
        <v>79</v>
      </c>
      <c r="C2" s="92" t="s">
        <v>80</v>
      </c>
      <c r="D2" s="92" t="s">
        <v>92</v>
      </c>
      <c r="E2" s="92" t="s">
        <v>81</v>
      </c>
      <c r="F2" s="92" t="s">
        <v>93</v>
      </c>
      <c r="G2" s="92" t="s">
        <v>82</v>
      </c>
      <c r="H2" s="92" t="s">
        <v>94</v>
      </c>
      <c r="I2" s="92" t="s">
        <v>83</v>
      </c>
      <c r="J2" s="92" t="s">
        <v>95</v>
      </c>
      <c r="K2" s="92" t="s">
        <v>84</v>
      </c>
      <c r="L2" s="92" t="s">
        <v>96</v>
      </c>
      <c r="M2" s="92" t="s">
        <v>85</v>
      </c>
      <c r="N2" s="92" t="s">
        <v>97</v>
      </c>
      <c r="O2" s="92" t="s">
        <v>86</v>
      </c>
      <c r="P2" s="92" t="s">
        <v>98</v>
      </c>
      <c r="Q2" s="92" t="s">
        <v>87</v>
      </c>
      <c r="R2" s="92" t="s">
        <v>99</v>
      </c>
      <c r="S2" s="92" t="s">
        <v>88</v>
      </c>
      <c r="T2" s="92" t="s">
        <v>100</v>
      </c>
      <c r="U2" s="92" t="s">
        <v>89</v>
      </c>
      <c r="V2" s="95" t="s">
        <v>101</v>
      </c>
      <c r="W2" s="92" t="s">
        <v>90</v>
      </c>
    </row>
    <row r="3" spans="1:23">
      <c r="A3" s="80">
        <v>75</v>
      </c>
      <c r="B3" s="93">
        <v>2.1680740377406624</v>
      </c>
      <c r="C3" s="93"/>
      <c r="D3" s="93">
        <v>0.48502436106251268</v>
      </c>
      <c r="E3" s="93"/>
      <c r="F3" s="93">
        <v>3.1351668084844886</v>
      </c>
      <c r="G3" s="93"/>
      <c r="H3" s="93">
        <v>2.2745306556449525</v>
      </c>
      <c r="I3" s="93"/>
      <c r="J3" s="93">
        <v>27.696139538376386</v>
      </c>
      <c r="K3" s="93"/>
      <c r="L3" s="93">
        <v>36.254296645418613</v>
      </c>
      <c r="M3" s="93"/>
      <c r="N3" s="93">
        <v>4.4783552335309382</v>
      </c>
      <c r="O3" s="93"/>
      <c r="P3" s="93">
        <v>3.6165354062519821</v>
      </c>
      <c r="Q3" s="93"/>
      <c r="R3" s="93">
        <v>8.1343371504003574</v>
      </c>
      <c r="S3" s="93"/>
      <c r="T3" s="93">
        <v>11.339529884147712</v>
      </c>
      <c r="U3" s="93"/>
      <c r="V3" s="93">
        <v>0.41801027894137865</v>
      </c>
      <c r="W3" s="93"/>
    </row>
    <row r="4" spans="1:23">
      <c r="A4" s="80">
        <v>76</v>
      </c>
      <c r="B4" s="94">
        <v>2.2265334317764509</v>
      </c>
      <c r="C4" s="94"/>
      <c r="D4" s="94">
        <v>0.4474214042130169</v>
      </c>
      <c r="E4" s="94"/>
      <c r="F4" s="94">
        <v>3.1472631978883219</v>
      </c>
      <c r="G4" s="94"/>
      <c r="H4" s="94">
        <v>2.2910332611724629</v>
      </c>
      <c r="I4" s="94"/>
      <c r="J4" s="94">
        <v>27.581665907551773</v>
      </c>
      <c r="K4" s="94"/>
      <c r="L4" s="94">
        <v>35.878136377508284</v>
      </c>
      <c r="M4" s="94"/>
      <c r="N4" s="94">
        <v>4.4796753401907434</v>
      </c>
      <c r="O4" s="94"/>
      <c r="P4" s="94">
        <v>3.7035476655980495</v>
      </c>
      <c r="Q4" s="94"/>
      <c r="R4" s="94">
        <v>8.2485183749569195</v>
      </c>
      <c r="S4" s="94"/>
      <c r="T4" s="94">
        <v>11.589647863484389</v>
      </c>
      <c r="U4" s="94"/>
      <c r="V4" s="94">
        <v>0.40655717565958405</v>
      </c>
      <c r="W4" s="93"/>
    </row>
    <row r="5" spans="1:23">
      <c r="A5" s="80">
        <v>77</v>
      </c>
      <c r="B5" s="94">
        <v>2.3487561624107367</v>
      </c>
      <c r="C5" s="94"/>
      <c r="D5" s="94">
        <v>0.44482149000223853</v>
      </c>
      <c r="E5" s="94"/>
      <c r="F5" s="94">
        <v>3.0363350607805146</v>
      </c>
      <c r="G5" s="94"/>
      <c r="H5" s="94">
        <v>2.3228653685941616</v>
      </c>
      <c r="I5" s="94"/>
      <c r="J5" s="94">
        <v>27.188936041357152</v>
      </c>
      <c r="K5" s="94"/>
      <c r="L5" s="94">
        <v>35.757901253156383</v>
      </c>
      <c r="M5" s="94"/>
      <c r="N5" s="94">
        <v>4.5695078704057588</v>
      </c>
      <c r="O5" s="94"/>
      <c r="P5" s="94">
        <v>3.8017315913026204</v>
      </c>
      <c r="Q5" s="94"/>
      <c r="R5" s="94">
        <v>8.2337805583718051</v>
      </c>
      <c r="S5" s="94"/>
      <c r="T5" s="94">
        <v>11.856456871934192</v>
      </c>
      <c r="U5" s="94"/>
      <c r="V5" s="94">
        <v>0.43890773168445357</v>
      </c>
      <c r="W5" s="93"/>
    </row>
    <row r="6" spans="1:23">
      <c r="A6" s="80">
        <v>78</v>
      </c>
      <c r="B6" s="94">
        <v>2.4124610197715146</v>
      </c>
      <c r="C6" s="94"/>
      <c r="D6" s="94">
        <v>0.46464112866783897</v>
      </c>
      <c r="E6" s="94"/>
      <c r="F6" s="94">
        <v>2.9957824873240795</v>
      </c>
      <c r="G6" s="94"/>
      <c r="H6" s="94">
        <v>2.3654902733038807</v>
      </c>
      <c r="I6" s="94"/>
      <c r="J6" s="94">
        <v>27.279064096415052</v>
      </c>
      <c r="K6" s="94"/>
      <c r="L6" s="94">
        <v>35.493949663812735</v>
      </c>
      <c r="M6" s="94"/>
      <c r="N6" s="94">
        <v>4.3785202661228642</v>
      </c>
      <c r="O6" s="94"/>
      <c r="P6" s="94">
        <v>3.6382217591667834</v>
      </c>
      <c r="Q6" s="94"/>
      <c r="R6" s="94">
        <v>8.5659224704979611</v>
      </c>
      <c r="S6" s="94"/>
      <c r="T6" s="94">
        <v>11.950884515943677</v>
      </c>
      <c r="U6" s="94"/>
      <c r="V6" s="94">
        <v>0.4550623189735874</v>
      </c>
      <c r="W6" s="93"/>
    </row>
    <row r="7" spans="1:23">
      <c r="A7" s="80">
        <v>79</v>
      </c>
      <c r="B7" s="94">
        <v>2.4691945697865441</v>
      </c>
      <c r="C7" s="94"/>
      <c r="D7" s="94">
        <v>0.50383063287329644</v>
      </c>
      <c r="E7" s="94"/>
      <c r="F7" s="94">
        <v>2.9888431942377482</v>
      </c>
      <c r="G7" s="94"/>
      <c r="H7" s="94">
        <v>2.4519145914560507</v>
      </c>
      <c r="I7" s="94"/>
      <c r="J7" s="94">
        <v>26.863308765732967</v>
      </c>
      <c r="K7" s="94"/>
      <c r="L7" s="94">
        <v>35.096873848290066</v>
      </c>
      <c r="M7" s="94"/>
      <c r="N7" s="94">
        <v>4.2949037850058165</v>
      </c>
      <c r="O7" s="94"/>
      <c r="P7" s="94">
        <v>3.6696882478975734</v>
      </c>
      <c r="Q7" s="94"/>
      <c r="R7" s="94">
        <v>9.2905011829524113</v>
      </c>
      <c r="S7" s="94"/>
      <c r="T7" s="94">
        <v>11.938505647857394</v>
      </c>
      <c r="U7" s="94"/>
      <c r="V7" s="94">
        <v>0.43243553391012879</v>
      </c>
      <c r="W7" s="93"/>
    </row>
    <row r="8" spans="1:23">
      <c r="A8" s="80">
        <v>80</v>
      </c>
      <c r="B8" s="94">
        <v>2.369689358890033</v>
      </c>
      <c r="C8" s="94"/>
      <c r="D8" s="94">
        <v>0.54853359646162714</v>
      </c>
      <c r="E8" s="94"/>
      <c r="F8" s="94">
        <v>2.9474073511907806</v>
      </c>
      <c r="G8" s="94"/>
      <c r="H8" s="94">
        <v>2.5224765436565497</v>
      </c>
      <c r="I8" s="94"/>
      <c r="J8" s="94">
        <v>26.398836574588959</v>
      </c>
      <c r="K8" s="94"/>
      <c r="L8" s="94">
        <v>34.235993897715666</v>
      </c>
      <c r="M8" s="94"/>
      <c r="N8" s="94">
        <v>4.3564453625139326</v>
      </c>
      <c r="O8" s="94"/>
      <c r="P8" s="94">
        <v>3.6580372595922257</v>
      </c>
      <c r="Q8" s="94"/>
      <c r="R8" s="94">
        <v>9.6559020392499981</v>
      </c>
      <c r="S8" s="94"/>
      <c r="T8" s="94">
        <v>12.915719199101769</v>
      </c>
      <c r="U8" s="94"/>
      <c r="V8" s="94">
        <v>0.3909588170384769</v>
      </c>
      <c r="W8" s="93"/>
    </row>
    <row r="9" spans="1:23">
      <c r="A9" s="80">
        <v>81</v>
      </c>
      <c r="B9" s="94">
        <v>2.3643078366881727</v>
      </c>
      <c r="C9" s="94"/>
      <c r="D9" s="94">
        <v>0.51902899480275777</v>
      </c>
      <c r="E9" s="94"/>
      <c r="F9" s="94">
        <v>3.0020658232158137</v>
      </c>
      <c r="G9" s="94"/>
      <c r="H9" s="94">
        <v>2.5923554525638539</v>
      </c>
      <c r="I9" s="94"/>
      <c r="J9" s="94">
        <v>26.212428573555879</v>
      </c>
      <c r="K9" s="94"/>
      <c r="L9" s="94">
        <v>33.881574507049706</v>
      </c>
      <c r="M9" s="94"/>
      <c r="N9" s="94">
        <v>4.3888110722216389</v>
      </c>
      <c r="O9" s="94"/>
      <c r="P9" s="94">
        <v>3.6116327150844221</v>
      </c>
      <c r="Q9" s="94"/>
      <c r="R9" s="94">
        <v>9.9849052023010358</v>
      </c>
      <c r="S9" s="94"/>
      <c r="T9" s="94">
        <v>13.054803710862023</v>
      </c>
      <c r="U9" s="94"/>
      <c r="V9" s="94">
        <v>0.38808611165467605</v>
      </c>
      <c r="W9" s="93"/>
    </row>
    <row r="10" spans="1:23">
      <c r="A10" s="80">
        <v>82</v>
      </c>
      <c r="B10" s="94">
        <v>2.2797925927226426</v>
      </c>
      <c r="C10" s="94"/>
      <c r="D10" s="94">
        <v>0.49535762877137135</v>
      </c>
      <c r="E10" s="94"/>
      <c r="F10" s="94">
        <v>2.9879179407326277</v>
      </c>
      <c r="G10" s="94"/>
      <c r="H10" s="94">
        <v>2.6636259957658668</v>
      </c>
      <c r="I10" s="94"/>
      <c r="J10" s="94">
        <v>25.652433027813061</v>
      </c>
      <c r="K10" s="94"/>
      <c r="L10" s="94">
        <v>33.95810916609566</v>
      </c>
      <c r="M10" s="94"/>
      <c r="N10" s="94">
        <v>4.3307265639561905</v>
      </c>
      <c r="O10" s="94"/>
      <c r="P10" s="94">
        <v>3.6735840176324168</v>
      </c>
      <c r="Q10" s="94"/>
      <c r="R10" s="94">
        <v>10.896439804429818</v>
      </c>
      <c r="S10" s="94"/>
      <c r="T10" s="94">
        <v>12.582438292913398</v>
      </c>
      <c r="U10" s="94"/>
      <c r="V10" s="94">
        <v>0.47957496916697295</v>
      </c>
      <c r="W10" s="93"/>
    </row>
    <row r="11" spans="1:23">
      <c r="A11" s="80">
        <v>83</v>
      </c>
      <c r="B11" s="94">
        <v>2.2731043461742257</v>
      </c>
      <c r="C11" s="94"/>
      <c r="D11" s="94">
        <v>0.48326678498522535</v>
      </c>
      <c r="E11" s="94"/>
      <c r="F11" s="94">
        <v>2.9521275810832859</v>
      </c>
      <c r="G11" s="94"/>
      <c r="H11" s="94">
        <v>2.6282257422537207</v>
      </c>
      <c r="I11" s="94"/>
      <c r="J11" s="94">
        <v>25.486708864513545</v>
      </c>
      <c r="K11" s="94"/>
      <c r="L11" s="94">
        <v>34.813552185765644</v>
      </c>
      <c r="M11" s="94"/>
      <c r="N11" s="94">
        <v>4.3438677345792271</v>
      </c>
      <c r="O11" s="94"/>
      <c r="P11" s="94">
        <v>3.6946291528003168</v>
      </c>
      <c r="Q11" s="94"/>
      <c r="R11" s="94">
        <v>10.641122994072907</v>
      </c>
      <c r="S11" s="94"/>
      <c r="T11" s="94">
        <v>12.208846643457433</v>
      </c>
      <c r="U11" s="94"/>
      <c r="V11" s="94">
        <v>0.47454797031449109</v>
      </c>
      <c r="W11" s="93"/>
    </row>
    <row r="12" spans="1:23">
      <c r="A12" s="80">
        <v>84</v>
      </c>
      <c r="B12" s="94">
        <v>2.0458784912752277</v>
      </c>
      <c r="C12" s="94"/>
      <c r="D12" s="94">
        <v>0.46550832979558604</v>
      </c>
      <c r="E12" s="94"/>
      <c r="F12" s="94">
        <v>3.0627421601808353</v>
      </c>
      <c r="G12" s="94"/>
      <c r="H12" s="94">
        <v>2.6538814839430001</v>
      </c>
      <c r="I12" s="94"/>
      <c r="J12" s="94">
        <v>25.348268136176056</v>
      </c>
      <c r="K12" s="94"/>
      <c r="L12" s="94">
        <v>35.614766447653132</v>
      </c>
      <c r="M12" s="94"/>
      <c r="N12" s="94">
        <v>4.3328966753229619</v>
      </c>
      <c r="O12" s="94"/>
      <c r="P12" s="94">
        <v>3.7322022284840877</v>
      </c>
      <c r="Q12" s="94"/>
      <c r="R12" s="94">
        <v>10.244712775270184</v>
      </c>
      <c r="S12" s="94"/>
      <c r="T12" s="94">
        <v>12.053722986435039</v>
      </c>
      <c r="U12" s="94"/>
      <c r="V12" s="94">
        <v>0.44542028546390333</v>
      </c>
      <c r="W12" s="93"/>
    </row>
    <row r="13" spans="1:23">
      <c r="A13" s="80">
        <v>85</v>
      </c>
      <c r="B13" s="94">
        <v>1.9723094554678546</v>
      </c>
      <c r="C13" s="94"/>
      <c r="D13" s="94">
        <v>0.45480673738266841</v>
      </c>
      <c r="E13" s="94"/>
      <c r="F13" s="94">
        <v>3.093520927915216</v>
      </c>
      <c r="G13" s="94"/>
      <c r="H13" s="94">
        <v>2.5757400798681962</v>
      </c>
      <c r="I13" s="94"/>
      <c r="J13" s="94">
        <v>25.179097910201758</v>
      </c>
      <c r="K13" s="94"/>
      <c r="L13" s="94">
        <v>36.249858767930803</v>
      </c>
      <c r="M13" s="94"/>
      <c r="N13" s="94">
        <v>4.333312812235647</v>
      </c>
      <c r="O13" s="94"/>
      <c r="P13" s="94">
        <v>3.8370050220095293</v>
      </c>
      <c r="Q13" s="94"/>
      <c r="R13" s="94">
        <v>10.216292601695676</v>
      </c>
      <c r="S13" s="94"/>
      <c r="T13" s="94">
        <v>11.64064472519458</v>
      </c>
      <c r="U13" s="94"/>
      <c r="V13" s="94">
        <v>0.44741096009807718</v>
      </c>
      <c r="W13" s="93"/>
    </row>
    <row r="14" spans="1:23">
      <c r="A14" s="80">
        <v>86</v>
      </c>
      <c r="B14" s="94">
        <v>1.8747331771616158</v>
      </c>
      <c r="C14" s="94"/>
      <c r="D14" s="94">
        <v>0.43281363467206851</v>
      </c>
      <c r="E14" s="94"/>
      <c r="F14" s="94">
        <v>3.1770859860259271</v>
      </c>
      <c r="G14" s="94"/>
      <c r="H14" s="94">
        <v>2.5177465129299392</v>
      </c>
      <c r="I14" s="94"/>
      <c r="J14" s="94">
        <v>24.314314415129644</v>
      </c>
      <c r="K14" s="94"/>
      <c r="L14" s="94">
        <v>37.143370213876601</v>
      </c>
      <c r="M14" s="94"/>
      <c r="N14" s="94">
        <v>4.3603938560771969</v>
      </c>
      <c r="O14" s="94"/>
      <c r="P14" s="94">
        <v>3.9310240536579575</v>
      </c>
      <c r="Q14" s="94"/>
      <c r="R14" s="94">
        <v>10.264578151188747</v>
      </c>
      <c r="S14" s="94"/>
      <c r="T14" s="94">
        <v>11.500459194736294</v>
      </c>
      <c r="U14" s="94"/>
      <c r="V14" s="94">
        <v>0.48348080454399506</v>
      </c>
      <c r="W14" s="93"/>
    </row>
    <row r="15" spans="1:23">
      <c r="A15" s="80">
        <v>87</v>
      </c>
      <c r="B15" s="94">
        <v>1.8841891517194393</v>
      </c>
      <c r="C15" s="94"/>
      <c r="D15" s="94">
        <v>0.4337152592344351</v>
      </c>
      <c r="E15" s="94"/>
      <c r="F15" s="94">
        <v>3.3353411731064342</v>
      </c>
      <c r="G15" s="94"/>
      <c r="H15" s="94">
        <v>2.5519040963120734</v>
      </c>
      <c r="I15" s="94"/>
      <c r="J15" s="94">
        <v>24.083725730411686</v>
      </c>
      <c r="K15" s="94"/>
      <c r="L15" s="94">
        <v>38.184793887913344</v>
      </c>
      <c r="M15" s="94"/>
      <c r="N15" s="94">
        <v>4.232119423276826</v>
      </c>
      <c r="O15" s="94"/>
      <c r="P15" s="94">
        <v>3.7781825193544569</v>
      </c>
      <c r="Q15" s="94"/>
      <c r="R15" s="94">
        <v>9.6173708901423733</v>
      </c>
      <c r="S15" s="94"/>
      <c r="T15" s="94">
        <v>11.415638167742948</v>
      </c>
      <c r="U15" s="94"/>
      <c r="V15" s="94">
        <v>0.48301970078593942</v>
      </c>
      <c r="W15" s="93"/>
    </row>
    <row r="16" spans="1:23">
      <c r="A16" s="80">
        <v>88</v>
      </c>
      <c r="B16" s="94">
        <v>1.8266824838217455</v>
      </c>
      <c r="C16" s="94"/>
      <c r="D16" s="94">
        <v>0.43079192119928639</v>
      </c>
      <c r="E16" s="94"/>
      <c r="F16" s="94">
        <v>3.1107014587077226</v>
      </c>
      <c r="G16" s="94"/>
      <c r="H16" s="94">
        <v>2.5342610741400553</v>
      </c>
      <c r="I16" s="94"/>
      <c r="J16" s="94">
        <v>24.095762718924554</v>
      </c>
      <c r="K16" s="94"/>
      <c r="L16" s="94">
        <v>38.892743808152574</v>
      </c>
      <c r="M16" s="94"/>
      <c r="N16" s="94">
        <v>4.0612876656528281</v>
      </c>
      <c r="O16" s="94"/>
      <c r="P16" s="94">
        <v>3.6060477834690854</v>
      </c>
      <c r="Q16" s="94"/>
      <c r="R16" s="94">
        <v>9.4791547159935412</v>
      </c>
      <c r="S16" s="94"/>
      <c r="T16" s="94">
        <v>11.458282655611672</v>
      </c>
      <c r="U16" s="94"/>
      <c r="V16" s="94">
        <v>0.50428371432695407</v>
      </c>
      <c r="W16" s="93"/>
    </row>
    <row r="17" spans="1:23">
      <c r="A17" s="80">
        <v>89</v>
      </c>
      <c r="B17" s="94">
        <v>1.7676938631969534</v>
      </c>
      <c r="C17" s="94"/>
      <c r="D17" s="94">
        <v>0.42666531279849701</v>
      </c>
      <c r="E17" s="94"/>
      <c r="F17" s="94">
        <v>3.1229134000694292</v>
      </c>
      <c r="G17" s="94"/>
      <c r="H17" s="94">
        <v>2.4958893937264972</v>
      </c>
      <c r="I17" s="94"/>
      <c r="J17" s="94">
        <v>23.692018559888652</v>
      </c>
      <c r="K17" s="94"/>
      <c r="L17" s="94">
        <v>39.166194036725798</v>
      </c>
      <c r="M17" s="94"/>
      <c r="N17" s="94">
        <v>4.0242190968145826</v>
      </c>
      <c r="O17" s="94"/>
      <c r="P17" s="94">
        <v>3.6595395961841706</v>
      </c>
      <c r="Q17" s="94"/>
      <c r="R17" s="94">
        <v>9.5367640328236352</v>
      </c>
      <c r="S17" s="94"/>
      <c r="T17" s="94">
        <v>11.604590438425026</v>
      </c>
      <c r="U17" s="94"/>
      <c r="V17" s="94">
        <v>0.5035122693467281</v>
      </c>
      <c r="W17" s="93"/>
    </row>
    <row r="18" spans="1:23">
      <c r="A18" s="80">
        <v>90</v>
      </c>
      <c r="B18" s="94">
        <v>1.7947158059785202</v>
      </c>
      <c r="C18" s="94"/>
      <c r="D18" s="94">
        <v>0.41938427215604601</v>
      </c>
      <c r="E18" s="94"/>
      <c r="F18" s="94">
        <v>3.0558824361659482</v>
      </c>
      <c r="G18" s="94"/>
      <c r="H18" s="94">
        <v>2.5101073557079574</v>
      </c>
      <c r="I18" s="94"/>
      <c r="J18" s="94">
        <v>23.534756665826343</v>
      </c>
      <c r="K18" s="94"/>
      <c r="L18" s="94">
        <v>38.95557578076663</v>
      </c>
      <c r="M18" s="94"/>
      <c r="N18" s="94">
        <v>4.0665082352975457</v>
      </c>
      <c r="O18" s="94"/>
      <c r="P18" s="94">
        <v>3.6864803135055997</v>
      </c>
      <c r="Q18" s="94"/>
      <c r="R18" s="94">
        <v>9.410937614198458</v>
      </c>
      <c r="S18" s="94"/>
      <c r="T18" s="94">
        <v>12.073937737054008</v>
      </c>
      <c r="U18" s="94"/>
      <c r="V18" s="94">
        <v>0.4917137833429539</v>
      </c>
      <c r="W18" s="93"/>
    </row>
    <row r="19" spans="1:23">
      <c r="A19" s="80">
        <v>91</v>
      </c>
      <c r="B19" s="94">
        <v>1.7358188023564476</v>
      </c>
      <c r="C19" s="94"/>
      <c r="D19" s="94">
        <v>0.42237408235047313</v>
      </c>
      <c r="E19" s="94"/>
      <c r="F19" s="94">
        <v>2.9652523061397971</v>
      </c>
      <c r="G19" s="94"/>
      <c r="H19" s="94">
        <v>2.4523343050684829</v>
      </c>
      <c r="I19" s="94"/>
      <c r="J19" s="94">
        <v>23.754981041438519</v>
      </c>
      <c r="K19" s="94"/>
      <c r="L19" s="94">
        <v>39.427055180038245</v>
      </c>
      <c r="M19" s="94"/>
      <c r="N19" s="94">
        <v>3.8773403843893504</v>
      </c>
      <c r="O19" s="94"/>
      <c r="P19" s="94">
        <v>3.4917354136841356</v>
      </c>
      <c r="Q19" s="94"/>
      <c r="R19" s="94">
        <v>9.1251890957124306</v>
      </c>
      <c r="S19" s="94"/>
      <c r="T19" s="94">
        <v>12.233091853050595</v>
      </c>
      <c r="U19" s="94"/>
      <c r="V19" s="94">
        <v>0.51482753577153673</v>
      </c>
      <c r="W19" s="93"/>
    </row>
    <row r="20" spans="1:23">
      <c r="A20" s="80">
        <v>92</v>
      </c>
      <c r="B20" s="94">
        <v>1.7141442918705476</v>
      </c>
      <c r="C20" s="94"/>
      <c r="D20" s="94">
        <v>0.42225827838135965</v>
      </c>
      <c r="E20" s="94"/>
      <c r="F20" s="94">
        <v>2.9083279701601152</v>
      </c>
      <c r="G20" s="94"/>
      <c r="H20" s="94">
        <v>2.4334449997151499</v>
      </c>
      <c r="I20" s="94"/>
      <c r="J20" s="94">
        <v>23.591937538897138</v>
      </c>
      <c r="K20" s="94"/>
      <c r="L20" s="94">
        <v>39.475700684655898</v>
      </c>
      <c r="M20" s="94"/>
      <c r="N20" s="94">
        <v>3.8679765816440463</v>
      </c>
      <c r="O20" s="94"/>
      <c r="P20" s="94">
        <v>3.3289109535821502</v>
      </c>
      <c r="Q20" s="94"/>
      <c r="R20" s="94">
        <v>9.2058969948899954</v>
      </c>
      <c r="S20" s="94"/>
      <c r="T20" s="94">
        <v>12.554434913013035</v>
      </c>
      <c r="U20" s="94"/>
      <c r="V20" s="94">
        <v>0.49696679319054893</v>
      </c>
      <c r="W20" s="93"/>
    </row>
    <row r="21" spans="1:23">
      <c r="A21" s="80">
        <v>93</v>
      </c>
      <c r="B21" s="94">
        <v>1.6905615825664533</v>
      </c>
      <c r="C21" s="94"/>
      <c r="D21" s="94">
        <v>0.43584863139941216</v>
      </c>
      <c r="E21" s="94"/>
      <c r="F21" s="94">
        <v>2.8314522227497743</v>
      </c>
      <c r="G21" s="94"/>
      <c r="H21" s="94">
        <v>2.4316348586851921</v>
      </c>
      <c r="I21" s="94"/>
      <c r="J21" s="94">
        <v>23.662531985401333</v>
      </c>
      <c r="K21" s="94"/>
      <c r="L21" s="94">
        <v>39.255060884726269</v>
      </c>
      <c r="M21" s="94"/>
      <c r="N21" s="94">
        <v>3.8439161897136911</v>
      </c>
      <c r="O21" s="94"/>
      <c r="P21" s="94">
        <v>3.2186179488561137</v>
      </c>
      <c r="Q21" s="94"/>
      <c r="R21" s="94">
        <v>9.1170544540599288</v>
      </c>
      <c r="S21" s="94"/>
      <c r="T21" s="94">
        <v>12.99995028969461</v>
      </c>
      <c r="U21" s="94"/>
      <c r="V21" s="94">
        <v>0.51337095214721906</v>
      </c>
      <c r="W21" s="93"/>
    </row>
    <row r="22" spans="1:23">
      <c r="A22" s="80">
        <v>94</v>
      </c>
      <c r="B22" s="94">
        <v>1.7075927601893828</v>
      </c>
      <c r="C22" s="94"/>
      <c r="D22" s="94">
        <v>0.4287511323489715</v>
      </c>
      <c r="E22" s="94"/>
      <c r="F22" s="94">
        <v>2.7656667017188781</v>
      </c>
      <c r="G22" s="94"/>
      <c r="H22" s="94">
        <v>2.4507533039436669</v>
      </c>
      <c r="I22" s="94"/>
      <c r="J22" s="94">
        <v>23.750954101880048</v>
      </c>
      <c r="K22" s="94"/>
      <c r="L22" s="94">
        <v>39.296334889742617</v>
      </c>
      <c r="M22" s="94"/>
      <c r="N22" s="94">
        <v>3.8339429529464875</v>
      </c>
      <c r="O22" s="94"/>
      <c r="P22" s="94">
        <v>3.2602923880562136</v>
      </c>
      <c r="Q22" s="94"/>
      <c r="R22" s="94">
        <v>8.6296823219226422</v>
      </c>
      <c r="S22" s="94"/>
      <c r="T22" s="94">
        <v>13.356170277633533</v>
      </c>
      <c r="U22" s="94"/>
      <c r="V22" s="94">
        <v>0.51985916961755729</v>
      </c>
      <c r="W22" s="93"/>
    </row>
    <row r="23" spans="1:23">
      <c r="A23" s="80">
        <v>95</v>
      </c>
      <c r="B23" s="94">
        <v>1.7099838794005002</v>
      </c>
      <c r="C23" s="94"/>
      <c r="D23" s="94">
        <v>0.44106784624718615</v>
      </c>
      <c r="E23" s="94"/>
      <c r="F23" s="94">
        <v>2.7766209390686587</v>
      </c>
      <c r="G23" s="94"/>
      <c r="H23" s="94">
        <v>2.4507031112245228</v>
      </c>
      <c r="I23" s="94"/>
      <c r="J23" s="94">
        <v>23.598537113389153</v>
      </c>
      <c r="K23" s="94"/>
      <c r="L23" s="94">
        <v>39.450098445649267</v>
      </c>
      <c r="M23" s="94"/>
      <c r="N23" s="94">
        <v>3.9272163818530945</v>
      </c>
      <c r="O23" s="94"/>
      <c r="P23" s="94">
        <v>3.2898204845478798</v>
      </c>
      <c r="Q23" s="94"/>
      <c r="R23" s="94">
        <v>8.2067544644161945</v>
      </c>
      <c r="S23" s="94"/>
      <c r="T23" s="94">
        <v>13.622832732122816</v>
      </c>
      <c r="U23" s="94"/>
      <c r="V23" s="94">
        <v>0.52636460208071634</v>
      </c>
      <c r="W23" s="93"/>
    </row>
    <row r="24" spans="1:23">
      <c r="A24" s="80">
        <v>96</v>
      </c>
      <c r="B24" s="94">
        <v>1.6693095148397241</v>
      </c>
      <c r="C24" s="94"/>
      <c r="D24" s="94">
        <v>0.45157489495036057</v>
      </c>
      <c r="E24" s="94"/>
      <c r="F24" s="94">
        <v>2.7822950270707207</v>
      </c>
      <c r="G24" s="94"/>
      <c r="H24" s="94">
        <v>2.4156430726282032</v>
      </c>
      <c r="I24" s="94"/>
      <c r="J24" s="94">
        <v>23.100994899920792</v>
      </c>
      <c r="K24" s="94"/>
      <c r="L24" s="94">
        <v>39.548151826323021</v>
      </c>
      <c r="M24" s="94"/>
      <c r="N24" s="94">
        <v>3.9584262307594154</v>
      </c>
      <c r="O24" s="94"/>
      <c r="P24" s="94">
        <v>3.3163936356106283</v>
      </c>
      <c r="Q24" s="94"/>
      <c r="R24" s="94">
        <v>8.4182691191058208</v>
      </c>
      <c r="S24" s="94"/>
      <c r="T24" s="94">
        <v>13.822326153794704</v>
      </c>
      <c r="U24" s="94"/>
      <c r="V24" s="94">
        <v>0.51661562499664282</v>
      </c>
      <c r="W24" s="93"/>
    </row>
    <row r="25" spans="1:23">
      <c r="A25" s="80">
        <v>97</v>
      </c>
      <c r="B25" s="94">
        <v>1.6577670629382215</v>
      </c>
      <c r="C25" s="94"/>
      <c r="D25" s="94">
        <v>0.43219798536783494</v>
      </c>
      <c r="E25" s="94"/>
      <c r="F25" s="94">
        <v>3.0024884127217639</v>
      </c>
      <c r="G25" s="94"/>
      <c r="H25" s="94">
        <v>2.3585435507146646</v>
      </c>
      <c r="I25" s="94"/>
      <c r="J25" s="94">
        <v>22.880317234319598</v>
      </c>
      <c r="K25" s="94"/>
      <c r="L25" s="94">
        <v>39.109080931710324</v>
      </c>
      <c r="M25" s="94"/>
      <c r="N25" s="94">
        <v>3.9376058462594723</v>
      </c>
      <c r="O25" s="94"/>
      <c r="P25" s="94">
        <v>3.3732999167993238</v>
      </c>
      <c r="Q25" s="94"/>
      <c r="R25" s="94">
        <v>8.9941714826800219</v>
      </c>
      <c r="S25" s="94"/>
      <c r="T25" s="94">
        <v>13.756379588813026</v>
      </c>
      <c r="U25" s="94"/>
      <c r="V25" s="94">
        <v>0.49814798767573532</v>
      </c>
      <c r="W25" s="93"/>
    </row>
    <row r="26" spans="1:23">
      <c r="A26" s="80">
        <v>98</v>
      </c>
      <c r="B26" s="94">
        <v>1.7050442443251501</v>
      </c>
      <c r="C26" s="94"/>
      <c r="D26" s="94">
        <v>0.42989757354101105</v>
      </c>
      <c r="E26" s="94"/>
      <c r="F26" s="94">
        <v>3.0367436480132324</v>
      </c>
      <c r="G26" s="94"/>
      <c r="H26" s="94">
        <v>2.2889310093540964</v>
      </c>
      <c r="I26" s="94"/>
      <c r="J26" s="94">
        <v>22.787753242910387</v>
      </c>
      <c r="K26" s="94"/>
      <c r="L26" s="94">
        <v>39.403704674972687</v>
      </c>
      <c r="M26" s="94"/>
      <c r="N26" s="94">
        <v>3.9091968789989489</v>
      </c>
      <c r="O26" s="94"/>
      <c r="P26" s="94">
        <v>3.3047278980517971</v>
      </c>
      <c r="Q26" s="94"/>
      <c r="R26" s="94">
        <v>9.0639610538042099</v>
      </c>
      <c r="S26" s="94"/>
      <c r="T26" s="94">
        <v>13.577624851271336</v>
      </c>
      <c r="U26" s="94"/>
      <c r="V26" s="94">
        <v>0.49241492475714305</v>
      </c>
      <c r="W26" s="93"/>
    </row>
    <row r="27" spans="1:23">
      <c r="A27" s="80">
        <v>99</v>
      </c>
      <c r="B27" s="94">
        <v>1.7501377746834972</v>
      </c>
      <c r="C27" s="94"/>
      <c r="D27" s="94">
        <v>0.41861610978765973</v>
      </c>
      <c r="E27" s="94"/>
      <c r="F27" s="94">
        <v>2.9600738974252261</v>
      </c>
      <c r="G27" s="94"/>
      <c r="H27" s="94">
        <v>2.2952389043741062</v>
      </c>
      <c r="I27" s="94"/>
      <c r="J27" s="94">
        <v>22.299102527524443</v>
      </c>
      <c r="K27" s="94"/>
      <c r="L27" s="94">
        <v>39.17299964174542</v>
      </c>
      <c r="M27" s="94"/>
      <c r="N27" s="94">
        <v>4.0907561727594262</v>
      </c>
      <c r="O27" s="94"/>
      <c r="P27" s="94">
        <v>3.2961168708187945</v>
      </c>
      <c r="Q27" s="94"/>
      <c r="R27" s="94">
        <v>9.6185247604339583</v>
      </c>
      <c r="S27" s="94"/>
      <c r="T27" s="94">
        <v>13.573454686087885</v>
      </c>
      <c r="U27" s="94"/>
      <c r="V27" s="94">
        <v>0.52497865435957003</v>
      </c>
      <c r="W27" s="93"/>
    </row>
    <row r="28" spans="1:23">
      <c r="A28" s="80" t="s">
        <v>45</v>
      </c>
      <c r="B28" s="94">
        <v>1.7110372910136533</v>
      </c>
      <c r="C28" s="94"/>
      <c r="D28" s="94">
        <v>0.40700912951436807</v>
      </c>
      <c r="E28" s="94"/>
      <c r="F28" s="94">
        <v>2.8765780598465018</v>
      </c>
      <c r="G28" s="94"/>
      <c r="H28" s="94">
        <v>2.2498642913080054</v>
      </c>
      <c r="I28" s="94"/>
      <c r="J28" s="94">
        <v>21.987465650286246</v>
      </c>
      <c r="K28" s="94"/>
      <c r="L28" s="94">
        <v>39.590398853022194</v>
      </c>
      <c r="M28" s="94"/>
      <c r="N28" s="94">
        <v>4.120990280256704</v>
      </c>
      <c r="O28" s="94"/>
      <c r="P28" s="94">
        <v>3.2106175357511146</v>
      </c>
      <c r="Q28" s="94"/>
      <c r="R28" s="94">
        <v>9.7371260823343331</v>
      </c>
      <c r="S28" s="94"/>
      <c r="T28" s="94">
        <v>13.601708406779705</v>
      </c>
      <c r="U28" s="94"/>
      <c r="V28" s="94">
        <v>0.50720441988719245</v>
      </c>
      <c r="W28" s="93"/>
    </row>
    <row r="29" spans="1:23">
      <c r="A29" s="80" t="s">
        <v>46</v>
      </c>
      <c r="B29" s="94">
        <v>1.6818110872449443</v>
      </c>
      <c r="C29" s="94"/>
      <c r="D29" s="94">
        <v>0.44396920600986622</v>
      </c>
      <c r="E29" s="94"/>
      <c r="F29" s="94">
        <v>2.8108865766010673</v>
      </c>
      <c r="G29" s="94"/>
      <c r="H29" s="94">
        <v>2.3020474910622717</v>
      </c>
      <c r="I29" s="94"/>
      <c r="J29" s="94">
        <v>22.002542438438898</v>
      </c>
      <c r="K29" s="94"/>
      <c r="L29" s="94">
        <v>38.984801312107386</v>
      </c>
      <c r="M29" s="94"/>
      <c r="N29" s="94">
        <v>4.0874308797679779</v>
      </c>
      <c r="O29" s="94"/>
      <c r="P29" s="94">
        <v>3.2376277816101515</v>
      </c>
      <c r="Q29" s="94"/>
      <c r="R29" s="94">
        <v>10.22602770587573</v>
      </c>
      <c r="S29" s="94"/>
      <c r="T29" s="94">
        <v>13.693942873552849</v>
      </c>
      <c r="U29" s="94"/>
      <c r="V29" s="94">
        <v>0.52891264772883939</v>
      </c>
      <c r="W29" s="93"/>
    </row>
    <row r="30" spans="1:23">
      <c r="A30" s="80" t="s">
        <v>47</v>
      </c>
      <c r="B30" s="94">
        <v>1.6740142756533345</v>
      </c>
      <c r="C30" s="94"/>
      <c r="D30" s="94">
        <v>0.43924031249055412</v>
      </c>
      <c r="E30" s="94"/>
      <c r="F30" s="94">
        <v>2.8740709061549876</v>
      </c>
      <c r="G30" s="94"/>
      <c r="H30" s="94">
        <v>2.2733060332716293</v>
      </c>
      <c r="I30" s="94"/>
      <c r="J30" s="94">
        <v>21.685642115362832</v>
      </c>
      <c r="K30" s="94"/>
      <c r="L30" s="94">
        <v>39.462865812690545</v>
      </c>
      <c r="M30" s="94"/>
      <c r="N30" s="94">
        <v>4.0044479848980119</v>
      </c>
      <c r="O30" s="94"/>
      <c r="P30" s="94">
        <v>3.1635986712031641</v>
      </c>
      <c r="Q30" s="94"/>
      <c r="R30" s="94">
        <v>10.250375828088911</v>
      </c>
      <c r="S30" s="94"/>
      <c r="T30" s="94">
        <v>13.619542797293501</v>
      </c>
      <c r="U30" s="94"/>
      <c r="V30" s="94">
        <v>0.55289526289251723</v>
      </c>
      <c r="W30" s="93"/>
    </row>
    <row r="31" spans="1:23">
      <c r="A31" s="80" t="s">
        <v>48</v>
      </c>
      <c r="B31" s="94">
        <v>1.6682572303182635</v>
      </c>
      <c r="C31" s="94"/>
      <c r="D31" s="94">
        <v>0.43773014201489108</v>
      </c>
      <c r="E31" s="94"/>
      <c r="F31" s="94">
        <v>2.90938936415301</v>
      </c>
      <c r="G31" s="94"/>
      <c r="H31" s="94">
        <v>2.2562379311680218</v>
      </c>
      <c r="I31" s="94"/>
      <c r="J31" s="94">
        <v>21.41157651719481</v>
      </c>
      <c r="K31" s="94"/>
      <c r="L31" s="94">
        <v>40.12344901522097</v>
      </c>
      <c r="M31" s="94"/>
      <c r="N31" s="94">
        <v>3.9868906038600564</v>
      </c>
      <c r="O31" s="94"/>
      <c r="P31" s="94">
        <v>3.1478205234867058</v>
      </c>
      <c r="Q31" s="94"/>
      <c r="R31" s="94">
        <v>10.219742849879754</v>
      </c>
      <c r="S31" s="94"/>
      <c r="T31" s="94">
        <v>13.262494991743015</v>
      </c>
      <c r="U31" s="94"/>
      <c r="V31" s="94">
        <v>0.57641083096048862</v>
      </c>
      <c r="W31" s="93"/>
    </row>
    <row r="32" spans="1:23">
      <c r="A32" s="80" t="s">
        <v>49</v>
      </c>
      <c r="B32" s="94">
        <v>1.6251878852863604</v>
      </c>
      <c r="C32" s="94"/>
      <c r="D32" s="94">
        <v>0.40907449001546109</v>
      </c>
      <c r="E32" s="94"/>
      <c r="F32" s="94">
        <v>2.8292326457067247</v>
      </c>
      <c r="G32" s="94"/>
      <c r="H32" s="94">
        <v>2.2650405759119958</v>
      </c>
      <c r="I32" s="94"/>
      <c r="J32" s="94">
        <v>21.151205317930906</v>
      </c>
      <c r="K32" s="94"/>
      <c r="L32" s="94">
        <v>40.482710157167062</v>
      </c>
      <c r="M32" s="94"/>
      <c r="N32" s="94">
        <v>3.9790385341282617</v>
      </c>
      <c r="O32" s="94"/>
      <c r="P32" s="94">
        <v>3.1505385614424828</v>
      </c>
      <c r="Q32" s="94"/>
      <c r="R32" s="94">
        <v>10.514874902407419</v>
      </c>
      <c r="S32" s="94"/>
      <c r="T32" s="94">
        <v>13.015530582158998</v>
      </c>
      <c r="U32" s="94"/>
      <c r="V32" s="94">
        <v>0.57756634784430627</v>
      </c>
      <c r="W32" s="93"/>
    </row>
    <row r="33" spans="1:23">
      <c r="A33" s="80" t="s">
        <v>50</v>
      </c>
      <c r="B33" s="94">
        <v>1.5950270562091331</v>
      </c>
      <c r="C33" s="94"/>
      <c r="D33" s="94">
        <v>0.41083157027199652</v>
      </c>
      <c r="E33" s="94"/>
      <c r="F33" s="94">
        <v>2.872263622066074</v>
      </c>
      <c r="G33" s="94"/>
      <c r="H33" s="94">
        <v>2.349541208647921</v>
      </c>
      <c r="I33" s="94"/>
      <c r="J33" s="94">
        <v>21.050141897858136</v>
      </c>
      <c r="K33" s="94"/>
      <c r="L33" s="94">
        <v>40.32582122103873</v>
      </c>
      <c r="M33" s="94"/>
      <c r="N33" s="94">
        <v>4.0074985044504148</v>
      </c>
      <c r="O33" s="94"/>
      <c r="P33" s="94">
        <v>3.1679891442318411</v>
      </c>
      <c r="Q33" s="94"/>
      <c r="R33" s="94">
        <v>10.821019462360097</v>
      </c>
      <c r="S33" s="94"/>
      <c r="T33" s="94">
        <v>12.823030700017442</v>
      </c>
      <c r="U33" s="94"/>
      <c r="V33" s="94">
        <v>0.5768356128482065</v>
      </c>
      <c r="W33" s="93"/>
    </row>
    <row r="34" spans="1:23">
      <c r="A34" s="80" t="s">
        <v>51</v>
      </c>
      <c r="B34" s="94">
        <v>1.5571967128290953</v>
      </c>
      <c r="C34" s="94"/>
      <c r="D34" s="94">
        <v>0.41271308238715748</v>
      </c>
      <c r="E34" s="94"/>
      <c r="F34" s="94">
        <v>2.9669027407687327</v>
      </c>
      <c r="G34" s="94"/>
      <c r="H34" s="94">
        <v>2.3776005807018237</v>
      </c>
      <c r="I34" s="94"/>
      <c r="J34" s="94">
        <v>20.964660104278444</v>
      </c>
      <c r="K34" s="94"/>
      <c r="L34" s="94">
        <v>39.88397153697084</v>
      </c>
      <c r="M34" s="94"/>
      <c r="N34" s="94">
        <v>3.9679159439641518</v>
      </c>
      <c r="O34" s="94"/>
      <c r="P34" s="94">
        <v>3.1790946505079258</v>
      </c>
      <c r="Q34" s="94"/>
      <c r="R34" s="94">
        <v>11.28153141832694</v>
      </c>
      <c r="S34" s="94"/>
      <c r="T34" s="94">
        <v>12.815365474106519</v>
      </c>
      <c r="U34" s="94"/>
      <c r="V34" s="94">
        <v>0.59304775515835673</v>
      </c>
      <c r="W34" s="93"/>
    </row>
    <row r="35" spans="1:23">
      <c r="A35" s="80" t="s">
        <v>52</v>
      </c>
      <c r="B35" s="94">
        <v>1.5989761879298403</v>
      </c>
      <c r="C35" s="94"/>
      <c r="D35" s="94">
        <v>0.4083723694453959</v>
      </c>
      <c r="E35" s="94"/>
      <c r="F35" s="94">
        <v>2.9740190014357468</v>
      </c>
      <c r="G35" s="94"/>
      <c r="H35" s="94">
        <v>2.32410386546022</v>
      </c>
      <c r="I35" s="94"/>
      <c r="J35" s="94">
        <v>20.932224015313228</v>
      </c>
      <c r="K35" s="94"/>
      <c r="L35" s="94">
        <v>39.928248071277686</v>
      </c>
      <c r="M35" s="94"/>
      <c r="N35" s="94">
        <v>3.9228706157522222</v>
      </c>
      <c r="O35" s="94"/>
      <c r="P35" s="94">
        <v>3.2017754511327663</v>
      </c>
      <c r="Q35" s="94"/>
      <c r="R35" s="94">
        <v>11.536073046142507</v>
      </c>
      <c r="S35" s="94"/>
      <c r="T35" s="94">
        <v>12.569603324792181</v>
      </c>
      <c r="U35" s="94"/>
      <c r="V35" s="94">
        <v>0.60373405131818625</v>
      </c>
      <c r="W35" s="93"/>
    </row>
    <row r="36" spans="1:23">
      <c r="A36" s="80" t="s">
        <v>53</v>
      </c>
      <c r="B36" s="94">
        <v>1.5918043926445442</v>
      </c>
      <c r="C36" s="94"/>
      <c r="D36" s="94">
        <v>0.40453240213828046</v>
      </c>
      <c r="E36" s="94"/>
      <c r="F36" s="94">
        <v>2.9163946077347918</v>
      </c>
      <c r="G36" s="94"/>
      <c r="H36" s="94">
        <v>2.3167051498414977</v>
      </c>
      <c r="I36" s="94"/>
      <c r="J36" s="94">
        <v>20.885018531579266</v>
      </c>
      <c r="K36" s="94"/>
      <c r="L36" s="94">
        <v>39.449132909964888</v>
      </c>
      <c r="M36" s="94"/>
      <c r="N36" s="94">
        <v>3.9242147206880018</v>
      </c>
      <c r="O36" s="94"/>
      <c r="P36" s="94">
        <v>3.1802318693211431</v>
      </c>
      <c r="Q36" s="94"/>
      <c r="R36" s="94">
        <v>11.862227229304732</v>
      </c>
      <c r="S36" s="94"/>
      <c r="T36" s="94">
        <v>12.881012574148604</v>
      </c>
      <c r="U36" s="94"/>
      <c r="V36" s="94">
        <v>0.58872561263424672</v>
      </c>
      <c r="W36" s="93"/>
    </row>
    <row r="37" spans="1:23">
      <c r="A37" s="80" t="s">
        <v>54</v>
      </c>
      <c r="B37" s="94">
        <v>1.6461935428171357</v>
      </c>
      <c r="C37" s="94"/>
      <c r="D37" s="94">
        <v>0.43303451363416146</v>
      </c>
      <c r="E37" s="94"/>
      <c r="F37" s="94">
        <v>2.9013704758415049</v>
      </c>
      <c r="G37" s="94"/>
      <c r="H37" s="94">
        <v>2.3654208314108365</v>
      </c>
      <c r="I37" s="94"/>
      <c r="J37" s="94">
        <v>21.038754547228042</v>
      </c>
      <c r="K37" s="94"/>
      <c r="L37" s="94">
        <v>39.404940202217524</v>
      </c>
      <c r="M37" s="94"/>
      <c r="N37" s="94">
        <v>4.0124951217012637</v>
      </c>
      <c r="O37" s="94"/>
      <c r="P37" s="94">
        <v>3.2118490782010616</v>
      </c>
      <c r="Q37" s="94"/>
      <c r="R37" s="94">
        <v>11.831901514228495</v>
      </c>
      <c r="S37" s="94"/>
      <c r="T37" s="94">
        <v>12.544243080254736</v>
      </c>
      <c r="U37" s="94"/>
      <c r="V37" s="94">
        <v>0.6097970924652365</v>
      </c>
      <c r="W37" s="93"/>
    </row>
    <row r="38" spans="1:23">
      <c r="A38" s="80">
        <v>10</v>
      </c>
      <c r="B38" s="94">
        <v>1.7104633605358539</v>
      </c>
      <c r="C38" s="94"/>
      <c r="D38" s="94">
        <v>0.43882364896645321</v>
      </c>
      <c r="E38" s="94"/>
      <c r="F38" s="94">
        <v>3.0043578093081931</v>
      </c>
      <c r="G38" s="94"/>
      <c r="H38" s="94">
        <v>2.3347238265918078</v>
      </c>
      <c r="I38" s="94"/>
      <c r="J38" s="94">
        <v>21.001349086402797</v>
      </c>
      <c r="K38" s="94"/>
      <c r="L38" s="94">
        <v>38.718833153284507</v>
      </c>
      <c r="M38" s="94"/>
      <c r="N38" s="94">
        <v>3.980098815413867</v>
      </c>
      <c r="O38" s="94"/>
      <c r="P38" s="94">
        <v>3.2567436280504096</v>
      </c>
      <c r="Q38" s="94"/>
      <c r="R38" s="94">
        <v>12.399512379370993</v>
      </c>
      <c r="S38" s="94"/>
      <c r="T38" s="94">
        <v>12.573895558357941</v>
      </c>
      <c r="U38" s="94"/>
      <c r="V38" s="94">
        <v>0.58119873371718533</v>
      </c>
      <c r="W38" s="93"/>
    </row>
    <row r="39" spans="1:23">
      <c r="A39" s="80">
        <v>11</v>
      </c>
      <c r="B39" s="94">
        <v>1.7550788299384432</v>
      </c>
      <c r="C39" s="94"/>
      <c r="D39" s="94">
        <v>0.46917936789465903</v>
      </c>
      <c r="E39" s="94"/>
      <c r="F39" s="94">
        <v>3.0161710992369466</v>
      </c>
      <c r="G39" s="94"/>
      <c r="H39" s="94">
        <v>2.3471932131231106</v>
      </c>
      <c r="I39" s="94"/>
      <c r="J39" s="94">
        <v>21.044296628386959</v>
      </c>
      <c r="K39" s="94"/>
      <c r="L39" s="94">
        <v>38.493973932919076</v>
      </c>
      <c r="M39" s="94"/>
      <c r="N39" s="94">
        <v>3.9672901085682861</v>
      </c>
      <c r="O39" s="94"/>
      <c r="P39" s="94">
        <v>3.331736227144487</v>
      </c>
      <c r="Q39" s="94"/>
      <c r="R39" s="94">
        <v>12.386772275476345</v>
      </c>
      <c r="S39" s="94"/>
      <c r="T39" s="94">
        <v>12.578121607630832</v>
      </c>
      <c r="U39" s="94"/>
      <c r="V39" s="94">
        <v>0.61018670968085509</v>
      </c>
      <c r="W39" s="93"/>
    </row>
    <row r="40" spans="1:23">
      <c r="A40" s="80">
        <v>12</v>
      </c>
      <c r="B40" s="94">
        <v>1.7677510244857166</v>
      </c>
      <c r="C40" s="94"/>
      <c r="D40" s="94">
        <v>0.44709605545391728</v>
      </c>
      <c r="E40" s="94"/>
      <c r="F40" s="94">
        <v>2.9403073712256345</v>
      </c>
      <c r="G40" s="94"/>
      <c r="H40" s="94">
        <v>2.2812464885646628</v>
      </c>
      <c r="I40" s="94"/>
      <c r="J40" s="94">
        <v>21.149165887601388</v>
      </c>
      <c r="K40" s="94"/>
      <c r="L40" s="94">
        <v>38.132962741934527</v>
      </c>
      <c r="M40" s="94"/>
      <c r="N40" s="94">
        <v>4.0561324673486867</v>
      </c>
      <c r="O40" s="94"/>
      <c r="P40" s="94">
        <v>3.3273993594574147</v>
      </c>
      <c r="Q40" s="94"/>
      <c r="R40" s="94">
        <v>12.550614792349958</v>
      </c>
      <c r="S40" s="94"/>
      <c r="T40" s="94">
        <v>12.725536802582878</v>
      </c>
      <c r="U40" s="94"/>
      <c r="V40" s="94">
        <v>0.62178700899521289</v>
      </c>
      <c r="W40" s="93"/>
    </row>
    <row r="41" spans="1:23">
      <c r="A41" s="80">
        <v>13</v>
      </c>
      <c r="B41" s="94">
        <v>1.7212856724864445</v>
      </c>
      <c r="C41" s="94"/>
      <c r="D41" s="94">
        <v>0.43978713921179957</v>
      </c>
      <c r="E41" s="94"/>
      <c r="F41" s="94">
        <v>2.8435517894562379</v>
      </c>
      <c r="G41" s="94"/>
      <c r="H41" s="94">
        <v>2.2085135603851116</v>
      </c>
      <c r="I41" s="94"/>
      <c r="J41" s="94">
        <v>21.48638819665193</v>
      </c>
      <c r="K41" s="94"/>
      <c r="L41" s="94">
        <v>38.018993920824066</v>
      </c>
      <c r="M41" s="94"/>
      <c r="N41" s="94">
        <v>4.0508577211100443</v>
      </c>
      <c r="O41" s="94"/>
      <c r="P41" s="94">
        <v>3.4307767072300184</v>
      </c>
      <c r="Q41" s="94"/>
      <c r="R41" s="94">
        <v>12.782674999614507</v>
      </c>
      <c r="S41" s="94"/>
      <c r="T41" s="94">
        <v>12.364691431646941</v>
      </c>
      <c r="U41" s="94"/>
      <c r="V41" s="94">
        <v>0.65247886138290323</v>
      </c>
      <c r="W41" s="93"/>
    </row>
    <row r="42" spans="1:23">
      <c r="A42" s="80">
        <v>14</v>
      </c>
      <c r="B42" s="94">
        <v>1.6582660996969294</v>
      </c>
      <c r="C42" s="94"/>
      <c r="D42" s="94">
        <v>0.43060354868912554</v>
      </c>
      <c r="E42" s="94"/>
      <c r="F42" s="94">
        <v>2.8053861927947477</v>
      </c>
      <c r="G42" s="94"/>
      <c r="H42" s="94">
        <v>2.1694001817343649</v>
      </c>
      <c r="I42" s="94"/>
      <c r="J42" s="94">
        <v>21.465697046517036</v>
      </c>
      <c r="K42" s="94"/>
      <c r="L42" s="94">
        <v>37.564178814152314</v>
      </c>
      <c r="M42" s="94"/>
      <c r="N42" s="94">
        <v>4.0317019585020555</v>
      </c>
      <c r="O42" s="94"/>
      <c r="P42" s="94">
        <v>3.4461967528821158</v>
      </c>
      <c r="Q42" s="94"/>
      <c r="R42" s="94">
        <v>13.299503424002243</v>
      </c>
      <c r="S42" s="94"/>
      <c r="T42" s="94">
        <v>12.459722863221808</v>
      </c>
      <c r="U42" s="94"/>
      <c r="V42" s="94">
        <v>0.66934311780724121</v>
      </c>
      <c r="W42" s="93"/>
    </row>
    <row r="43" spans="1:23">
      <c r="A43" s="80">
        <v>15</v>
      </c>
      <c r="B43" s="94">
        <v>1.6818826863469829</v>
      </c>
      <c r="C43" s="94">
        <v>1.6818826863469829</v>
      </c>
      <c r="D43" s="94">
        <v>0.42860472962704876</v>
      </c>
      <c r="E43" s="94">
        <v>0.42860472962704876</v>
      </c>
      <c r="F43" s="94">
        <v>2.8279188596566152</v>
      </c>
      <c r="G43" s="94">
        <v>2.8279188596566152</v>
      </c>
      <c r="H43" s="94">
        <v>2.1751377512598902</v>
      </c>
      <c r="I43" s="94">
        <v>2.1751377512598902</v>
      </c>
      <c r="J43" s="94">
        <v>21.387662012748709</v>
      </c>
      <c r="K43" s="94">
        <v>21.387662012748709</v>
      </c>
      <c r="L43" s="94">
        <v>37.312729956167246</v>
      </c>
      <c r="M43" s="94">
        <v>37.312729956167246</v>
      </c>
      <c r="N43" s="94">
        <v>4.0941401841773724</v>
      </c>
      <c r="O43" s="94">
        <v>4.0941401841773724</v>
      </c>
      <c r="P43" s="94">
        <v>3.4560166645177004</v>
      </c>
      <c r="Q43" s="94">
        <v>3.4560166645177004</v>
      </c>
      <c r="R43" s="94">
        <v>13.35198944683</v>
      </c>
      <c r="S43" s="94">
        <v>13.35198944683</v>
      </c>
      <c r="T43" s="94">
        <v>12.586616434885423</v>
      </c>
      <c r="U43" s="94">
        <v>12.586616434885423</v>
      </c>
      <c r="V43" s="97">
        <v>0.6973012737830252</v>
      </c>
      <c r="W43" s="94">
        <v>0.6973012737830252</v>
      </c>
    </row>
    <row r="44" spans="1:23">
      <c r="A44" s="90">
        <v>16</v>
      </c>
      <c r="B44" s="96"/>
      <c r="C44" s="94">
        <f>'Provincial spending Projection '!J36</f>
        <v>1.6268208551814332</v>
      </c>
      <c r="D44" s="96"/>
      <c r="E44" s="94">
        <f>'Provincial spending Projection '!O36</f>
        <v>0.43192475783108375</v>
      </c>
      <c r="F44" s="94"/>
      <c r="G44" s="94">
        <f>'Provincial spending Projection '!T36</f>
        <v>2.7743037631487995</v>
      </c>
      <c r="H44" s="96"/>
      <c r="I44" s="94">
        <f>'Provincial spending Projection '!Y36</f>
        <v>2.1457834434060872</v>
      </c>
      <c r="J44" s="94"/>
      <c r="K44" s="94">
        <f>'Provincial spending Projection '!AD36</f>
        <v>21.253163436590501</v>
      </c>
      <c r="L44" s="96"/>
      <c r="M44" s="94">
        <f>'Provincial spending Projection '!AI36</f>
        <v>37.088156470240655</v>
      </c>
      <c r="N44" s="96"/>
      <c r="O44" s="94">
        <f>'Provincial spending Projection '!$AN$36</f>
        <v>4.1056216946320383</v>
      </c>
      <c r="P44" s="96"/>
      <c r="Q44" s="94">
        <f>'Provincial spending Projection '!AS36</f>
        <v>3.4375588853941292</v>
      </c>
      <c r="R44" s="96"/>
      <c r="S44" s="94">
        <f>'Provincial spending Projection '!AX36</f>
        <v>13.818738388451926</v>
      </c>
      <c r="T44" s="96"/>
      <c r="U44" s="96">
        <f>'Provincial spending Projection '!BC36</f>
        <v>12.611341158900434</v>
      </c>
      <c r="V44" s="96"/>
      <c r="W44" s="93">
        <f>'Provincial spending Projection '!BH36</f>
        <v>0.70658714622292917</v>
      </c>
    </row>
    <row r="45" spans="1:23">
      <c r="A45" s="80">
        <v>17</v>
      </c>
      <c r="B45" s="93"/>
      <c r="C45" s="94">
        <f>'Provincial spending Projection '!J37</f>
        <v>1.6167634656290844</v>
      </c>
      <c r="D45" s="94"/>
      <c r="E45" s="94">
        <f>'Provincial spending Projection '!O37</f>
        <v>0.43420239140839684</v>
      </c>
      <c r="F45" s="93"/>
      <c r="G45" s="94">
        <f>'Provincial spending Projection '!T37</f>
        <v>2.7656276907175901</v>
      </c>
      <c r="H45" s="93"/>
      <c r="I45" s="94">
        <f>'Provincial spending Projection '!Y37</f>
        <v>2.1390317096360181</v>
      </c>
      <c r="J45" s="93"/>
      <c r="K45" s="94">
        <f>'Provincial spending Projection '!AD37</f>
        <v>21.194584729829526</v>
      </c>
      <c r="L45" s="93"/>
      <c r="M45" s="94">
        <f>'Provincial spending Projection '!AI37</f>
        <v>36.935621173656216</v>
      </c>
      <c r="N45" s="93"/>
      <c r="O45" s="94">
        <f>'Provincial spending Projection '!$AN$36</f>
        <v>4.1056216946320383</v>
      </c>
      <c r="P45" s="93"/>
      <c r="Q45" s="94">
        <f>'Provincial spending Projection '!AS37</f>
        <v>3.4487976106982452</v>
      </c>
      <c r="R45" s="93"/>
      <c r="S45" s="94">
        <f>'Provincial spending Projection '!AX37</f>
        <v>14.045058486023365</v>
      </c>
      <c r="T45" s="93"/>
      <c r="U45" s="96">
        <f>'Provincial spending Projection '!BC37</f>
        <v>12.587808546996108</v>
      </c>
      <c r="V45" s="98"/>
      <c r="W45" s="93">
        <f>'Provincial spending Projection '!BH37</f>
        <v>0.71536620501434622</v>
      </c>
    </row>
    <row r="46" spans="1:23">
      <c r="A46" s="80">
        <v>18</v>
      </c>
      <c r="B46" s="93"/>
      <c r="C46" s="94">
        <f>'Provincial spending Projection '!J38</f>
        <v>1.6048518854594278</v>
      </c>
      <c r="D46" s="94"/>
      <c r="E46" s="94">
        <f>'Provincial spending Projection '!O38</f>
        <v>0.43646595957442813</v>
      </c>
      <c r="F46" s="93"/>
      <c r="G46" s="94">
        <f>'Provincial spending Projection '!T38</f>
        <v>2.7551128938709577</v>
      </c>
      <c r="H46" s="93"/>
      <c r="I46" s="94">
        <f>'Provincial spending Projection '!Y38</f>
        <v>2.1308479887248115</v>
      </c>
      <c r="J46" s="93"/>
      <c r="K46" s="94">
        <f>'Provincial spending Projection '!AD38</f>
        <v>21.135783271482108</v>
      </c>
      <c r="L46" s="93"/>
      <c r="M46" s="94">
        <f>'Provincial spending Projection '!AI38</f>
        <v>36.799127906984651</v>
      </c>
      <c r="N46" s="93"/>
      <c r="O46" s="94">
        <f>'Provincial spending Projection '!$AN$36</f>
        <v>4.1056216946320383</v>
      </c>
      <c r="P46" s="93"/>
      <c r="Q46" s="94">
        <f>'Provincial spending Projection '!AS38</f>
        <v>3.4580509854459334</v>
      </c>
      <c r="R46" s="93"/>
      <c r="S46" s="94">
        <f>'Provincial spending Projection '!AX38</f>
        <v>14.260333016692373</v>
      </c>
      <c r="T46" s="93"/>
      <c r="U46" s="96">
        <f>'Provincial spending Projection '!BC38</f>
        <v>12.568697850164545</v>
      </c>
      <c r="V46" s="98"/>
      <c r="W46" s="93">
        <f>'Provincial spending Projection '!BH38</f>
        <v>0.72245117685094629</v>
      </c>
    </row>
    <row r="47" spans="1:23">
      <c r="A47" s="80">
        <v>19</v>
      </c>
      <c r="B47" s="93"/>
      <c r="C47" s="94">
        <f>'Provincial spending Projection '!J39</f>
        <v>1.5917706411787282</v>
      </c>
      <c r="D47" s="94"/>
      <c r="E47" s="94">
        <f>'Provincial spending Projection '!O39</f>
        <v>0.43815619516358956</v>
      </c>
      <c r="F47" s="93"/>
      <c r="G47" s="94">
        <f>'Provincial spending Projection '!T39</f>
        <v>2.7425418865662112</v>
      </c>
      <c r="H47" s="93"/>
      <c r="I47" s="94">
        <f>'Provincial spending Projection '!Y39</f>
        <v>2.1212876492329706</v>
      </c>
      <c r="J47" s="93"/>
      <c r="K47" s="94">
        <f>'Provincial spending Projection '!AD39</f>
        <v>21.076708176574844</v>
      </c>
      <c r="L47" s="93"/>
      <c r="M47" s="94">
        <f>'Provincial spending Projection '!AI39</f>
        <v>36.679504727576635</v>
      </c>
      <c r="N47" s="93"/>
      <c r="O47" s="94">
        <f>'Provincial spending Projection '!$AN$36</f>
        <v>4.1056216946320383</v>
      </c>
      <c r="P47" s="93"/>
      <c r="Q47" s="94">
        <f>'Provincial spending Projection '!AS39</f>
        <v>3.4650746212180352</v>
      </c>
      <c r="R47" s="93"/>
      <c r="S47" s="94">
        <f>'Provincial spending Projection '!AX39</f>
        <v>14.464314382573971</v>
      </c>
      <c r="T47" s="93"/>
      <c r="U47" s="96">
        <f>'Provincial spending Projection '!BC39</f>
        <v>12.554026050693592</v>
      </c>
      <c r="V47" s="98"/>
      <c r="W47" s="93">
        <f>'Provincial spending Projection '!BH39</f>
        <v>0.72781473187072232</v>
      </c>
    </row>
    <row r="48" spans="1:23">
      <c r="A48" s="80">
        <v>20</v>
      </c>
      <c r="B48" s="93"/>
      <c r="C48" s="94">
        <f>'Provincial spending Projection '!J40</f>
        <v>1.5772398516666957</v>
      </c>
      <c r="D48" s="94"/>
      <c r="E48" s="94">
        <f>'Provincial spending Projection '!O40</f>
        <v>0.43983076446037744</v>
      </c>
      <c r="F48" s="93"/>
      <c r="G48" s="94">
        <f>'Provincial spending Projection '!T40</f>
        <v>2.7282323542040756</v>
      </c>
      <c r="H48" s="93"/>
      <c r="I48" s="94">
        <f>'Provincial spending Projection '!Y40</f>
        <v>2.1103712689922784</v>
      </c>
      <c r="J48" s="93"/>
      <c r="K48" s="94">
        <f>'Provincial spending Projection '!AD40</f>
        <v>21.016954848090098</v>
      </c>
      <c r="L48" s="93"/>
      <c r="M48" s="94">
        <f>'Provincial spending Projection '!AI40</f>
        <v>36.576443881279737</v>
      </c>
      <c r="N48" s="93"/>
      <c r="O48" s="94">
        <f>'Provincial spending Projection '!$AN$36</f>
        <v>4.1056216946320383</v>
      </c>
      <c r="P48" s="93"/>
      <c r="Q48" s="94">
        <f>'Provincial spending Projection '!AS40</f>
        <v>3.4698664762948082</v>
      </c>
      <c r="R48" s="93"/>
      <c r="S48" s="94">
        <f>'Provincial spending Projection '!AX40</f>
        <v>14.656235020528127</v>
      </c>
      <c r="T48" s="93"/>
      <c r="U48" s="96">
        <f>'Provincial spending Projection '!BC40</f>
        <v>12.544098741877805</v>
      </c>
      <c r="V48" s="98"/>
      <c r="W48" s="93">
        <f>'Provincial spending Projection '!BH40</f>
        <v>0.73201846465401677</v>
      </c>
    </row>
    <row r="49" spans="1:23">
      <c r="A49" s="80">
        <v>21</v>
      </c>
      <c r="B49" s="93"/>
      <c r="C49" s="94">
        <f>'Provincial spending Projection '!J41</f>
        <v>1.5612537128222159</v>
      </c>
      <c r="D49" s="94"/>
      <c r="E49" s="94">
        <f>'Provincial spending Projection '!O41</f>
        <v>0.44091753341924578</v>
      </c>
      <c r="F49" s="93"/>
      <c r="G49" s="94">
        <f>'Provincial spending Projection '!T41</f>
        <v>2.7121384592094087</v>
      </c>
      <c r="H49" s="93"/>
      <c r="I49" s="94">
        <f>'Provincial spending Projection '!Y41</f>
        <v>2.0980635782272894</v>
      </c>
      <c r="J49" s="93"/>
      <c r="K49" s="94">
        <f>'Provincial spending Projection '!AD41</f>
        <v>20.956509070225138</v>
      </c>
      <c r="L49" s="93"/>
      <c r="M49" s="94">
        <f>'Provincial spending Projection '!AI41</f>
        <v>36.4901308517573</v>
      </c>
      <c r="N49" s="93"/>
      <c r="O49" s="94">
        <f>'Provincial spending Projection '!$AN$36</f>
        <v>4.1056216946320383</v>
      </c>
      <c r="P49" s="93"/>
      <c r="Q49" s="94">
        <f>'Provincial spending Projection '!AS41</f>
        <v>3.4726217317008174</v>
      </c>
      <c r="R49" s="93"/>
      <c r="S49" s="94">
        <f>'Provincial spending Projection '!AX41</f>
        <v>14.835865000961693</v>
      </c>
      <c r="T49" s="93"/>
      <c r="U49" s="96">
        <f>'Provincial spending Projection '!BC41</f>
        <v>12.539597043945207</v>
      </c>
      <c r="V49" s="98"/>
      <c r="W49" s="93">
        <f>'Provincial spending Projection '!BH41</f>
        <v>0.73502025959041928</v>
      </c>
    </row>
    <row r="50" spans="1:23">
      <c r="A50" s="80">
        <v>22</v>
      </c>
      <c r="B50" s="93"/>
      <c r="C50" s="94">
        <f>'Provincial spending Projection '!J42</f>
        <v>1.5436143189232281</v>
      </c>
      <c r="D50" s="94"/>
      <c r="E50" s="94">
        <f>'Provincial spending Projection '!O42</f>
        <v>0.44171329119784875</v>
      </c>
      <c r="F50" s="93"/>
      <c r="G50" s="94">
        <f>'Provincial spending Projection '!T42</f>
        <v>2.6941258147056826</v>
      </c>
      <c r="H50" s="93"/>
      <c r="I50" s="94">
        <f>'Provincial spending Projection '!Y42</f>
        <v>2.0842078001240081</v>
      </c>
      <c r="J50" s="93"/>
      <c r="K50" s="94">
        <f>'Provincial spending Projection '!AD42</f>
        <v>20.895148600333773</v>
      </c>
      <c r="L50" s="93"/>
      <c r="M50" s="94">
        <f>'Provincial spending Projection '!AI42</f>
        <v>36.42133506289526</v>
      </c>
      <c r="N50" s="93"/>
      <c r="O50" s="94">
        <f>'Provincial spending Projection '!$AN$36</f>
        <v>4.1056216946320383</v>
      </c>
      <c r="P50" s="93"/>
      <c r="Q50" s="94">
        <f>'Provincial spending Projection '!AS42</f>
        <v>3.4729122281736586</v>
      </c>
      <c r="R50" s="93"/>
      <c r="S50" s="94">
        <f>'Provincial spending Projection '!AX42</f>
        <v>15.003116466593141</v>
      </c>
      <c r="T50" s="93"/>
      <c r="U50" s="96">
        <f>'Provincial spending Projection '!BC42</f>
        <v>12.541078222066195</v>
      </c>
      <c r="V50" s="98"/>
      <c r="W50" s="93">
        <f>'Provincial spending Projection '!BH42</f>
        <v>0.73624855536539202</v>
      </c>
    </row>
    <row r="51" spans="1:23">
      <c r="A51" s="80">
        <v>23</v>
      </c>
      <c r="B51" s="93"/>
      <c r="C51" s="94">
        <f>'Provincial spending Projection '!J43</f>
        <v>1.5249729186539307</v>
      </c>
      <c r="D51" s="94"/>
      <c r="E51" s="94">
        <f>'Provincial spending Projection '!O43</f>
        <v>0.44221510540243258</v>
      </c>
      <c r="F51" s="93"/>
      <c r="G51" s="94">
        <f>'Provincial spending Projection '!T43</f>
        <v>2.6742231676621113</v>
      </c>
      <c r="H51" s="93"/>
      <c r="I51" s="94">
        <f>'Provincial spending Projection '!Y43</f>
        <v>2.0688276014353071</v>
      </c>
      <c r="J51" s="93"/>
      <c r="K51" s="94">
        <f>'Provincial spending Projection '!AD43</f>
        <v>20.833110027558224</v>
      </c>
      <c r="L51" s="93"/>
      <c r="M51" s="94">
        <f>'Provincial spending Projection '!AI43</f>
        <v>36.368912363566032</v>
      </c>
      <c r="N51" s="93"/>
      <c r="O51" s="94">
        <f>'Provincial spending Projection '!$AN$36</f>
        <v>4.1056216946320383</v>
      </c>
      <c r="P51" s="93"/>
      <c r="Q51" s="94">
        <f>'Provincial spending Projection '!AS43</f>
        <v>3.4707380019120961</v>
      </c>
      <c r="R51" s="93"/>
      <c r="S51" s="94">
        <f>'Provincial spending Projection '!AX43</f>
        <v>15.157555551133324</v>
      </c>
      <c r="T51" s="93"/>
      <c r="U51" s="96">
        <f>'Provincial spending Projection '!BC43</f>
        <v>12.548037302144619</v>
      </c>
      <c r="V51" s="98"/>
      <c r="W51" s="93">
        <f>'Provincial spending Projection '!BH43</f>
        <v>0.73744978059174304</v>
      </c>
    </row>
    <row r="52" spans="1:23">
      <c r="A52" s="80">
        <v>24</v>
      </c>
      <c r="B52" s="93"/>
      <c r="C52" s="94">
        <f>'Provincial spending Projection '!J44</f>
        <v>1.5045187809225173</v>
      </c>
      <c r="D52" s="94"/>
      <c r="E52" s="94">
        <f>'Provincial spending Projection '!O44</f>
        <v>0.44243821692131236</v>
      </c>
      <c r="F52" s="93"/>
      <c r="G52" s="94">
        <f>'Provincial spending Projection '!T44</f>
        <v>2.6525687599795513</v>
      </c>
      <c r="H52" s="93"/>
      <c r="I52" s="94">
        <f>'Provincial spending Projection '!Y44</f>
        <v>2.052298933773983</v>
      </c>
      <c r="J52" s="93"/>
      <c r="K52" s="94">
        <f>'Provincial spending Projection '!AD44</f>
        <v>20.770279974162705</v>
      </c>
      <c r="L52" s="93"/>
      <c r="M52" s="94">
        <f>'Provincial spending Projection '!AI44</f>
        <v>36.33370184017879</v>
      </c>
      <c r="N52" s="93"/>
      <c r="O52" s="94">
        <f>'Provincial spending Projection '!$AN$36</f>
        <v>4.1056216946320383</v>
      </c>
      <c r="P52" s="93"/>
      <c r="Q52" s="94">
        <f>'Provincial spending Projection '!AS44</f>
        <v>3.4665246489524355</v>
      </c>
      <c r="R52" s="93"/>
      <c r="S52" s="94">
        <f>'Provincial spending Projection '!AX44</f>
        <v>15.299684855040487</v>
      </c>
      <c r="T52" s="93"/>
      <c r="U52" s="96">
        <f>'Provincial spending Projection '!BC44</f>
        <v>12.560969125613147</v>
      </c>
      <c r="V52" s="98"/>
      <c r="W52" s="93">
        <f>'Provincial spending Projection '!BH44</f>
        <v>0.73630628496991224</v>
      </c>
    </row>
    <row r="53" spans="1:23">
      <c r="A53" s="80">
        <v>25</v>
      </c>
      <c r="B53" s="93"/>
      <c r="C53" s="94">
        <f>'Provincial spending Projection '!J45</f>
        <v>1.4832073308553368</v>
      </c>
      <c r="D53" s="94"/>
      <c r="E53" s="94">
        <f>'Provincial spending Projection '!O45</f>
        <v>0.44238135505220672</v>
      </c>
      <c r="F53" s="93"/>
      <c r="G53" s="94">
        <f>'Provincial spending Projection '!T45</f>
        <v>2.6291994572957509</v>
      </c>
      <c r="H53" s="93"/>
      <c r="I53" s="94">
        <f>'Provincial spending Projection '!Y45</f>
        <v>2.0341147062100604</v>
      </c>
      <c r="J53" s="93"/>
      <c r="K53" s="94">
        <f>'Provincial spending Projection '!AD45</f>
        <v>20.706689568370351</v>
      </c>
      <c r="L53" s="93"/>
      <c r="M53" s="94">
        <f>'Provincial spending Projection '!AI45</f>
        <v>36.314699766170861</v>
      </c>
      <c r="N53" s="93"/>
      <c r="O53" s="94">
        <f>'Provincial spending Projection '!$AN$36</f>
        <v>4.1056216946320383</v>
      </c>
      <c r="P53" s="93"/>
      <c r="Q53" s="94">
        <f>'Provincial spending Projection '!AS45</f>
        <v>3.4602773353069436</v>
      </c>
      <c r="R53" s="93"/>
      <c r="S53" s="94">
        <f>'Provincial spending Projection '!AX45</f>
        <v>15.428565672420158</v>
      </c>
      <c r="T53" s="93"/>
      <c r="U53" s="96">
        <f>'Provincial spending Projection '!BC45</f>
        <v>12.58012695747477</v>
      </c>
      <c r="V53" s="98"/>
      <c r="W53" s="93">
        <f>'Provincial spending Projection '!BH45</f>
        <v>0.73399287882760011</v>
      </c>
    </row>
    <row r="54" spans="1:23">
      <c r="A54" s="80">
        <v>26</v>
      </c>
      <c r="B54" s="93"/>
      <c r="C54" s="94">
        <f>'Provincial spending Projection '!J46</f>
        <v>1.4618162527593315</v>
      </c>
      <c r="D54" s="94"/>
      <c r="E54" s="94">
        <f>'Provincial spending Projection '!O46</f>
        <v>0.44210520120445979</v>
      </c>
      <c r="F54" s="93"/>
      <c r="G54" s="94">
        <f>'Provincial spending Projection '!T46</f>
        <v>2.6056746307947076</v>
      </c>
      <c r="H54" s="93"/>
      <c r="I54" s="94">
        <f>'Provincial spending Projection '!Y46</f>
        <v>2.0161840557177957</v>
      </c>
      <c r="J54" s="93"/>
      <c r="K54" s="94">
        <f>'Provincial spending Projection '!AD46</f>
        <v>20.642401347734722</v>
      </c>
      <c r="L54" s="93"/>
      <c r="M54" s="94">
        <f>'Provincial spending Projection '!AI46</f>
        <v>36.295977549289816</v>
      </c>
      <c r="N54" s="93"/>
      <c r="O54" s="94">
        <f>'Provincial spending Projection '!$AN$36</f>
        <v>4.1056216946320383</v>
      </c>
      <c r="P54" s="93"/>
      <c r="Q54" s="94">
        <f>'Provincial spending Projection '!AS46</f>
        <v>3.4536553198179831</v>
      </c>
      <c r="R54" s="93"/>
      <c r="S54" s="94">
        <f>'Provincial spending Projection '!AX46</f>
        <v>15.558305939443596</v>
      </c>
      <c r="T54" s="93"/>
      <c r="U54" s="96">
        <f>'Provincial spending Projection '!BC46</f>
        <v>12.599547905776605</v>
      </c>
      <c r="V54" s="98"/>
      <c r="W54" s="93">
        <f>'Provincial spending Projection '!BH46</f>
        <v>0.73122432651339708</v>
      </c>
    </row>
    <row r="55" spans="1:23">
      <c r="A55" s="80">
        <v>27</v>
      </c>
      <c r="B55" s="93"/>
      <c r="C55" s="94">
        <f>'Provincial spending Projection '!J47</f>
        <v>1.4403259067022167</v>
      </c>
      <c r="D55" s="94"/>
      <c r="E55" s="94">
        <f>'Provincial spending Projection '!O47</f>
        <v>0.44213719999425605</v>
      </c>
      <c r="F55" s="93"/>
      <c r="G55" s="94">
        <f>'Provincial spending Projection '!T47</f>
        <v>2.5825066211244665</v>
      </c>
      <c r="H55" s="93"/>
      <c r="I55" s="94">
        <f>'Provincial spending Projection '!Y47</f>
        <v>1.9982134198601469</v>
      </c>
      <c r="J55" s="93"/>
      <c r="K55" s="94">
        <f>'Provincial spending Projection '!AD47</f>
        <v>20.576969941154967</v>
      </c>
      <c r="L55" s="93"/>
      <c r="M55" s="94">
        <f>'Provincial spending Projection '!AI47</f>
        <v>36.276209650204024</v>
      </c>
      <c r="N55" s="93"/>
      <c r="O55" s="94">
        <f>'Provincial spending Projection '!$AN$36</f>
        <v>4.1056216946320383</v>
      </c>
      <c r="P55" s="93"/>
      <c r="Q55" s="94">
        <f>'Provincial spending Projection '!AS47</f>
        <v>3.4471816940530116</v>
      </c>
      <c r="R55" s="93"/>
      <c r="S55" s="94">
        <f>'Provincial spending Projection '!AX47</f>
        <v>15.688758880120401</v>
      </c>
      <c r="T55" s="93"/>
      <c r="U55" s="96">
        <f>'Provincial spending Projection '!BC47</f>
        <v>12.619098787420707</v>
      </c>
      <c r="V55" s="98"/>
      <c r="W55" s="93">
        <f>'Provincial spending Projection '!BH47</f>
        <v>0.7291331161937592</v>
      </c>
    </row>
    <row r="56" spans="1:23">
      <c r="A56" s="80">
        <v>28</v>
      </c>
      <c r="B56" s="93"/>
      <c r="C56" s="94">
        <f>'Provincial spending Projection '!J48</f>
        <v>1.4190619087539023</v>
      </c>
      <c r="D56" s="94"/>
      <c r="E56" s="94">
        <f>'Provincial spending Projection '!O48</f>
        <v>0.44169783665023282</v>
      </c>
      <c r="F56" s="93"/>
      <c r="G56" s="94">
        <f>'Provincial spending Projection '!T48</f>
        <v>2.5589404087769076</v>
      </c>
      <c r="H56" s="93"/>
      <c r="I56" s="94">
        <f>'Provincial spending Projection '!Y48</f>
        <v>1.9799924988517756</v>
      </c>
      <c r="J56" s="93"/>
      <c r="K56" s="94">
        <f>'Provincial spending Projection '!AD48</f>
        <v>20.510946799441989</v>
      </c>
      <c r="L56" s="93"/>
      <c r="M56" s="94">
        <f>'Provincial spending Projection '!AI48</f>
        <v>36.256141729254566</v>
      </c>
      <c r="N56" s="93"/>
      <c r="O56" s="94">
        <f>'Provincial spending Projection '!$AN$36</f>
        <v>4.1056216946320383</v>
      </c>
      <c r="P56" s="93"/>
      <c r="Q56" s="94">
        <f>'Provincial spending Projection '!AS48</f>
        <v>3.4409418216843761</v>
      </c>
      <c r="R56" s="93"/>
      <c r="S56" s="94">
        <f>'Provincial spending Projection '!AX48</f>
        <v>15.820071193458913</v>
      </c>
      <c r="T56" s="93"/>
      <c r="U56" s="96">
        <f>'Provincial spending Projection '!BC48</f>
        <v>12.639115099957946</v>
      </c>
      <c r="V56" s="98"/>
      <c r="W56" s="93">
        <f>'Provincial spending Projection '!BH48</f>
        <v>0.72716099973369153</v>
      </c>
    </row>
    <row r="57" spans="1:23">
      <c r="A57" s="80">
        <v>29</v>
      </c>
      <c r="B57" s="93"/>
      <c r="C57" s="94">
        <f>'Provincial spending Projection '!J49</f>
        <v>1.3980061898035954</v>
      </c>
      <c r="D57" s="94"/>
      <c r="E57" s="94">
        <f>'Provincial spending Projection '!O49</f>
        <v>0.44157406474427424</v>
      </c>
      <c r="F57" s="93"/>
      <c r="G57" s="94">
        <f>'Provincial spending Projection '!T49</f>
        <v>2.535501958324871</v>
      </c>
      <c r="H57" s="93"/>
      <c r="I57" s="94">
        <f>'Provincial spending Projection '!Y49</f>
        <v>1.9620268501559222</v>
      </c>
      <c r="J57" s="93"/>
      <c r="K57" s="94">
        <f>'Provincial spending Projection '!AD49</f>
        <v>20.444246579219097</v>
      </c>
      <c r="L57" s="93"/>
      <c r="M57" s="94">
        <f>'Provincial spending Projection '!AI49</f>
        <v>36.234950360167637</v>
      </c>
      <c r="N57" s="93"/>
      <c r="O57" s="94">
        <f>'Provincial spending Projection '!$AN$36</f>
        <v>4.1056216946320383</v>
      </c>
      <c r="P57" s="93"/>
      <c r="Q57" s="94">
        <f>'Provincial spending Projection '!AS49</f>
        <v>3.4346434769267478</v>
      </c>
      <c r="R57" s="93"/>
      <c r="S57" s="94">
        <f>'Provincial spending Projection '!AX49</f>
        <v>15.952780229259176</v>
      </c>
      <c r="T57" s="93"/>
      <c r="U57" s="96">
        <f>'Provincial spending Projection '!BC49</f>
        <v>12.659317583043491</v>
      </c>
      <c r="V57" s="98"/>
      <c r="W57" s="93">
        <f>'Provincial spending Projection '!BH49</f>
        <v>0.7241901342647199</v>
      </c>
    </row>
    <row r="58" spans="1:23">
      <c r="A58" s="80">
        <v>30</v>
      </c>
      <c r="B58" s="93"/>
      <c r="C58" s="94">
        <f>'Provincial spending Projection '!J50</f>
        <v>1.3768603473778283</v>
      </c>
      <c r="D58" s="94"/>
      <c r="E58" s="94">
        <f>'Provincial spending Projection '!O50</f>
        <v>0.44124431804071468</v>
      </c>
      <c r="F58" s="93"/>
      <c r="G58" s="94">
        <f>'Provincial spending Projection '!T50</f>
        <v>2.5119164711505335</v>
      </c>
      <c r="H58" s="93"/>
      <c r="I58" s="94">
        <f>'Provincial spending Projection '!Y50</f>
        <v>1.9437959969632572</v>
      </c>
      <c r="J58" s="93"/>
      <c r="K58" s="94">
        <f>'Provincial spending Projection '!AD50</f>
        <v>20.377536679160091</v>
      </c>
      <c r="L58" s="93"/>
      <c r="M58" s="94">
        <f>'Provincial spending Projection '!AI50</f>
        <v>36.212669203705921</v>
      </c>
      <c r="N58" s="93"/>
      <c r="O58" s="94">
        <f>'Provincial spending Projection '!$AN$36</f>
        <v>4.1056216946320383</v>
      </c>
      <c r="P58" s="93"/>
      <c r="Q58" s="94">
        <f>'Provincial spending Projection '!AS50</f>
        <v>3.4282872887992601</v>
      </c>
      <c r="R58" s="93"/>
      <c r="S58" s="94">
        <f>'Provincial spending Projection '!AX50</f>
        <v>16.086619771180068</v>
      </c>
      <c r="T58" s="93"/>
      <c r="U58" s="96">
        <f>'Provincial spending Projection '!BC50</f>
        <v>12.679487805599905</v>
      </c>
      <c r="V58" s="98"/>
      <c r="W58" s="93">
        <f>'Provincial spending Projection '!BH50</f>
        <v>0.72189778625416023</v>
      </c>
    </row>
    <row r="59" spans="1:23">
      <c r="A59" s="80">
        <v>31</v>
      </c>
      <c r="B59" s="93"/>
      <c r="C59" s="94">
        <f>'Provincial spending Projection '!J51</f>
        <v>1.3558895867951692</v>
      </c>
      <c r="D59" s="94"/>
      <c r="E59" s="94">
        <f>'Provincial spending Projection '!O51</f>
        <v>0.44096363809775663</v>
      </c>
      <c r="F59" s="93"/>
      <c r="G59" s="94">
        <f>'Provincial spending Projection '!T51</f>
        <v>2.48841548276893</v>
      </c>
      <c r="H59" s="93"/>
      <c r="I59" s="94">
        <f>'Provincial spending Projection '!Y51</f>
        <v>1.9257845040549428</v>
      </c>
      <c r="J59" s="93"/>
      <c r="K59" s="94">
        <f>'Provincial spending Projection '!AD51</f>
        <v>20.310574910185579</v>
      </c>
      <c r="L59" s="93"/>
      <c r="M59" s="94">
        <f>'Provincial spending Projection '!AI51</f>
        <v>36.188697719565383</v>
      </c>
      <c r="N59" s="93"/>
      <c r="O59" s="94">
        <f>'Provincial spending Projection '!$AN$36</f>
        <v>4.1056216946320383</v>
      </c>
      <c r="P59" s="93"/>
      <c r="Q59" s="94">
        <f>'Provincial spending Projection '!AS51</f>
        <v>3.4221027841136178</v>
      </c>
      <c r="R59" s="93"/>
      <c r="S59" s="94">
        <f>'Provincial spending Projection '!AX51</f>
        <v>16.221714056226961</v>
      </c>
      <c r="T59" s="93"/>
      <c r="U59" s="96">
        <f>'Provincial spending Projection '!BC51</f>
        <v>12.699495480142915</v>
      </c>
      <c r="V59" s="98"/>
      <c r="W59" s="93">
        <f>'Provincial spending Projection '!BH51</f>
        <v>0.71971244876510976</v>
      </c>
    </row>
    <row r="60" spans="1:23">
      <c r="A60" s="80">
        <v>32</v>
      </c>
      <c r="B60" s="93"/>
      <c r="C60" s="94">
        <f>'Provincial spending Projection '!J52</f>
        <v>1.3348189023471584</v>
      </c>
      <c r="D60" s="94"/>
      <c r="E60" s="94">
        <f>'Provincial spending Projection '!O52</f>
        <v>0.44048345226305713</v>
      </c>
      <c r="F60" s="93"/>
      <c r="G60" s="94">
        <f>'Provincial spending Projection '!T52</f>
        <v>2.4647621685503949</v>
      </c>
      <c r="H60" s="93"/>
      <c r="I60" s="94">
        <f>'Provincial spending Projection '!Y52</f>
        <v>1.9075060301249409</v>
      </c>
      <c r="J60" s="93"/>
      <c r="K60" s="94">
        <f>'Provincial spending Projection '!AD52</f>
        <v>20.243837296658601</v>
      </c>
      <c r="L60" s="93"/>
      <c r="M60" s="94">
        <f>'Provincial spending Projection '!AI52</f>
        <v>36.163776330375825</v>
      </c>
      <c r="N60" s="93"/>
      <c r="O60" s="94">
        <f>'Provincial spending Projection '!$AN$36</f>
        <v>4.1056216946320383</v>
      </c>
      <c r="P60" s="93"/>
      <c r="Q60" s="94">
        <f>'Provincial spending Projection '!AS52</f>
        <v>3.4161300961774224</v>
      </c>
      <c r="R60" s="93"/>
      <c r="S60" s="94">
        <f>'Provincial spending Projection '!AX52</f>
        <v>16.358574130678008</v>
      </c>
      <c r="T60" s="93"/>
      <c r="U60" s="96">
        <f>'Provincial spending Projection '!BC52</f>
        <v>12.719298503417001</v>
      </c>
      <c r="V60" s="98"/>
      <c r="W60" s="93">
        <f>'Provincial spending Projection '!BH52</f>
        <v>0.71709743330596198</v>
      </c>
    </row>
    <row r="61" spans="1:23">
      <c r="A61" s="80">
        <v>33</v>
      </c>
      <c r="B61" s="93"/>
      <c r="C61" s="94">
        <f>'Provincial spending Projection '!J53</f>
        <v>1.3141557243064321</v>
      </c>
      <c r="D61" s="94"/>
      <c r="E61" s="94">
        <f>'Provincial spending Projection '!O53</f>
        <v>0.44029447525707566</v>
      </c>
      <c r="F61" s="93"/>
      <c r="G61" s="94">
        <f>'Provincial spending Projection '!T53</f>
        <v>2.4408607659049184</v>
      </c>
      <c r="H61" s="93"/>
      <c r="I61" s="94">
        <f>'Provincial spending Projection '!Y53</f>
        <v>1.8893877598604778</v>
      </c>
      <c r="J61" s="93"/>
      <c r="K61" s="94">
        <f>'Provincial spending Projection '!AD53</f>
        <v>20.177410598966553</v>
      </c>
      <c r="L61" s="93"/>
      <c r="M61" s="94">
        <f>'Provincial spending Projection '!AI53</f>
        <v>36.136567454871248</v>
      </c>
      <c r="N61" s="93"/>
      <c r="O61" s="94">
        <f>'Provincial spending Projection '!$AN$36</f>
        <v>4.1056216946320383</v>
      </c>
      <c r="P61" s="93"/>
      <c r="Q61" s="94">
        <f>'Provincial spending Projection '!AS53</f>
        <v>3.4102351327232179</v>
      </c>
      <c r="R61" s="93"/>
      <c r="S61" s="94">
        <f>'Provincial spending Projection '!AX53</f>
        <v>16.49686815784791</v>
      </c>
      <c r="T61" s="93"/>
      <c r="U61" s="96">
        <f>'Provincial spending Projection '!BC53</f>
        <v>12.738652865038132</v>
      </c>
      <c r="V61" s="98"/>
      <c r="W61" s="93">
        <f>'Provincial spending Projection '!BH53</f>
        <v>0.71457396550257946</v>
      </c>
    </row>
    <row r="62" spans="1:23">
      <c r="A62" s="80">
        <v>34</v>
      </c>
      <c r="B62" s="93"/>
      <c r="C62" s="94">
        <f>'Provincial spending Projection '!J54</f>
        <v>1.2933428456602847</v>
      </c>
      <c r="D62" s="94"/>
      <c r="E62" s="94">
        <f>'Provincial spending Projection '!O54</f>
        <v>0.4398956515274588</v>
      </c>
      <c r="F62" s="93"/>
      <c r="G62" s="94">
        <f>'Provincial spending Projection '!T54</f>
        <v>2.4169939490855841</v>
      </c>
      <c r="H62" s="93"/>
      <c r="I62" s="94">
        <f>'Provincial spending Projection '!Y54</f>
        <v>1.8711945995934498</v>
      </c>
      <c r="J62" s="93"/>
      <c r="K62" s="94">
        <f>'Provincial spending Projection '!AD54</f>
        <v>20.111268658420496</v>
      </c>
      <c r="L62" s="93"/>
      <c r="M62" s="94">
        <f>'Provincial spending Projection '!AI54</f>
        <v>36.107713859486616</v>
      </c>
      <c r="N62" s="93"/>
      <c r="O62" s="94">
        <f>'Provincial spending Projection '!$AN$36</f>
        <v>4.1056216946320383</v>
      </c>
      <c r="P62" s="93"/>
      <c r="Q62" s="94">
        <f>'Provincial spending Projection '!AS54</f>
        <v>3.4044505737158937</v>
      </c>
      <c r="R62" s="93"/>
      <c r="S62" s="94">
        <f>'Provincial spending Projection '!AX54</f>
        <v>16.636494306005858</v>
      </c>
      <c r="T62" s="93"/>
      <c r="U62" s="96">
        <f>'Provincial spending Projection '!BC54</f>
        <v>12.757706243777349</v>
      </c>
      <c r="V62" s="98"/>
      <c r="W62" s="93">
        <f>'Provincial spending Projection '!BH54</f>
        <v>0.7126824122626404</v>
      </c>
    </row>
    <row r="63" spans="1:23">
      <c r="A63" s="80">
        <v>35</v>
      </c>
      <c r="B63" s="93"/>
      <c r="C63" s="94">
        <f>'Provincial spending Projection '!J55</f>
        <v>1.2726436721498693</v>
      </c>
      <c r="D63" s="94"/>
      <c r="E63" s="94">
        <f>'Provincial spending Projection '!O55</f>
        <v>0.43928745254773377</v>
      </c>
      <c r="F63" s="93"/>
      <c r="G63" s="94">
        <f>'Provincial spending Projection '!T55</f>
        <v>2.3931337798608934</v>
      </c>
      <c r="H63" s="93"/>
      <c r="I63" s="94">
        <f>'Provincial spending Projection '!Y55</f>
        <v>1.8529071530444658</v>
      </c>
      <c r="J63" s="93"/>
      <c r="K63" s="94">
        <f>'Provincial spending Projection '!AD55</f>
        <v>20.045852900496353</v>
      </c>
      <c r="L63" s="93"/>
      <c r="M63" s="94">
        <f>'Provincial spending Projection '!AI55</f>
        <v>36.07714285060996</v>
      </c>
      <c r="N63" s="93"/>
      <c r="O63" s="94">
        <f>'Provincial spending Projection '!$AN$36</f>
        <v>4.1056216946320383</v>
      </c>
      <c r="P63" s="93"/>
      <c r="Q63" s="94">
        <f>'Provincial spending Projection '!AS55</f>
        <v>3.398742492299867</v>
      </c>
      <c r="R63" s="93"/>
      <c r="S63" s="94">
        <f>'Provincial spending Projection '!AX55</f>
        <v>16.777858007450412</v>
      </c>
      <c r="T63" s="93"/>
      <c r="U63" s="96">
        <f>'Provincial spending Projection '!BC55</f>
        <v>12.776356579151571</v>
      </c>
      <c r="V63" s="98"/>
      <c r="W63" s="93">
        <f>'Provincial spending Projection '!BH55</f>
        <v>0.71033916463876623</v>
      </c>
    </row>
    <row r="64" spans="1:23">
      <c r="A64" s="80">
        <v>36</v>
      </c>
      <c r="B64" s="93"/>
      <c r="C64" s="94">
        <f>'Provincial spending Projection '!J56</f>
        <v>1.2520307779628777</v>
      </c>
      <c r="D64" s="94"/>
      <c r="E64" s="94">
        <f>'Provincial spending Projection '!O56</f>
        <v>0.43895934684497007</v>
      </c>
      <c r="F64" s="93"/>
      <c r="G64" s="94">
        <f>'Provincial spending Projection '!T56</f>
        <v>2.3692361313659678</v>
      </c>
      <c r="H64" s="93"/>
      <c r="I64" s="94">
        <f>'Provincial spending Projection '!Y56</f>
        <v>1.8344933737388094</v>
      </c>
      <c r="J64" s="93"/>
      <c r="K64" s="94">
        <f>'Provincial spending Projection '!AD56</f>
        <v>19.980807435150652</v>
      </c>
      <c r="L64" s="93"/>
      <c r="M64" s="94">
        <f>'Provincial spending Projection '!AI56</f>
        <v>36.044730831794105</v>
      </c>
      <c r="N64" s="93"/>
      <c r="O64" s="94">
        <f>'Provincial spending Projection '!$AN$36</f>
        <v>4.1056216946320383</v>
      </c>
      <c r="P64" s="93"/>
      <c r="Q64" s="94">
        <f>'Provincial spending Projection '!AS56</f>
        <v>3.3930526356115456</v>
      </c>
      <c r="R64" s="93"/>
      <c r="S64" s="94">
        <f>'Provincial spending Projection '!AX56</f>
        <v>16.920950082176329</v>
      </c>
      <c r="T64" s="93"/>
      <c r="U64" s="96">
        <f>'Provincial spending Projection '!BC56</f>
        <v>12.794839968368869</v>
      </c>
      <c r="V64" s="98"/>
      <c r="W64" s="93">
        <f>'Provincial spending Projection '!BH56</f>
        <v>0.70754159647393866</v>
      </c>
    </row>
    <row r="65" spans="1:23">
      <c r="A65" s="80">
        <v>37</v>
      </c>
      <c r="B65" s="93"/>
      <c r="C65" s="94">
        <f>'Provincial spending Projection '!J57</f>
        <v>1.2520307779628777</v>
      </c>
      <c r="D65" s="94"/>
      <c r="E65" s="94">
        <f>'Provincial spending Projection '!O57</f>
        <v>0.43895934684497001</v>
      </c>
      <c r="F65" s="93"/>
      <c r="G65" s="94">
        <f>'Provincial spending Projection '!T57</f>
        <v>2.3692361313659673</v>
      </c>
      <c r="H65" s="93"/>
      <c r="I65" s="94">
        <f>'Provincial spending Projection '!Y57</f>
        <v>1.8344933737388092</v>
      </c>
      <c r="J65" s="93"/>
      <c r="K65" s="94">
        <f>'Provincial spending Projection '!AD57</f>
        <v>19.980807435150652</v>
      </c>
      <c r="L65" s="93"/>
      <c r="M65" s="94">
        <f>'Provincial spending Projection '!AI57</f>
        <v>36.044730831794105</v>
      </c>
      <c r="N65" s="93"/>
      <c r="O65" s="94">
        <f>'Provincial spending Projection '!$AN$36</f>
        <v>4.1056216946320383</v>
      </c>
      <c r="P65" s="93"/>
      <c r="Q65" s="94">
        <f>'Provincial spending Projection '!AS57</f>
        <v>3.3930526356115447</v>
      </c>
      <c r="R65" s="93"/>
      <c r="S65" s="94">
        <f>'Provincial spending Projection '!AX57</f>
        <v>16.920950082176329</v>
      </c>
      <c r="T65" s="93"/>
      <c r="U65" s="96">
        <f>'Provincial spending Projection '!BC57</f>
        <v>12.794839968368867</v>
      </c>
      <c r="V65" s="98"/>
      <c r="W65" s="93">
        <f>'Provincial spending Projection '!BH57</f>
        <v>0.70754159647393855</v>
      </c>
    </row>
    <row r="66" spans="1:23">
      <c r="A66" s="80">
        <v>38</v>
      </c>
      <c r="B66" s="93"/>
      <c r="C66" s="94">
        <f>'Provincial spending Projection '!J58</f>
        <v>1.2520307779628777</v>
      </c>
      <c r="D66" s="94"/>
      <c r="E66" s="94">
        <f>'Provincial spending Projection '!O58</f>
        <v>0.43895934684497007</v>
      </c>
      <c r="F66" s="93"/>
      <c r="G66" s="94">
        <f>'Provincial spending Projection '!T58</f>
        <v>2.3692361313659678</v>
      </c>
      <c r="H66" s="93"/>
      <c r="I66" s="94">
        <f>'Provincial spending Projection '!Y58</f>
        <v>1.8344933737388094</v>
      </c>
      <c r="J66" s="93"/>
      <c r="K66" s="94">
        <f>'Provincial spending Projection '!AD58</f>
        <v>19.980807435150652</v>
      </c>
      <c r="L66" s="93"/>
      <c r="M66" s="94">
        <f>'Provincial spending Projection '!AI58</f>
        <v>36.044730831794105</v>
      </c>
      <c r="N66" s="93"/>
      <c r="O66" s="94">
        <f>'Provincial spending Projection '!$AN$36</f>
        <v>4.1056216946320383</v>
      </c>
      <c r="P66" s="93"/>
      <c r="Q66" s="94">
        <f>'Provincial spending Projection '!AS58</f>
        <v>3.3930526356115456</v>
      </c>
      <c r="R66" s="93"/>
      <c r="S66" s="94">
        <f>'Provincial spending Projection '!AX58</f>
        <v>16.920950082176329</v>
      </c>
      <c r="T66" s="93"/>
      <c r="U66" s="96">
        <f>'Provincial spending Projection '!BC58</f>
        <v>12.794839968368873</v>
      </c>
      <c r="V66" s="98"/>
      <c r="W66" s="93">
        <f>'Provincial spending Projection '!BH58</f>
        <v>0.70754159647393855</v>
      </c>
    </row>
    <row r="67" spans="1:23">
      <c r="A67" s="80">
        <v>39</v>
      </c>
      <c r="B67" s="93"/>
      <c r="C67" s="94">
        <f>'Provincial spending Projection '!J59</f>
        <v>1.2520307779628779</v>
      </c>
      <c r="D67" s="94"/>
      <c r="E67" s="94">
        <f>'Provincial spending Projection '!O59</f>
        <v>0.43895934684497012</v>
      </c>
      <c r="F67" s="93"/>
      <c r="G67" s="94">
        <f>'Provincial spending Projection '!T59</f>
        <v>2.3692361313659678</v>
      </c>
      <c r="H67" s="93"/>
      <c r="I67" s="94">
        <f>'Provincial spending Projection '!Y59</f>
        <v>1.8344933737388096</v>
      </c>
      <c r="J67" s="93"/>
      <c r="K67" s="94">
        <f>'Provincial spending Projection '!AD59</f>
        <v>19.980807435150652</v>
      </c>
      <c r="L67" s="93"/>
      <c r="M67" s="94">
        <f>'Provincial spending Projection '!AI59</f>
        <v>36.044730831794112</v>
      </c>
      <c r="N67" s="93"/>
      <c r="O67" s="94">
        <f>'Provincial spending Projection '!$AN$36</f>
        <v>4.1056216946320383</v>
      </c>
      <c r="P67" s="93"/>
      <c r="Q67" s="94">
        <f>'Provincial spending Projection '!AS59</f>
        <v>3.393052635611546</v>
      </c>
      <c r="R67" s="93"/>
      <c r="S67" s="94">
        <f>'Provincial spending Projection '!AX59</f>
        <v>16.920950082176333</v>
      </c>
      <c r="T67" s="93"/>
      <c r="U67" s="96">
        <f>'Provincial spending Projection '!BC59</f>
        <v>12.794839968368871</v>
      </c>
      <c r="V67" s="98"/>
      <c r="W67" s="93">
        <f>'Provincial spending Projection '!BH59</f>
        <v>0.70754159647393877</v>
      </c>
    </row>
    <row r="68" spans="1:23">
      <c r="A68" s="80">
        <v>40</v>
      </c>
      <c r="B68" s="93"/>
      <c r="C68" s="94">
        <f>'Provincial spending Projection '!J60</f>
        <v>1.2520307779628777</v>
      </c>
      <c r="D68" s="94"/>
      <c r="E68" s="94">
        <f>'Provincial spending Projection '!O60</f>
        <v>0.43895934684497007</v>
      </c>
      <c r="F68" s="93"/>
      <c r="G68" s="94">
        <f>'Provincial spending Projection '!T60</f>
        <v>2.3692361313659678</v>
      </c>
      <c r="H68" s="93"/>
      <c r="I68" s="94">
        <f>'Provincial spending Projection '!Y60</f>
        <v>1.8344933737388092</v>
      </c>
      <c r="J68" s="93"/>
      <c r="K68" s="94">
        <f>'Provincial spending Projection '!AD60</f>
        <v>19.980807435150652</v>
      </c>
      <c r="L68" s="93"/>
      <c r="M68" s="94">
        <f>'Provincial spending Projection '!AI60</f>
        <v>36.044730831794105</v>
      </c>
      <c r="N68" s="93"/>
      <c r="O68" s="94">
        <f>'Provincial spending Projection '!$AN$36</f>
        <v>4.1056216946320383</v>
      </c>
      <c r="P68" s="93"/>
      <c r="Q68" s="94">
        <f>'Provincial spending Projection '!AS60</f>
        <v>3.3930526356115456</v>
      </c>
      <c r="R68" s="93"/>
      <c r="S68" s="94">
        <f>'Provincial spending Projection '!AX60</f>
        <v>16.920950082176329</v>
      </c>
      <c r="T68" s="93"/>
      <c r="U68" s="96">
        <f>'Provincial spending Projection '!BC60</f>
        <v>12.794839968368869</v>
      </c>
      <c r="V68" s="98"/>
      <c r="W68" s="93">
        <f>'Provincial spending Projection '!BH60</f>
        <v>0.70754159647393866</v>
      </c>
    </row>
    <row r="69" spans="1:23">
      <c r="A69" s="80">
        <v>41</v>
      </c>
      <c r="B69" s="93"/>
      <c r="C69" s="94">
        <f>'Provincial spending Projection '!J61</f>
        <v>1.2520307779628777</v>
      </c>
      <c r="D69" s="94"/>
      <c r="E69" s="94">
        <f>'Provincial spending Projection '!O61</f>
        <v>0.43895934684497007</v>
      </c>
      <c r="F69" s="93"/>
      <c r="G69" s="94">
        <f>'Provincial spending Projection '!T61</f>
        <v>2.3692361313659678</v>
      </c>
      <c r="H69" s="93"/>
      <c r="I69" s="94">
        <f>'Provincial spending Projection '!Y61</f>
        <v>1.8344933737388094</v>
      </c>
      <c r="J69" s="93"/>
      <c r="K69" s="94">
        <f>'Provincial spending Projection '!AD61</f>
        <v>19.980807435150648</v>
      </c>
      <c r="L69" s="93"/>
      <c r="M69" s="94">
        <f>'Provincial spending Projection '!AI61</f>
        <v>36.044730831794105</v>
      </c>
      <c r="N69" s="93"/>
      <c r="O69" s="94">
        <f>'Provincial spending Projection '!$AN$36</f>
        <v>4.1056216946320383</v>
      </c>
      <c r="P69" s="93"/>
      <c r="Q69" s="94">
        <f>'Provincial spending Projection '!AS61</f>
        <v>3.3930526356115456</v>
      </c>
      <c r="R69" s="93"/>
      <c r="S69" s="94">
        <f>'Provincial spending Projection '!AX61</f>
        <v>16.920950082176333</v>
      </c>
      <c r="T69" s="93"/>
      <c r="U69" s="96">
        <f>'Provincial spending Projection '!BC61</f>
        <v>12.794839968368869</v>
      </c>
      <c r="V69" s="98"/>
      <c r="W69" s="93">
        <f>'Provincial spending Projection '!BH61</f>
        <v>0.70754159647393888</v>
      </c>
    </row>
    <row r="70" spans="1:23">
      <c r="A70" s="80">
        <v>42</v>
      </c>
      <c r="B70" s="93"/>
      <c r="C70" s="94">
        <f>'Provincial spending Projection '!J62</f>
        <v>1.2520307779628777</v>
      </c>
      <c r="D70" s="94"/>
      <c r="E70" s="94">
        <f>'Provincial spending Projection '!O62</f>
        <v>0.43895934684497007</v>
      </c>
      <c r="F70" s="93"/>
      <c r="G70" s="94">
        <f>'Provincial spending Projection '!T62</f>
        <v>2.3692361313659678</v>
      </c>
      <c r="H70" s="93"/>
      <c r="I70" s="94">
        <f>'Provincial spending Projection '!Y62</f>
        <v>1.8344933737388094</v>
      </c>
      <c r="J70" s="93"/>
      <c r="K70" s="94">
        <f>'Provincial spending Projection '!AD62</f>
        <v>19.980807435150652</v>
      </c>
      <c r="L70" s="93"/>
      <c r="M70" s="94">
        <f>'Provincial spending Projection '!AI62</f>
        <v>36.044730831794105</v>
      </c>
      <c r="N70" s="93"/>
      <c r="O70" s="94">
        <f>'Provincial spending Projection '!$AN$36</f>
        <v>4.1056216946320383</v>
      </c>
      <c r="P70" s="93"/>
      <c r="Q70" s="94">
        <f>'Provincial spending Projection '!AS62</f>
        <v>3.3930526356115465</v>
      </c>
      <c r="R70" s="93"/>
      <c r="S70" s="94">
        <f>'Provincial spending Projection '!AX62</f>
        <v>16.920950082176333</v>
      </c>
      <c r="T70" s="93"/>
      <c r="U70" s="96">
        <f>'Provincial spending Projection '!BC62</f>
        <v>12.794839968368869</v>
      </c>
      <c r="V70" s="98"/>
      <c r="W70" s="93">
        <f>'Provincial spending Projection '!BH62</f>
        <v>0.70754159647393855</v>
      </c>
    </row>
    <row r="71" spans="1:23">
      <c r="A71" s="80">
        <v>43</v>
      </c>
      <c r="B71" s="93"/>
      <c r="C71" s="94">
        <f>'Provincial spending Projection '!J63</f>
        <v>1.2520307779628777</v>
      </c>
      <c r="D71" s="94"/>
      <c r="E71" s="94">
        <f>'Provincial spending Projection '!O63</f>
        <v>0.43895934684497007</v>
      </c>
      <c r="F71" s="93"/>
      <c r="G71" s="94">
        <f>'Provincial spending Projection '!T63</f>
        <v>2.3692361313659678</v>
      </c>
      <c r="H71" s="93"/>
      <c r="I71" s="94">
        <f>'Provincial spending Projection '!Y63</f>
        <v>1.8344933737388094</v>
      </c>
      <c r="J71" s="93"/>
      <c r="K71" s="94">
        <f>'Provincial spending Projection '!AD63</f>
        <v>19.980807435150652</v>
      </c>
      <c r="L71" s="93"/>
      <c r="M71" s="94">
        <f>'Provincial spending Projection '!AI63</f>
        <v>36.044730831794105</v>
      </c>
      <c r="N71" s="93"/>
      <c r="O71" s="94">
        <f>'Provincial spending Projection '!$AN$36</f>
        <v>4.1056216946320383</v>
      </c>
      <c r="P71" s="93"/>
      <c r="Q71" s="94">
        <f>'Provincial spending Projection '!AS63</f>
        <v>3.3930526356115465</v>
      </c>
      <c r="R71" s="93"/>
      <c r="S71" s="94">
        <f>'Provincial spending Projection '!AX63</f>
        <v>16.920950082176329</v>
      </c>
      <c r="T71" s="93"/>
      <c r="U71" s="96">
        <f>'Provincial spending Projection '!BC63</f>
        <v>12.794839968368869</v>
      </c>
      <c r="V71" s="98"/>
      <c r="W71" s="93">
        <f>'Provincial spending Projection '!BH63</f>
        <v>0.70754159647393866</v>
      </c>
    </row>
    <row r="72" spans="1:23">
      <c r="A72" s="80">
        <v>44</v>
      </c>
      <c r="B72" s="93"/>
      <c r="C72" s="94">
        <f>'Provincial spending Projection '!J64</f>
        <v>1.2520307779628777</v>
      </c>
      <c r="D72" s="94"/>
      <c r="E72" s="94">
        <f>'Provincial spending Projection '!O64</f>
        <v>0.43895934684497007</v>
      </c>
      <c r="F72" s="93"/>
      <c r="G72" s="94">
        <f>'Provincial spending Projection '!T64</f>
        <v>2.3692361313659678</v>
      </c>
      <c r="H72" s="93"/>
      <c r="I72" s="94">
        <f>'Provincial spending Projection '!Y64</f>
        <v>1.8344933737388094</v>
      </c>
      <c r="J72" s="93"/>
      <c r="K72" s="94">
        <f>'Provincial spending Projection '!AD64</f>
        <v>19.980807435150652</v>
      </c>
      <c r="L72" s="93"/>
      <c r="M72" s="94">
        <f>'Provincial spending Projection '!AI64</f>
        <v>36.044730831794105</v>
      </c>
      <c r="N72" s="93"/>
      <c r="O72" s="94">
        <f>'Provincial spending Projection '!$AN$36</f>
        <v>4.1056216946320383</v>
      </c>
      <c r="P72" s="93"/>
      <c r="Q72" s="94">
        <f>'Provincial spending Projection '!AS64</f>
        <v>3.3930526356115451</v>
      </c>
      <c r="R72" s="93"/>
      <c r="S72" s="94">
        <f>'Provincial spending Projection '!AX64</f>
        <v>16.920950082176329</v>
      </c>
      <c r="T72" s="93"/>
      <c r="U72" s="96">
        <f>'Provincial spending Projection '!BC64</f>
        <v>12.794839968368869</v>
      </c>
      <c r="V72" s="98"/>
      <c r="W72" s="93">
        <f>'Provincial spending Projection '!BH64</f>
        <v>0.70754159647393855</v>
      </c>
    </row>
    <row r="73" spans="1:23">
      <c r="A73" s="80">
        <v>45</v>
      </c>
      <c r="B73" s="93"/>
      <c r="C73" s="94">
        <f>'Provincial spending Projection '!J65</f>
        <v>1.2520307779628777</v>
      </c>
      <c r="D73" s="94"/>
      <c r="E73" s="94">
        <f>'Provincial spending Projection '!O65</f>
        <v>0.43895934684497007</v>
      </c>
      <c r="F73" s="93"/>
      <c r="G73" s="94">
        <f>'Provincial spending Projection '!T65</f>
        <v>2.3692361313659678</v>
      </c>
      <c r="H73" s="93"/>
      <c r="I73" s="94">
        <f>'Provincial spending Projection '!Y65</f>
        <v>1.8344933737388094</v>
      </c>
      <c r="J73" s="93"/>
      <c r="K73" s="94">
        <f>'Provincial spending Projection '!AD65</f>
        <v>19.980807435150652</v>
      </c>
      <c r="L73" s="93"/>
      <c r="M73" s="94">
        <f>'Provincial spending Projection '!AI65</f>
        <v>36.044730831794098</v>
      </c>
      <c r="N73" s="93"/>
      <c r="O73" s="94">
        <f>'Provincial spending Projection '!$AN$36</f>
        <v>4.1056216946320383</v>
      </c>
      <c r="P73" s="93"/>
      <c r="Q73" s="94">
        <f>'Provincial spending Projection '!AS65</f>
        <v>3.3930526356115456</v>
      </c>
      <c r="R73" s="93"/>
      <c r="S73" s="94">
        <f>'Provincial spending Projection '!AX65</f>
        <v>16.920950082176333</v>
      </c>
      <c r="T73" s="93"/>
      <c r="U73" s="96">
        <f>'Provincial spending Projection '!BC65</f>
        <v>12.794839968368869</v>
      </c>
      <c r="V73" s="98"/>
      <c r="W73" s="93">
        <f>'Provincial spending Projection '!BH65</f>
        <v>0.70754159647393866</v>
      </c>
    </row>
    <row r="74" spans="1:23">
      <c r="A74" s="80">
        <v>46</v>
      </c>
      <c r="B74" s="93"/>
      <c r="C74" s="94">
        <f>'Provincial spending Projection '!J66</f>
        <v>1.2520307779628777</v>
      </c>
      <c r="D74" s="94"/>
      <c r="E74" s="94">
        <f>'Provincial spending Projection '!O66</f>
        <v>0.43895934684497007</v>
      </c>
      <c r="F74" s="93"/>
      <c r="G74" s="94">
        <f>'Provincial spending Projection '!T66</f>
        <v>2.3692361313659678</v>
      </c>
      <c r="H74" s="93"/>
      <c r="I74" s="94">
        <f>'Provincial spending Projection '!Y66</f>
        <v>1.8344933737388094</v>
      </c>
      <c r="J74" s="93"/>
      <c r="K74" s="94">
        <f>'Provincial spending Projection '!AD66</f>
        <v>19.980807435150655</v>
      </c>
      <c r="L74" s="93"/>
      <c r="M74" s="94">
        <f>'Provincial spending Projection '!AI66</f>
        <v>36.044730831794098</v>
      </c>
      <c r="N74" s="93"/>
      <c r="O74" s="94">
        <f>'Provincial spending Projection '!$AN$36</f>
        <v>4.1056216946320383</v>
      </c>
      <c r="P74" s="93"/>
      <c r="Q74" s="94">
        <f>'Provincial spending Projection '!AS66</f>
        <v>3.3930526356115456</v>
      </c>
      <c r="R74" s="93"/>
      <c r="S74" s="94">
        <f>'Provincial spending Projection '!AX66</f>
        <v>16.920950082176333</v>
      </c>
      <c r="T74" s="93"/>
      <c r="U74" s="96">
        <f>'Provincial spending Projection '!BC66</f>
        <v>12.794839968368869</v>
      </c>
      <c r="V74" s="98"/>
      <c r="W74" s="93">
        <f>'Provincial spending Projection '!BH66</f>
        <v>0.70754159647393888</v>
      </c>
    </row>
    <row r="75" spans="1:23">
      <c r="A75" s="80">
        <v>47</v>
      </c>
      <c r="B75" s="93"/>
      <c r="C75" s="94">
        <f>'Provincial spending Projection '!J67</f>
        <v>1.2520307779628777</v>
      </c>
      <c r="D75" s="94"/>
      <c r="E75" s="94">
        <f>'Provincial spending Projection '!O67</f>
        <v>0.43895934684497007</v>
      </c>
      <c r="F75" s="93"/>
      <c r="G75" s="94">
        <f>'Provincial spending Projection '!T67</f>
        <v>2.3692361313659678</v>
      </c>
      <c r="H75" s="93"/>
      <c r="I75" s="94">
        <f>'Provincial spending Projection '!Y67</f>
        <v>1.8344933737388094</v>
      </c>
      <c r="J75" s="93"/>
      <c r="K75" s="94">
        <f>'Provincial spending Projection '!AD67</f>
        <v>19.980807435150652</v>
      </c>
      <c r="L75" s="93"/>
      <c r="M75" s="94">
        <f>'Provincial spending Projection '!AI67</f>
        <v>36.044730831794105</v>
      </c>
      <c r="N75" s="93"/>
      <c r="O75" s="94">
        <f>'Provincial spending Projection '!$AN$36</f>
        <v>4.1056216946320383</v>
      </c>
      <c r="P75" s="93"/>
      <c r="Q75" s="94">
        <f>'Provincial spending Projection '!AS67</f>
        <v>3.3930526356115451</v>
      </c>
      <c r="R75" s="93"/>
      <c r="S75" s="94">
        <f>'Provincial spending Projection '!AX67</f>
        <v>16.920950082176333</v>
      </c>
      <c r="T75" s="93"/>
      <c r="U75" s="96">
        <f>'Provincial spending Projection '!BC67</f>
        <v>12.794839968368869</v>
      </c>
      <c r="V75" s="98"/>
      <c r="W75" s="93">
        <f>'Provincial spending Projection '!BH67</f>
        <v>0.70754159647393866</v>
      </c>
    </row>
    <row r="76" spans="1:23">
      <c r="A76" s="80">
        <v>48</v>
      </c>
      <c r="B76" s="93"/>
      <c r="C76" s="94">
        <f>'Provincial spending Projection '!J68</f>
        <v>1.2520307779628777</v>
      </c>
      <c r="D76" s="94"/>
      <c r="E76" s="94">
        <f>'Provincial spending Projection '!O68</f>
        <v>0.43895934684497007</v>
      </c>
      <c r="F76" s="93"/>
      <c r="G76" s="94">
        <f>'Provincial spending Projection '!T68</f>
        <v>2.3692361313659678</v>
      </c>
      <c r="H76" s="93"/>
      <c r="I76" s="94">
        <f>'Provincial spending Projection '!Y68</f>
        <v>1.8344933737388092</v>
      </c>
      <c r="J76" s="93"/>
      <c r="K76" s="94">
        <f>'Provincial spending Projection '!AD68</f>
        <v>19.980807435150652</v>
      </c>
      <c r="L76" s="93"/>
      <c r="M76" s="94">
        <f>'Provincial spending Projection '!AI68</f>
        <v>36.044730831794105</v>
      </c>
      <c r="N76" s="93"/>
      <c r="O76" s="94">
        <f>'Provincial spending Projection '!$AN$36</f>
        <v>4.1056216946320383</v>
      </c>
      <c r="P76" s="93"/>
      <c r="Q76" s="94">
        <f>'Provincial spending Projection '!AS68</f>
        <v>3.3930526356115456</v>
      </c>
      <c r="R76" s="93"/>
      <c r="S76" s="94">
        <f>'Provincial spending Projection '!AX68</f>
        <v>16.920950082176329</v>
      </c>
      <c r="T76" s="93"/>
      <c r="U76" s="96">
        <f>'Provincial spending Projection '!BC68</f>
        <v>12.794839968368869</v>
      </c>
      <c r="V76" s="98"/>
      <c r="W76" s="93">
        <f>'Provincial spending Projection '!BH68</f>
        <v>0.70754159647393855</v>
      </c>
    </row>
    <row r="77" spans="1:23">
      <c r="A77" s="80">
        <v>49</v>
      </c>
      <c r="B77" s="93"/>
      <c r="C77" s="94">
        <f>'Provincial spending Projection '!J69</f>
        <v>1.2520307779628777</v>
      </c>
      <c r="D77" s="94"/>
      <c r="E77" s="94">
        <f>'Provincial spending Projection '!O69</f>
        <v>0.43895934684497007</v>
      </c>
      <c r="F77" s="93"/>
      <c r="G77" s="94">
        <f>'Provincial spending Projection '!T69</f>
        <v>2.3692361313659678</v>
      </c>
      <c r="H77" s="93"/>
      <c r="I77" s="94">
        <f>'Provincial spending Projection '!Y69</f>
        <v>1.8344933737388094</v>
      </c>
      <c r="J77" s="93"/>
      <c r="K77" s="94">
        <f>'Provincial spending Projection '!AD69</f>
        <v>19.980807435150652</v>
      </c>
      <c r="L77" s="93"/>
      <c r="M77" s="94">
        <f>'Provincial spending Projection '!AI69</f>
        <v>36.044730831794105</v>
      </c>
      <c r="N77" s="93"/>
      <c r="O77" s="94">
        <f>'Provincial spending Projection '!$AN$36</f>
        <v>4.1056216946320383</v>
      </c>
      <c r="P77" s="93"/>
      <c r="Q77" s="94">
        <f>'Provincial spending Projection '!AS69</f>
        <v>3.3930526356115465</v>
      </c>
      <c r="R77" s="93"/>
      <c r="S77" s="94">
        <f>'Provincial spending Projection '!AX69</f>
        <v>16.920950082176329</v>
      </c>
      <c r="T77" s="93"/>
      <c r="U77" s="96">
        <f>'Provincial spending Projection '!BC69</f>
        <v>12.794839968368869</v>
      </c>
      <c r="V77" s="98"/>
      <c r="W77" s="93">
        <f>'Provincial spending Projection '!BH69</f>
        <v>0.70754159647393866</v>
      </c>
    </row>
    <row r="78" spans="1:23">
      <c r="A78" s="80">
        <v>50</v>
      </c>
      <c r="B78" s="93"/>
      <c r="C78" s="94">
        <f>'Provincial spending Projection '!J70</f>
        <v>1.2520307779628777</v>
      </c>
      <c r="D78" s="94"/>
      <c r="E78" s="94">
        <f>'Provincial spending Projection '!O70</f>
        <v>0.43895934684497007</v>
      </c>
      <c r="F78" s="93"/>
      <c r="G78" s="94">
        <f>'Provincial spending Projection '!T70</f>
        <v>2.3692361313659678</v>
      </c>
      <c r="H78" s="93"/>
      <c r="I78" s="94">
        <f>'Provincial spending Projection '!Y70</f>
        <v>1.8344933737388094</v>
      </c>
      <c r="J78" s="93"/>
      <c r="K78" s="94">
        <f>'Provincial spending Projection '!AD70</f>
        <v>19.980807435150652</v>
      </c>
      <c r="L78" s="93"/>
      <c r="M78" s="94">
        <f>'Provincial spending Projection '!AI70</f>
        <v>36.044730831794105</v>
      </c>
      <c r="N78" s="93"/>
      <c r="O78" s="94">
        <f>'Provincial spending Projection '!$AN$36</f>
        <v>4.1056216946320383</v>
      </c>
      <c r="P78" s="93"/>
      <c r="Q78" s="94">
        <f>'Provincial spending Projection '!AS70</f>
        <v>3.3930526356115451</v>
      </c>
      <c r="R78" s="93"/>
      <c r="S78" s="94">
        <f>'Provincial spending Projection '!AX70</f>
        <v>16.920950082176329</v>
      </c>
      <c r="T78" s="93"/>
      <c r="U78" s="96">
        <f>'Provincial spending Projection '!BC70</f>
        <v>12.794839968368869</v>
      </c>
      <c r="V78" s="98"/>
      <c r="W78" s="93">
        <f>'Provincial spending Projection '!BH70</f>
        <v>0.70754159647393855</v>
      </c>
    </row>
    <row r="79" spans="1:23">
      <c r="J79" s="101"/>
      <c r="K79" s="136"/>
    </row>
  </sheetData>
  <sheetProtection algorithmName="SHA-512" hashValue="MiEUqaUmeftPXWwqem8RuTIiQQ1OMtqHFOuPXioU3mGPbwYWq5v2uQ6ZzhIRGxX1mEnx2PzOy9k0JeHKlotiwg==" saltValue="/XCgz88wNLphKotmGcOo8A=="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9"/>
  <sheetViews>
    <sheetView workbookViewId="0"/>
  </sheetViews>
  <sheetFormatPr defaultRowHeight="15"/>
  <cols>
    <col min="1" max="1" width="9.140625" style="2"/>
    <col min="2" max="2" width="11.7109375" style="2" customWidth="1"/>
    <col min="3" max="3" width="10.85546875" style="2" customWidth="1"/>
    <col min="4" max="4" width="12.42578125" style="2" customWidth="1"/>
    <col min="5" max="5" width="7.85546875" style="2" customWidth="1"/>
    <col min="6" max="6" width="10.42578125" style="2" customWidth="1"/>
    <col min="7" max="7" width="10.140625" style="2" customWidth="1"/>
    <col min="8" max="78" width="9.140625" style="2"/>
    <col min="79" max="79" width="9.140625" style="58"/>
    <col min="80" max="16384" width="9.140625" style="2"/>
  </cols>
  <sheetData>
    <row r="1" spans="1:79">
      <c r="C1" s="81" t="s">
        <v>55</v>
      </c>
      <c r="I1" s="163" t="s">
        <v>184</v>
      </c>
      <c r="P1" s="163" t="s">
        <v>226</v>
      </c>
      <c r="W1" s="163" t="s">
        <v>227</v>
      </c>
      <c r="AD1" s="163" t="s">
        <v>228</v>
      </c>
      <c r="AK1" s="163" t="s">
        <v>229</v>
      </c>
      <c r="AR1" s="163" t="s">
        <v>230</v>
      </c>
      <c r="AZ1" s="81" t="s">
        <v>231</v>
      </c>
      <c r="BF1" s="81" t="s">
        <v>232</v>
      </c>
      <c r="BN1" s="81" t="s">
        <v>233</v>
      </c>
      <c r="BU1" s="81" t="s">
        <v>234</v>
      </c>
    </row>
    <row r="2" spans="1:79" s="106" customFormat="1">
      <c r="B2" s="106" t="s">
        <v>172</v>
      </c>
      <c r="C2" s="106" t="s">
        <v>174</v>
      </c>
      <c r="D2" s="106" t="s">
        <v>176</v>
      </c>
      <c r="E2" s="106" t="s">
        <v>224</v>
      </c>
      <c r="F2" s="106" t="s">
        <v>158</v>
      </c>
      <c r="G2" s="106" t="s">
        <v>225</v>
      </c>
      <c r="I2" s="106" t="s">
        <v>172</v>
      </c>
      <c r="J2" s="106" t="s">
        <v>174</v>
      </c>
      <c r="K2" s="106" t="s">
        <v>176</v>
      </c>
      <c r="L2" s="106" t="s">
        <v>224</v>
      </c>
      <c r="M2" s="106" t="s">
        <v>158</v>
      </c>
      <c r="N2" s="106" t="s">
        <v>225</v>
      </c>
      <c r="P2" s="106" t="s">
        <v>172</v>
      </c>
      <c r="Q2" s="106" t="s">
        <v>174</v>
      </c>
      <c r="R2" s="106" t="s">
        <v>176</v>
      </c>
      <c r="S2" s="106" t="s">
        <v>224</v>
      </c>
      <c r="T2" s="106" t="s">
        <v>158</v>
      </c>
      <c r="U2" s="106" t="s">
        <v>225</v>
      </c>
      <c r="V2" s="106" t="s">
        <v>236</v>
      </c>
      <c r="W2" s="106" t="s">
        <v>172</v>
      </c>
      <c r="X2" s="106" t="s">
        <v>174</v>
      </c>
      <c r="Y2" s="106" t="s">
        <v>176</v>
      </c>
      <c r="Z2" s="106" t="s">
        <v>224</v>
      </c>
      <c r="AA2" s="106" t="s">
        <v>158</v>
      </c>
      <c r="AB2" s="106" t="s">
        <v>225</v>
      </c>
      <c r="AC2" s="106" t="s">
        <v>236</v>
      </c>
      <c r="AD2" s="106" t="s">
        <v>172</v>
      </c>
      <c r="AE2" s="106" t="s">
        <v>174</v>
      </c>
      <c r="AF2" s="106" t="s">
        <v>176</v>
      </c>
      <c r="AG2" s="106" t="s">
        <v>224</v>
      </c>
      <c r="AH2" s="106" t="s">
        <v>158</v>
      </c>
      <c r="AI2" s="106" t="s">
        <v>225</v>
      </c>
      <c r="AJ2" s="106" t="s">
        <v>236</v>
      </c>
      <c r="AK2" s="106" t="s">
        <v>172</v>
      </c>
      <c r="AL2" s="106" t="s">
        <v>174</v>
      </c>
      <c r="AM2" s="106" t="s">
        <v>176</v>
      </c>
      <c r="AN2" s="106" t="s">
        <v>224</v>
      </c>
      <c r="AO2" s="106" t="s">
        <v>158</v>
      </c>
      <c r="AP2" s="106" t="s">
        <v>225</v>
      </c>
      <c r="AQ2" s="106" t="s">
        <v>236</v>
      </c>
      <c r="AR2" s="106" t="s">
        <v>172</v>
      </c>
      <c r="AS2" s="106" t="s">
        <v>174</v>
      </c>
      <c r="AT2" s="106" t="s">
        <v>176</v>
      </c>
      <c r="AU2" s="106" t="s">
        <v>224</v>
      </c>
      <c r="AV2" s="106" t="s">
        <v>158</v>
      </c>
      <c r="AW2" s="106" t="s">
        <v>225</v>
      </c>
      <c r="AX2" s="106" t="s">
        <v>236</v>
      </c>
      <c r="AY2" s="106" t="s">
        <v>172</v>
      </c>
      <c r="AZ2" s="106" t="s">
        <v>174</v>
      </c>
      <c r="BA2" s="106" t="s">
        <v>176</v>
      </c>
      <c r="BB2" s="106" t="s">
        <v>224</v>
      </c>
      <c r="BC2" s="106" t="s">
        <v>158</v>
      </c>
      <c r="BD2" s="106" t="s">
        <v>225</v>
      </c>
      <c r="BE2" s="106" t="s">
        <v>236</v>
      </c>
      <c r="BF2" s="106" t="s">
        <v>172</v>
      </c>
      <c r="BG2" s="106" t="s">
        <v>174</v>
      </c>
      <c r="BH2" s="106" t="s">
        <v>176</v>
      </c>
      <c r="BI2" s="106" t="s">
        <v>224</v>
      </c>
      <c r="BJ2" s="106" t="s">
        <v>158</v>
      </c>
      <c r="BK2" s="106" t="s">
        <v>225</v>
      </c>
      <c r="BL2" s="106" t="s">
        <v>236</v>
      </c>
      <c r="BM2" s="106" t="s">
        <v>172</v>
      </c>
      <c r="BN2" s="106" t="s">
        <v>174</v>
      </c>
      <c r="BO2" s="106" t="s">
        <v>176</v>
      </c>
      <c r="BP2" s="106" t="s">
        <v>224</v>
      </c>
      <c r="BQ2" s="106" t="s">
        <v>158</v>
      </c>
      <c r="BR2" s="106" t="s">
        <v>225</v>
      </c>
      <c r="BS2" s="106" t="s">
        <v>236</v>
      </c>
      <c r="BT2" s="106" t="s">
        <v>172</v>
      </c>
      <c r="BU2" s="106" t="s">
        <v>174</v>
      </c>
      <c r="BV2" s="106" t="s">
        <v>176</v>
      </c>
      <c r="BW2" s="106" t="s">
        <v>224</v>
      </c>
      <c r="BX2" s="106" t="s">
        <v>158</v>
      </c>
      <c r="BY2" s="106" t="s">
        <v>225</v>
      </c>
      <c r="BZ2" s="106" t="s">
        <v>236</v>
      </c>
      <c r="CA2" s="168" t="s">
        <v>235</v>
      </c>
    </row>
    <row r="3" spans="1:79">
      <c r="A3" s="80">
        <v>75</v>
      </c>
      <c r="B3" s="2">
        <v>0.95005000000000006</v>
      </c>
      <c r="C3" s="2">
        <v>0.14427000000000001</v>
      </c>
      <c r="D3" s="2">
        <v>0.10984000000000001</v>
      </c>
      <c r="E3" s="2">
        <v>0.35411999999999999</v>
      </c>
      <c r="F3" s="2">
        <v>0.21803999999999998</v>
      </c>
      <c r="G3" s="2">
        <v>0.39182</v>
      </c>
      <c r="I3" s="2">
        <v>0.20000999999999999</v>
      </c>
      <c r="J3" s="2">
        <v>6.5579999999999999E-2</v>
      </c>
      <c r="K3" s="2">
        <v>3.5250000000000004E-2</v>
      </c>
      <c r="L3" s="2">
        <v>8.115E-2</v>
      </c>
      <c r="M3" s="2">
        <v>5.3280000000000008E-2</v>
      </c>
      <c r="N3" s="2">
        <v>5.0819999999999997E-2</v>
      </c>
      <c r="P3" s="2">
        <v>1.54844</v>
      </c>
      <c r="Q3" s="2">
        <v>0.16148000000000001</v>
      </c>
      <c r="R3" s="2">
        <v>0.25411</v>
      </c>
      <c r="S3" s="2">
        <v>0.24099999999999999</v>
      </c>
      <c r="T3" s="2">
        <v>0.4451</v>
      </c>
      <c r="U3" s="2">
        <v>0.48526999999999998</v>
      </c>
      <c r="W3" s="2">
        <v>1.1246499999999999</v>
      </c>
      <c r="X3" s="2">
        <v>0.15656999999999999</v>
      </c>
      <c r="Y3" s="2">
        <v>0.16968</v>
      </c>
      <c r="Z3" s="2">
        <v>0.21394000000000002</v>
      </c>
      <c r="AA3" s="2">
        <v>0.26395000000000002</v>
      </c>
      <c r="AB3" s="2">
        <v>0.34592000000000001</v>
      </c>
      <c r="AD3" s="2">
        <v>13.128509999999999</v>
      </c>
      <c r="AE3" s="2">
        <v>2.0738699999999999</v>
      </c>
      <c r="AF3" s="2">
        <v>2.1517499999999998</v>
      </c>
      <c r="AG3" s="2">
        <v>2.3665100000000003</v>
      </c>
      <c r="AH3" s="2">
        <v>4.01905</v>
      </c>
      <c r="AI3" s="2">
        <v>3.95675</v>
      </c>
      <c r="AK3" s="2">
        <v>15.899140000000001</v>
      </c>
      <c r="AL3" s="2">
        <v>4.0133099999999997</v>
      </c>
      <c r="AM3" s="2">
        <v>3.3723000000000001</v>
      </c>
      <c r="AN3" s="2">
        <v>3.0403099999999998</v>
      </c>
      <c r="AO3" s="2">
        <v>5.79373</v>
      </c>
      <c r="AP3" s="2">
        <v>4.1354500000000005</v>
      </c>
      <c r="AR3" s="2">
        <v>2.05748</v>
      </c>
      <c r="AS3" s="2">
        <v>0.54183000000000003</v>
      </c>
      <c r="AT3" s="2">
        <v>0.35576000000000002</v>
      </c>
      <c r="AU3" s="2">
        <v>0.42050999999999999</v>
      </c>
      <c r="AV3" s="2">
        <v>0.55249000000000004</v>
      </c>
      <c r="AW3" s="2">
        <v>0.55003000000000002</v>
      </c>
      <c r="AY3" s="2">
        <v>1.56155</v>
      </c>
      <c r="AZ3" s="2">
        <v>0.42050999999999999</v>
      </c>
      <c r="BA3" s="2">
        <v>0.29428000000000004</v>
      </c>
      <c r="BB3" s="2">
        <v>0.29099999999999998</v>
      </c>
      <c r="BC3" s="2">
        <v>0.45084000000000002</v>
      </c>
      <c r="BD3" s="2">
        <v>0.59756999999999993</v>
      </c>
      <c r="BF3" s="2">
        <v>3.5788599999999997</v>
      </c>
      <c r="BG3" s="2">
        <v>0.77298999999999995</v>
      </c>
      <c r="BH3" s="2">
        <v>0.83774999999999999</v>
      </c>
      <c r="BI3" s="2">
        <v>0.67052</v>
      </c>
      <c r="BJ3" s="2">
        <v>1.20252</v>
      </c>
      <c r="BK3" s="2">
        <v>1.07054</v>
      </c>
      <c r="BM3" s="2">
        <v>4.5125199999999994</v>
      </c>
      <c r="BN3" s="2">
        <v>0.85824</v>
      </c>
      <c r="BO3" s="2">
        <v>1.3722000000000001</v>
      </c>
      <c r="BP3" s="2">
        <v>1.11317</v>
      </c>
      <c r="BQ3" s="2">
        <v>2.0476399999999999</v>
      </c>
      <c r="BR3" s="2">
        <v>1.43614</v>
      </c>
      <c r="BT3" s="2">
        <v>0.15246999999999999</v>
      </c>
      <c r="BU3" s="2">
        <v>1.3939999999999999E-2</v>
      </c>
      <c r="BV3" s="2">
        <v>3.3610000000000001E-2</v>
      </c>
      <c r="BW3" s="2">
        <v>3.8530000000000002E-2</v>
      </c>
      <c r="BX3" s="2">
        <v>3.5250000000000004E-2</v>
      </c>
      <c r="BY3" s="2">
        <v>0.14509</v>
      </c>
      <c r="CA3" s="58">
        <f>SUM(B3:BY3)</f>
        <v>100.00084999999999</v>
      </c>
    </row>
    <row r="4" spans="1:79">
      <c r="A4" s="80">
        <v>76</v>
      </c>
      <c r="B4" s="2">
        <v>0.9202999999999999</v>
      </c>
      <c r="C4" s="2">
        <v>0.18292</v>
      </c>
      <c r="D4" s="2">
        <v>0.10533999999999999</v>
      </c>
      <c r="E4" s="2">
        <v>0.48399000000000003</v>
      </c>
      <c r="F4" s="2">
        <v>0.21779999999999999</v>
      </c>
      <c r="G4" s="2">
        <v>0.31673000000000001</v>
      </c>
      <c r="I4" s="2">
        <v>0.18933</v>
      </c>
      <c r="J4" s="2">
        <v>6.2630000000000005E-2</v>
      </c>
      <c r="K4" s="2">
        <v>3.7010000000000001E-2</v>
      </c>
      <c r="L4" s="2">
        <v>6.1919999999999996E-2</v>
      </c>
      <c r="M4" s="2">
        <v>5.1250000000000004E-2</v>
      </c>
      <c r="N4" s="2">
        <v>4.555E-2</v>
      </c>
      <c r="P4" s="2">
        <v>1.56016</v>
      </c>
      <c r="Q4" s="2">
        <v>0.18434</v>
      </c>
      <c r="R4" s="2">
        <v>0.25124999999999997</v>
      </c>
      <c r="S4" s="2">
        <v>0.23416999999999999</v>
      </c>
      <c r="T4" s="2">
        <v>0.43346000000000001</v>
      </c>
      <c r="U4" s="2">
        <v>0.48327999999999999</v>
      </c>
      <c r="W4" s="2">
        <v>1.1644300000000001</v>
      </c>
      <c r="X4" s="2">
        <v>0.19643999999999998</v>
      </c>
      <c r="Y4" s="2">
        <v>0.17296</v>
      </c>
      <c r="Z4" s="2">
        <v>0.20926</v>
      </c>
      <c r="AA4" s="2">
        <v>0.24840000000000001</v>
      </c>
      <c r="AB4" s="2">
        <v>0.29894000000000004</v>
      </c>
      <c r="AD4" s="2">
        <v>13.259979999999999</v>
      </c>
      <c r="AE4" s="2">
        <v>2.4292199999999999</v>
      </c>
      <c r="AF4" s="2">
        <v>2.2014499999999999</v>
      </c>
      <c r="AG4" s="2">
        <v>2.10893</v>
      </c>
      <c r="AH4" s="2">
        <v>3.9445399999999999</v>
      </c>
      <c r="AI4" s="2">
        <v>3.6370600000000004</v>
      </c>
      <c r="AK4" s="2">
        <v>16.077809999999999</v>
      </c>
      <c r="AL4" s="2">
        <v>4.0463199999999997</v>
      </c>
      <c r="AM4" s="2">
        <v>3.3900800000000002</v>
      </c>
      <c r="AN4" s="2">
        <v>3.00075</v>
      </c>
      <c r="AO4" s="2">
        <v>5.5203600000000002</v>
      </c>
      <c r="AP4" s="2">
        <v>3.8427599999999997</v>
      </c>
      <c r="AR4" s="2">
        <v>2.0164</v>
      </c>
      <c r="AS4" s="2">
        <v>0.58791000000000004</v>
      </c>
      <c r="AT4" s="2">
        <v>0.38435000000000002</v>
      </c>
      <c r="AU4" s="2">
        <v>0.36584</v>
      </c>
      <c r="AV4" s="2">
        <v>0.54164000000000001</v>
      </c>
      <c r="AW4" s="2">
        <v>0.58292999999999995</v>
      </c>
      <c r="AY4" s="2">
        <v>1.65625</v>
      </c>
      <c r="AZ4" s="2">
        <v>0.42207</v>
      </c>
      <c r="BA4" s="2">
        <v>0.30107</v>
      </c>
      <c r="BB4" s="2">
        <v>0.28541</v>
      </c>
      <c r="BC4" s="2">
        <v>0.44768999999999998</v>
      </c>
      <c r="BD4" s="2">
        <v>0.59075999999999995</v>
      </c>
      <c r="BF4" s="2">
        <v>3.6712300000000004</v>
      </c>
      <c r="BG4" s="2">
        <v>0.76868999999999998</v>
      </c>
      <c r="BH4" s="2">
        <v>0.84484999999999999</v>
      </c>
      <c r="BI4" s="2">
        <v>0.64271</v>
      </c>
      <c r="BJ4" s="2">
        <v>1.1829400000000001</v>
      </c>
      <c r="BK4" s="2">
        <v>1.1388100000000001</v>
      </c>
      <c r="BM4" s="2">
        <v>4.5780000000000003</v>
      </c>
      <c r="BN4" s="2">
        <v>0.84627999999999992</v>
      </c>
      <c r="BO4" s="2">
        <v>1.35162</v>
      </c>
      <c r="BP4" s="2">
        <v>1.1067799999999999</v>
      </c>
      <c r="BQ4" s="2">
        <v>2.1188899999999999</v>
      </c>
      <c r="BR4" s="2">
        <v>1.58792</v>
      </c>
      <c r="BT4" s="2">
        <v>0.15373999999999999</v>
      </c>
      <c r="BU4" s="2">
        <v>1.3520000000000001E-2</v>
      </c>
      <c r="BV4" s="2">
        <v>3.2739999999999998E-2</v>
      </c>
      <c r="BW4" s="2">
        <v>3.7720000000000004E-2</v>
      </c>
      <c r="BX4" s="2">
        <v>3.3450000000000001E-2</v>
      </c>
      <c r="BY4" s="2">
        <v>0.13523000000000002</v>
      </c>
      <c r="CA4" s="58">
        <f t="shared" ref="CA4:CA67" si="0">SUM(B4:BY4)</f>
        <v>99.998559999999983</v>
      </c>
    </row>
    <row r="5" spans="1:79">
      <c r="A5" s="80">
        <v>77</v>
      </c>
      <c r="B5" s="2">
        <v>0.93203999999999998</v>
      </c>
      <c r="C5" s="2">
        <v>0.21811999999999998</v>
      </c>
      <c r="D5" s="2">
        <v>0.11521000000000001</v>
      </c>
      <c r="E5" s="2">
        <v>0.62912999999999997</v>
      </c>
      <c r="F5" s="2">
        <v>0.20971000000000001</v>
      </c>
      <c r="G5" s="2">
        <v>0.24401</v>
      </c>
      <c r="I5" s="2">
        <v>0.18447</v>
      </c>
      <c r="J5" s="2">
        <v>6.4079999999999998E-2</v>
      </c>
      <c r="K5" s="2">
        <v>3.8830000000000003E-2</v>
      </c>
      <c r="L5" s="2">
        <v>5.2429999999999997E-2</v>
      </c>
      <c r="M5" s="2">
        <v>5.178E-2</v>
      </c>
      <c r="N5" s="2">
        <v>5.3720000000000004E-2</v>
      </c>
      <c r="P5" s="2">
        <v>1.5320400000000001</v>
      </c>
      <c r="Q5" s="2">
        <v>0.2356</v>
      </c>
      <c r="R5" s="2">
        <v>0.27507999999999999</v>
      </c>
      <c r="S5" s="2">
        <v>0.24012999999999998</v>
      </c>
      <c r="T5" s="2">
        <v>0.43106999999999995</v>
      </c>
      <c r="U5" s="2">
        <v>0.32233000000000001</v>
      </c>
      <c r="W5" s="2">
        <v>1.17605</v>
      </c>
      <c r="X5" s="2">
        <v>0.22265000000000001</v>
      </c>
      <c r="Y5" s="2">
        <v>0.18447</v>
      </c>
      <c r="Z5" s="2">
        <v>0.22588999999999998</v>
      </c>
      <c r="AA5" s="2">
        <v>0.24725</v>
      </c>
      <c r="AB5" s="2">
        <v>0.26602000000000003</v>
      </c>
      <c r="AD5" s="2">
        <v>12.61683</v>
      </c>
      <c r="AE5" s="2">
        <v>2.7061500000000001</v>
      </c>
      <c r="AF5" s="2">
        <v>2.28932</v>
      </c>
      <c r="AG5" s="2">
        <v>2.0064700000000002</v>
      </c>
      <c r="AH5" s="2">
        <v>3.9695800000000006</v>
      </c>
      <c r="AI5" s="2">
        <v>3.6006499999999999</v>
      </c>
      <c r="AK5" s="2">
        <v>15.526860000000001</v>
      </c>
      <c r="AL5" s="2">
        <v>4.0925599999999998</v>
      </c>
      <c r="AM5" s="2">
        <v>3.62201</v>
      </c>
      <c r="AN5" s="2">
        <v>2.9430399999999999</v>
      </c>
      <c r="AO5" s="2">
        <v>5.5935300000000003</v>
      </c>
      <c r="AP5" s="2">
        <v>3.97864</v>
      </c>
      <c r="AR5" s="2">
        <v>2.0032399999999999</v>
      </c>
      <c r="AS5" s="2">
        <v>0.59223000000000003</v>
      </c>
      <c r="AT5" s="2">
        <v>0.40194000000000002</v>
      </c>
      <c r="AU5" s="2">
        <v>0.34627999999999998</v>
      </c>
      <c r="AV5" s="2">
        <v>0.53398000000000001</v>
      </c>
      <c r="AW5" s="2">
        <v>0.69191000000000003</v>
      </c>
      <c r="AY5" s="2">
        <v>1.6880300000000001</v>
      </c>
      <c r="AZ5" s="2">
        <v>0.43042000000000002</v>
      </c>
      <c r="BA5" s="2">
        <v>0.34239000000000003</v>
      </c>
      <c r="BB5" s="2">
        <v>0.26990000000000003</v>
      </c>
      <c r="BC5" s="2">
        <v>0.44853999999999994</v>
      </c>
      <c r="BD5" s="2">
        <v>0.62265000000000004</v>
      </c>
      <c r="BF5" s="2">
        <v>3.4931999999999999</v>
      </c>
      <c r="BG5" s="2">
        <v>0.79547000000000001</v>
      </c>
      <c r="BH5" s="2">
        <v>0.92426999999999992</v>
      </c>
      <c r="BI5" s="2">
        <v>0.63754</v>
      </c>
      <c r="BJ5" s="2">
        <v>1.1851099999999999</v>
      </c>
      <c r="BK5" s="2">
        <v>1.1987100000000002</v>
      </c>
      <c r="BM5" s="2">
        <v>4.6420700000000004</v>
      </c>
      <c r="BN5" s="2">
        <v>0.83560000000000001</v>
      </c>
      <c r="BO5" s="2">
        <v>1.4381899999999999</v>
      </c>
      <c r="BP5" s="2">
        <v>1.10615</v>
      </c>
      <c r="BQ5" s="2">
        <v>2.08155</v>
      </c>
      <c r="BR5" s="2">
        <v>1.7534000000000001</v>
      </c>
      <c r="BT5" s="2">
        <v>0.17152000000000001</v>
      </c>
      <c r="BU5" s="2">
        <v>1.359E-2</v>
      </c>
      <c r="BV5" s="2">
        <v>3.3009999999999998E-2</v>
      </c>
      <c r="BW5" s="2">
        <v>3.7540000000000004E-2</v>
      </c>
      <c r="BX5" s="2">
        <v>3.3660000000000002E-2</v>
      </c>
      <c r="BY5" s="2">
        <v>0.15016000000000002</v>
      </c>
      <c r="CA5" s="58">
        <f t="shared" si="0"/>
        <v>99.999999999999972</v>
      </c>
    </row>
    <row r="6" spans="1:79">
      <c r="A6" s="80">
        <v>78</v>
      </c>
      <c r="B6" s="2">
        <v>0.96862000000000004</v>
      </c>
      <c r="C6" s="2">
        <v>0.23441000000000001</v>
      </c>
      <c r="D6" s="2">
        <v>0.12333999999999999</v>
      </c>
      <c r="E6" s="2">
        <v>0.66113999999999995</v>
      </c>
      <c r="F6" s="2">
        <v>0.19816999999999999</v>
      </c>
      <c r="G6" s="2">
        <v>0.22680999999999998</v>
      </c>
      <c r="I6" s="2">
        <v>0.18823000000000001</v>
      </c>
      <c r="J6" s="2">
        <v>6.3130000000000006E-2</v>
      </c>
      <c r="K6" s="2">
        <v>3.6830000000000002E-2</v>
      </c>
      <c r="L6" s="2">
        <v>6.7809999999999995E-2</v>
      </c>
      <c r="M6" s="2">
        <v>5.2610000000000004E-2</v>
      </c>
      <c r="N6" s="2">
        <v>5.6119999999999996E-2</v>
      </c>
      <c r="P6" s="2">
        <v>1.4865400000000002</v>
      </c>
      <c r="Q6" s="2">
        <v>0.25720999999999999</v>
      </c>
      <c r="R6" s="2">
        <v>0.27533000000000002</v>
      </c>
      <c r="S6" s="2">
        <v>0.26656000000000002</v>
      </c>
      <c r="T6" s="2">
        <v>0.42264000000000002</v>
      </c>
      <c r="U6" s="2">
        <v>0.28760000000000002</v>
      </c>
      <c r="W6" s="2">
        <v>1.1609400000000001</v>
      </c>
      <c r="X6" s="2">
        <v>0.24669000000000002</v>
      </c>
      <c r="Y6" s="2">
        <v>0.20518</v>
      </c>
      <c r="Z6" s="2">
        <v>0.23089999999999999</v>
      </c>
      <c r="AA6" s="2">
        <v>0.24610000000000001</v>
      </c>
      <c r="AB6" s="2">
        <v>0.27533000000000002</v>
      </c>
      <c r="AD6" s="2">
        <v>13.11116</v>
      </c>
      <c r="AE6" s="2">
        <v>2.8725400000000003</v>
      </c>
      <c r="AF6" s="2">
        <v>2.3306499999999999</v>
      </c>
      <c r="AG6" s="2">
        <v>1.7764899999999999</v>
      </c>
      <c r="AH6" s="2">
        <v>4.0001600000000002</v>
      </c>
      <c r="AI6" s="2">
        <v>3.1882099999999998</v>
      </c>
      <c r="AK6" s="2">
        <v>14.97475</v>
      </c>
      <c r="AL6" s="2">
        <v>4.0989499999999994</v>
      </c>
      <c r="AM6" s="2">
        <v>3.6961900000000001</v>
      </c>
      <c r="AN6" s="2">
        <v>3.0829800000000001</v>
      </c>
      <c r="AO6" s="2">
        <v>5.7462499999999999</v>
      </c>
      <c r="AP6" s="2">
        <v>3.8943600000000003</v>
      </c>
      <c r="AR6" s="2">
        <v>1.8495600000000001</v>
      </c>
      <c r="AS6" s="2">
        <v>0.58923999999999999</v>
      </c>
      <c r="AT6" s="2">
        <v>0.40860999999999997</v>
      </c>
      <c r="AU6" s="2">
        <v>0.33437</v>
      </c>
      <c r="AV6" s="2">
        <v>0.55357999999999996</v>
      </c>
      <c r="AW6" s="2">
        <v>0.64301999999999992</v>
      </c>
      <c r="AY6" s="2">
        <v>1.6093</v>
      </c>
      <c r="AZ6" s="2">
        <v>0.43724999999999997</v>
      </c>
      <c r="BA6" s="2">
        <v>0.35014999999999996</v>
      </c>
      <c r="BB6" s="2">
        <v>0.26363999999999999</v>
      </c>
      <c r="BC6" s="2">
        <v>0.44602000000000003</v>
      </c>
      <c r="BD6" s="2">
        <v>0.53137000000000001</v>
      </c>
      <c r="BF6" s="2">
        <v>3.2560199999999999</v>
      </c>
      <c r="BG6" s="2">
        <v>0.88327000000000011</v>
      </c>
      <c r="BH6" s="2">
        <v>0.97797000000000001</v>
      </c>
      <c r="BI6" s="2">
        <v>0.64710999999999996</v>
      </c>
      <c r="BJ6" s="2">
        <v>1.2199800000000001</v>
      </c>
      <c r="BK6" s="2">
        <v>1.58124</v>
      </c>
      <c r="BM6" s="2">
        <v>4.37019</v>
      </c>
      <c r="BN6" s="2">
        <v>1.1282099999999999</v>
      </c>
      <c r="BO6" s="2">
        <v>1.5783200000000002</v>
      </c>
      <c r="BP6" s="2">
        <v>1.0802700000000001</v>
      </c>
      <c r="BQ6" s="2">
        <v>2.0845500000000001</v>
      </c>
      <c r="BR6" s="2">
        <v>1.7098499999999999</v>
      </c>
      <c r="BT6" s="2">
        <v>0.17712</v>
      </c>
      <c r="BU6" s="2">
        <v>1.3439999999999999E-2</v>
      </c>
      <c r="BV6" s="2">
        <v>3.3320000000000002E-2</v>
      </c>
      <c r="BW6" s="2">
        <v>3.9169999999999996E-2</v>
      </c>
      <c r="BX6" s="2">
        <v>3.3320000000000002E-2</v>
      </c>
      <c r="BY6" s="2">
        <v>0.15842000000000001</v>
      </c>
      <c r="CA6" s="58">
        <f t="shared" si="0"/>
        <v>99.99881000000002</v>
      </c>
    </row>
    <row r="7" spans="1:79">
      <c r="A7" s="80">
        <v>79</v>
      </c>
      <c r="B7" s="2">
        <v>1.0141</v>
      </c>
      <c r="C7" s="2">
        <v>0.25718000000000002</v>
      </c>
      <c r="D7" s="2">
        <v>0.15024000000000001</v>
      </c>
      <c r="E7" s="2">
        <v>0.63329000000000002</v>
      </c>
      <c r="F7" s="2">
        <v>0.19719</v>
      </c>
      <c r="G7" s="2">
        <v>0.21805000000000002</v>
      </c>
      <c r="I7" s="2">
        <v>0.18832000000000002</v>
      </c>
      <c r="J7" s="2">
        <v>6.2600000000000003E-2</v>
      </c>
      <c r="K7" s="2">
        <v>3.4949999999999995E-2</v>
      </c>
      <c r="L7" s="2">
        <v>8.3470000000000003E-2</v>
      </c>
      <c r="M7" s="2">
        <v>5.008E-2</v>
      </c>
      <c r="N7" s="2">
        <v>8.3989999999999995E-2</v>
      </c>
      <c r="P7" s="2">
        <v>1.47055</v>
      </c>
      <c r="Q7" s="2">
        <v>0.26447999999999999</v>
      </c>
      <c r="R7" s="2">
        <v>0.27283000000000002</v>
      </c>
      <c r="S7" s="2">
        <v>0.29630000000000001</v>
      </c>
      <c r="T7" s="2">
        <v>0.41263000000000005</v>
      </c>
      <c r="U7" s="2">
        <v>0.27230000000000004</v>
      </c>
      <c r="W7" s="2">
        <v>1.1226</v>
      </c>
      <c r="X7" s="2">
        <v>0.29786999999999997</v>
      </c>
      <c r="Y7" s="2">
        <v>0.20501</v>
      </c>
      <c r="Z7" s="2">
        <v>0.26083000000000001</v>
      </c>
      <c r="AA7" s="2">
        <v>0.25144</v>
      </c>
      <c r="AB7" s="2">
        <v>0.31403999999999999</v>
      </c>
      <c r="AD7" s="2">
        <v>13.018460000000001</v>
      </c>
      <c r="AE7" s="2">
        <v>2.9937900000000002</v>
      </c>
      <c r="AF7" s="2">
        <v>2.3625799999999999</v>
      </c>
      <c r="AG7" s="2">
        <v>1.7188599999999998</v>
      </c>
      <c r="AH7" s="2">
        <v>3.9969299999999999</v>
      </c>
      <c r="AI7" s="2">
        <v>2.7726000000000002</v>
      </c>
      <c r="AK7" s="2">
        <v>14.460839999999999</v>
      </c>
      <c r="AL7" s="2">
        <v>4.2113300000000002</v>
      </c>
      <c r="AM7" s="2">
        <v>3.7741900000000004</v>
      </c>
      <c r="AN7" s="2">
        <v>3.09395</v>
      </c>
      <c r="AO7" s="2">
        <v>5.5785999999999998</v>
      </c>
      <c r="AP7" s="2">
        <v>3.9786700000000002</v>
      </c>
      <c r="AR7" s="2">
        <v>1.77363</v>
      </c>
      <c r="AS7" s="2">
        <v>0.58426</v>
      </c>
      <c r="AT7" s="2">
        <v>0.40533000000000002</v>
      </c>
      <c r="AU7" s="2">
        <v>0.36464000000000002</v>
      </c>
      <c r="AV7" s="2">
        <v>0.56181999999999999</v>
      </c>
      <c r="AW7" s="2">
        <v>0.60460000000000003</v>
      </c>
      <c r="AY7" s="2">
        <v>1.55871</v>
      </c>
      <c r="AZ7" s="2">
        <v>0.48618000000000006</v>
      </c>
      <c r="BA7" s="2">
        <v>0.36568000000000001</v>
      </c>
      <c r="BB7" s="2">
        <v>0.25508999999999998</v>
      </c>
      <c r="BC7" s="2">
        <v>0.44235999999999998</v>
      </c>
      <c r="BD7" s="2">
        <v>0.56181999999999999</v>
      </c>
      <c r="BF7" s="2">
        <v>3.2707899999999999</v>
      </c>
      <c r="BG7" s="2">
        <v>0.91445999999999994</v>
      </c>
      <c r="BH7" s="2">
        <v>1.0266199999999999</v>
      </c>
      <c r="BI7" s="2">
        <v>0.69901999999999997</v>
      </c>
      <c r="BJ7" s="2">
        <v>1.2524999999999999</v>
      </c>
      <c r="BK7" s="2">
        <v>2.1267899999999997</v>
      </c>
      <c r="BM7" s="2">
        <v>4.2728900000000003</v>
      </c>
      <c r="BN7" s="2">
        <v>1.24624</v>
      </c>
      <c r="BO7" s="2">
        <v>1.5910500000000001</v>
      </c>
      <c r="BP7" s="2">
        <v>1.2081599999999999</v>
      </c>
      <c r="BQ7" s="2">
        <v>2.1262699999999999</v>
      </c>
      <c r="BR7" s="2">
        <v>1.4940200000000001</v>
      </c>
      <c r="BT7" s="2">
        <v>0.17788000000000001</v>
      </c>
      <c r="BU7" s="2">
        <v>9.9100000000000004E-3</v>
      </c>
      <c r="BV7" s="2">
        <v>3.3389999999999996E-2</v>
      </c>
      <c r="BW7" s="2">
        <v>3.8079999999999996E-2</v>
      </c>
      <c r="BX7" s="2">
        <v>3.3910000000000003E-2</v>
      </c>
      <c r="BY7" s="2">
        <v>0.13928000000000001</v>
      </c>
      <c r="CA7" s="58">
        <f t="shared" si="0"/>
        <v>100.00052000000001</v>
      </c>
    </row>
    <row r="8" spans="1:79">
      <c r="A8" s="80">
        <v>80</v>
      </c>
      <c r="B8" s="2">
        <v>0.98751</v>
      </c>
      <c r="C8" s="2">
        <v>0.26458999999999999</v>
      </c>
      <c r="D8" s="2">
        <v>0.13991999999999999</v>
      </c>
      <c r="E8" s="2">
        <v>0.58255000000000001</v>
      </c>
      <c r="F8" s="2">
        <v>0.20091000000000003</v>
      </c>
      <c r="G8" s="2">
        <v>0.19417999999999999</v>
      </c>
      <c r="I8" s="2">
        <v>0.18342</v>
      </c>
      <c r="J8" s="2">
        <v>6.3230000000000008E-2</v>
      </c>
      <c r="K8" s="2">
        <v>3.2289999999999999E-2</v>
      </c>
      <c r="L8" s="2">
        <v>8.6549999999999988E-2</v>
      </c>
      <c r="M8" s="2">
        <v>4.8879999999999993E-2</v>
      </c>
      <c r="N8" s="2">
        <v>0.13408999999999999</v>
      </c>
      <c r="P8" s="2">
        <v>1.4149</v>
      </c>
      <c r="Q8" s="2">
        <v>0.26997000000000004</v>
      </c>
      <c r="R8" s="2">
        <v>0.25652000000000003</v>
      </c>
      <c r="S8" s="2">
        <v>0.29285</v>
      </c>
      <c r="T8" s="2">
        <v>0.40048</v>
      </c>
      <c r="U8" s="2">
        <v>0.31213000000000002</v>
      </c>
      <c r="W8" s="2">
        <v>1.12161</v>
      </c>
      <c r="X8" s="2">
        <v>0.33635000000000004</v>
      </c>
      <c r="Y8" s="2">
        <v>0.20315</v>
      </c>
      <c r="Z8" s="2">
        <v>0.28028999999999998</v>
      </c>
      <c r="AA8" s="2">
        <v>0.25921</v>
      </c>
      <c r="AB8" s="2">
        <v>0.32200000000000001</v>
      </c>
      <c r="AD8" s="2">
        <v>12.676689999999999</v>
      </c>
      <c r="AE8" s="2">
        <v>3.0204</v>
      </c>
      <c r="AF8" s="2">
        <v>2.3499400000000001</v>
      </c>
      <c r="AG8" s="2">
        <v>1.5315000000000001</v>
      </c>
      <c r="AH8" s="2">
        <v>3.9177700000000004</v>
      </c>
      <c r="AI8" s="2">
        <v>2.90245</v>
      </c>
      <c r="AK8" s="2">
        <v>13.758839999999999</v>
      </c>
      <c r="AL8" s="2">
        <v>4.1388599999999993</v>
      </c>
      <c r="AM8" s="2">
        <v>3.7460100000000005</v>
      </c>
      <c r="AN8" s="2">
        <v>3.0396800000000002</v>
      </c>
      <c r="AO8" s="2">
        <v>5.50488</v>
      </c>
      <c r="AP8" s="2">
        <v>4.0478199999999998</v>
      </c>
      <c r="AR8" s="2">
        <v>1.7781499999999999</v>
      </c>
      <c r="AS8" s="2">
        <v>0.56281999999999999</v>
      </c>
      <c r="AT8" s="2">
        <v>0.40765000000000001</v>
      </c>
      <c r="AU8" s="2">
        <v>0.39374999999999999</v>
      </c>
      <c r="AV8" s="2">
        <v>0.53366999999999998</v>
      </c>
      <c r="AW8" s="2">
        <v>0.67987000000000009</v>
      </c>
      <c r="AY8" s="2">
        <v>1.575</v>
      </c>
      <c r="AZ8" s="2">
        <v>0.46416000000000002</v>
      </c>
      <c r="BA8" s="2">
        <v>0.37222</v>
      </c>
      <c r="BB8" s="2">
        <v>0.24396000000000001</v>
      </c>
      <c r="BC8" s="2">
        <v>0.44129000000000002</v>
      </c>
      <c r="BD8" s="2">
        <v>0.56147999999999998</v>
      </c>
      <c r="BF8" s="2">
        <v>3.37378</v>
      </c>
      <c r="BG8" s="2">
        <v>0.91217000000000004</v>
      </c>
      <c r="BH8" s="2">
        <v>1.0458099999999999</v>
      </c>
      <c r="BI8" s="2">
        <v>0.69735999999999998</v>
      </c>
      <c r="BJ8" s="2">
        <v>1.2799100000000001</v>
      </c>
      <c r="BK8" s="2">
        <v>2.3463600000000002</v>
      </c>
      <c r="BM8" s="2">
        <v>4.8389099999999994</v>
      </c>
      <c r="BN8" s="2">
        <v>1.34673</v>
      </c>
      <c r="BO8" s="2">
        <v>1.55661</v>
      </c>
      <c r="BP8" s="2">
        <v>1.26736</v>
      </c>
      <c r="BQ8" s="2">
        <v>2.1234699999999997</v>
      </c>
      <c r="BR8" s="2">
        <v>1.78264</v>
      </c>
      <c r="BT8" s="2">
        <v>0.15203</v>
      </c>
      <c r="BU8" s="2">
        <v>9.8700000000000003E-3</v>
      </c>
      <c r="BV8" s="2">
        <v>3.3189999999999997E-2</v>
      </c>
      <c r="BW8" s="2">
        <v>3.5429999999999996E-2</v>
      </c>
      <c r="BX8" s="2">
        <v>3.2289999999999999E-2</v>
      </c>
      <c r="BY8" s="2">
        <v>0.12826000000000001</v>
      </c>
      <c r="CA8" s="58">
        <f t="shared" si="0"/>
        <v>99.998620000000017</v>
      </c>
    </row>
    <row r="9" spans="1:79">
      <c r="A9" s="80">
        <v>81</v>
      </c>
      <c r="B9" s="2">
        <v>0.97880999999999996</v>
      </c>
      <c r="C9" s="2">
        <v>0.24699000000000002</v>
      </c>
      <c r="D9" s="2">
        <v>0.12254</v>
      </c>
      <c r="E9" s="2">
        <v>0.60358000000000001</v>
      </c>
      <c r="F9" s="2">
        <v>0.19599</v>
      </c>
      <c r="G9" s="2">
        <v>0.21578</v>
      </c>
      <c r="I9" s="2">
        <v>0.17887</v>
      </c>
      <c r="J9" s="2">
        <v>6.089E-2</v>
      </c>
      <c r="K9" s="2">
        <v>3.3489999999999999E-2</v>
      </c>
      <c r="L9" s="2">
        <v>9.8569999999999991E-2</v>
      </c>
      <c r="M9" s="2">
        <v>4.8329999999999998E-2</v>
      </c>
      <c r="N9" s="2">
        <v>9.8569999999999991E-2</v>
      </c>
      <c r="P9" s="2">
        <v>1.5070399999999999</v>
      </c>
      <c r="Q9" s="2">
        <v>0.25763999999999998</v>
      </c>
      <c r="R9" s="2">
        <v>0.24545999999999998</v>
      </c>
      <c r="S9" s="2">
        <v>0.28276000000000001</v>
      </c>
      <c r="T9" s="2">
        <v>0.36230000000000001</v>
      </c>
      <c r="U9" s="2">
        <v>0.34669</v>
      </c>
      <c r="W9" s="2">
        <v>1.15235</v>
      </c>
      <c r="X9" s="2">
        <v>0.33832000000000001</v>
      </c>
      <c r="Y9" s="2">
        <v>0.18418999999999999</v>
      </c>
      <c r="Z9" s="2">
        <v>0.31206</v>
      </c>
      <c r="AA9" s="2">
        <v>0.27439000000000002</v>
      </c>
      <c r="AB9" s="2">
        <v>0.33109</v>
      </c>
      <c r="AD9" s="2">
        <v>12.40377</v>
      </c>
      <c r="AE9" s="2">
        <v>3.1628799999999999</v>
      </c>
      <c r="AF9" s="2">
        <v>2.2605599999999999</v>
      </c>
      <c r="AG9" s="2">
        <v>1.9956800000000001</v>
      </c>
      <c r="AH9" s="2">
        <v>3.6248799999999997</v>
      </c>
      <c r="AI9" s="2">
        <v>2.7648099999999998</v>
      </c>
      <c r="AK9" s="2">
        <v>13.811100000000001</v>
      </c>
      <c r="AL9" s="2">
        <v>3.7512299999999996</v>
      </c>
      <c r="AM9" s="2">
        <v>3.7204099999999998</v>
      </c>
      <c r="AN9" s="2">
        <v>3.07687</v>
      </c>
      <c r="AO9" s="2">
        <v>5.4717700000000002</v>
      </c>
      <c r="AP9" s="2">
        <v>4.0503600000000004</v>
      </c>
      <c r="AR9" s="2">
        <v>1.7703900000000001</v>
      </c>
      <c r="AS9" s="2">
        <v>0.57694000000000001</v>
      </c>
      <c r="AT9" s="2">
        <v>0.41177000000000002</v>
      </c>
      <c r="AU9" s="2">
        <v>0.39465000000000006</v>
      </c>
      <c r="AV9" s="2">
        <v>0.54078000000000004</v>
      </c>
      <c r="AW9" s="2">
        <v>0.69414999999999993</v>
      </c>
      <c r="AY9" s="2">
        <v>1.4834399999999999</v>
      </c>
      <c r="AZ9" s="2">
        <v>0.51490000000000002</v>
      </c>
      <c r="BA9" s="2">
        <v>0.37789999999999996</v>
      </c>
      <c r="BB9" s="2">
        <v>0.25688</v>
      </c>
      <c r="BC9" s="2">
        <v>0.44374000000000002</v>
      </c>
      <c r="BD9" s="2">
        <v>0.53469</v>
      </c>
      <c r="BF9" s="2">
        <v>3.6108000000000002</v>
      </c>
      <c r="BG9" s="2">
        <v>0.89928000000000008</v>
      </c>
      <c r="BH9" s="2">
        <v>1.06901</v>
      </c>
      <c r="BI9" s="2">
        <v>0.67854999999999999</v>
      </c>
      <c r="BJ9" s="2">
        <v>1.3319799999999999</v>
      </c>
      <c r="BK9" s="2">
        <v>2.3952800000000001</v>
      </c>
      <c r="BM9" s="2">
        <v>4.9351699999999994</v>
      </c>
      <c r="BN9" s="2">
        <v>1.17937</v>
      </c>
      <c r="BO9" s="2">
        <v>1.5435700000000001</v>
      </c>
      <c r="BP9" s="2">
        <v>1.14208</v>
      </c>
      <c r="BQ9" s="2">
        <v>2.2266900000000001</v>
      </c>
      <c r="BR9" s="2">
        <v>2.0280300000000002</v>
      </c>
      <c r="BT9" s="2">
        <v>0.14766000000000001</v>
      </c>
      <c r="BU9" s="2">
        <v>9.5099999999999994E-3</v>
      </c>
      <c r="BV9" s="2">
        <v>3.6150000000000002E-2</v>
      </c>
      <c r="BW9" s="2">
        <v>3.3110000000000001E-2</v>
      </c>
      <c r="BX9" s="2">
        <v>3.4249999999999996E-2</v>
      </c>
      <c r="BY9" s="2">
        <v>0.12711</v>
      </c>
      <c r="CA9" s="58">
        <f t="shared" si="0"/>
        <v>99.998850000000033</v>
      </c>
    </row>
    <row r="10" spans="1:79">
      <c r="A10" s="80">
        <v>82</v>
      </c>
      <c r="B10" s="2">
        <v>0.95548999999999995</v>
      </c>
      <c r="C10" s="2">
        <v>0.24382999999999999</v>
      </c>
      <c r="D10" s="2">
        <v>0.11639000000000001</v>
      </c>
      <c r="E10" s="2">
        <v>0.54293000000000002</v>
      </c>
      <c r="F10" s="2">
        <v>0.19635999999999998</v>
      </c>
      <c r="G10" s="2">
        <v>0.22431999999999999</v>
      </c>
      <c r="I10" s="2">
        <v>0.18499000000000002</v>
      </c>
      <c r="J10" s="2">
        <v>5.7870000000000005E-2</v>
      </c>
      <c r="K10" s="2">
        <v>3.0889999999999997E-2</v>
      </c>
      <c r="L10" s="2">
        <v>0.10306</v>
      </c>
      <c r="M10" s="2">
        <v>4.9089999999999995E-2</v>
      </c>
      <c r="N10" s="2">
        <v>6.9570000000000007E-2</v>
      </c>
      <c r="P10" s="2">
        <v>1.4750099999999999</v>
      </c>
      <c r="Q10" s="2">
        <v>0.27113999999999999</v>
      </c>
      <c r="R10" s="2">
        <v>0.26366000000000001</v>
      </c>
      <c r="S10" s="2">
        <v>0.28283999999999998</v>
      </c>
      <c r="T10" s="2">
        <v>0.35111999999999999</v>
      </c>
      <c r="U10" s="2">
        <v>0.34395999999999999</v>
      </c>
      <c r="W10" s="2">
        <v>1.1778599999999999</v>
      </c>
      <c r="X10" s="2">
        <v>0.35014000000000001</v>
      </c>
      <c r="Y10" s="2">
        <v>0.18889</v>
      </c>
      <c r="Z10" s="2">
        <v>0.32121</v>
      </c>
      <c r="AA10" s="2">
        <v>0.29715000000000003</v>
      </c>
      <c r="AB10" s="2">
        <v>0.32835999999999999</v>
      </c>
      <c r="AD10" s="2">
        <v>12.67625</v>
      </c>
      <c r="AE10" s="2">
        <v>3.2341599999999997</v>
      </c>
      <c r="AF10" s="2">
        <v>2.1788700000000003</v>
      </c>
      <c r="AG10" s="2">
        <v>1.88757</v>
      </c>
      <c r="AH10" s="2">
        <v>3.22864</v>
      </c>
      <c r="AI10" s="2">
        <v>2.4467599999999998</v>
      </c>
      <c r="AK10" s="2">
        <v>13.813800000000001</v>
      </c>
      <c r="AL10" s="2">
        <v>3.6850899999999998</v>
      </c>
      <c r="AM10" s="2">
        <v>3.7130499999999995</v>
      </c>
      <c r="AN10" s="2">
        <v>3.0846200000000001</v>
      </c>
      <c r="AO10" s="2">
        <v>5.4832600000000005</v>
      </c>
      <c r="AP10" s="2">
        <v>4.17828</v>
      </c>
      <c r="AR10" s="2">
        <v>1.73542</v>
      </c>
      <c r="AS10" s="2">
        <v>0.59071999999999991</v>
      </c>
      <c r="AT10" s="2">
        <v>0.39988000000000001</v>
      </c>
      <c r="AU10" s="2">
        <v>0.39012999999999998</v>
      </c>
      <c r="AV10" s="2">
        <v>0.52537</v>
      </c>
      <c r="AW10" s="2">
        <v>0.68923000000000001</v>
      </c>
      <c r="AY10" s="2">
        <v>1.4616799999999999</v>
      </c>
      <c r="AZ10" s="2">
        <v>0.58031999999999995</v>
      </c>
      <c r="BA10" s="2">
        <v>0.34982000000000002</v>
      </c>
      <c r="BB10" s="2">
        <v>0.28316999999999998</v>
      </c>
      <c r="BC10" s="2">
        <v>0.46034999999999998</v>
      </c>
      <c r="BD10" s="2">
        <v>0.53837999999999997</v>
      </c>
      <c r="BF10" s="2">
        <v>4.0550600000000001</v>
      </c>
      <c r="BG10" s="2">
        <v>0.80464000000000002</v>
      </c>
      <c r="BH10" s="2">
        <v>1.0566</v>
      </c>
      <c r="BI10" s="2">
        <v>0.66192000000000006</v>
      </c>
      <c r="BJ10" s="2">
        <v>1.4255899999999999</v>
      </c>
      <c r="BK10" s="2">
        <v>2.8927999999999998</v>
      </c>
      <c r="BM10" s="2">
        <v>4.8450699999999998</v>
      </c>
      <c r="BN10" s="2">
        <v>1.1772100000000001</v>
      </c>
      <c r="BO10" s="2">
        <v>1.55141</v>
      </c>
      <c r="BP10" s="2">
        <v>0.99027999999999994</v>
      </c>
      <c r="BQ10" s="2">
        <v>2.3131400000000002</v>
      </c>
      <c r="BR10" s="2">
        <v>1.7055100000000001</v>
      </c>
      <c r="BT10" s="2">
        <v>0.18499000000000002</v>
      </c>
      <c r="BU10" s="2">
        <v>8.7800000000000013E-3</v>
      </c>
      <c r="BV10" s="2">
        <v>3.3489999999999999E-2</v>
      </c>
      <c r="BW10" s="2">
        <v>3.1859999999999999E-2</v>
      </c>
      <c r="BX10" s="2">
        <v>4.1609999999999994E-2</v>
      </c>
      <c r="BY10" s="2">
        <v>0.17848</v>
      </c>
      <c r="CA10" s="58">
        <f t="shared" si="0"/>
        <v>99.999389999999991</v>
      </c>
    </row>
    <row r="11" spans="1:79">
      <c r="A11" s="80">
        <v>83</v>
      </c>
      <c r="B11" s="2">
        <v>0.95508999999999988</v>
      </c>
      <c r="C11" s="2">
        <v>0.24207999999999999</v>
      </c>
      <c r="D11" s="2">
        <v>0.11310999999999999</v>
      </c>
      <c r="E11" s="2">
        <v>0.49679000000000001</v>
      </c>
      <c r="F11" s="2">
        <v>0.20035999999999998</v>
      </c>
      <c r="G11" s="2">
        <v>0.26529000000000003</v>
      </c>
      <c r="I11" s="2">
        <v>0.18303</v>
      </c>
      <c r="J11" s="2">
        <v>5.4940000000000003E-2</v>
      </c>
      <c r="K11" s="2">
        <v>3.143E-2</v>
      </c>
      <c r="L11" s="2">
        <v>0.10575999999999999</v>
      </c>
      <c r="M11" s="2">
        <v>4.965E-2</v>
      </c>
      <c r="N11" s="2">
        <v>5.8459999999999998E-2</v>
      </c>
      <c r="P11" s="2">
        <v>1.48655</v>
      </c>
      <c r="Q11" s="2">
        <v>0.24707000000000001</v>
      </c>
      <c r="R11" s="2">
        <v>0.26</v>
      </c>
      <c r="S11" s="2">
        <v>0.29819000000000001</v>
      </c>
      <c r="T11" s="2">
        <v>0.35136999999999996</v>
      </c>
      <c r="U11" s="2">
        <v>0.30876999999999999</v>
      </c>
      <c r="W11" s="2">
        <v>1.15604</v>
      </c>
      <c r="X11" s="2">
        <v>0.34637000000000001</v>
      </c>
      <c r="Y11" s="2">
        <v>0.18684999999999999</v>
      </c>
      <c r="Z11" s="2">
        <v>0.31346999999999997</v>
      </c>
      <c r="AA11" s="2">
        <v>0.31140999999999996</v>
      </c>
      <c r="AB11" s="2">
        <v>0.31406000000000001</v>
      </c>
      <c r="AD11" s="2">
        <v>12.405620000000001</v>
      </c>
      <c r="AE11" s="2">
        <v>3.2463100000000003</v>
      </c>
      <c r="AF11" s="2">
        <v>2.1126</v>
      </c>
      <c r="AG11" s="2">
        <v>1.8481999999999998</v>
      </c>
      <c r="AH11" s="2">
        <v>3.3256399999999999</v>
      </c>
      <c r="AI11" s="2">
        <v>2.5482800000000001</v>
      </c>
      <c r="AK11" s="2">
        <v>13.991760000000001</v>
      </c>
      <c r="AL11" s="2">
        <v>3.6861100000000002</v>
      </c>
      <c r="AM11" s="2">
        <v>3.7554400000000001</v>
      </c>
      <c r="AN11" s="2">
        <v>3.2122400000000004</v>
      </c>
      <c r="AO11" s="2">
        <v>5.7875500000000004</v>
      </c>
      <c r="AP11" s="2">
        <v>4.3803200000000002</v>
      </c>
      <c r="AR11" s="2">
        <v>1.7292100000000001</v>
      </c>
      <c r="AS11" s="2">
        <v>0.60607999999999995</v>
      </c>
      <c r="AT11" s="2">
        <v>0.39573000000000003</v>
      </c>
      <c r="AU11" s="2">
        <v>0.41158999999999996</v>
      </c>
      <c r="AV11" s="2">
        <v>0.51295000000000002</v>
      </c>
      <c r="AW11" s="2">
        <v>0.68833999999999995</v>
      </c>
      <c r="AY11" s="2">
        <v>1.4518800000000001</v>
      </c>
      <c r="AZ11" s="2">
        <v>0.62018000000000006</v>
      </c>
      <c r="BA11" s="2">
        <v>0.3543</v>
      </c>
      <c r="BB11" s="2">
        <v>0.27998000000000001</v>
      </c>
      <c r="BC11" s="2">
        <v>0.46211999999999998</v>
      </c>
      <c r="BD11" s="2">
        <v>0.52617000000000003</v>
      </c>
      <c r="BF11" s="2">
        <v>4.1808399999999999</v>
      </c>
      <c r="BG11" s="2">
        <v>0.76707000000000003</v>
      </c>
      <c r="BH11" s="2">
        <v>1.0517500000000002</v>
      </c>
      <c r="BI11" s="2">
        <v>0.70860999999999996</v>
      </c>
      <c r="BJ11" s="2">
        <v>1.4586399999999999</v>
      </c>
      <c r="BK11" s="2">
        <v>2.4742500000000001</v>
      </c>
      <c r="BM11" s="2">
        <v>4.6488399999999999</v>
      </c>
      <c r="BN11" s="2">
        <v>1.16662</v>
      </c>
      <c r="BO11" s="2">
        <v>1.55294</v>
      </c>
      <c r="BP11" s="2">
        <v>0.96831</v>
      </c>
      <c r="BQ11" s="2">
        <v>2.3432200000000001</v>
      </c>
      <c r="BR11" s="2">
        <v>1.52885</v>
      </c>
      <c r="BT11" s="2">
        <v>0.16774999999999998</v>
      </c>
      <c r="BU11" s="2">
        <v>9.11E-3</v>
      </c>
      <c r="BV11" s="2">
        <v>3.4369999999999998E-2</v>
      </c>
      <c r="BW11" s="2">
        <v>3.2320000000000002E-2</v>
      </c>
      <c r="BX11" s="2">
        <v>4.0840000000000001E-2</v>
      </c>
      <c r="BY11" s="2">
        <v>0.18978</v>
      </c>
      <c r="CA11" s="58">
        <f t="shared" si="0"/>
        <v>99.99884999999999</v>
      </c>
    </row>
    <row r="12" spans="1:79">
      <c r="A12" s="80">
        <v>84</v>
      </c>
      <c r="B12" s="2">
        <v>0.9136399999999999</v>
      </c>
      <c r="C12" s="2">
        <v>0.22588999999999998</v>
      </c>
      <c r="D12" s="2">
        <v>0.11647999999999999</v>
      </c>
      <c r="E12" s="2">
        <v>0.34155999999999997</v>
      </c>
      <c r="F12" s="2">
        <v>0.20603000000000002</v>
      </c>
      <c r="G12" s="2">
        <v>0.24248999999999998</v>
      </c>
      <c r="I12" s="2">
        <v>0.1769</v>
      </c>
      <c r="J12" s="2">
        <v>5.9329999999999994E-2</v>
      </c>
      <c r="K12" s="2">
        <v>3.1300000000000001E-2</v>
      </c>
      <c r="L12" s="2">
        <v>8.6819999999999994E-2</v>
      </c>
      <c r="M12" s="2">
        <v>4.8990000000000006E-2</v>
      </c>
      <c r="N12" s="2">
        <v>6.232E-2</v>
      </c>
      <c r="P12" s="2">
        <v>1.52491</v>
      </c>
      <c r="Q12" s="2">
        <v>0.23923</v>
      </c>
      <c r="R12" s="2">
        <v>0.26835000000000003</v>
      </c>
      <c r="S12" s="2">
        <v>0.33311999999999997</v>
      </c>
      <c r="T12" s="2">
        <v>0.36441999999999997</v>
      </c>
      <c r="U12" s="2">
        <v>0.33284999999999998</v>
      </c>
      <c r="W12" s="2">
        <v>1.14906</v>
      </c>
      <c r="X12" s="2">
        <v>0.33394000000000001</v>
      </c>
      <c r="Y12" s="2">
        <v>0.19078000000000001</v>
      </c>
      <c r="Z12" s="2">
        <v>0.30536000000000002</v>
      </c>
      <c r="AA12" s="2">
        <v>0.30481999999999998</v>
      </c>
      <c r="AB12" s="2">
        <v>0.36987000000000003</v>
      </c>
      <c r="AD12" s="2">
        <v>12.01722</v>
      </c>
      <c r="AE12" s="2">
        <v>3.1007199999999999</v>
      </c>
      <c r="AF12" s="2">
        <v>2.1144099999999999</v>
      </c>
      <c r="AG12" s="2">
        <v>1.9745200000000001</v>
      </c>
      <c r="AH12" s="2">
        <v>3.3344999999999998</v>
      </c>
      <c r="AI12" s="2">
        <v>2.8070599999999999</v>
      </c>
      <c r="AK12" s="2">
        <v>14.11666</v>
      </c>
      <c r="AL12" s="2">
        <v>3.5838000000000001</v>
      </c>
      <c r="AM12" s="2">
        <v>3.8750100000000001</v>
      </c>
      <c r="AN12" s="2">
        <v>3.41561</v>
      </c>
      <c r="AO12" s="2">
        <v>6.0844100000000001</v>
      </c>
      <c r="AP12" s="2">
        <v>4.5393600000000003</v>
      </c>
      <c r="AR12" s="2">
        <v>1.7418199999999999</v>
      </c>
      <c r="AS12" s="2">
        <v>0.58623000000000003</v>
      </c>
      <c r="AT12" s="2">
        <v>0.40497</v>
      </c>
      <c r="AU12" s="2">
        <v>0.40416000000000002</v>
      </c>
      <c r="AV12" s="2">
        <v>0.50377000000000005</v>
      </c>
      <c r="AW12" s="2">
        <v>0.69210000000000005</v>
      </c>
      <c r="AY12" s="2">
        <v>1.4231199999999999</v>
      </c>
      <c r="AZ12" s="2">
        <v>0.60447000000000006</v>
      </c>
      <c r="BA12" s="2">
        <v>0.35244999999999999</v>
      </c>
      <c r="BB12" s="2">
        <v>0.31162000000000001</v>
      </c>
      <c r="BC12" s="2">
        <v>0.46349000000000001</v>
      </c>
      <c r="BD12" s="2">
        <v>0.57698000000000005</v>
      </c>
      <c r="BF12" s="2">
        <v>4.0902899999999995</v>
      </c>
      <c r="BG12" s="2">
        <v>0.75062000000000006</v>
      </c>
      <c r="BH12" s="2">
        <v>1.0652299999999999</v>
      </c>
      <c r="BI12" s="2">
        <v>0.76150000000000007</v>
      </c>
      <c r="BJ12" s="2">
        <v>1.42639</v>
      </c>
      <c r="BK12" s="2">
        <v>2.1508800000000003</v>
      </c>
      <c r="BM12" s="2">
        <v>4.4359299999999999</v>
      </c>
      <c r="BN12" s="2">
        <v>1.1624000000000001</v>
      </c>
      <c r="BO12" s="2">
        <v>1.5763499999999999</v>
      </c>
      <c r="BP12" s="2">
        <v>1.0532599999999999</v>
      </c>
      <c r="BQ12" s="2">
        <v>2.2616499999999999</v>
      </c>
      <c r="BR12" s="2">
        <v>1.5638300000000001</v>
      </c>
      <c r="BT12" s="2">
        <v>0.17282</v>
      </c>
      <c r="BU12" s="2">
        <v>1.0069999999999999E-2</v>
      </c>
      <c r="BV12" s="2">
        <v>3.0479999999999997E-2</v>
      </c>
      <c r="BW12" s="2">
        <v>3.2390000000000002E-2</v>
      </c>
      <c r="BX12" s="2">
        <v>4.1100000000000005E-2</v>
      </c>
      <c r="BY12" s="2">
        <v>0.15839999999999999</v>
      </c>
      <c r="CA12" s="58">
        <f t="shared" si="0"/>
        <v>100.00051000000003</v>
      </c>
    </row>
    <row r="13" spans="1:79">
      <c r="A13" s="80">
        <v>85</v>
      </c>
      <c r="B13" s="2">
        <v>0.87018000000000006</v>
      </c>
      <c r="C13" s="2">
        <v>0.22036999999999998</v>
      </c>
      <c r="D13" s="2">
        <v>0.12675</v>
      </c>
      <c r="E13" s="2">
        <v>0.32152000000000003</v>
      </c>
      <c r="F13" s="2">
        <v>0.20054</v>
      </c>
      <c r="G13" s="2">
        <v>0.23292000000000002</v>
      </c>
      <c r="I13" s="2">
        <v>0.17091999999999999</v>
      </c>
      <c r="J13" s="2">
        <v>6.4500000000000002E-2</v>
      </c>
      <c r="K13" s="2">
        <v>3.0620000000000001E-2</v>
      </c>
      <c r="L13" s="2">
        <v>8.2070000000000004E-2</v>
      </c>
      <c r="M13" s="2">
        <v>4.9950000000000008E-2</v>
      </c>
      <c r="N13" s="2">
        <v>5.697E-2</v>
      </c>
      <c r="P13" s="2">
        <v>1.5097</v>
      </c>
      <c r="Q13" s="2">
        <v>0.23016</v>
      </c>
      <c r="R13" s="2">
        <v>0.28061000000000003</v>
      </c>
      <c r="S13" s="2">
        <v>0.37096000000000001</v>
      </c>
      <c r="T13" s="2">
        <v>0.37146000000000001</v>
      </c>
      <c r="U13" s="2">
        <v>0.33080000000000004</v>
      </c>
      <c r="W13" s="2">
        <v>1.11615</v>
      </c>
      <c r="X13" s="2">
        <v>0.32152000000000003</v>
      </c>
      <c r="Y13" s="2">
        <v>0.19979</v>
      </c>
      <c r="Z13" s="2">
        <v>0.30847000000000002</v>
      </c>
      <c r="AA13" s="2">
        <v>0.30395</v>
      </c>
      <c r="AB13" s="2">
        <v>0.32602999999999999</v>
      </c>
      <c r="AD13" s="2">
        <v>11.489520000000001</v>
      </c>
      <c r="AE13" s="2">
        <v>2.9762299999999997</v>
      </c>
      <c r="AF13" s="2">
        <v>2.2174900000000002</v>
      </c>
      <c r="AG13" s="2">
        <v>2.0907399999999998</v>
      </c>
      <c r="AH13" s="2">
        <v>3.35371</v>
      </c>
      <c r="AI13" s="2">
        <v>3.05152</v>
      </c>
      <c r="AK13" s="2">
        <v>14.09629</v>
      </c>
      <c r="AL13" s="2">
        <v>3.4807100000000002</v>
      </c>
      <c r="AM13" s="2">
        <v>4.1029200000000001</v>
      </c>
      <c r="AN13" s="2">
        <v>3.7339600000000002</v>
      </c>
      <c r="AO13" s="2">
        <v>6.3593099999999998</v>
      </c>
      <c r="AP13" s="2">
        <v>4.4766399999999997</v>
      </c>
      <c r="AR13" s="2">
        <v>1.7212800000000001</v>
      </c>
      <c r="AS13" s="2">
        <v>0.57050000000000001</v>
      </c>
      <c r="AT13" s="2">
        <v>0.40761000000000003</v>
      </c>
      <c r="AU13" s="2">
        <v>0.40207999999999999</v>
      </c>
      <c r="AV13" s="2">
        <v>0.49268999999999996</v>
      </c>
      <c r="AW13" s="2">
        <v>0.73890999999999996</v>
      </c>
      <c r="AY13" s="2">
        <v>1.3771800000000001</v>
      </c>
      <c r="AZ13" s="2">
        <v>0.58982000000000001</v>
      </c>
      <c r="BA13" s="2">
        <v>0.36116999999999999</v>
      </c>
      <c r="BB13" s="2">
        <v>0.34160000000000001</v>
      </c>
      <c r="BC13" s="2">
        <v>0.45956000000000002</v>
      </c>
      <c r="BD13" s="2">
        <v>0.70779000000000003</v>
      </c>
      <c r="BF13" s="2">
        <v>4.06602</v>
      </c>
      <c r="BG13" s="2">
        <v>0.72811999999999999</v>
      </c>
      <c r="BH13" s="2">
        <v>1.0960700000000001</v>
      </c>
      <c r="BI13" s="2">
        <v>0.81396000000000002</v>
      </c>
      <c r="BJ13" s="2">
        <v>1.4115600000000001</v>
      </c>
      <c r="BK13" s="2">
        <v>2.1007799999999999</v>
      </c>
      <c r="BM13" s="2">
        <v>4.2223899999999999</v>
      </c>
      <c r="BN13" s="2">
        <v>1.1133900000000001</v>
      </c>
      <c r="BO13" s="2">
        <v>1.5235000000000001</v>
      </c>
      <c r="BP13" s="2">
        <v>1.0453699999999999</v>
      </c>
      <c r="BQ13" s="2">
        <v>2.1321500000000002</v>
      </c>
      <c r="BR13" s="2">
        <v>1.6040700000000001</v>
      </c>
      <c r="BT13" s="2">
        <v>0.17193</v>
      </c>
      <c r="BU13" s="2">
        <v>1.0289999999999999E-2</v>
      </c>
      <c r="BV13" s="2">
        <v>2.836E-2</v>
      </c>
      <c r="BW13" s="2">
        <v>3.288E-2</v>
      </c>
      <c r="BX13" s="2">
        <v>3.9410000000000001E-2</v>
      </c>
      <c r="BY13" s="2">
        <v>0.16464999999999999</v>
      </c>
      <c r="CA13" s="58">
        <f t="shared" si="0"/>
        <v>100.00104</v>
      </c>
    </row>
    <row r="14" spans="1:79">
      <c r="A14" s="80">
        <v>86</v>
      </c>
      <c r="B14" s="2">
        <v>0.86598000000000008</v>
      </c>
      <c r="C14" s="2">
        <v>0.22474</v>
      </c>
      <c r="D14" s="2">
        <v>0.12691</v>
      </c>
      <c r="E14" s="2">
        <v>0.24044000000000001</v>
      </c>
      <c r="F14" s="2">
        <v>0.19982</v>
      </c>
      <c r="G14" s="2">
        <v>0.21689999999999998</v>
      </c>
      <c r="I14" s="2">
        <v>0.16728999999999999</v>
      </c>
      <c r="J14" s="2">
        <v>6.7150000000000001E-2</v>
      </c>
      <c r="K14" s="2">
        <v>3.1379999999999998E-2</v>
      </c>
      <c r="L14" s="2">
        <v>6.4610000000000001E-2</v>
      </c>
      <c r="M14" s="2">
        <v>5.1230000000000005E-2</v>
      </c>
      <c r="N14" s="2">
        <v>5.0990000000000001E-2</v>
      </c>
      <c r="P14" s="2">
        <v>1.4956799999999999</v>
      </c>
      <c r="Q14" s="2">
        <v>0.21643999999999999</v>
      </c>
      <c r="R14" s="2">
        <v>0.28451000000000004</v>
      </c>
      <c r="S14" s="2">
        <v>0.42571999999999999</v>
      </c>
      <c r="T14" s="2">
        <v>0.36319000000000001</v>
      </c>
      <c r="U14" s="2">
        <v>0.39134000000000002</v>
      </c>
      <c r="W14" s="2">
        <v>1.0729600000000001</v>
      </c>
      <c r="X14" s="2">
        <v>0.28727999999999998</v>
      </c>
      <c r="Y14" s="2">
        <v>0.18783</v>
      </c>
      <c r="Z14" s="2">
        <v>0.32766000000000001</v>
      </c>
      <c r="AA14" s="2">
        <v>0.30135000000000001</v>
      </c>
      <c r="AB14" s="2">
        <v>0.34081</v>
      </c>
      <c r="AD14" s="2">
        <v>11.40821</v>
      </c>
      <c r="AE14" s="2">
        <v>2.2456</v>
      </c>
      <c r="AF14" s="2">
        <v>2.2779000000000003</v>
      </c>
      <c r="AG14" s="2">
        <v>2.3672</v>
      </c>
      <c r="AH14" s="2">
        <v>3.2184200000000005</v>
      </c>
      <c r="AI14" s="2">
        <v>2.7968500000000001</v>
      </c>
      <c r="AK14" s="2">
        <v>14.103760000000001</v>
      </c>
      <c r="AL14" s="2">
        <v>3.4330100000000003</v>
      </c>
      <c r="AM14" s="2">
        <v>4.1610000000000005</v>
      </c>
      <c r="AN14" s="2">
        <v>4.0696300000000001</v>
      </c>
      <c r="AO14" s="2">
        <v>6.7626400000000002</v>
      </c>
      <c r="AP14" s="2">
        <v>4.6137200000000007</v>
      </c>
      <c r="AR14" s="2">
        <v>1.7118899999999999</v>
      </c>
      <c r="AS14" s="2">
        <v>0.53486</v>
      </c>
      <c r="AT14" s="2">
        <v>0.39918999999999993</v>
      </c>
      <c r="AU14" s="2">
        <v>0.41394999999999998</v>
      </c>
      <c r="AV14" s="2">
        <v>0.49586999999999998</v>
      </c>
      <c r="AW14" s="2">
        <v>0.80437000000000003</v>
      </c>
      <c r="AY14" s="2">
        <v>1.3466199999999999</v>
      </c>
      <c r="AZ14" s="2">
        <v>0.60292999999999997</v>
      </c>
      <c r="BA14" s="2">
        <v>0.34727000000000002</v>
      </c>
      <c r="BB14" s="2">
        <v>0.37380999999999998</v>
      </c>
      <c r="BC14" s="2">
        <v>0.46195000000000003</v>
      </c>
      <c r="BD14" s="2">
        <v>0.79837000000000002</v>
      </c>
      <c r="BF14" s="2">
        <v>4.0816299999999996</v>
      </c>
      <c r="BG14" s="2">
        <v>0.71599999999999997</v>
      </c>
      <c r="BH14" s="2">
        <v>1.1124200000000002</v>
      </c>
      <c r="BI14" s="2">
        <v>0.84775000000000011</v>
      </c>
      <c r="BJ14" s="2">
        <v>1.41815</v>
      </c>
      <c r="BK14" s="2">
        <v>2.0889199999999999</v>
      </c>
      <c r="BM14" s="2">
        <v>4.2731500000000002</v>
      </c>
      <c r="BN14" s="2">
        <v>1.09257</v>
      </c>
      <c r="BO14" s="2">
        <v>1.4827600000000001</v>
      </c>
      <c r="BP14" s="2">
        <v>1.0281899999999999</v>
      </c>
      <c r="BQ14" s="2">
        <v>2.0889199999999999</v>
      </c>
      <c r="BR14" s="2">
        <v>1.53491</v>
      </c>
      <c r="BT14" s="2">
        <v>0.16936999999999999</v>
      </c>
      <c r="BU14" s="2">
        <v>1.0840000000000001E-2</v>
      </c>
      <c r="BV14" s="2">
        <v>2.7E-2</v>
      </c>
      <c r="BW14" s="2">
        <v>3.3230000000000003E-2</v>
      </c>
      <c r="BX14" s="2">
        <v>4.0149999999999998E-2</v>
      </c>
      <c r="BY14" s="2">
        <v>0.20282</v>
      </c>
      <c r="CA14" s="58">
        <f t="shared" si="0"/>
        <v>100.00001000000002</v>
      </c>
    </row>
    <row r="15" spans="1:79">
      <c r="A15" s="80">
        <v>87</v>
      </c>
      <c r="B15" s="2">
        <v>0.85105000000000008</v>
      </c>
      <c r="C15" s="2">
        <v>0.22761999999999999</v>
      </c>
      <c r="D15" s="2">
        <v>0.13528999999999999</v>
      </c>
      <c r="E15" s="2">
        <v>0.24770999999999999</v>
      </c>
      <c r="F15" s="2">
        <v>0.20389000000000002</v>
      </c>
      <c r="G15" s="2">
        <v>0.21884999999999999</v>
      </c>
      <c r="I15" s="2">
        <v>0.16521000000000002</v>
      </c>
      <c r="J15" s="2">
        <v>6.9249999999999992E-2</v>
      </c>
      <c r="K15" s="2">
        <v>3.184E-2</v>
      </c>
      <c r="L15" s="2">
        <v>6.1550000000000007E-2</v>
      </c>
      <c r="M15" s="2">
        <v>5.2360000000000004E-2</v>
      </c>
      <c r="N15" s="2">
        <v>5.364E-2</v>
      </c>
      <c r="P15" s="2">
        <v>1.4629400000000001</v>
      </c>
      <c r="Q15" s="2">
        <v>0.21073</v>
      </c>
      <c r="R15" s="2">
        <v>0.27827000000000002</v>
      </c>
      <c r="S15" s="2">
        <v>0.45522999999999997</v>
      </c>
      <c r="T15" s="2">
        <v>0.35991000000000001</v>
      </c>
      <c r="U15" s="2">
        <v>0.56829000000000007</v>
      </c>
      <c r="W15" s="2">
        <v>1.07717</v>
      </c>
      <c r="X15" s="2">
        <v>0.26971999999999996</v>
      </c>
      <c r="Y15" s="2">
        <v>0.18786</v>
      </c>
      <c r="Z15" s="2">
        <v>0.35926999999999998</v>
      </c>
      <c r="AA15" s="2">
        <v>0.30691000000000002</v>
      </c>
      <c r="AB15" s="2">
        <v>0.35114999999999996</v>
      </c>
      <c r="AD15" s="2">
        <v>11.47658</v>
      </c>
      <c r="AE15" s="2">
        <v>2.0417100000000001</v>
      </c>
      <c r="AF15" s="2">
        <v>2.3065199999999999</v>
      </c>
      <c r="AG15" s="2">
        <v>2.3832399999999998</v>
      </c>
      <c r="AH15" s="2">
        <v>3.1945399999999999</v>
      </c>
      <c r="AI15" s="2">
        <v>2.6811700000000003</v>
      </c>
      <c r="AK15" s="2">
        <v>14.206269999999998</v>
      </c>
      <c r="AL15" s="2">
        <v>3.5957000000000003</v>
      </c>
      <c r="AM15" s="2">
        <v>4.2214900000000002</v>
      </c>
      <c r="AN15" s="2">
        <v>4.2505500000000005</v>
      </c>
      <c r="AO15" s="2">
        <v>7.1854199999999997</v>
      </c>
      <c r="AP15" s="2">
        <v>4.7254499999999995</v>
      </c>
      <c r="AR15" s="2">
        <v>1.7115100000000001</v>
      </c>
      <c r="AS15" s="2">
        <v>0.52383999999999997</v>
      </c>
      <c r="AT15" s="2">
        <v>0.40223000000000003</v>
      </c>
      <c r="AU15" s="2">
        <v>0.41120999999999996</v>
      </c>
      <c r="AV15" s="2">
        <v>0.49198999999999998</v>
      </c>
      <c r="AW15" s="2">
        <v>0.69160999999999995</v>
      </c>
      <c r="AY15" s="2">
        <v>1.2795700000000001</v>
      </c>
      <c r="AZ15" s="2">
        <v>0.60526999999999997</v>
      </c>
      <c r="BA15" s="2">
        <v>0.32700000000000001</v>
      </c>
      <c r="BB15" s="2">
        <v>0.35178999999999999</v>
      </c>
      <c r="BC15" s="2">
        <v>0.44667999999999997</v>
      </c>
      <c r="BD15" s="2">
        <v>0.76790999999999998</v>
      </c>
      <c r="BF15" s="2">
        <v>3.8442600000000002</v>
      </c>
      <c r="BG15" s="2">
        <v>0.65849000000000002</v>
      </c>
      <c r="BH15" s="2">
        <v>1.1188500000000001</v>
      </c>
      <c r="BI15" s="2">
        <v>0.86814999999999998</v>
      </c>
      <c r="BJ15" s="2">
        <v>1.3620699999999999</v>
      </c>
      <c r="BK15" s="2">
        <v>1.76579</v>
      </c>
      <c r="BM15" s="2">
        <v>4.2479899999999997</v>
      </c>
      <c r="BN15" s="2">
        <v>1.0393400000000002</v>
      </c>
      <c r="BO15" s="2">
        <v>1.4663600000000001</v>
      </c>
      <c r="BP15" s="2">
        <v>1.08209</v>
      </c>
      <c r="BQ15" s="2">
        <v>2.04962</v>
      </c>
      <c r="BR15" s="2">
        <v>1.53027</v>
      </c>
      <c r="BT15" s="2">
        <v>0.18081</v>
      </c>
      <c r="BU15" s="2">
        <v>1.069E-2</v>
      </c>
      <c r="BV15" s="2">
        <v>2.5649999999999999E-2</v>
      </c>
      <c r="BW15" s="2">
        <v>3.3980000000000003E-2</v>
      </c>
      <c r="BX15" s="2">
        <v>4.018E-2</v>
      </c>
      <c r="BY15" s="2">
        <v>0.1915</v>
      </c>
      <c r="CA15" s="58">
        <f t="shared" si="0"/>
        <v>100.00104999999999</v>
      </c>
    </row>
    <row r="16" spans="1:79">
      <c r="A16" s="80">
        <v>88</v>
      </c>
      <c r="B16" s="2">
        <v>0.85714000000000001</v>
      </c>
      <c r="C16" s="2">
        <v>0.21879999999999999</v>
      </c>
      <c r="D16" s="2">
        <v>0.13167000000000001</v>
      </c>
      <c r="E16" s="2">
        <v>0.23782999999999999</v>
      </c>
      <c r="F16" s="2">
        <v>0.2082</v>
      </c>
      <c r="G16" s="2">
        <v>0.17288000000000001</v>
      </c>
      <c r="I16" s="2">
        <v>0.16639999999999999</v>
      </c>
      <c r="J16" s="2">
        <v>6.8479999999999999E-2</v>
      </c>
      <c r="K16" s="2">
        <v>3.4929999999999996E-2</v>
      </c>
      <c r="L16" s="2">
        <v>5.7689999999999998E-2</v>
      </c>
      <c r="M16" s="2">
        <v>5.1809999999999995E-2</v>
      </c>
      <c r="N16" s="2">
        <v>5.1220000000000002E-2</v>
      </c>
      <c r="P16" s="2">
        <v>1.42425</v>
      </c>
      <c r="Q16" s="2">
        <v>0.23862000000000003</v>
      </c>
      <c r="R16" s="2">
        <v>0.28001999999999999</v>
      </c>
      <c r="S16" s="2">
        <v>0.45073999999999997</v>
      </c>
      <c r="T16" s="2">
        <v>0.35695000000000005</v>
      </c>
      <c r="U16" s="2">
        <v>0.36028000000000004</v>
      </c>
      <c r="W16" s="2">
        <v>1.0769199999999999</v>
      </c>
      <c r="X16" s="2">
        <v>0.27001999999999998</v>
      </c>
      <c r="Y16" s="2">
        <v>0.18426000000000001</v>
      </c>
      <c r="Z16" s="2">
        <v>0.34203</v>
      </c>
      <c r="AA16" s="2">
        <v>0.31162000000000001</v>
      </c>
      <c r="AB16" s="2">
        <v>0.34928999999999999</v>
      </c>
      <c r="AD16" s="2">
        <v>11.23232</v>
      </c>
      <c r="AE16" s="2">
        <v>2.0569000000000002</v>
      </c>
      <c r="AF16" s="2">
        <v>2.3308399999999998</v>
      </c>
      <c r="AG16" s="2">
        <v>2.52806</v>
      </c>
      <c r="AH16" s="2">
        <v>3.1663999999999999</v>
      </c>
      <c r="AI16" s="2">
        <v>2.7812000000000001</v>
      </c>
      <c r="AK16" s="2">
        <v>14.233489999999998</v>
      </c>
      <c r="AL16" s="2">
        <v>3.5541499999999995</v>
      </c>
      <c r="AM16" s="2">
        <v>4.2525399999999998</v>
      </c>
      <c r="AN16" s="2">
        <v>4.4283700000000001</v>
      </c>
      <c r="AO16" s="2">
        <v>7.2321300000000006</v>
      </c>
      <c r="AP16" s="2">
        <v>5.1920999999999999</v>
      </c>
      <c r="AR16" s="2">
        <v>1.69034</v>
      </c>
      <c r="AS16" s="2">
        <v>0.50844</v>
      </c>
      <c r="AT16" s="2">
        <v>0.40993000000000002</v>
      </c>
      <c r="AU16" s="2">
        <v>0.39383999999999997</v>
      </c>
      <c r="AV16" s="2">
        <v>0.45938000000000001</v>
      </c>
      <c r="AW16" s="2">
        <v>0.59928999999999999</v>
      </c>
      <c r="AY16" s="2">
        <v>1.2401900000000001</v>
      </c>
      <c r="AZ16" s="2">
        <v>0.56318999999999997</v>
      </c>
      <c r="BA16" s="2">
        <v>0.32632999999999995</v>
      </c>
      <c r="BB16" s="2">
        <v>0.36264000000000002</v>
      </c>
      <c r="BC16" s="2">
        <v>0.42680000000000001</v>
      </c>
      <c r="BD16" s="2">
        <v>0.68681000000000003</v>
      </c>
      <c r="BF16" s="2">
        <v>3.7733400000000001</v>
      </c>
      <c r="BG16" s="2">
        <v>0.66816999999999993</v>
      </c>
      <c r="BH16" s="2">
        <v>1.1459900000000001</v>
      </c>
      <c r="BI16" s="2">
        <v>0.89207000000000003</v>
      </c>
      <c r="BJ16" s="2">
        <v>1.31691</v>
      </c>
      <c r="BK16" s="2">
        <v>1.68289</v>
      </c>
      <c r="BM16" s="2">
        <v>4.1149800000000001</v>
      </c>
      <c r="BN16" s="2">
        <v>1.1410899999999999</v>
      </c>
      <c r="BO16" s="2">
        <v>1.4564300000000001</v>
      </c>
      <c r="BP16" s="2">
        <v>1.1079300000000001</v>
      </c>
      <c r="BQ16" s="2">
        <v>2.0141200000000001</v>
      </c>
      <c r="BR16" s="2">
        <v>1.62382</v>
      </c>
      <c r="BT16" s="2">
        <v>0.22253000000000001</v>
      </c>
      <c r="BU16" s="2">
        <v>1.0789999999999999E-2</v>
      </c>
      <c r="BV16" s="2">
        <v>3.1399999999999997E-2</v>
      </c>
      <c r="BW16" s="2">
        <v>3.4140000000000004E-2</v>
      </c>
      <c r="BX16" s="2">
        <v>4.0620000000000003E-2</v>
      </c>
      <c r="BY16" s="2">
        <v>0.16463999999999998</v>
      </c>
      <c r="CA16" s="58">
        <f t="shared" si="0"/>
        <v>99.999590000000012</v>
      </c>
    </row>
    <row r="17" spans="1:79">
      <c r="A17" s="80">
        <v>89</v>
      </c>
      <c r="B17" s="2">
        <v>0.82769000000000004</v>
      </c>
      <c r="C17" s="2">
        <v>0.2157</v>
      </c>
      <c r="D17" s="2">
        <v>0.12567999999999999</v>
      </c>
      <c r="E17" s="2">
        <v>0.22710999999999998</v>
      </c>
      <c r="F17" s="2">
        <v>0.20642999999999997</v>
      </c>
      <c r="G17" s="2">
        <v>0.16506999999999999</v>
      </c>
      <c r="I17" s="2">
        <v>0.16667999999999999</v>
      </c>
      <c r="J17" s="2">
        <v>6.7029999999999992E-2</v>
      </c>
      <c r="K17" s="2">
        <v>3.8329999999999996E-2</v>
      </c>
      <c r="L17" s="2">
        <v>5.5080000000000004E-2</v>
      </c>
      <c r="M17" s="2">
        <v>5.0630000000000001E-2</v>
      </c>
      <c r="N17" s="2">
        <v>4.8840000000000008E-2</v>
      </c>
      <c r="P17" s="2">
        <v>1.4184600000000001</v>
      </c>
      <c r="Q17" s="2">
        <v>0.25241999999999998</v>
      </c>
      <c r="R17" s="2">
        <v>0.27774000000000004</v>
      </c>
      <c r="S17" s="2">
        <v>0.43996000000000002</v>
      </c>
      <c r="T17" s="2">
        <v>0.33977000000000002</v>
      </c>
      <c r="U17" s="2">
        <v>0.39468000000000003</v>
      </c>
      <c r="W17" s="2">
        <v>1.0669200000000001</v>
      </c>
      <c r="X17" s="2">
        <v>0.25617000000000001</v>
      </c>
      <c r="Y17" s="2">
        <v>0.17754999999999999</v>
      </c>
      <c r="Z17" s="2">
        <v>0.32586999999999999</v>
      </c>
      <c r="AA17" s="2">
        <v>0.31053999999999998</v>
      </c>
      <c r="AB17" s="2">
        <v>0.35885</v>
      </c>
      <c r="AD17" s="2">
        <v>10.89878</v>
      </c>
      <c r="AE17" s="2">
        <v>2.0384599999999997</v>
      </c>
      <c r="AF17" s="2">
        <v>2.33527</v>
      </c>
      <c r="AG17" s="2">
        <v>2.63957</v>
      </c>
      <c r="AH17" s="2">
        <v>3.0781099999999997</v>
      </c>
      <c r="AI17" s="2">
        <v>2.7017899999999999</v>
      </c>
      <c r="AK17" s="2">
        <v>14.416480000000002</v>
      </c>
      <c r="AL17" s="2">
        <v>3.4121699999999997</v>
      </c>
      <c r="AM17" s="2">
        <v>4.23041</v>
      </c>
      <c r="AN17" s="2">
        <v>4.51884</v>
      </c>
      <c r="AO17" s="2">
        <v>7.0170499999999993</v>
      </c>
      <c r="AP17" s="2">
        <v>5.5711399999999998</v>
      </c>
      <c r="AR17" s="2">
        <v>1.63826</v>
      </c>
      <c r="AS17" s="2">
        <v>0.52392000000000005</v>
      </c>
      <c r="AT17" s="2">
        <v>0.40876000000000001</v>
      </c>
      <c r="AU17" s="2">
        <v>0.36259000000000002</v>
      </c>
      <c r="AV17" s="2">
        <v>0.44335000000000002</v>
      </c>
      <c r="AW17" s="2">
        <v>0.64727999999999997</v>
      </c>
      <c r="AY17" s="2">
        <v>1.2305600000000001</v>
      </c>
      <c r="AZ17" s="2">
        <v>0.54281999999999997</v>
      </c>
      <c r="BA17" s="2">
        <v>0.32016</v>
      </c>
      <c r="BB17" s="2">
        <v>0.40591000000000005</v>
      </c>
      <c r="BC17" s="2">
        <v>0.42944000000000004</v>
      </c>
      <c r="BD17" s="2">
        <v>0.73071000000000008</v>
      </c>
      <c r="BF17" s="2">
        <v>3.7209300000000001</v>
      </c>
      <c r="BG17" s="2">
        <v>0.64032999999999995</v>
      </c>
      <c r="BH17" s="2">
        <v>1.2077499999999999</v>
      </c>
      <c r="BI17" s="2">
        <v>0.97458000000000011</v>
      </c>
      <c r="BJ17" s="2">
        <v>1.3011600000000001</v>
      </c>
      <c r="BK17" s="2">
        <v>1.69191</v>
      </c>
      <c r="BM17" s="2">
        <v>4.0844100000000001</v>
      </c>
      <c r="BN17" s="2">
        <v>1.2045399999999999</v>
      </c>
      <c r="BO17" s="2">
        <v>1.46391</v>
      </c>
      <c r="BP17" s="2">
        <v>1.1371499999999999</v>
      </c>
      <c r="BQ17" s="2">
        <v>1.9491499999999999</v>
      </c>
      <c r="BR17" s="2">
        <v>1.7655400000000001</v>
      </c>
      <c r="BT17" s="2">
        <v>0.23068</v>
      </c>
      <c r="BU17" s="2">
        <v>1.159E-2</v>
      </c>
      <c r="BV17" s="2">
        <v>3.3159999999999995E-2</v>
      </c>
      <c r="BW17" s="2">
        <v>3.458E-2</v>
      </c>
      <c r="BX17" s="2">
        <v>3.8679999999999999E-2</v>
      </c>
      <c r="BY17" s="2">
        <v>0.15491000000000002</v>
      </c>
      <c r="CA17" s="58">
        <f t="shared" si="0"/>
        <v>99.999990000000025</v>
      </c>
    </row>
    <row r="18" spans="1:79">
      <c r="A18" s="80">
        <v>90</v>
      </c>
      <c r="B18" s="2">
        <v>0.84887000000000001</v>
      </c>
      <c r="C18" s="2">
        <v>0.22407999999999997</v>
      </c>
      <c r="D18" s="2">
        <v>0.11277999999999999</v>
      </c>
      <c r="E18" s="2">
        <v>0.22342999999999999</v>
      </c>
      <c r="F18" s="2">
        <v>0.20821000000000001</v>
      </c>
      <c r="G18" s="2">
        <v>0.17760000000000001</v>
      </c>
      <c r="I18" s="2">
        <v>0.1663</v>
      </c>
      <c r="J18" s="2">
        <v>6.4159999999999995E-2</v>
      </c>
      <c r="K18" s="2">
        <v>3.6670000000000001E-2</v>
      </c>
      <c r="L18" s="2">
        <v>5.876E-2</v>
      </c>
      <c r="M18" s="2">
        <v>4.9430000000000002E-2</v>
      </c>
      <c r="N18" s="2">
        <v>4.403E-2</v>
      </c>
      <c r="P18" s="2">
        <v>1.41015</v>
      </c>
      <c r="Q18" s="2">
        <v>0.24864000000000003</v>
      </c>
      <c r="R18" s="2">
        <v>0.25714999999999999</v>
      </c>
      <c r="S18" s="2">
        <v>0.43131000000000003</v>
      </c>
      <c r="T18" s="2">
        <v>0.32752999999999999</v>
      </c>
      <c r="U18" s="2">
        <v>0.38106000000000001</v>
      </c>
      <c r="W18" s="2">
        <v>1.0919399999999999</v>
      </c>
      <c r="X18" s="2">
        <v>0.26778999999999997</v>
      </c>
      <c r="Y18" s="2">
        <v>0.17285</v>
      </c>
      <c r="Z18" s="2">
        <v>0.33343</v>
      </c>
      <c r="AA18" s="2">
        <v>0.29431000000000002</v>
      </c>
      <c r="AB18" s="2">
        <v>0.3498</v>
      </c>
      <c r="AD18" s="2">
        <v>8.8727200000000011</v>
      </c>
      <c r="AE18" s="2">
        <v>3.5807799999999999</v>
      </c>
      <c r="AF18" s="2">
        <v>2.2518199999999999</v>
      </c>
      <c r="AG18" s="2">
        <v>2.6669200000000002</v>
      </c>
      <c r="AH18" s="2">
        <v>2.9479700000000002</v>
      </c>
      <c r="AI18" s="2">
        <v>3.2146099999999995</v>
      </c>
      <c r="AK18" s="2">
        <v>13.97396</v>
      </c>
      <c r="AL18" s="2">
        <v>3.5180799999999999</v>
      </c>
      <c r="AM18" s="2">
        <v>4.3139200000000004</v>
      </c>
      <c r="AN18" s="2">
        <v>4.6483299999999996</v>
      </c>
      <c r="AO18" s="2">
        <v>6.99803</v>
      </c>
      <c r="AP18" s="2">
        <v>5.5030900000000003</v>
      </c>
      <c r="AR18" s="2">
        <v>1.5880700000000001</v>
      </c>
      <c r="AS18" s="2">
        <v>0.53607000000000005</v>
      </c>
      <c r="AT18" s="2">
        <v>0.40365000000000001</v>
      </c>
      <c r="AU18" s="2">
        <v>0.36730999999999997</v>
      </c>
      <c r="AV18" s="2">
        <v>0.42411000000000004</v>
      </c>
      <c r="AW18" s="2">
        <v>0.74755000000000005</v>
      </c>
      <c r="AY18" s="2">
        <v>1.2400800000000001</v>
      </c>
      <c r="AZ18" s="2">
        <v>0.52756000000000003</v>
      </c>
      <c r="BA18" s="2">
        <v>0.31803999999999999</v>
      </c>
      <c r="BB18" s="2">
        <v>0.42132999999999998</v>
      </c>
      <c r="BC18" s="2">
        <v>0.42132999999999998</v>
      </c>
      <c r="BD18" s="2">
        <v>0.75834999999999997</v>
      </c>
      <c r="BF18" s="2">
        <v>3.6830799999999995</v>
      </c>
      <c r="BG18" s="2">
        <v>0.67044999999999999</v>
      </c>
      <c r="BH18" s="2">
        <v>1.20865</v>
      </c>
      <c r="BI18" s="2">
        <v>0.97932999999999992</v>
      </c>
      <c r="BJ18" s="2">
        <v>1.2896799999999999</v>
      </c>
      <c r="BK18" s="2">
        <v>1.57989</v>
      </c>
      <c r="BM18" s="2">
        <v>4.1679199999999996</v>
      </c>
      <c r="BN18" s="2">
        <v>1.2867299999999999</v>
      </c>
      <c r="BO18" s="2">
        <v>1.50607</v>
      </c>
      <c r="BP18" s="2">
        <v>1.1813199999999999</v>
      </c>
      <c r="BQ18" s="2">
        <v>2.0247899999999999</v>
      </c>
      <c r="BR18" s="2">
        <v>1.9071</v>
      </c>
      <c r="BT18" s="2">
        <v>0.22555999999999998</v>
      </c>
      <c r="BU18" s="2">
        <v>1.26E-2</v>
      </c>
      <c r="BV18" s="2">
        <v>3.1260000000000003E-2</v>
      </c>
      <c r="BW18" s="2">
        <v>3.2739999999999998E-2</v>
      </c>
      <c r="BX18" s="2">
        <v>3.8960000000000002E-2</v>
      </c>
      <c r="BY18" s="2">
        <v>0.15043000000000001</v>
      </c>
      <c r="CA18" s="58">
        <f t="shared" si="0"/>
        <v>100.00052000000004</v>
      </c>
    </row>
    <row r="19" spans="1:79">
      <c r="A19" s="80">
        <v>91</v>
      </c>
      <c r="B19" s="2">
        <v>0.83026</v>
      </c>
      <c r="C19" s="2">
        <v>0.21854999999999999</v>
      </c>
      <c r="D19" s="2">
        <v>0.11062999999999999</v>
      </c>
      <c r="E19" s="2">
        <v>0.22036</v>
      </c>
      <c r="F19" s="2">
        <v>0.19688000000000003</v>
      </c>
      <c r="G19" s="2">
        <v>0.15909999999999999</v>
      </c>
      <c r="I19" s="2">
        <v>0.16420999999999999</v>
      </c>
      <c r="J19" s="2">
        <v>5.9150000000000001E-2</v>
      </c>
      <c r="K19" s="2">
        <v>3.8980000000000001E-2</v>
      </c>
      <c r="L19" s="2">
        <v>5.8400000000000001E-2</v>
      </c>
      <c r="M19" s="2">
        <v>4.7259999999999996E-2</v>
      </c>
      <c r="N19" s="2">
        <v>5.4190000000000002E-2</v>
      </c>
      <c r="P19" s="2">
        <v>1.3813</v>
      </c>
      <c r="Q19" s="2">
        <v>0.24369000000000002</v>
      </c>
      <c r="R19" s="2">
        <v>0.25858999999999999</v>
      </c>
      <c r="S19" s="2">
        <v>0.41527999999999998</v>
      </c>
      <c r="T19" s="2">
        <v>0.31684000000000001</v>
      </c>
      <c r="U19" s="2">
        <v>0.34965000000000002</v>
      </c>
      <c r="W19" s="2">
        <v>1.08117</v>
      </c>
      <c r="X19" s="2">
        <v>0.27062999999999998</v>
      </c>
      <c r="Y19" s="2">
        <v>0.17158999999999999</v>
      </c>
      <c r="Z19" s="2">
        <v>0.33400000000000002</v>
      </c>
      <c r="AA19" s="2">
        <v>0.29064999999999996</v>
      </c>
      <c r="AB19" s="2">
        <v>0.30435000000000001</v>
      </c>
      <c r="AD19" s="2">
        <v>8.169039999999999</v>
      </c>
      <c r="AE19" s="2">
        <v>3.9753200000000004</v>
      </c>
      <c r="AF19" s="2">
        <v>2.2589700000000001</v>
      </c>
      <c r="AG19" s="2">
        <v>2.81047</v>
      </c>
      <c r="AH19" s="2">
        <v>2.8813600000000004</v>
      </c>
      <c r="AI19" s="2">
        <v>3.6596900000000003</v>
      </c>
      <c r="AK19" s="2">
        <v>14.18102</v>
      </c>
      <c r="AL19" s="2">
        <v>3.6459900000000003</v>
      </c>
      <c r="AM19" s="2">
        <v>4.2521200000000006</v>
      </c>
      <c r="AN19" s="2">
        <v>4.7494300000000003</v>
      </c>
      <c r="AO19" s="2">
        <v>7.2337299999999995</v>
      </c>
      <c r="AP19" s="2">
        <v>5.3647499999999999</v>
      </c>
      <c r="AR19" s="2">
        <v>1.4648400000000001</v>
      </c>
      <c r="AS19" s="2">
        <v>0.52500999999999998</v>
      </c>
      <c r="AT19" s="2">
        <v>0.39088999999999996</v>
      </c>
      <c r="AU19" s="2">
        <v>0.37569000000000002</v>
      </c>
      <c r="AV19" s="2">
        <v>0.43108000000000002</v>
      </c>
      <c r="AW19" s="2">
        <v>0.68981999999999999</v>
      </c>
      <c r="AY19" s="2">
        <v>1.1872799999999999</v>
      </c>
      <c r="AZ19" s="2">
        <v>0.50634000000000001</v>
      </c>
      <c r="BA19" s="2">
        <v>0.31939999999999996</v>
      </c>
      <c r="BB19" s="2">
        <v>0.41060999999999998</v>
      </c>
      <c r="BC19" s="2">
        <v>0.40759999999999996</v>
      </c>
      <c r="BD19" s="2">
        <v>0.66047</v>
      </c>
      <c r="BF19" s="2">
        <v>3.5579399999999999</v>
      </c>
      <c r="BG19" s="2">
        <v>0.67416999999999994</v>
      </c>
      <c r="BH19" s="2">
        <v>1.2059500000000001</v>
      </c>
      <c r="BI19" s="2">
        <v>0.96497000000000011</v>
      </c>
      <c r="BJ19" s="2">
        <v>1.3043900000000002</v>
      </c>
      <c r="BK19" s="2">
        <v>1.4177299999999999</v>
      </c>
      <c r="BM19" s="2">
        <v>4.1690399999999999</v>
      </c>
      <c r="BN19" s="2">
        <v>1.36188</v>
      </c>
      <c r="BO19" s="2">
        <v>1.5184200000000001</v>
      </c>
      <c r="BP19" s="2">
        <v>1.2187399999999999</v>
      </c>
      <c r="BQ19" s="2">
        <v>2.06074</v>
      </c>
      <c r="BR19" s="2">
        <v>1.9043500000000002</v>
      </c>
      <c r="BT19" s="2">
        <v>0.24610000000000001</v>
      </c>
      <c r="BU19" s="2">
        <v>1.37E-2</v>
      </c>
      <c r="BV19" s="2">
        <v>3.3110000000000001E-2</v>
      </c>
      <c r="BW19" s="2">
        <v>3.6430000000000004E-2</v>
      </c>
      <c r="BX19" s="2">
        <v>3.9739999999999998E-2</v>
      </c>
      <c r="BY19" s="2">
        <v>0.14585000000000001</v>
      </c>
      <c r="CA19" s="58">
        <f t="shared" si="0"/>
        <v>99.999879999999962</v>
      </c>
    </row>
    <row r="20" spans="1:79">
      <c r="A20" s="80">
        <v>92</v>
      </c>
      <c r="B20" s="2">
        <v>0.8303100000000001</v>
      </c>
      <c r="C20" s="2">
        <v>0.19713</v>
      </c>
      <c r="D20" s="2">
        <v>0.11123000000000001</v>
      </c>
      <c r="E20" s="2">
        <v>0.22618999999999997</v>
      </c>
      <c r="F20" s="2">
        <v>0.19312000000000001</v>
      </c>
      <c r="G20" s="2">
        <v>0.15617999999999999</v>
      </c>
      <c r="I20" s="2">
        <v>0.15790000000000001</v>
      </c>
      <c r="J20" s="2">
        <v>6.1560000000000004E-2</v>
      </c>
      <c r="K20" s="2">
        <v>3.9369999999999995E-2</v>
      </c>
      <c r="L20" s="2">
        <v>6.2850000000000003E-2</v>
      </c>
      <c r="M20" s="2">
        <v>4.6379999999999998E-2</v>
      </c>
      <c r="N20" s="2">
        <v>5.4109999999999998E-2</v>
      </c>
      <c r="P20" s="2">
        <v>1.3393699999999999</v>
      </c>
      <c r="Q20" s="2">
        <v>0.23763999999999999</v>
      </c>
      <c r="R20" s="2">
        <v>0.25525000000000003</v>
      </c>
      <c r="S20" s="2">
        <v>0.43920000000000003</v>
      </c>
      <c r="T20" s="2">
        <v>0.30936000000000002</v>
      </c>
      <c r="U20" s="2">
        <v>0.32754</v>
      </c>
      <c r="W20" s="2">
        <v>1.08012</v>
      </c>
      <c r="X20" s="2">
        <v>0.28216000000000002</v>
      </c>
      <c r="Y20" s="2">
        <v>0.17249999999999999</v>
      </c>
      <c r="Z20" s="2">
        <v>0.33627000000000001</v>
      </c>
      <c r="AA20" s="2">
        <v>0.28487999999999997</v>
      </c>
      <c r="AB20" s="2">
        <v>0.27772000000000002</v>
      </c>
      <c r="AD20" s="2">
        <v>8.1855499999999992</v>
      </c>
      <c r="AE20" s="2">
        <v>3.9511200000000004</v>
      </c>
      <c r="AF20" s="2">
        <v>2.2037500000000003</v>
      </c>
      <c r="AG20" s="2">
        <v>2.87988</v>
      </c>
      <c r="AH20" s="2">
        <v>2.85798</v>
      </c>
      <c r="AI20" s="2">
        <v>3.51363</v>
      </c>
      <c r="AK20" s="2">
        <v>13.866569999999999</v>
      </c>
      <c r="AL20" s="2">
        <v>3.8227099999999998</v>
      </c>
      <c r="AM20" s="2">
        <v>4.27895</v>
      </c>
      <c r="AN20" s="2">
        <v>5.15578</v>
      </c>
      <c r="AO20" s="2">
        <v>6.9402299999999997</v>
      </c>
      <c r="AP20" s="2">
        <v>5.4114599999999999</v>
      </c>
      <c r="AR20" s="2">
        <v>1.47122</v>
      </c>
      <c r="AS20" s="2">
        <v>0.53711999999999993</v>
      </c>
      <c r="AT20" s="2">
        <v>0.39454</v>
      </c>
      <c r="AU20" s="2">
        <v>0.40413000000000004</v>
      </c>
      <c r="AV20" s="2">
        <v>0.42173999999999995</v>
      </c>
      <c r="AW20" s="2">
        <v>0.63933999999999991</v>
      </c>
      <c r="AY20" s="2">
        <v>1.10202</v>
      </c>
      <c r="AZ20" s="2">
        <v>0.49674999999999997</v>
      </c>
      <c r="BA20" s="2">
        <v>0.30864999999999998</v>
      </c>
      <c r="BB20" s="2">
        <v>0.40098</v>
      </c>
      <c r="BC20" s="2">
        <v>0.39182</v>
      </c>
      <c r="BD20" s="2">
        <v>0.62874000000000008</v>
      </c>
      <c r="BF20" s="2">
        <v>3.5580100000000003</v>
      </c>
      <c r="BG20" s="2">
        <v>0.65307999999999999</v>
      </c>
      <c r="BH20" s="2">
        <v>1.2020899999999999</v>
      </c>
      <c r="BI20" s="2">
        <v>0.96903000000000006</v>
      </c>
      <c r="BJ20" s="2">
        <v>1.3327899999999999</v>
      </c>
      <c r="BK20" s="2">
        <v>1.49098</v>
      </c>
      <c r="BM20" s="2">
        <v>4.2450200000000002</v>
      </c>
      <c r="BN20" s="2">
        <v>1.40422</v>
      </c>
      <c r="BO20" s="2">
        <v>1.5588299999999999</v>
      </c>
      <c r="BP20" s="2">
        <v>1.27939</v>
      </c>
      <c r="BQ20" s="2">
        <v>1.9888699999999999</v>
      </c>
      <c r="BR20" s="2">
        <v>2.0781999999999998</v>
      </c>
      <c r="BT20" s="2">
        <v>0.22533000000000003</v>
      </c>
      <c r="BU20" s="2">
        <v>1.4750000000000001E-2</v>
      </c>
      <c r="BV20" s="2">
        <v>3.2500000000000001E-2</v>
      </c>
      <c r="BW20" s="2">
        <v>3.6499999999999998E-2</v>
      </c>
      <c r="BX20" s="2">
        <v>4.0079999999999998E-2</v>
      </c>
      <c r="BY20" s="2">
        <v>0.14774000000000001</v>
      </c>
      <c r="CA20" s="58">
        <f t="shared" si="0"/>
        <v>100.00041000000002</v>
      </c>
    </row>
    <row r="21" spans="1:79">
      <c r="A21" s="80">
        <v>93</v>
      </c>
      <c r="B21" s="2">
        <v>0.79923000000000011</v>
      </c>
      <c r="C21" s="2">
        <v>0.18903999999999999</v>
      </c>
      <c r="D21" s="2">
        <v>0.10920000000000001</v>
      </c>
      <c r="E21" s="2">
        <v>0.23364000000000001</v>
      </c>
      <c r="F21" s="2">
        <v>0.19016</v>
      </c>
      <c r="G21" s="2">
        <v>0.16919000000000001</v>
      </c>
      <c r="I21" s="2">
        <v>0.15744000000000002</v>
      </c>
      <c r="J21" s="2">
        <v>6.6279999999999992E-2</v>
      </c>
      <c r="K21" s="2">
        <v>3.9990000000000005E-2</v>
      </c>
      <c r="L21" s="2">
        <v>6.6979999999999998E-2</v>
      </c>
      <c r="M21" s="2">
        <v>4.5440000000000001E-2</v>
      </c>
      <c r="N21" s="2">
        <v>5.9699999999999996E-2</v>
      </c>
      <c r="P21" s="2">
        <v>1.1988399999999999</v>
      </c>
      <c r="Q21" s="2">
        <v>0.22623000000000001</v>
      </c>
      <c r="R21" s="2">
        <v>0.26273000000000002</v>
      </c>
      <c r="S21" s="2">
        <v>0.4582</v>
      </c>
      <c r="T21" s="2">
        <v>0.35837000000000002</v>
      </c>
      <c r="U21" s="2">
        <v>0.32705000000000001</v>
      </c>
      <c r="W21" s="2">
        <v>1.0313299999999999</v>
      </c>
      <c r="X21" s="2">
        <v>0.29964000000000002</v>
      </c>
      <c r="Y21" s="2">
        <v>0.17491999999999999</v>
      </c>
      <c r="Z21" s="2">
        <v>0.34299000000000002</v>
      </c>
      <c r="AA21" s="2">
        <v>0.28272000000000003</v>
      </c>
      <c r="AB21" s="2">
        <v>0.30019999999999997</v>
      </c>
      <c r="AD21" s="2">
        <v>8.2190600000000007</v>
      </c>
      <c r="AE21" s="2">
        <v>3.9409100000000001</v>
      </c>
      <c r="AF21" s="2">
        <v>2.22878</v>
      </c>
      <c r="AG21" s="2">
        <v>3.05443</v>
      </c>
      <c r="AH21" s="2">
        <v>2.8976899999999999</v>
      </c>
      <c r="AI21" s="2">
        <v>3.3216299999999999</v>
      </c>
      <c r="AK21" s="2">
        <v>13.53806</v>
      </c>
      <c r="AL21" s="2">
        <v>3.6428000000000003</v>
      </c>
      <c r="AM21" s="2">
        <v>4.4481799999999998</v>
      </c>
      <c r="AN21" s="2">
        <v>5.3671000000000006</v>
      </c>
      <c r="AO21" s="2">
        <v>6.5631400000000006</v>
      </c>
      <c r="AP21" s="2">
        <v>5.6958200000000003</v>
      </c>
      <c r="AR21" s="2">
        <v>1.4351400000000001</v>
      </c>
      <c r="AS21" s="2">
        <v>0.53510000000000002</v>
      </c>
      <c r="AT21" s="2">
        <v>0.39626</v>
      </c>
      <c r="AU21" s="2">
        <v>0.42157</v>
      </c>
      <c r="AV21" s="2">
        <v>0.41428999999999999</v>
      </c>
      <c r="AW21" s="2">
        <v>0.64165000000000005</v>
      </c>
      <c r="AY21" s="2">
        <v>1.0269999999999999</v>
      </c>
      <c r="AZ21" s="2">
        <v>0.49833000000000005</v>
      </c>
      <c r="BA21" s="2">
        <v>0.30620999999999998</v>
      </c>
      <c r="BB21" s="2">
        <v>0.42240000000000005</v>
      </c>
      <c r="BC21" s="2">
        <v>0.36410000000000003</v>
      </c>
      <c r="BD21" s="2">
        <v>0.60039999999999993</v>
      </c>
      <c r="BF21" s="2">
        <v>3.4095800000000001</v>
      </c>
      <c r="BG21" s="2">
        <v>0.62934000000000001</v>
      </c>
      <c r="BH21" s="2">
        <v>1.2223299999999999</v>
      </c>
      <c r="BI21" s="2">
        <v>1.0344100000000001</v>
      </c>
      <c r="BJ21" s="2">
        <v>1.3325099999999999</v>
      </c>
      <c r="BK21" s="2">
        <v>1.4888300000000001</v>
      </c>
      <c r="BM21" s="2">
        <v>4.3206600000000002</v>
      </c>
      <c r="BN21" s="2">
        <v>1.4240999999999999</v>
      </c>
      <c r="BO21" s="2">
        <v>1.55399</v>
      </c>
      <c r="BP21" s="2">
        <v>1.3913800000000001</v>
      </c>
      <c r="BQ21" s="2">
        <v>2.0576300000000001</v>
      </c>
      <c r="BR21" s="2">
        <v>2.2521300000000002</v>
      </c>
      <c r="BT21" s="2">
        <v>0.22358</v>
      </c>
      <c r="BU21" s="2">
        <v>1.8319999999999999E-2</v>
      </c>
      <c r="BV21" s="2">
        <v>3.3419999999999998E-2</v>
      </c>
      <c r="BW21" s="2">
        <v>3.7470000000000003E-2</v>
      </c>
      <c r="BX21" s="2">
        <v>4.0549999999999996E-2</v>
      </c>
      <c r="BY21" s="2">
        <v>0.15996000000000002</v>
      </c>
      <c r="CA21" s="58">
        <f t="shared" si="0"/>
        <v>99.999749999999963</v>
      </c>
    </row>
    <row r="22" spans="1:79">
      <c r="A22" s="80">
        <v>94</v>
      </c>
      <c r="B22" s="2">
        <v>0.79264999999999997</v>
      </c>
      <c r="C22" s="2">
        <v>0.19381999999999999</v>
      </c>
      <c r="D22" s="2">
        <v>0.1114</v>
      </c>
      <c r="E22" s="2">
        <v>0.23907</v>
      </c>
      <c r="F22" s="2">
        <v>0.18972</v>
      </c>
      <c r="G22" s="2">
        <v>0.18096999999999999</v>
      </c>
      <c r="I22" s="2">
        <v>0.15595999999999999</v>
      </c>
      <c r="J22" s="2">
        <v>5.6320000000000002E-2</v>
      </c>
      <c r="K22" s="2">
        <v>4.1829999999999999E-2</v>
      </c>
      <c r="L22" s="2">
        <v>6.93E-2</v>
      </c>
      <c r="M22" s="2">
        <v>4.4010000000000001E-2</v>
      </c>
      <c r="N22" s="2">
        <v>6.1240000000000003E-2</v>
      </c>
      <c r="P22" s="2">
        <v>1.0986900000000002</v>
      </c>
      <c r="Q22" s="2">
        <v>0.21747</v>
      </c>
      <c r="R22" s="2">
        <v>0.26640000000000003</v>
      </c>
      <c r="S22" s="2">
        <v>0.45107000000000003</v>
      </c>
      <c r="T22" s="2">
        <v>0.35498000000000002</v>
      </c>
      <c r="U22" s="2">
        <v>0.37712000000000001</v>
      </c>
      <c r="W22" s="2">
        <v>1.00274</v>
      </c>
      <c r="X22" s="2">
        <v>0.29510999999999998</v>
      </c>
      <c r="Y22" s="2">
        <v>0.17687</v>
      </c>
      <c r="Z22" s="2">
        <v>0.34650000000000003</v>
      </c>
      <c r="AA22" s="2">
        <v>0.28895999999999999</v>
      </c>
      <c r="AB22" s="2">
        <v>0.34049000000000001</v>
      </c>
      <c r="AD22" s="2">
        <v>7.9735299999999993</v>
      </c>
      <c r="AE22" s="2">
        <v>3.9758300000000002</v>
      </c>
      <c r="AF22" s="2">
        <v>2.2769399999999997</v>
      </c>
      <c r="AG22" s="2">
        <v>3.1461399999999999</v>
      </c>
      <c r="AH22" s="2">
        <v>2.91431</v>
      </c>
      <c r="AI22" s="2">
        <v>3.46421</v>
      </c>
      <c r="AK22" s="2">
        <v>12.99583</v>
      </c>
      <c r="AL22" s="2">
        <v>3.5232600000000005</v>
      </c>
      <c r="AM22" s="2">
        <v>4.6580399999999997</v>
      </c>
      <c r="AN22" s="2">
        <v>5.3938199999999998</v>
      </c>
      <c r="AO22" s="2">
        <v>6.5000400000000003</v>
      </c>
      <c r="AP22" s="2">
        <v>6.2254300000000002</v>
      </c>
      <c r="AR22" s="2">
        <v>1.4129400000000001</v>
      </c>
      <c r="AS22" s="2">
        <v>0.54496999999999995</v>
      </c>
      <c r="AT22" s="2">
        <v>0.40759999999999996</v>
      </c>
      <c r="AU22" s="2">
        <v>0.42427999999999999</v>
      </c>
      <c r="AV22" s="2">
        <v>0.39749000000000001</v>
      </c>
      <c r="AW22" s="2">
        <v>0.64681</v>
      </c>
      <c r="AY22" s="2">
        <v>0.94642000000000004</v>
      </c>
      <c r="AZ22" s="2">
        <v>0.50232999999999994</v>
      </c>
      <c r="BA22" s="2">
        <v>0.30358000000000002</v>
      </c>
      <c r="BB22" s="2">
        <v>0.43753999999999998</v>
      </c>
      <c r="BC22" s="2">
        <v>0.40036000000000005</v>
      </c>
      <c r="BD22" s="2">
        <v>0.67018</v>
      </c>
      <c r="BF22" s="2">
        <v>2.8955899999999999</v>
      </c>
      <c r="BG22" s="2">
        <v>0.62439</v>
      </c>
      <c r="BH22" s="2">
        <v>1.2348299999999999</v>
      </c>
      <c r="BI22" s="2">
        <v>1.0512600000000001</v>
      </c>
      <c r="BJ22" s="2">
        <v>1.2521900000000001</v>
      </c>
      <c r="BK22" s="2">
        <v>1.5713600000000001</v>
      </c>
      <c r="BM22" s="2">
        <v>4.35555</v>
      </c>
      <c r="BN22" s="2">
        <v>1.4698</v>
      </c>
      <c r="BO22" s="2">
        <v>1.5971900000000001</v>
      </c>
      <c r="BP22" s="2">
        <v>1.4255100000000001</v>
      </c>
      <c r="BQ22" s="2">
        <v>2.1541899999999998</v>
      </c>
      <c r="BR22" s="2">
        <v>2.3537599999999999</v>
      </c>
      <c r="BT22" s="2">
        <v>0.21036000000000002</v>
      </c>
      <c r="BU22" s="2">
        <v>2.146E-2</v>
      </c>
      <c r="BV22" s="2">
        <v>3.3489999999999999E-2</v>
      </c>
      <c r="BW22" s="2">
        <v>3.3760000000000005E-2</v>
      </c>
      <c r="BX22" s="2">
        <v>4.1009999999999998E-2</v>
      </c>
      <c r="BY22" s="2">
        <v>0.17960999999999999</v>
      </c>
      <c r="CA22" s="58">
        <f t="shared" si="0"/>
        <v>99.999880000000019</v>
      </c>
    </row>
    <row r="23" spans="1:79">
      <c r="A23" s="80">
        <v>95</v>
      </c>
      <c r="B23" s="2">
        <v>0.74006000000000005</v>
      </c>
      <c r="C23" s="2">
        <v>0.2329</v>
      </c>
      <c r="D23" s="2">
        <v>0.1242</v>
      </c>
      <c r="E23" s="2">
        <v>0.25148999999999999</v>
      </c>
      <c r="F23" s="2">
        <v>0.19167999999999999</v>
      </c>
      <c r="G23" s="2">
        <v>0.16958999999999999</v>
      </c>
      <c r="I23" s="2">
        <v>0.16069999999999998</v>
      </c>
      <c r="J23" s="2">
        <v>5.4149999999999997E-2</v>
      </c>
      <c r="K23" s="2">
        <v>4.4179999999999997E-2</v>
      </c>
      <c r="L23" s="2">
        <v>7.4220000000000008E-2</v>
      </c>
      <c r="M23" s="2">
        <v>4.4179999999999997E-2</v>
      </c>
      <c r="N23" s="2">
        <v>6.3710000000000003E-2</v>
      </c>
      <c r="P23" s="2">
        <v>1.09352</v>
      </c>
      <c r="Q23" s="2">
        <v>0.25525999999999999</v>
      </c>
      <c r="R23" s="2">
        <v>0.27101999999999998</v>
      </c>
      <c r="S23" s="2">
        <v>0.45313999999999999</v>
      </c>
      <c r="T23" s="2">
        <v>0.34147</v>
      </c>
      <c r="U23" s="2">
        <v>0.36221999999999999</v>
      </c>
      <c r="W23" s="2">
        <v>0.94655999999999996</v>
      </c>
      <c r="X23" s="2">
        <v>0.29244000000000003</v>
      </c>
      <c r="Y23" s="2">
        <v>0.18212</v>
      </c>
      <c r="Z23" s="2">
        <v>0.35156999999999999</v>
      </c>
      <c r="AA23" s="2">
        <v>0.28933999999999999</v>
      </c>
      <c r="AB23" s="2">
        <v>0.38874999999999998</v>
      </c>
      <c r="AD23" s="2">
        <v>7.6118000000000006</v>
      </c>
      <c r="AE23" s="2">
        <v>3.9830299999999998</v>
      </c>
      <c r="AF23" s="2">
        <v>2.3203899999999997</v>
      </c>
      <c r="AG23" s="2">
        <v>3.3584200000000002</v>
      </c>
      <c r="AH23" s="2">
        <v>2.9982199999999999</v>
      </c>
      <c r="AI23" s="2">
        <v>3.3266299999999998</v>
      </c>
      <c r="AK23" s="2">
        <v>12.771189999999999</v>
      </c>
      <c r="AL23" s="2">
        <v>3.4366800000000004</v>
      </c>
      <c r="AM23" s="2">
        <v>4.8253300000000001</v>
      </c>
      <c r="AN23" s="2">
        <v>5.7336299999999998</v>
      </c>
      <c r="AO23" s="2">
        <v>6.2379600000000002</v>
      </c>
      <c r="AP23" s="2">
        <v>6.4453999999999994</v>
      </c>
      <c r="AR23" s="2">
        <v>1.4046799999999999</v>
      </c>
      <c r="AS23" s="2">
        <v>0.56010000000000004</v>
      </c>
      <c r="AT23" s="2">
        <v>0.42391000000000001</v>
      </c>
      <c r="AU23" s="2">
        <v>0.46984000000000004</v>
      </c>
      <c r="AV23" s="2">
        <v>0.38512000000000002</v>
      </c>
      <c r="AW23" s="2">
        <v>0.68362000000000001</v>
      </c>
      <c r="AY23" s="2">
        <v>0.89347999999999994</v>
      </c>
      <c r="AZ23" s="2">
        <v>0.49759000000000003</v>
      </c>
      <c r="BA23" s="2">
        <v>0.31063000000000002</v>
      </c>
      <c r="BB23" s="2">
        <v>0.44964000000000004</v>
      </c>
      <c r="BC23" s="2">
        <v>0.41057000000000005</v>
      </c>
      <c r="BD23" s="2">
        <v>0.72794000000000003</v>
      </c>
      <c r="BF23" s="2">
        <v>2.6031399999999998</v>
      </c>
      <c r="BG23" s="2">
        <v>0.79556000000000004</v>
      </c>
      <c r="BH23" s="2">
        <v>1.1961599999999999</v>
      </c>
      <c r="BI23" s="2">
        <v>1.0692699999999999</v>
      </c>
      <c r="BJ23" s="2">
        <v>1.1328499999999999</v>
      </c>
      <c r="BK23" s="2">
        <v>1.4097999999999999</v>
      </c>
      <c r="BM23" s="2">
        <v>4.2137799999999999</v>
      </c>
      <c r="BN23" s="2">
        <v>1.4650300000000001</v>
      </c>
      <c r="BO23" s="2">
        <v>1.7363199999999999</v>
      </c>
      <c r="BP23" s="2">
        <v>1.4781</v>
      </c>
      <c r="BQ23" s="2">
        <v>2.2269100000000002</v>
      </c>
      <c r="BR23" s="2">
        <v>2.50265</v>
      </c>
      <c r="BT23" s="2">
        <v>0.20152</v>
      </c>
      <c r="BU23" s="2">
        <v>2.5999999999999999E-2</v>
      </c>
      <c r="BV23" s="2">
        <v>3.354E-2</v>
      </c>
      <c r="BW23" s="2">
        <v>3.4749999999999996E-2</v>
      </c>
      <c r="BX23" s="2">
        <v>4.1489999999999999E-2</v>
      </c>
      <c r="BY23" s="2">
        <v>0.18912000000000001</v>
      </c>
      <c r="CA23" s="58">
        <f t="shared" si="0"/>
        <v>100.00026000000005</v>
      </c>
    </row>
    <row r="24" spans="1:79">
      <c r="A24" s="80">
        <v>96</v>
      </c>
      <c r="B24" s="2">
        <v>0.66699999999999993</v>
      </c>
      <c r="C24" s="2">
        <v>0.27450000000000002</v>
      </c>
      <c r="D24" s="2">
        <v>0.12013</v>
      </c>
      <c r="E24" s="2">
        <v>0.26051000000000002</v>
      </c>
      <c r="F24" s="2">
        <v>0.19059000000000001</v>
      </c>
      <c r="G24" s="2">
        <v>0.15648999999999999</v>
      </c>
      <c r="I24" s="2">
        <v>0.16341999999999998</v>
      </c>
      <c r="J24" s="2">
        <v>6.1930000000000006E-2</v>
      </c>
      <c r="K24" s="2">
        <v>4.7410000000000001E-2</v>
      </c>
      <c r="L24" s="2">
        <v>6.9919999999999996E-2</v>
      </c>
      <c r="M24" s="2">
        <v>4.4749999999999998E-2</v>
      </c>
      <c r="N24" s="2">
        <v>6.3930000000000001E-2</v>
      </c>
      <c r="P24" s="2">
        <v>1.1030599999999999</v>
      </c>
      <c r="Q24" s="2">
        <v>0.27037</v>
      </c>
      <c r="R24" s="2">
        <v>0.27396999999999999</v>
      </c>
      <c r="S24" s="2">
        <v>0.47375000000000006</v>
      </c>
      <c r="T24" s="2">
        <v>0.35814000000000001</v>
      </c>
      <c r="U24" s="2">
        <v>0.30287000000000003</v>
      </c>
      <c r="W24" s="2">
        <v>0.93989999999999996</v>
      </c>
      <c r="X24" s="2">
        <v>0.29100999999999999</v>
      </c>
      <c r="Y24" s="2">
        <v>0.18099999999999999</v>
      </c>
      <c r="Z24" s="2">
        <v>0.33589999999999998</v>
      </c>
      <c r="AA24" s="2">
        <v>0.29288000000000003</v>
      </c>
      <c r="AB24" s="2">
        <v>0.37491999999999998</v>
      </c>
      <c r="AD24" s="2">
        <v>7.29786</v>
      </c>
      <c r="AE24" s="2">
        <v>3.8841399999999999</v>
      </c>
      <c r="AF24" s="2">
        <v>2.3567500000000003</v>
      </c>
      <c r="AG24" s="2">
        <v>3.3089</v>
      </c>
      <c r="AH24" s="2">
        <v>3.0314700000000001</v>
      </c>
      <c r="AI24" s="2">
        <v>3.22193</v>
      </c>
      <c r="AK24" s="2">
        <v>12.87867</v>
      </c>
      <c r="AL24" s="2">
        <v>3.34673</v>
      </c>
      <c r="AM24" s="2">
        <v>4.9416399999999996</v>
      </c>
      <c r="AN24" s="2">
        <v>5.8005700000000004</v>
      </c>
      <c r="AO24" s="2">
        <v>6.2271700000000001</v>
      </c>
      <c r="AP24" s="2">
        <v>6.3533000000000008</v>
      </c>
      <c r="AR24" s="2">
        <v>1.31616</v>
      </c>
      <c r="AS24" s="2">
        <v>0.56378000000000006</v>
      </c>
      <c r="AT24" s="2">
        <v>0.43033000000000005</v>
      </c>
      <c r="AU24" s="2">
        <v>0.49040000000000006</v>
      </c>
      <c r="AV24" s="2">
        <v>0.44817000000000001</v>
      </c>
      <c r="AW24" s="2">
        <v>0.70962000000000003</v>
      </c>
      <c r="AY24" s="2">
        <v>0.89780999999999989</v>
      </c>
      <c r="AZ24" s="2">
        <v>0.48374000000000006</v>
      </c>
      <c r="BA24" s="2">
        <v>0.32111000000000001</v>
      </c>
      <c r="BB24" s="2">
        <v>0.44831000000000004</v>
      </c>
      <c r="BC24" s="2">
        <v>0.40955000000000003</v>
      </c>
      <c r="BD24" s="2">
        <v>0.75597000000000003</v>
      </c>
      <c r="BF24" s="2">
        <v>2.6696</v>
      </c>
      <c r="BG24" s="2">
        <v>0.83494999999999997</v>
      </c>
      <c r="BH24" s="2">
        <v>1.1736500000000001</v>
      </c>
      <c r="BI24" s="2">
        <v>1.14994</v>
      </c>
      <c r="BJ24" s="2">
        <v>1.07376</v>
      </c>
      <c r="BK24" s="2">
        <v>1.51634</v>
      </c>
      <c r="BM24" s="2">
        <v>4.1751499999999995</v>
      </c>
      <c r="BN24" s="2">
        <v>1.54297</v>
      </c>
      <c r="BO24" s="2">
        <v>1.82853</v>
      </c>
      <c r="BP24" s="2">
        <v>1.54617</v>
      </c>
      <c r="BQ24" s="2">
        <v>2.22662</v>
      </c>
      <c r="BR24" s="2">
        <v>2.50285</v>
      </c>
      <c r="BT24" s="2">
        <v>0.183</v>
      </c>
      <c r="BU24" s="2">
        <v>2.8499999999999998E-2</v>
      </c>
      <c r="BV24" s="2">
        <v>3.2629999999999999E-2</v>
      </c>
      <c r="BW24" s="2">
        <v>3.5429999999999996E-2</v>
      </c>
      <c r="BX24" s="2">
        <v>4.2619999999999998E-2</v>
      </c>
      <c r="BY24" s="2">
        <v>0.19431999999999999</v>
      </c>
      <c r="CA24" s="58">
        <f t="shared" si="0"/>
        <v>99.999460000000028</v>
      </c>
    </row>
    <row r="25" spans="1:79">
      <c r="A25" s="80">
        <v>97</v>
      </c>
      <c r="B25" s="2">
        <v>0.61035000000000006</v>
      </c>
      <c r="C25" s="2">
        <v>0.31952999999999998</v>
      </c>
      <c r="D25" s="2">
        <v>0.11417000000000001</v>
      </c>
      <c r="E25" s="2">
        <v>0.23749000000000001</v>
      </c>
      <c r="F25" s="2">
        <v>0.19519999999999998</v>
      </c>
      <c r="G25" s="2">
        <v>0.18109999999999998</v>
      </c>
      <c r="I25" s="2">
        <v>0.15722</v>
      </c>
      <c r="J25" s="2">
        <v>6.0829999999999995E-2</v>
      </c>
      <c r="K25" s="2">
        <v>4.3179999999999996E-2</v>
      </c>
      <c r="L25" s="2">
        <v>6.7820000000000005E-2</v>
      </c>
      <c r="M25" s="2">
        <v>4.369E-2</v>
      </c>
      <c r="N25" s="2">
        <v>5.9559999999999995E-2</v>
      </c>
      <c r="P25" s="2">
        <v>1.2800100000000001</v>
      </c>
      <c r="Q25" s="2">
        <v>0.28129999999999999</v>
      </c>
      <c r="R25" s="2">
        <v>0.27900999999999998</v>
      </c>
      <c r="S25" s="2">
        <v>0.46328999999999998</v>
      </c>
      <c r="T25" s="2">
        <v>0.37171999999999999</v>
      </c>
      <c r="U25" s="2">
        <v>0.32715</v>
      </c>
      <c r="W25" s="2">
        <v>0.86867000000000005</v>
      </c>
      <c r="X25" s="2">
        <v>0.28980999999999996</v>
      </c>
      <c r="Y25" s="2">
        <v>0.19900999999999999</v>
      </c>
      <c r="Z25" s="2">
        <v>0.37463999999999997</v>
      </c>
      <c r="AA25" s="2">
        <v>0.3034</v>
      </c>
      <c r="AB25" s="2">
        <v>0.32296000000000002</v>
      </c>
      <c r="AD25" s="2">
        <v>7.1944300000000005</v>
      </c>
      <c r="AE25" s="2">
        <v>3.7919</v>
      </c>
      <c r="AF25" s="2">
        <v>2.44217</v>
      </c>
      <c r="AG25" s="2">
        <v>3.4530699999999999</v>
      </c>
      <c r="AH25" s="2">
        <v>2.88679</v>
      </c>
      <c r="AI25" s="2">
        <v>3.1119500000000002</v>
      </c>
      <c r="AK25" s="2">
        <v>11.838480000000001</v>
      </c>
      <c r="AL25" s="2">
        <v>3.2511400000000004</v>
      </c>
      <c r="AM25" s="2">
        <v>5.0684800000000001</v>
      </c>
      <c r="AN25" s="2">
        <v>6.2288600000000001</v>
      </c>
      <c r="AO25" s="2">
        <v>6.3477300000000003</v>
      </c>
      <c r="AP25" s="2">
        <v>6.37453</v>
      </c>
      <c r="AR25" s="2">
        <v>1.2823</v>
      </c>
      <c r="AS25" s="2">
        <v>0.54558000000000006</v>
      </c>
      <c r="AT25" s="2">
        <v>0.42976000000000003</v>
      </c>
      <c r="AU25" s="2">
        <v>0.48830999999999997</v>
      </c>
      <c r="AV25" s="2">
        <v>0.45935000000000004</v>
      </c>
      <c r="AW25" s="2">
        <v>0.73214000000000001</v>
      </c>
      <c r="AY25" s="2">
        <v>0.87831999999999999</v>
      </c>
      <c r="AZ25" s="2">
        <v>0.46937999999999996</v>
      </c>
      <c r="BA25" s="2">
        <v>0.35851</v>
      </c>
      <c r="BB25" s="2">
        <v>0.45541000000000004</v>
      </c>
      <c r="BC25" s="2">
        <v>0.42024</v>
      </c>
      <c r="BD25" s="2">
        <v>0.79132000000000002</v>
      </c>
      <c r="BF25" s="2">
        <v>2.8342099999999997</v>
      </c>
      <c r="BG25" s="2">
        <v>0.79550999999999994</v>
      </c>
      <c r="BH25" s="2">
        <v>1.30897</v>
      </c>
      <c r="BI25" s="2">
        <v>1.2210800000000002</v>
      </c>
      <c r="BJ25" s="2">
        <v>1.0521799999999999</v>
      </c>
      <c r="BK25" s="2">
        <v>1.78203</v>
      </c>
      <c r="BM25" s="2">
        <v>4.1679399999999998</v>
      </c>
      <c r="BN25" s="2">
        <v>1.5544499999999999</v>
      </c>
      <c r="BO25" s="2">
        <v>1.8932799999999999</v>
      </c>
      <c r="BP25" s="2">
        <v>1.5867099999999998</v>
      </c>
      <c r="BQ25" s="2">
        <v>2.1347100000000001</v>
      </c>
      <c r="BR25" s="2">
        <v>2.4193099999999998</v>
      </c>
      <c r="BT25" s="2">
        <v>0.17437</v>
      </c>
      <c r="BU25" s="2">
        <v>2.743E-2</v>
      </c>
      <c r="BV25" s="2">
        <v>3.823E-2</v>
      </c>
      <c r="BW25" s="2">
        <v>3.9239999999999997E-2</v>
      </c>
      <c r="BX25" s="2">
        <v>4.0259999999999997E-2</v>
      </c>
      <c r="BY25" s="2">
        <v>0.17856</v>
      </c>
      <c r="CA25" s="58">
        <f t="shared" si="0"/>
        <v>99.999730000000014</v>
      </c>
    </row>
    <row r="26" spans="1:79">
      <c r="A26" s="80">
        <v>98</v>
      </c>
      <c r="B26" s="2">
        <v>0.63009000000000004</v>
      </c>
      <c r="C26" s="2">
        <v>0.30249999999999999</v>
      </c>
      <c r="D26" s="2">
        <v>0.11621999999999999</v>
      </c>
      <c r="E26" s="2">
        <v>0.23801999999999998</v>
      </c>
      <c r="F26" s="2">
        <v>0.19294</v>
      </c>
      <c r="G26" s="2">
        <v>0.22541000000000003</v>
      </c>
      <c r="I26" s="2">
        <v>0.14857000000000001</v>
      </c>
      <c r="J26" s="2">
        <v>5.9949999999999996E-2</v>
      </c>
      <c r="K26" s="2">
        <v>4.0440000000000004E-2</v>
      </c>
      <c r="L26" s="2">
        <v>7.399E-2</v>
      </c>
      <c r="M26" s="2">
        <v>4.4010000000000001E-2</v>
      </c>
      <c r="N26" s="2">
        <v>6.2810000000000005E-2</v>
      </c>
      <c r="P26" s="2">
        <v>1.2446000000000002</v>
      </c>
      <c r="Q26" s="2">
        <v>0.29464000000000001</v>
      </c>
      <c r="R26" s="2">
        <v>0.26585999999999999</v>
      </c>
      <c r="S26" s="2">
        <v>0.50185999999999997</v>
      </c>
      <c r="T26" s="2">
        <v>0.37707999999999997</v>
      </c>
      <c r="U26" s="2">
        <v>0.35269</v>
      </c>
      <c r="W26" s="2">
        <v>0.83814000000000011</v>
      </c>
      <c r="X26" s="2">
        <v>0.29060000000000002</v>
      </c>
      <c r="Y26" s="2">
        <v>0.19508</v>
      </c>
      <c r="Z26" s="2">
        <v>0.3634</v>
      </c>
      <c r="AA26" s="2">
        <v>0.28453000000000001</v>
      </c>
      <c r="AB26" s="2">
        <v>0.31724999999999998</v>
      </c>
      <c r="AD26" s="2">
        <v>7.1297600000000001</v>
      </c>
      <c r="AE26" s="2">
        <v>3.7502099999999996</v>
      </c>
      <c r="AF26" s="2">
        <v>2.2703199999999999</v>
      </c>
      <c r="AG26" s="2">
        <v>3.4353400000000001</v>
      </c>
      <c r="AH26" s="2">
        <v>2.8541400000000001</v>
      </c>
      <c r="AI26" s="2">
        <v>3.3480299999999996</v>
      </c>
      <c r="AK26" s="2">
        <v>11.6107</v>
      </c>
      <c r="AL26" s="2">
        <v>3.2620299999999998</v>
      </c>
      <c r="AM26" s="2">
        <v>4.9704199999999998</v>
      </c>
      <c r="AN26" s="2">
        <v>6.5457100000000006</v>
      </c>
      <c r="AO26" s="2">
        <v>6.1668399999999997</v>
      </c>
      <c r="AP26" s="2">
        <v>6.8479700000000001</v>
      </c>
      <c r="AR26" s="2">
        <v>1.2635099999999999</v>
      </c>
      <c r="AS26" s="2">
        <v>0.50126999999999999</v>
      </c>
      <c r="AT26" s="2">
        <v>0.42157</v>
      </c>
      <c r="AU26" s="2">
        <v>0.49459999999999998</v>
      </c>
      <c r="AV26" s="2">
        <v>0.47819000000000006</v>
      </c>
      <c r="AW26" s="2">
        <v>0.75011000000000005</v>
      </c>
      <c r="AY26" s="2">
        <v>0.88156000000000001</v>
      </c>
      <c r="AZ26" s="2">
        <v>0.44309999999999999</v>
      </c>
      <c r="BA26" s="2">
        <v>0.32117000000000001</v>
      </c>
      <c r="BB26" s="2">
        <v>0.44642999999999999</v>
      </c>
      <c r="BC26" s="2">
        <v>0.40848000000000007</v>
      </c>
      <c r="BD26" s="2">
        <v>0.80400000000000005</v>
      </c>
      <c r="BF26" s="2">
        <v>2.8294000000000001</v>
      </c>
      <c r="BG26" s="2">
        <v>0.74702000000000002</v>
      </c>
      <c r="BH26" s="2">
        <v>1.2718399999999999</v>
      </c>
      <c r="BI26" s="2">
        <v>1.22902</v>
      </c>
      <c r="BJ26" s="2">
        <v>1.0735400000000002</v>
      </c>
      <c r="BK26" s="2">
        <v>1.9131100000000001</v>
      </c>
      <c r="BM26" s="2">
        <v>4.0173800000000002</v>
      </c>
      <c r="BN26" s="2">
        <v>1.4847600000000001</v>
      </c>
      <c r="BO26" s="2">
        <v>2.04705</v>
      </c>
      <c r="BP26" s="2">
        <v>1.64856</v>
      </c>
      <c r="BQ26" s="2">
        <v>2.0842800000000001</v>
      </c>
      <c r="BR26" s="2">
        <v>2.2956600000000003</v>
      </c>
      <c r="BT26" s="2">
        <v>0.17474000000000001</v>
      </c>
      <c r="BU26" s="2">
        <v>2.4979999999999999E-2</v>
      </c>
      <c r="BV26" s="2">
        <v>3.3189999999999997E-2</v>
      </c>
      <c r="BW26" s="2">
        <v>3.7829999999999996E-2</v>
      </c>
      <c r="BX26" s="2">
        <v>3.8059999999999997E-2</v>
      </c>
      <c r="BY26" s="2">
        <v>0.18378</v>
      </c>
      <c r="CA26" s="58">
        <f t="shared" si="0"/>
        <v>100.00034000000004</v>
      </c>
    </row>
    <row r="27" spans="1:79">
      <c r="A27" s="80">
        <v>99</v>
      </c>
      <c r="B27" s="2">
        <v>0.61480000000000001</v>
      </c>
      <c r="C27" s="2">
        <v>0.28993999999999998</v>
      </c>
      <c r="D27" s="2">
        <v>0.11872000000000001</v>
      </c>
      <c r="E27" s="2">
        <v>0.24130000000000001</v>
      </c>
      <c r="F27" s="2">
        <v>0.19001000000000001</v>
      </c>
      <c r="G27" s="2">
        <v>0.29546</v>
      </c>
      <c r="I27" s="2">
        <v>0.14291999999999999</v>
      </c>
      <c r="J27" s="2">
        <v>5.8359999999999995E-2</v>
      </c>
      <c r="K27" s="2">
        <v>3.8580000000000003E-2</v>
      </c>
      <c r="L27" s="2">
        <v>7.2069999999999995E-2</v>
      </c>
      <c r="M27" s="2">
        <v>4.2110000000000002E-2</v>
      </c>
      <c r="N27" s="2">
        <v>6.4549999999999996E-2</v>
      </c>
      <c r="P27" s="2">
        <v>1.16991</v>
      </c>
      <c r="Q27" s="2">
        <v>0.31015999999999999</v>
      </c>
      <c r="R27" s="2">
        <v>0.27026</v>
      </c>
      <c r="S27" s="2">
        <v>0.48082999999999998</v>
      </c>
      <c r="T27" s="2">
        <v>0.38533000000000001</v>
      </c>
      <c r="U27" s="2">
        <v>0.34366000000000002</v>
      </c>
      <c r="W27" s="2">
        <v>0.82713999999999999</v>
      </c>
      <c r="X27" s="2">
        <v>0.27312999999999998</v>
      </c>
      <c r="Y27" s="2">
        <v>0.19420999999999999</v>
      </c>
      <c r="Z27" s="2">
        <v>0.37526999999999999</v>
      </c>
      <c r="AA27" s="2">
        <v>0.28971000000000002</v>
      </c>
      <c r="AB27" s="2">
        <v>0.33581</v>
      </c>
      <c r="AD27" s="2">
        <v>6.6840899999999994</v>
      </c>
      <c r="AE27" s="2">
        <v>3.5304000000000002</v>
      </c>
      <c r="AF27" s="2">
        <v>2.4345499999999998</v>
      </c>
      <c r="AG27" s="2">
        <v>3.6750900000000004</v>
      </c>
      <c r="AH27" s="2">
        <v>2.8024100000000001</v>
      </c>
      <c r="AI27" s="2">
        <v>3.1724899999999998</v>
      </c>
      <c r="AK27" s="2">
        <v>11.41878</v>
      </c>
      <c r="AL27" s="2">
        <v>3.3235899999999998</v>
      </c>
      <c r="AM27" s="2">
        <v>4.9964399999999998</v>
      </c>
      <c r="AN27" s="2">
        <v>6.2632900000000005</v>
      </c>
      <c r="AO27" s="2">
        <v>5.9256000000000002</v>
      </c>
      <c r="AP27" s="2">
        <v>7.2453900000000004</v>
      </c>
      <c r="AR27" s="2">
        <v>1.25071</v>
      </c>
      <c r="AS27" s="2">
        <v>0.52691999999999994</v>
      </c>
      <c r="AT27" s="2">
        <v>0.39395000000000002</v>
      </c>
      <c r="AU27" s="2">
        <v>0.47905999999999999</v>
      </c>
      <c r="AV27" s="2">
        <v>0.48547000000000001</v>
      </c>
      <c r="AW27" s="2">
        <v>0.95448000000000011</v>
      </c>
      <c r="AY27" s="2">
        <v>0.89744000000000002</v>
      </c>
      <c r="AZ27" s="2">
        <v>0.43905000000000005</v>
      </c>
      <c r="BA27" s="2">
        <v>0.30674000000000001</v>
      </c>
      <c r="BB27" s="2">
        <v>0.44711999999999996</v>
      </c>
      <c r="BC27" s="2">
        <v>0.39981</v>
      </c>
      <c r="BD27" s="2">
        <v>0.80602999999999991</v>
      </c>
      <c r="BF27" s="2">
        <v>2.9283099999999997</v>
      </c>
      <c r="BG27" s="2">
        <v>0.71738000000000002</v>
      </c>
      <c r="BH27" s="2">
        <v>1.30023</v>
      </c>
      <c r="BI27" s="2">
        <v>1.29647</v>
      </c>
      <c r="BJ27" s="2">
        <v>1.0806</v>
      </c>
      <c r="BK27" s="2">
        <v>2.2955000000000001</v>
      </c>
      <c r="BM27" s="2">
        <v>3.9801700000000002</v>
      </c>
      <c r="BN27" s="2">
        <v>1.53026</v>
      </c>
      <c r="BO27" s="2">
        <v>1.8648499999999999</v>
      </c>
      <c r="BP27" s="2">
        <v>1.6631199999999999</v>
      </c>
      <c r="BQ27" s="2">
        <v>2.0682300000000002</v>
      </c>
      <c r="BR27" s="2">
        <v>2.4669400000000001</v>
      </c>
      <c r="BT27" s="2">
        <v>0.18337999999999999</v>
      </c>
      <c r="BU27" s="2">
        <v>2.6420000000000003E-2</v>
      </c>
      <c r="BV27" s="2">
        <v>3.703E-2</v>
      </c>
      <c r="BW27" s="2">
        <v>3.8470000000000004E-2</v>
      </c>
      <c r="BX27" s="2">
        <v>4.6309999999999997E-2</v>
      </c>
      <c r="BY27" s="2">
        <v>0.19333</v>
      </c>
      <c r="CA27" s="58">
        <f t="shared" si="0"/>
        <v>100.00014000000006</v>
      </c>
    </row>
    <row r="28" spans="1:79">
      <c r="A28" s="80" t="s">
        <v>45</v>
      </c>
      <c r="B28" s="2">
        <v>0.59902999999999995</v>
      </c>
      <c r="C28" s="2">
        <v>0.28140999999999999</v>
      </c>
      <c r="D28" s="2">
        <v>0.11854999999999999</v>
      </c>
      <c r="E28" s="2">
        <v>0.24926999999999999</v>
      </c>
      <c r="F28" s="2">
        <v>0.18467</v>
      </c>
      <c r="G28" s="2">
        <v>0.27806999999999998</v>
      </c>
      <c r="I28" s="2">
        <v>0.13760999999999998</v>
      </c>
      <c r="J28" s="2">
        <v>5.8109999999999995E-2</v>
      </c>
      <c r="K28" s="2">
        <v>3.3869999999999997E-2</v>
      </c>
      <c r="L28" s="2">
        <v>7.0779999999999996E-2</v>
      </c>
      <c r="M28" s="2">
        <v>4.1070000000000002E-2</v>
      </c>
      <c r="N28" s="2">
        <v>6.5509999999999999E-2</v>
      </c>
      <c r="P28" s="2">
        <v>1.0605399999999998</v>
      </c>
      <c r="Q28" s="2">
        <v>0.31741000000000003</v>
      </c>
      <c r="R28" s="2">
        <v>0.28262999999999999</v>
      </c>
      <c r="S28" s="2">
        <v>0.47673000000000004</v>
      </c>
      <c r="T28" s="2">
        <v>0.36792000000000002</v>
      </c>
      <c r="U28" s="2">
        <v>0.37136000000000002</v>
      </c>
      <c r="W28" s="2">
        <v>0.80357000000000001</v>
      </c>
      <c r="X28" s="2">
        <v>0.25971</v>
      </c>
      <c r="Y28" s="2">
        <v>0.20027999999999999</v>
      </c>
      <c r="Z28" s="2">
        <v>0.37755</v>
      </c>
      <c r="AA28" s="2">
        <v>0.28050000000000003</v>
      </c>
      <c r="AB28" s="2">
        <v>0.32826</v>
      </c>
      <c r="AD28" s="2">
        <v>6.5526</v>
      </c>
      <c r="AE28" s="2">
        <v>3.4185300000000001</v>
      </c>
      <c r="AF28" s="2">
        <v>2.2331500000000002</v>
      </c>
      <c r="AG28" s="2">
        <v>3.80348</v>
      </c>
      <c r="AH28" s="2">
        <v>2.7187999999999999</v>
      </c>
      <c r="AI28" s="2">
        <v>3.2608400000000004</v>
      </c>
      <c r="AK28" s="2">
        <v>11.673389999999999</v>
      </c>
      <c r="AL28" s="2">
        <v>3.3059600000000002</v>
      </c>
      <c r="AM28" s="2">
        <v>4.9365300000000003</v>
      </c>
      <c r="AN28" s="2">
        <v>6.3801999999999994</v>
      </c>
      <c r="AO28" s="2">
        <v>5.7532899999999998</v>
      </c>
      <c r="AP28" s="2">
        <v>7.54094</v>
      </c>
      <c r="AR28" s="2">
        <v>1.22828</v>
      </c>
      <c r="AS28" s="2">
        <v>0.52946000000000004</v>
      </c>
      <c r="AT28" s="2">
        <v>0.37684000000000001</v>
      </c>
      <c r="AU28" s="2">
        <v>0.49620000000000003</v>
      </c>
      <c r="AV28" s="2">
        <v>0.49071999999999993</v>
      </c>
      <c r="AW28" s="2">
        <v>0.99950000000000006</v>
      </c>
      <c r="AY28" s="2">
        <v>0.89058000000000004</v>
      </c>
      <c r="AZ28" s="2">
        <v>0.44102999999999998</v>
      </c>
      <c r="BA28" s="2">
        <v>0.31173000000000001</v>
      </c>
      <c r="BB28" s="2">
        <v>0.44244999999999995</v>
      </c>
      <c r="BC28" s="2">
        <v>0.40604999999999997</v>
      </c>
      <c r="BD28" s="2">
        <v>0.71878999999999993</v>
      </c>
      <c r="BF28" s="2">
        <v>2.9957500000000001</v>
      </c>
      <c r="BG28" s="2">
        <v>0.69425000000000003</v>
      </c>
      <c r="BH28" s="2">
        <v>1.29409</v>
      </c>
      <c r="BI28" s="2">
        <v>1.3362799999999999</v>
      </c>
      <c r="BJ28" s="2">
        <v>1.06653</v>
      </c>
      <c r="BK28" s="2">
        <v>2.3502800000000001</v>
      </c>
      <c r="BM28" s="2">
        <v>3.9106700000000001</v>
      </c>
      <c r="BN28" s="2">
        <v>1.63757</v>
      </c>
      <c r="BO28" s="2">
        <v>1.8918999999999999</v>
      </c>
      <c r="BP28" s="2">
        <v>1.68929</v>
      </c>
      <c r="BQ28" s="2">
        <v>2.0497999999999998</v>
      </c>
      <c r="BR28" s="2">
        <v>2.42258</v>
      </c>
      <c r="BT28" s="2">
        <v>0.18092</v>
      </c>
      <c r="BU28" s="2">
        <v>3.032E-2</v>
      </c>
      <c r="BV28" s="2">
        <v>3.5389999999999998E-2</v>
      </c>
      <c r="BW28" s="2">
        <v>3.6000000000000004E-2</v>
      </c>
      <c r="BX28" s="2">
        <v>4.7969999999999999E-2</v>
      </c>
      <c r="BY28" s="2">
        <v>0.17665999999999998</v>
      </c>
      <c r="CA28" s="58">
        <f t="shared" si="0"/>
        <v>99.999999999999986</v>
      </c>
    </row>
    <row r="29" spans="1:79">
      <c r="A29" s="80" t="s">
        <v>46</v>
      </c>
      <c r="B29" s="2">
        <v>0.61399000000000004</v>
      </c>
      <c r="C29" s="2">
        <v>0.27657999999999999</v>
      </c>
      <c r="D29" s="2">
        <v>0.12015000000000001</v>
      </c>
      <c r="E29" s="2">
        <v>0.24832000000000001</v>
      </c>
      <c r="F29" s="2">
        <v>0.17873</v>
      </c>
      <c r="G29" s="2">
        <v>0.24403</v>
      </c>
      <c r="I29" s="2">
        <v>0.13442000000000001</v>
      </c>
      <c r="J29" s="2">
        <v>5.6530000000000004E-2</v>
      </c>
      <c r="K29" s="2">
        <v>4.5150000000000003E-2</v>
      </c>
      <c r="L29" s="2">
        <v>7.4810000000000001E-2</v>
      </c>
      <c r="M29" s="2">
        <v>4.0299999999999996E-2</v>
      </c>
      <c r="N29" s="2">
        <v>9.2719999999999997E-2</v>
      </c>
      <c r="P29" s="2">
        <v>0.98852000000000007</v>
      </c>
      <c r="Q29" s="2">
        <v>0.30409999999999998</v>
      </c>
      <c r="R29" s="2">
        <v>0.26315</v>
      </c>
      <c r="S29" s="2">
        <v>0.47882000000000002</v>
      </c>
      <c r="T29" s="2">
        <v>0.34794000000000003</v>
      </c>
      <c r="U29" s="2">
        <v>0.42835000000000001</v>
      </c>
      <c r="W29" s="2">
        <v>0.81837000000000004</v>
      </c>
      <c r="X29" s="2">
        <v>0.24767</v>
      </c>
      <c r="Y29" s="2">
        <v>0.19672999999999999</v>
      </c>
      <c r="Z29" s="2">
        <v>0.38684000000000002</v>
      </c>
      <c r="AA29" s="2">
        <v>0.28311000000000003</v>
      </c>
      <c r="AB29" s="2">
        <v>0.36930999999999997</v>
      </c>
      <c r="AD29" s="2">
        <v>6.3719600000000005</v>
      </c>
      <c r="AE29" s="2">
        <v>3.3301900000000004</v>
      </c>
      <c r="AF29" s="2">
        <v>2.3149999999999999</v>
      </c>
      <c r="AG29" s="2">
        <v>3.8707699999999998</v>
      </c>
      <c r="AH29" s="2">
        <v>2.6048300000000002</v>
      </c>
      <c r="AI29" s="2">
        <v>3.5098600000000002</v>
      </c>
      <c r="AK29" s="2">
        <v>11.09943</v>
      </c>
      <c r="AL29" s="2">
        <v>3.1966099999999997</v>
      </c>
      <c r="AM29" s="2">
        <v>4.9853100000000001</v>
      </c>
      <c r="AN29" s="2">
        <v>6.44313</v>
      </c>
      <c r="AO29" s="2">
        <v>5.5752299999999995</v>
      </c>
      <c r="AP29" s="2">
        <v>7.6852799999999997</v>
      </c>
      <c r="AR29" s="2">
        <v>1.2557700000000001</v>
      </c>
      <c r="AS29" s="2">
        <v>0.57108000000000003</v>
      </c>
      <c r="AT29" s="2">
        <v>0.36482999999999999</v>
      </c>
      <c r="AU29" s="2">
        <v>0.50083</v>
      </c>
      <c r="AV29" s="2">
        <v>0.48805999999999999</v>
      </c>
      <c r="AW29" s="2">
        <v>0.90671000000000002</v>
      </c>
      <c r="AY29" s="2">
        <v>0.89998999999999996</v>
      </c>
      <c r="AZ29" s="2">
        <v>0.41799999999999998</v>
      </c>
      <c r="BA29" s="2">
        <v>0.31679000000000002</v>
      </c>
      <c r="BB29" s="2">
        <v>0.46334000000000003</v>
      </c>
      <c r="BC29" s="2">
        <v>0.40718000000000004</v>
      </c>
      <c r="BD29" s="2">
        <v>0.73226999999999998</v>
      </c>
      <c r="BF29" s="2">
        <v>3.1514599999999997</v>
      </c>
      <c r="BG29" s="2">
        <v>0.66500999999999999</v>
      </c>
      <c r="BH29" s="2">
        <v>1.29756</v>
      </c>
      <c r="BI29" s="2">
        <v>1.37974</v>
      </c>
      <c r="BJ29" s="2">
        <v>1.1368400000000001</v>
      </c>
      <c r="BK29" s="2">
        <v>2.5954000000000002</v>
      </c>
      <c r="BM29" s="2">
        <v>3.8955799999999998</v>
      </c>
      <c r="BN29" s="2">
        <v>1.63646</v>
      </c>
      <c r="BO29" s="2">
        <v>1.7593100000000002</v>
      </c>
      <c r="BP29" s="2">
        <v>1.7049300000000001</v>
      </c>
      <c r="BQ29" s="2">
        <v>2.0898099999999999</v>
      </c>
      <c r="BR29" s="2">
        <v>2.6079000000000003</v>
      </c>
      <c r="BT29" s="2">
        <v>0.18078</v>
      </c>
      <c r="BU29" s="2">
        <v>2.9290000000000004E-2</v>
      </c>
      <c r="BV29" s="2">
        <v>3.2739999999999998E-2</v>
      </c>
      <c r="BW29" s="2">
        <v>3.601E-2</v>
      </c>
      <c r="BX29" s="2">
        <v>4.7289999999999999E-2</v>
      </c>
      <c r="BY29" s="2">
        <v>0.20279999999999998</v>
      </c>
      <c r="CA29" s="58">
        <f t="shared" si="0"/>
        <v>100.00000000000001</v>
      </c>
    </row>
    <row r="30" spans="1:79">
      <c r="A30" s="80" t="s">
        <v>47</v>
      </c>
      <c r="B30" s="2">
        <v>0.61891000000000007</v>
      </c>
      <c r="C30" s="2">
        <v>0.26735000000000003</v>
      </c>
      <c r="D30" s="2">
        <v>0.10568999999999999</v>
      </c>
      <c r="E30" s="2">
        <v>0.25996000000000002</v>
      </c>
      <c r="F30" s="2">
        <v>0.17642999999999998</v>
      </c>
      <c r="G30" s="2">
        <v>0.2457</v>
      </c>
      <c r="I30" s="2">
        <v>0.14105999999999999</v>
      </c>
      <c r="J30" s="2">
        <v>4.9540000000000001E-2</v>
      </c>
      <c r="K30" s="2">
        <v>3.9280000000000002E-2</v>
      </c>
      <c r="L30" s="2">
        <v>6.7529999999999993E-2</v>
      </c>
      <c r="M30" s="2">
        <v>4.3979999999999998E-2</v>
      </c>
      <c r="N30" s="2">
        <v>9.7780000000000006E-2</v>
      </c>
      <c r="P30" s="2">
        <v>1.0025500000000001</v>
      </c>
      <c r="Q30" s="2">
        <v>0.29810999999999999</v>
      </c>
      <c r="R30" s="2">
        <v>0.26273999999999997</v>
      </c>
      <c r="S30" s="2">
        <v>0.49531999999999998</v>
      </c>
      <c r="T30" s="2">
        <v>0.34599999999999997</v>
      </c>
      <c r="U30" s="2">
        <v>0.46933000000000002</v>
      </c>
      <c r="W30" s="2">
        <v>0.81542000000000003</v>
      </c>
      <c r="X30" s="2">
        <v>0.24822</v>
      </c>
      <c r="Y30" s="2">
        <v>0.18852000000000002</v>
      </c>
      <c r="Z30" s="2">
        <v>0.39693000000000001</v>
      </c>
      <c r="AA30" s="2">
        <v>0.28011999999999998</v>
      </c>
      <c r="AB30" s="2">
        <v>0.34409000000000001</v>
      </c>
      <c r="AD30" s="2">
        <v>6.12479</v>
      </c>
      <c r="AE30" s="2">
        <v>3.2530799999999997</v>
      </c>
      <c r="AF30" s="2">
        <v>2.2250700000000001</v>
      </c>
      <c r="AG30" s="2">
        <v>3.9886300000000001</v>
      </c>
      <c r="AH30" s="2">
        <v>2.5961000000000003</v>
      </c>
      <c r="AI30" s="2">
        <v>3.4979200000000001</v>
      </c>
      <c r="AK30" s="2">
        <v>11.380189999999999</v>
      </c>
      <c r="AL30" s="2">
        <v>3.2856799999999997</v>
      </c>
      <c r="AM30" s="2">
        <v>4.9192999999999998</v>
      </c>
      <c r="AN30" s="2">
        <v>6.6443600000000007</v>
      </c>
      <c r="AO30" s="2">
        <v>5.46129</v>
      </c>
      <c r="AP30" s="2">
        <v>7.7719700000000005</v>
      </c>
      <c r="AR30" s="2">
        <v>1.2250399999999999</v>
      </c>
      <c r="AS30" s="2">
        <v>0.54016999999999993</v>
      </c>
      <c r="AT30" s="2">
        <v>0.36495</v>
      </c>
      <c r="AU30" s="2">
        <v>0.52417000000000002</v>
      </c>
      <c r="AV30" s="2">
        <v>0.48480000000000001</v>
      </c>
      <c r="AW30" s="2">
        <v>0.86531000000000002</v>
      </c>
      <c r="AY30" s="2">
        <v>0.91120000000000001</v>
      </c>
      <c r="AZ30" s="2">
        <v>0.40797000000000005</v>
      </c>
      <c r="BA30" s="2">
        <v>0.30436999999999997</v>
      </c>
      <c r="BB30" s="2">
        <v>0.46280999999999994</v>
      </c>
      <c r="BC30" s="2">
        <v>0.40892999999999996</v>
      </c>
      <c r="BD30" s="2">
        <v>0.66835999999999995</v>
      </c>
      <c r="BF30" s="2">
        <v>3.22458</v>
      </c>
      <c r="BG30" s="2">
        <v>0.61891000000000007</v>
      </c>
      <c r="BH30" s="2">
        <v>1.2289600000000001</v>
      </c>
      <c r="BI30" s="2">
        <v>1.4229500000000002</v>
      </c>
      <c r="BJ30" s="2">
        <v>1.2332100000000001</v>
      </c>
      <c r="BK30" s="2">
        <v>2.5217900000000002</v>
      </c>
      <c r="BM30" s="2">
        <v>3.8801600000000001</v>
      </c>
      <c r="BN30" s="2">
        <v>1.64588</v>
      </c>
      <c r="BO30" s="2">
        <v>1.6952499999999999</v>
      </c>
      <c r="BP30" s="2">
        <v>1.7301</v>
      </c>
      <c r="BQ30" s="2">
        <v>2.12921</v>
      </c>
      <c r="BR30" s="2">
        <v>2.5388299999999999</v>
      </c>
      <c r="BT30" s="2">
        <v>0.18529999999999999</v>
      </c>
      <c r="BU30" s="2">
        <v>3.329E-2</v>
      </c>
      <c r="BV30" s="2">
        <v>3.2939999999999997E-2</v>
      </c>
      <c r="BW30" s="2">
        <v>3.8329999999999996E-2</v>
      </c>
      <c r="BX30" s="2">
        <v>5.0239999999999993E-2</v>
      </c>
      <c r="BY30" s="2">
        <v>0.21275999999999998</v>
      </c>
      <c r="CA30" s="58">
        <f t="shared" si="0"/>
        <v>99.999710000000022</v>
      </c>
    </row>
    <row r="31" spans="1:79">
      <c r="A31" s="80" t="s">
        <v>48</v>
      </c>
      <c r="B31" s="2">
        <v>0.59406000000000003</v>
      </c>
      <c r="C31" s="2">
        <v>0.25923999999999997</v>
      </c>
      <c r="D31" s="2">
        <v>0.10598999999999999</v>
      </c>
      <c r="E31" s="2">
        <v>0.26483000000000001</v>
      </c>
      <c r="F31" s="2">
        <v>0.20406000000000002</v>
      </c>
      <c r="G31" s="2">
        <v>0.24015</v>
      </c>
      <c r="I31" s="2">
        <v>0.14143</v>
      </c>
      <c r="J31" s="2">
        <v>5.518E-2</v>
      </c>
      <c r="K31" s="2">
        <v>3.9890000000000002E-2</v>
      </c>
      <c r="L31" s="2">
        <v>6.9099999999999995E-2</v>
      </c>
      <c r="M31" s="2">
        <v>4.394E-2</v>
      </c>
      <c r="N31" s="2">
        <v>8.8190000000000004E-2</v>
      </c>
      <c r="P31" s="2">
        <v>1.0183599999999999</v>
      </c>
      <c r="Q31" s="2">
        <v>0.29347000000000001</v>
      </c>
      <c r="R31" s="2">
        <v>0.27008000000000004</v>
      </c>
      <c r="S31" s="2">
        <v>0.49436999999999998</v>
      </c>
      <c r="T31" s="2">
        <v>0.36005999999999999</v>
      </c>
      <c r="U31" s="2">
        <v>0.47300999999999999</v>
      </c>
      <c r="W31" s="2">
        <v>0.80506999999999995</v>
      </c>
      <c r="X31" s="2">
        <v>0.24604999999999999</v>
      </c>
      <c r="Y31" s="2">
        <v>0.17801</v>
      </c>
      <c r="Z31" s="2">
        <v>0.40512999999999999</v>
      </c>
      <c r="AA31" s="2">
        <v>0.28376000000000001</v>
      </c>
      <c r="AB31" s="2">
        <v>0.33821000000000001</v>
      </c>
      <c r="AD31" s="2">
        <v>6.02285</v>
      </c>
      <c r="AE31" s="2">
        <v>3.1843700000000004</v>
      </c>
      <c r="AF31" s="2">
        <v>2.20825</v>
      </c>
      <c r="AG31" s="2">
        <v>4.05159</v>
      </c>
      <c r="AH31" s="2">
        <v>2.5470300000000003</v>
      </c>
      <c r="AI31" s="2">
        <v>3.39758</v>
      </c>
      <c r="AK31" s="2">
        <v>11.52252</v>
      </c>
      <c r="AL31" s="2">
        <v>3.3262100000000001</v>
      </c>
      <c r="AM31" s="2">
        <v>4.3681999999999999</v>
      </c>
      <c r="AN31" s="2">
        <v>6.7903799999999999</v>
      </c>
      <c r="AO31" s="2">
        <v>5.4305699999999995</v>
      </c>
      <c r="AP31" s="2">
        <v>8.6856600000000004</v>
      </c>
      <c r="AR31" s="2">
        <v>1.1861699999999999</v>
      </c>
      <c r="AS31" s="2">
        <v>0.51856999999999998</v>
      </c>
      <c r="AT31" s="2">
        <v>0.35236999999999996</v>
      </c>
      <c r="AU31" s="2">
        <v>0.54349000000000003</v>
      </c>
      <c r="AV31" s="2">
        <v>0.48732999999999999</v>
      </c>
      <c r="AW31" s="2">
        <v>0.89885000000000004</v>
      </c>
      <c r="AY31" s="2">
        <v>0.86899999999999999</v>
      </c>
      <c r="AZ31" s="2">
        <v>0.41038999999999998</v>
      </c>
      <c r="BA31" s="2">
        <v>0.3014</v>
      </c>
      <c r="BB31" s="2">
        <v>0.47373999999999999</v>
      </c>
      <c r="BC31" s="2">
        <v>0.40399000000000002</v>
      </c>
      <c r="BD31" s="2">
        <v>0.68937000000000004</v>
      </c>
      <c r="BF31" s="2">
        <v>3.1842099999999998</v>
      </c>
      <c r="BG31" s="2">
        <v>0.61202000000000001</v>
      </c>
      <c r="BH31" s="2">
        <v>1.16554</v>
      </c>
      <c r="BI31" s="2">
        <v>1.4683899999999999</v>
      </c>
      <c r="BJ31" s="2">
        <v>1.2834300000000001</v>
      </c>
      <c r="BK31" s="2">
        <v>2.5062500000000001</v>
      </c>
      <c r="BM31" s="2">
        <v>3.7745500000000001</v>
      </c>
      <c r="BN31" s="2">
        <v>1.5206600000000001</v>
      </c>
      <c r="BO31" s="2">
        <v>1.6779499999999998</v>
      </c>
      <c r="BP31" s="2">
        <v>1.7302200000000001</v>
      </c>
      <c r="BQ31" s="2">
        <v>2.0713499999999998</v>
      </c>
      <c r="BR31" s="2">
        <v>2.4878</v>
      </c>
      <c r="BT31" s="2">
        <v>0.18301999999999999</v>
      </c>
      <c r="BU31" s="2">
        <v>3.5839999999999997E-2</v>
      </c>
      <c r="BV31" s="2">
        <v>3.4949999999999995E-2</v>
      </c>
      <c r="BW31" s="2">
        <v>4.1509999999999998E-2</v>
      </c>
      <c r="BX31" s="2">
        <v>5.7849999999999999E-2</v>
      </c>
      <c r="BY31" s="2">
        <v>0.22323999999999999</v>
      </c>
      <c r="CA31" s="58">
        <f t="shared" si="0"/>
        <v>100.0003</v>
      </c>
    </row>
    <row r="32" spans="1:79">
      <c r="A32" s="80" t="s">
        <v>49</v>
      </c>
      <c r="B32" s="2">
        <v>0.56934000000000007</v>
      </c>
      <c r="C32" s="2">
        <v>0.25495000000000001</v>
      </c>
      <c r="D32" s="2">
        <v>0.10581</v>
      </c>
      <c r="E32" s="2">
        <v>0.26118000000000002</v>
      </c>
      <c r="F32" s="2">
        <v>0.20706000000000002</v>
      </c>
      <c r="G32" s="2">
        <v>0.22683</v>
      </c>
      <c r="I32" s="2">
        <v>0.13872999999999999</v>
      </c>
      <c r="J32" s="2">
        <v>5.5869999999999996E-2</v>
      </c>
      <c r="K32" s="2">
        <v>3.7249999999999998E-2</v>
      </c>
      <c r="L32" s="2">
        <v>6.9019999999999998E-2</v>
      </c>
      <c r="M32" s="2">
        <v>4.4920000000000002E-2</v>
      </c>
      <c r="N32" s="2">
        <v>6.3320000000000001E-2</v>
      </c>
      <c r="P32" s="2">
        <v>0.99250999999999989</v>
      </c>
      <c r="Q32" s="2">
        <v>0.31286999999999998</v>
      </c>
      <c r="R32" s="2">
        <v>0.25661999999999996</v>
      </c>
      <c r="S32" s="2">
        <v>0.49873000000000001</v>
      </c>
      <c r="T32" s="2">
        <v>0.37862000000000001</v>
      </c>
      <c r="U32" s="2">
        <v>0.38986999999999999</v>
      </c>
      <c r="W32" s="2">
        <v>0.80993000000000004</v>
      </c>
      <c r="X32" s="2">
        <v>0.23906000000000002</v>
      </c>
      <c r="Y32" s="2">
        <v>0.17893999999999999</v>
      </c>
      <c r="Z32" s="2">
        <v>0.39611000000000002</v>
      </c>
      <c r="AA32" s="2">
        <v>0.2903</v>
      </c>
      <c r="AB32" s="2">
        <v>0.35072999999999999</v>
      </c>
      <c r="AD32" s="2">
        <v>5.9719500000000005</v>
      </c>
      <c r="AE32" s="2">
        <v>3.1622499999999998</v>
      </c>
      <c r="AF32" s="2">
        <v>1.9817600000000002</v>
      </c>
      <c r="AG32" s="2">
        <v>4.14222</v>
      </c>
      <c r="AH32" s="2">
        <v>2.5495000000000001</v>
      </c>
      <c r="AI32" s="2">
        <v>3.34362</v>
      </c>
      <c r="AK32" s="2">
        <v>11.887880000000001</v>
      </c>
      <c r="AL32" s="2">
        <v>3.7157799999999996</v>
      </c>
      <c r="AM32" s="2">
        <v>4.5628099999999998</v>
      </c>
      <c r="AN32" s="2">
        <v>6.88009</v>
      </c>
      <c r="AO32" s="2">
        <v>5.4840200000000001</v>
      </c>
      <c r="AP32" s="2">
        <v>7.9522599999999999</v>
      </c>
      <c r="AR32" s="2">
        <v>1.1849800000000001</v>
      </c>
      <c r="AS32" s="2">
        <v>0.51066</v>
      </c>
      <c r="AT32" s="2">
        <v>0.36881999999999998</v>
      </c>
      <c r="AU32" s="2">
        <v>0.53924000000000005</v>
      </c>
      <c r="AV32" s="2">
        <v>0.48824000000000001</v>
      </c>
      <c r="AW32" s="2">
        <v>0.88701000000000008</v>
      </c>
      <c r="AY32" s="2">
        <v>0.85629999999999995</v>
      </c>
      <c r="AZ32" s="2">
        <v>0.41587000000000002</v>
      </c>
      <c r="BA32" s="2">
        <v>0.2903</v>
      </c>
      <c r="BB32" s="2">
        <v>0.48041000000000006</v>
      </c>
      <c r="BC32" s="2">
        <v>0.41192000000000001</v>
      </c>
      <c r="BD32" s="2">
        <v>0.69574999999999998</v>
      </c>
      <c r="BF32" s="2">
        <v>3.35791</v>
      </c>
      <c r="BG32" s="2">
        <v>0.64337999999999995</v>
      </c>
      <c r="BH32" s="2">
        <v>1.2616000000000001</v>
      </c>
      <c r="BI32" s="2">
        <v>1.4825700000000002</v>
      </c>
      <c r="BJ32" s="2">
        <v>1.27224</v>
      </c>
      <c r="BK32" s="2">
        <v>2.4971299999999998</v>
      </c>
      <c r="BM32" s="2">
        <v>3.5957599999999998</v>
      </c>
      <c r="BN32" s="2">
        <v>1.45126</v>
      </c>
      <c r="BO32" s="2">
        <v>1.7205000000000001</v>
      </c>
      <c r="BP32" s="2">
        <v>1.7777399999999999</v>
      </c>
      <c r="BQ32" s="2">
        <v>1.9760599999999999</v>
      </c>
      <c r="BR32" s="2">
        <v>2.4943200000000001</v>
      </c>
      <c r="BT32" s="2">
        <v>0.19064</v>
      </c>
      <c r="BU32" s="2">
        <v>3.603E-2</v>
      </c>
      <c r="BV32" s="2">
        <v>3.5189999999999999E-2</v>
      </c>
      <c r="BW32" s="2">
        <v>4.0739999999999998E-2</v>
      </c>
      <c r="BX32" s="2">
        <v>6.0049999999999999E-2</v>
      </c>
      <c r="BY32" s="2">
        <v>0.21489</v>
      </c>
      <c r="CA32" s="58">
        <f t="shared" si="0"/>
        <v>100.00022000000003</v>
      </c>
    </row>
    <row r="33" spans="1:79">
      <c r="A33" s="80" t="s">
        <v>50</v>
      </c>
      <c r="B33" s="2">
        <v>0.57340999999999998</v>
      </c>
      <c r="C33" s="2">
        <v>0.24101999999999998</v>
      </c>
      <c r="D33" s="2">
        <v>0.10755999999999999</v>
      </c>
      <c r="E33" s="2">
        <v>0.26049</v>
      </c>
      <c r="F33" s="2">
        <v>0.20206999999999997</v>
      </c>
      <c r="G33" s="2">
        <v>0.21042</v>
      </c>
      <c r="I33" s="2">
        <v>0.13239000000000001</v>
      </c>
      <c r="J33" s="2">
        <v>5.6139999999999995E-2</v>
      </c>
      <c r="K33" s="2">
        <v>3.431E-2</v>
      </c>
      <c r="L33" s="2">
        <v>6.8900000000000003E-2</v>
      </c>
      <c r="M33" s="2">
        <v>4.4580000000000002E-2</v>
      </c>
      <c r="N33" s="2">
        <v>7.4470000000000008E-2</v>
      </c>
      <c r="P33" s="2">
        <v>0.98790000000000011</v>
      </c>
      <c r="Q33" s="2">
        <v>0.33182</v>
      </c>
      <c r="R33" s="2">
        <v>0.26112999999999997</v>
      </c>
      <c r="S33" s="2">
        <v>0.50435999999999992</v>
      </c>
      <c r="T33" s="2">
        <v>0.38275000000000003</v>
      </c>
      <c r="U33" s="2">
        <v>0.40422000000000002</v>
      </c>
      <c r="W33" s="2">
        <v>0.80728999999999995</v>
      </c>
      <c r="X33" s="2">
        <v>0.23132</v>
      </c>
      <c r="Y33" s="2">
        <v>0.19558</v>
      </c>
      <c r="Z33" s="2">
        <v>0.41370000000000001</v>
      </c>
      <c r="AA33" s="2">
        <v>0.28980999999999996</v>
      </c>
      <c r="AB33" s="2">
        <v>0.41184999999999999</v>
      </c>
      <c r="AD33" s="2">
        <v>5.8631799999999998</v>
      </c>
      <c r="AE33" s="2">
        <v>3.1058400000000002</v>
      </c>
      <c r="AF33" s="2">
        <v>2.1100300000000001</v>
      </c>
      <c r="AG33" s="2">
        <v>4.1381800000000002</v>
      </c>
      <c r="AH33" s="2">
        <v>2.4504100000000002</v>
      </c>
      <c r="AI33" s="2">
        <v>3.38245</v>
      </c>
      <c r="AK33" s="2">
        <v>11.629849999999999</v>
      </c>
      <c r="AL33" s="2">
        <v>3.7231899999999998</v>
      </c>
      <c r="AM33" s="2">
        <v>4.4928900000000001</v>
      </c>
      <c r="AN33" s="2">
        <v>6.8986500000000008</v>
      </c>
      <c r="AO33" s="2">
        <v>5.64527</v>
      </c>
      <c r="AP33" s="2">
        <v>7.935830000000001</v>
      </c>
      <c r="AR33" s="2">
        <v>1.1657900000000001</v>
      </c>
      <c r="AS33" s="2">
        <v>0.52917999999999998</v>
      </c>
      <c r="AT33" s="2">
        <v>0.36648000000000003</v>
      </c>
      <c r="AU33" s="2">
        <v>0.53532000000000002</v>
      </c>
      <c r="AV33" s="2">
        <v>0.49252000000000001</v>
      </c>
      <c r="AW33" s="2">
        <v>0.91813999999999996</v>
      </c>
      <c r="AY33" s="2">
        <v>0.86814000000000002</v>
      </c>
      <c r="AZ33" s="2">
        <v>0.40749999999999997</v>
      </c>
      <c r="BA33" s="2">
        <v>0.28531000000000001</v>
      </c>
      <c r="BB33" s="2">
        <v>0.47754000000000002</v>
      </c>
      <c r="BC33" s="2">
        <v>0.42091000000000001</v>
      </c>
      <c r="BD33" s="2">
        <v>0.70865</v>
      </c>
      <c r="BF33" s="2">
        <v>3.4823899999999997</v>
      </c>
      <c r="BG33" s="2">
        <v>0.59515999999999991</v>
      </c>
      <c r="BH33" s="2">
        <v>1.2408300000000001</v>
      </c>
      <c r="BI33" s="2">
        <v>1.4806299999999999</v>
      </c>
      <c r="BJ33" s="2">
        <v>1.3263499999999999</v>
      </c>
      <c r="BK33" s="2">
        <v>2.69564</v>
      </c>
      <c r="BM33" s="2">
        <v>3.4775399999999999</v>
      </c>
      <c r="BN33" s="2">
        <v>1.18947</v>
      </c>
      <c r="BO33" s="2">
        <v>1.7107399999999999</v>
      </c>
      <c r="BP33" s="2">
        <v>1.73349</v>
      </c>
      <c r="BQ33" s="2">
        <v>1.9212300000000002</v>
      </c>
      <c r="BR33" s="2">
        <v>2.7905699999999998</v>
      </c>
      <c r="BT33" s="2">
        <v>0.20514000000000002</v>
      </c>
      <c r="BU33" s="2">
        <v>4.0160000000000001E-2</v>
      </c>
      <c r="BV33" s="2">
        <v>3.6660000000000005E-2</v>
      </c>
      <c r="BW33" s="2">
        <v>4.0660000000000002E-2</v>
      </c>
      <c r="BX33" s="2">
        <v>6.0130000000000003E-2</v>
      </c>
      <c r="BY33" s="2">
        <v>0.19408</v>
      </c>
      <c r="CA33" s="58">
        <f t="shared" si="0"/>
        <v>99.999610000000018</v>
      </c>
    </row>
    <row r="34" spans="1:79">
      <c r="A34" s="80" t="s">
        <v>51</v>
      </c>
      <c r="B34" s="2">
        <v>0.58867999999999998</v>
      </c>
      <c r="C34" s="2">
        <v>0.24033000000000002</v>
      </c>
      <c r="D34" s="2">
        <v>0.10198</v>
      </c>
      <c r="E34" s="2">
        <v>0.25287999999999999</v>
      </c>
      <c r="F34" s="2">
        <v>0.19338999999999998</v>
      </c>
      <c r="G34" s="2">
        <v>0.17992</v>
      </c>
      <c r="I34" s="2">
        <v>0.12494999999999999</v>
      </c>
      <c r="J34" s="2">
        <v>6.2210000000000001E-2</v>
      </c>
      <c r="K34" s="2">
        <v>3.499E-2</v>
      </c>
      <c r="L34" s="2">
        <v>6.8909999999999999E-2</v>
      </c>
      <c r="M34" s="2">
        <v>4.4949999999999997E-2</v>
      </c>
      <c r="N34" s="2">
        <v>7.6609999999999998E-2</v>
      </c>
      <c r="P34" s="2">
        <v>1.00508</v>
      </c>
      <c r="Q34" s="2">
        <v>0.34948000000000001</v>
      </c>
      <c r="R34" s="2">
        <v>0.28508</v>
      </c>
      <c r="S34" s="2">
        <v>0.51180000000000003</v>
      </c>
      <c r="T34" s="2">
        <v>0.37968000000000002</v>
      </c>
      <c r="U34" s="2">
        <v>0.43578</v>
      </c>
      <c r="W34" s="2">
        <v>0.79953999999999992</v>
      </c>
      <c r="X34" s="2">
        <v>0.24510999999999999</v>
      </c>
      <c r="Y34" s="2">
        <v>0.18973999999999999</v>
      </c>
      <c r="Z34" s="2">
        <v>0.40651000000000004</v>
      </c>
      <c r="AA34" s="2">
        <v>0.28700000000000003</v>
      </c>
      <c r="AB34" s="2">
        <v>0.44966</v>
      </c>
      <c r="AD34" s="2">
        <v>5.8996199999999996</v>
      </c>
      <c r="AE34" s="2">
        <v>3.0967600000000002</v>
      </c>
      <c r="AF34" s="2">
        <v>2.06088</v>
      </c>
      <c r="AG34" s="2">
        <v>4.1550900000000004</v>
      </c>
      <c r="AH34" s="2">
        <v>2.3597700000000001</v>
      </c>
      <c r="AI34" s="2">
        <v>3.3924599999999998</v>
      </c>
      <c r="AK34" s="2">
        <v>11.42028</v>
      </c>
      <c r="AL34" s="2">
        <v>3.78111</v>
      </c>
      <c r="AM34" s="2">
        <v>4.34755</v>
      </c>
      <c r="AN34" s="2">
        <v>6.8780700000000001</v>
      </c>
      <c r="AO34" s="2">
        <v>5.7503700000000002</v>
      </c>
      <c r="AP34" s="2">
        <v>7.70662</v>
      </c>
      <c r="AR34" s="2">
        <v>1.1588400000000001</v>
      </c>
      <c r="AS34" s="2">
        <v>0.50722</v>
      </c>
      <c r="AT34" s="2">
        <v>0.37298000000000003</v>
      </c>
      <c r="AU34" s="2">
        <v>0.55010999999999999</v>
      </c>
      <c r="AV34" s="2">
        <v>0.49401</v>
      </c>
      <c r="AW34" s="2">
        <v>0.88471</v>
      </c>
      <c r="AY34" s="2">
        <v>0.88</v>
      </c>
      <c r="AZ34" s="2">
        <v>0.42211000000000004</v>
      </c>
      <c r="BA34" s="2">
        <v>0.30412999999999996</v>
      </c>
      <c r="BB34" s="2">
        <v>0.45789000000000002</v>
      </c>
      <c r="BC34" s="2">
        <v>0.42050999999999999</v>
      </c>
      <c r="BD34" s="2">
        <v>0.69443999999999995</v>
      </c>
      <c r="BF34" s="2">
        <v>3.5111000000000003</v>
      </c>
      <c r="BG34" s="2">
        <v>0.59645000000000004</v>
      </c>
      <c r="BH34" s="2">
        <v>1.4125099999999999</v>
      </c>
      <c r="BI34" s="2">
        <v>1.5432400000000002</v>
      </c>
      <c r="BJ34" s="2">
        <v>1.37819</v>
      </c>
      <c r="BK34" s="2">
        <v>2.8401000000000001</v>
      </c>
      <c r="BM34" s="2">
        <v>3.3804500000000002</v>
      </c>
      <c r="BN34" s="2">
        <v>1.0967</v>
      </c>
      <c r="BO34" s="2">
        <v>1.70244</v>
      </c>
      <c r="BP34" s="2">
        <v>1.7807799999999998</v>
      </c>
      <c r="BQ34" s="2">
        <v>1.9409099999999999</v>
      </c>
      <c r="BR34" s="2">
        <v>2.9140600000000001</v>
      </c>
      <c r="BT34" s="2">
        <v>0.21789</v>
      </c>
      <c r="BU34" s="2">
        <v>4.0899999999999999E-2</v>
      </c>
      <c r="BV34" s="2">
        <v>3.4849999999999999E-2</v>
      </c>
      <c r="BW34" s="2">
        <v>4.163E-2</v>
      </c>
      <c r="BX34" s="2">
        <v>6.055E-2</v>
      </c>
      <c r="BY34" s="2">
        <v>0.19718000000000002</v>
      </c>
      <c r="CA34" s="58">
        <f t="shared" si="0"/>
        <v>99.999720000000011</v>
      </c>
    </row>
    <row r="35" spans="1:79">
      <c r="A35" s="80" t="s">
        <v>52</v>
      </c>
      <c r="B35" s="2">
        <v>0.58848</v>
      </c>
      <c r="C35" s="2">
        <v>0.23604</v>
      </c>
      <c r="D35" s="2">
        <v>0.10459</v>
      </c>
      <c r="E35" s="2">
        <v>0.26457999999999998</v>
      </c>
      <c r="F35" s="2">
        <v>0.18852000000000002</v>
      </c>
      <c r="G35" s="2">
        <v>0.21667999999999998</v>
      </c>
      <c r="I35" s="2">
        <v>0.12244999999999999</v>
      </c>
      <c r="J35" s="2">
        <v>6.0069999999999998E-2</v>
      </c>
      <c r="K35" s="2">
        <v>3.4470000000000001E-2</v>
      </c>
      <c r="L35" s="2">
        <v>6.6500000000000004E-2</v>
      </c>
      <c r="M35" s="2">
        <v>4.8460000000000003E-2</v>
      </c>
      <c r="N35" s="2">
        <v>7.6429999999999998E-2</v>
      </c>
      <c r="P35" s="2">
        <v>1.0087900000000001</v>
      </c>
      <c r="Q35" s="2">
        <v>0.35155999999999998</v>
      </c>
      <c r="R35" s="2">
        <v>0.28543000000000002</v>
      </c>
      <c r="S35" s="2">
        <v>0.50524000000000002</v>
      </c>
      <c r="T35" s="2">
        <v>0.37192000000000003</v>
      </c>
      <c r="U35" s="2">
        <v>0.4511</v>
      </c>
      <c r="W35" s="2">
        <v>0.81364999999999998</v>
      </c>
      <c r="X35" s="2">
        <v>0.24827999999999997</v>
      </c>
      <c r="Y35" s="2">
        <v>0.19613999999999998</v>
      </c>
      <c r="Z35" s="2">
        <v>0.39378000000000002</v>
      </c>
      <c r="AA35" s="2">
        <v>0.28743000000000002</v>
      </c>
      <c r="AB35" s="2">
        <v>0.38478000000000001</v>
      </c>
      <c r="AD35" s="2">
        <v>5.9573400000000003</v>
      </c>
      <c r="AE35" s="2">
        <v>3.0919400000000001</v>
      </c>
      <c r="AF35" s="2">
        <v>1.97163</v>
      </c>
      <c r="AG35" s="2">
        <v>4.2045199999999996</v>
      </c>
      <c r="AH35" s="2">
        <v>2.37127</v>
      </c>
      <c r="AI35" s="2">
        <v>3.3355399999999999</v>
      </c>
      <c r="AK35" s="2">
        <v>11.336880000000001</v>
      </c>
      <c r="AL35" s="2">
        <v>3.8240400000000001</v>
      </c>
      <c r="AM35" s="2">
        <v>4.5769400000000005</v>
      </c>
      <c r="AN35" s="2">
        <v>6.8029599999999997</v>
      </c>
      <c r="AO35" s="2">
        <v>5.8342600000000004</v>
      </c>
      <c r="AP35" s="2">
        <v>7.5533600000000005</v>
      </c>
      <c r="AR35" s="2">
        <v>1.1743300000000001</v>
      </c>
      <c r="AS35" s="2">
        <v>0.50155000000000005</v>
      </c>
      <c r="AT35" s="2">
        <v>0.36068</v>
      </c>
      <c r="AU35" s="2">
        <v>0.54015000000000002</v>
      </c>
      <c r="AV35" s="2">
        <v>0.48757</v>
      </c>
      <c r="AW35" s="2">
        <v>0.85860999999999987</v>
      </c>
      <c r="AY35" s="2">
        <v>0.89120999999999995</v>
      </c>
      <c r="AZ35" s="2">
        <v>0.42386999999999997</v>
      </c>
      <c r="BA35" s="2">
        <v>0.30016999999999999</v>
      </c>
      <c r="BB35" s="2">
        <v>0.47502000000000005</v>
      </c>
      <c r="BC35" s="2">
        <v>0.40882000000000002</v>
      </c>
      <c r="BD35" s="2">
        <v>0.70262999999999998</v>
      </c>
      <c r="BF35" s="2">
        <v>3.56596</v>
      </c>
      <c r="BG35" s="2">
        <v>0.62487999999999999</v>
      </c>
      <c r="BH35" s="2">
        <v>1.3938900000000001</v>
      </c>
      <c r="BI35" s="2">
        <v>1.5239</v>
      </c>
      <c r="BJ35" s="2">
        <v>1.4436600000000002</v>
      </c>
      <c r="BK35" s="2">
        <v>2.9838499999999999</v>
      </c>
      <c r="BM35" s="2">
        <v>3.3672</v>
      </c>
      <c r="BN35" s="2">
        <v>1.01529</v>
      </c>
      <c r="BO35" s="2">
        <v>1.6174999999999999</v>
      </c>
      <c r="BP35" s="2">
        <v>1.6742600000000001</v>
      </c>
      <c r="BQ35" s="2">
        <v>1.9590699999999999</v>
      </c>
      <c r="BR35" s="2">
        <v>2.9362699999999999</v>
      </c>
      <c r="BT35" s="2">
        <v>0.21862000000000001</v>
      </c>
      <c r="BU35" s="2">
        <v>4.1780000000000005E-2</v>
      </c>
      <c r="BV35" s="2">
        <v>3.8279999999999995E-2</v>
      </c>
      <c r="BW35" s="2">
        <v>4.2769999999999996E-2</v>
      </c>
      <c r="BX35" s="2">
        <v>5.7640000000000004E-2</v>
      </c>
      <c r="BY35" s="2">
        <v>0.20468999999999998</v>
      </c>
      <c r="CA35" s="58">
        <f t="shared" si="0"/>
        <v>100.00017</v>
      </c>
    </row>
    <row r="36" spans="1:79">
      <c r="A36" s="80" t="s">
        <v>53</v>
      </c>
      <c r="B36" s="2">
        <v>0.58421000000000001</v>
      </c>
      <c r="C36" s="2">
        <v>0.24369000000000002</v>
      </c>
      <c r="D36" s="2">
        <v>9.2759999999999995E-2</v>
      </c>
      <c r="E36" s="2">
        <v>0.24258000000000002</v>
      </c>
      <c r="F36" s="2">
        <v>0.18722</v>
      </c>
      <c r="G36" s="2">
        <v>0.24136000000000002</v>
      </c>
      <c r="I36" s="2">
        <v>0.12260000000000001</v>
      </c>
      <c r="J36" s="2">
        <v>5.3159999999999999E-2</v>
      </c>
      <c r="K36" s="2">
        <v>3.2980000000000002E-2</v>
      </c>
      <c r="L36" s="2">
        <v>6.4440000000000011E-2</v>
      </c>
      <c r="M36" s="2">
        <v>5.0770000000000003E-2</v>
      </c>
      <c r="N36" s="2">
        <v>8.0549999999999997E-2</v>
      </c>
      <c r="P36" s="2">
        <v>0.99219999999999997</v>
      </c>
      <c r="Q36" s="2">
        <v>0.33477000000000001</v>
      </c>
      <c r="R36" s="2">
        <v>0.26271</v>
      </c>
      <c r="S36" s="2">
        <v>0.47847999999999996</v>
      </c>
      <c r="T36" s="2">
        <v>0.36366999999999999</v>
      </c>
      <c r="U36" s="2">
        <v>0.48458000000000001</v>
      </c>
      <c r="W36" s="2">
        <v>0.81318999999999997</v>
      </c>
      <c r="X36" s="2">
        <v>0.24670999999999998</v>
      </c>
      <c r="Y36" s="2">
        <v>0.19861000000000001</v>
      </c>
      <c r="Z36" s="2">
        <v>0.39036999999999999</v>
      </c>
      <c r="AA36" s="2">
        <v>0.28702</v>
      </c>
      <c r="AB36" s="2">
        <v>0.38077</v>
      </c>
      <c r="AD36" s="2">
        <v>5.8507299999999995</v>
      </c>
      <c r="AE36" s="2">
        <v>3.0386600000000001</v>
      </c>
      <c r="AF36" s="2">
        <v>2.0272100000000002</v>
      </c>
      <c r="AG36" s="2">
        <v>4.1330499999999999</v>
      </c>
      <c r="AH36" s="2">
        <v>2.45852</v>
      </c>
      <c r="AI36" s="2">
        <v>3.3769100000000005</v>
      </c>
      <c r="AK36" s="2">
        <v>11.182090000000001</v>
      </c>
      <c r="AL36" s="2">
        <v>3.7625100000000002</v>
      </c>
      <c r="AM36" s="2">
        <v>4.3950500000000003</v>
      </c>
      <c r="AN36" s="2">
        <v>6.7380100000000001</v>
      </c>
      <c r="AO36" s="2">
        <v>5.9729799999999997</v>
      </c>
      <c r="AP36" s="2">
        <v>7.3985300000000001</v>
      </c>
      <c r="AR36" s="2">
        <v>1.20553</v>
      </c>
      <c r="AS36" s="2">
        <v>0.50122</v>
      </c>
      <c r="AT36" s="2">
        <v>0.36797999999999997</v>
      </c>
      <c r="AU36" s="2">
        <v>0.52146000000000003</v>
      </c>
      <c r="AV36" s="2">
        <v>0.48837000000000003</v>
      </c>
      <c r="AW36" s="2">
        <v>0.83970999999999996</v>
      </c>
      <c r="AY36" s="2">
        <v>0.90478999999999998</v>
      </c>
      <c r="AZ36" s="2">
        <v>0.40921000000000002</v>
      </c>
      <c r="BA36" s="2">
        <v>0.28708</v>
      </c>
      <c r="BB36" s="2">
        <v>0.45423000000000002</v>
      </c>
      <c r="BC36" s="2">
        <v>0.41193999999999997</v>
      </c>
      <c r="BD36" s="2">
        <v>0.71304000000000001</v>
      </c>
      <c r="BF36" s="2">
        <v>3.64567</v>
      </c>
      <c r="BG36" s="2">
        <v>0.623</v>
      </c>
      <c r="BH36" s="2">
        <v>1.4079200000000001</v>
      </c>
      <c r="BI36" s="2">
        <v>1.4910299999999999</v>
      </c>
      <c r="BJ36" s="2">
        <v>1.6310800000000001</v>
      </c>
      <c r="BK36" s="2">
        <v>3.0636099999999997</v>
      </c>
      <c r="BM36" s="2">
        <v>3.4471099999999999</v>
      </c>
      <c r="BN36" s="2">
        <v>0.95724999999999993</v>
      </c>
      <c r="BO36" s="2">
        <v>1.7291399999999999</v>
      </c>
      <c r="BP36" s="2">
        <v>1.6676599999999999</v>
      </c>
      <c r="BQ36" s="2">
        <v>1.9168799999999999</v>
      </c>
      <c r="BR36" s="2">
        <v>3.1629499999999999</v>
      </c>
      <c r="BT36" s="2">
        <v>0.20344000000000001</v>
      </c>
      <c r="BU36" s="2">
        <v>5.0770000000000003E-2</v>
      </c>
      <c r="BV36" s="2">
        <v>3.78E-2</v>
      </c>
      <c r="BW36" s="2">
        <v>4.0299999999999996E-2</v>
      </c>
      <c r="BX36" s="2">
        <v>6.1879999999999998E-2</v>
      </c>
      <c r="BY36" s="2">
        <v>0.19449</v>
      </c>
      <c r="CA36" s="58">
        <f t="shared" si="0"/>
        <v>100.00019000000002</v>
      </c>
    </row>
    <row r="37" spans="1:79">
      <c r="A37" s="80" t="s">
        <v>54</v>
      </c>
      <c r="B37" s="2">
        <v>0.60750999999999999</v>
      </c>
      <c r="C37" s="2">
        <v>0.2407</v>
      </c>
      <c r="D37" s="2">
        <v>0.10062</v>
      </c>
      <c r="E37" s="2">
        <v>0.24789999999999998</v>
      </c>
      <c r="F37" s="2">
        <v>0.18579999999999999</v>
      </c>
      <c r="G37" s="2">
        <v>0.26361000000000001</v>
      </c>
      <c r="I37" s="2">
        <v>0.12506999999999999</v>
      </c>
      <c r="J37" s="2">
        <v>5.7870000000000005E-2</v>
      </c>
      <c r="K37" s="2">
        <v>3.286E-2</v>
      </c>
      <c r="L37" s="2">
        <v>6.6769999999999996E-2</v>
      </c>
      <c r="M37" s="2">
        <v>5.314E-2</v>
      </c>
      <c r="N37" s="2">
        <v>9.7380000000000008E-2</v>
      </c>
      <c r="P37" s="2">
        <v>0.99229999999999996</v>
      </c>
      <c r="Q37" s="2">
        <v>0.34599000000000002</v>
      </c>
      <c r="R37" s="2">
        <v>0.26180000000000003</v>
      </c>
      <c r="S37" s="2">
        <v>0.48008000000000001</v>
      </c>
      <c r="T37" s="2">
        <v>0.35576999999999998</v>
      </c>
      <c r="U37" s="2">
        <v>0.46540000000000004</v>
      </c>
      <c r="W37" s="2">
        <v>0.81612000000000007</v>
      </c>
      <c r="X37" s="2">
        <v>0.25312000000000001</v>
      </c>
      <c r="Y37" s="2">
        <v>0.20795000000000002</v>
      </c>
      <c r="Z37" s="2">
        <v>0.40292</v>
      </c>
      <c r="AA37" s="2">
        <v>0.29972000000000004</v>
      </c>
      <c r="AB37" s="2">
        <v>0.38555999999999996</v>
      </c>
      <c r="AD37" s="2">
        <v>5.8511500000000005</v>
      </c>
      <c r="AE37" s="2">
        <v>3.0290500000000002</v>
      </c>
      <c r="AF37" s="2">
        <v>1.9270099999999999</v>
      </c>
      <c r="AG37" s="2">
        <v>4.10379</v>
      </c>
      <c r="AH37" s="2">
        <v>2.6290500000000003</v>
      </c>
      <c r="AI37" s="2">
        <v>3.4987999999999997</v>
      </c>
      <c r="AK37" s="2">
        <v>11.145570000000001</v>
      </c>
      <c r="AL37" s="2">
        <v>3.7619699999999998</v>
      </c>
      <c r="AM37" s="2">
        <v>4.3159099999999997</v>
      </c>
      <c r="AN37" s="2">
        <v>6.6737000000000002</v>
      </c>
      <c r="AO37" s="2">
        <v>6.0393099999999995</v>
      </c>
      <c r="AP37" s="2">
        <v>7.4686100000000009</v>
      </c>
      <c r="AR37" s="2">
        <v>1.22536</v>
      </c>
      <c r="AS37" s="2">
        <v>0.48447000000000007</v>
      </c>
      <c r="AT37" s="2">
        <v>0.34994999999999998</v>
      </c>
      <c r="AU37" s="2">
        <v>0.53937000000000002</v>
      </c>
      <c r="AV37" s="2">
        <v>0.49040999999999996</v>
      </c>
      <c r="AW37" s="2">
        <v>0.92288999999999999</v>
      </c>
      <c r="AY37" s="2">
        <v>0.91427000000000003</v>
      </c>
      <c r="AZ37" s="2">
        <v>0.40688000000000002</v>
      </c>
      <c r="BA37" s="2">
        <v>0.3095</v>
      </c>
      <c r="BB37" s="2">
        <v>0.46249000000000001</v>
      </c>
      <c r="BC37" s="2">
        <v>0.41528999999999999</v>
      </c>
      <c r="BD37" s="2">
        <v>0.70345999999999997</v>
      </c>
      <c r="BF37" s="2">
        <v>3.8717199999999998</v>
      </c>
      <c r="BG37" s="2">
        <v>0.7890299999999999</v>
      </c>
      <c r="BH37" s="2">
        <v>1.4169799999999999</v>
      </c>
      <c r="BI37" s="2">
        <v>1.5684900000000002</v>
      </c>
      <c r="BJ37" s="2">
        <v>1.67719</v>
      </c>
      <c r="BK37" s="2">
        <v>2.50848</v>
      </c>
      <c r="BM37" s="2">
        <v>3.4324699999999999</v>
      </c>
      <c r="BN37" s="2">
        <v>0.94938</v>
      </c>
      <c r="BO37" s="2">
        <v>1.61229</v>
      </c>
      <c r="BP37" s="2">
        <v>1.6412500000000001</v>
      </c>
      <c r="BQ37" s="2">
        <v>1.89794</v>
      </c>
      <c r="BR37" s="2">
        <v>3.0108600000000001</v>
      </c>
      <c r="BT37" s="2">
        <v>0.20837999999999998</v>
      </c>
      <c r="BU37" s="2">
        <v>5.6599999999999998E-2</v>
      </c>
      <c r="BV37" s="2">
        <v>3.6430000000000004E-2</v>
      </c>
      <c r="BW37" s="2">
        <v>4.1000000000000002E-2</v>
      </c>
      <c r="BX37" s="2">
        <v>6.495999999999999E-2</v>
      </c>
      <c r="BY37" s="2">
        <v>0.20244999999999999</v>
      </c>
      <c r="CA37" s="58">
        <f t="shared" si="0"/>
        <v>100.00012</v>
      </c>
    </row>
    <row r="38" spans="1:79">
      <c r="A38" s="80">
        <v>10</v>
      </c>
      <c r="B38" s="2">
        <v>0.61214000000000002</v>
      </c>
      <c r="C38" s="2">
        <v>0.23286000000000001</v>
      </c>
      <c r="D38" s="2">
        <v>0.10038</v>
      </c>
      <c r="E38" s="2">
        <v>0.25880000000000003</v>
      </c>
      <c r="F38" s="2">
        <v>0.21132999999999999</v>
      </c>
      <c r="G38" s="2">
        <v>0.29493999999999998</v>
      </c>
      <c r="I38" s="2">
        <v>0.13150000000000001</v>
      </c>
      <c r="J38" s="2">
        <v>5.9069999999999998E-2</v>
      </c>
      <c r="K38" s="2">
        <v>3.0130000000000001E-2</v>
      </c>
      <c r="L38" s="2">
        <v>6.9370000000000001E-2</v>
      </c>
      <c r="M38" s="2">
        <v>5.1929999999999997E-2</v>
      </c>
      <c r="N38" s="2">
        <v>9.6860000000000002E-2</v>
      </c>
      <c r="P38" s="2">
        <v>0.96159000000000006</v>
      </c>
      <c r="Q38" s="2">
        <v>0.36730999999999997</v>
      </c>
      <c r="R38" s="2">
        <v>0.26511999999999997</v>
      </c>
      <c r="S38" s="2">
        <v>0.51185999999999998</v>
      </c>
      <c r="T38" s="2">
        <v>0.3669</v>
      </c>
      <c r="U38" s="2">
        <v>0.53157999999999994</v>
      </c>
      <c r="W38" s="2">
        <v>0.80409999999999993</v>
      </c>
      <c r="X38" s="2">
        <v>0.25880000000000003</v>
      </c>
      <c r="Y38" s="2">
        <v>0.17944000000000002</v>
      </c>
      <c r="Z38" s="2">
        <v>0.42192999999999997</v>
      </c>
      <c r="AA38" s="2">
        <v>0.28836000000000001</v>
      </c>
      <c r="AB38" s="2">
        <v>0.38211999999999996</v>
      </c>
      <c r="AD38" s="2">
        <v>5.7733499999999998</v>
      </c>
      <c r="AE38" s="2">
        <v>2.97349</v>
      </c>
      <c r="AF38" s="2">
        <v>1.95346</v>
      </c>
      <c r="AG38" s="2">
        <v>4.2367500000000007</v>
      </c>
      <c r="AH38" s="2">
        <v>2.6322700000000001</v>
      </c>
      <c r="AI38" s="2">
        <v>3.4319700000000002</v>
      </c>
      <c r="AK38" s="2">
        <v>10.92038</v>
      </c>
      <c r="AL38" s="2">
        <v>3.7190399999999997</v>
      </c>
      <c r="AM38" s="2">
        <v>3.8338700000000001</v>
      </c>
      <c r="AN38" s="2">
        <v>6.6799499999999998</v>
      </c>
      <c r="AO38" s="2">
        <v>6.0394499999999995</v>
      </c>
      <c r="AP38" s="2">
        <v>7.5260900000000008</v>
      </c>
      <c r="AR38" s="2">
        <v>1.21055</v>
      </c>
      <c r="AS38" s="2">
        <v>0.47654999999999997</v>
      </c>
      <c r="AT38" s="2">
        <v>0.32843</v>
      </c>
      <c r="AU38" s="2">
        <v>0.55446000000000006</v>
      </c>
      <c r="AV38" s="2">
        <v>0.50056999999999996</v>
      </c>
      <c r="AW38" s="2">
        <v>0.90956000000000004</v>
      </c>
      <c r="AY38" s="2">
        <v>0.94196999999999997</v>
      </c>
      <c r="AZ38" s="2">
        <v>0.42115000000000002</v>
      </c>
      <c r="BA38" s="2">
        <v>0.29710999999999999</v>
      </c>
      <c r="BB38" s="2">
        <v>0.48157</v>
      </c>
      <c r="BC38" s="2">
        <v>0.42623</v>
      </c>
      <c r="BD38" s="2">
        <v>0.68869999999999998</v>
      </c>
      <c r="BF38" s="2">
        <v>4.2542499999999999</v>
      </c>
      <c r="BG38" s="2">
        <v>0.90795000000000003</v>
      </c>
      <c r="BH38" s="2">
        <v>1.2728299999999999</v>
      </c>
      <c r="BI38" s="2">
        <v>1.7042299999999999</v>
      </c>
      <c r="BJ38" s="2">
        <v>1.7450299999999999</v>
      </c>
      <c r="BK38" s="2">
        <v>2.5152700000000001</v>
      </c>
      <c r="BM38" s="2">
        <v>3.56311</v>
      </c>
      <c r="BN38" s="2">
        <v>0.87170999999999998</v>
      </c>
      <c r="BO38" s="2">
        <v>1.4628800000000002</v>
      </c>
      <c r="BP38" s="2">
        <v>1.8196299999999999</v>
      </c>
      <c r="BQ38" s="2">
        <v>1.8800500000000002</v>
      </c>
      <c r="BR38" s="2">
        <v>2.97655</v>
      </c>
      <c r="BT38" s="2">
        <v>0.19853999999999999</v>
      </c>
      <c r="BU38" s="2">
        <v>6.1560000000000004E-2</v>
      </c>
      <c r="BV38" s="2">
        <v>3.6450000000000003E-2</v>
      </c>
      <c r="BW38" s="2">
        <v>3.8719999999999997E-2</v>
      </c>
      <c r="BX38" s="2">
        <v>6.631999999999999E-2</v>
      </c>
      <c r="BY38" s="2">
        <v>0.17954000000000001</v>
      </c>
      <c r="CA38" s="58">
        <f t="shared" si="0"/>
        <v>99.999959999999987</v>
      </c>
    </row>
    <row r="39" spans="1:79">
      <c r="A39" s="80">
        <v>11</v>
      </c>
      <c r="B39" s="2">
        <v>0.62309999999999999</v>
      </c>
      <c r="C39" s="2">
        <v>0.22897999999999999</v>
      </c>
      <c r="D39" s="2">
        <v>0.10611</v>
      </c>
      <c r="E39" s="2">
        <v>0.25547999999999998</v>
      </c>
      <c r="F39" s="2">
        <v>0.21884000000000001</v>
      </c>
      <c r="G39" s="2">
        <v>0.32258999999999999</v>
      </c>
      <c r="I39" s="2">
        <v>0.13879</v>
      </c>
      <c r="J39" s="2">
        <v>6.3949999999999993E-2</v>
      </c>
      <c r="K39" s="2">
        <v>3.4630000000000001E-2</v>
      </c>
      <c r="L39" s="2">
        <v>6.9320000000000007E-2</v>
      </c>
      <c r="M39" s="2">
        <v>5.1049999999999998E-2</v>
      </c>
      <c r="N39" s="2">
        <v>0.11148</v>
      </c>
      <c r="P39" s="2">
        <v>0.92697000000000007</v>
      </c>
      <c r="Q39" s="2">
        <v>0.37223000000000001</v>
      </c>
      <c r="R39" s="2">
        <v>0.28319</v>
      </c>
      <c r="S39" s="2">
        <v>0.51051999999999997</v>
      </c>
      <c r="T39" s="2">
        <v>0.37274000000000002</v>
      </c>
      <c r="U39" s="2">
        <v>0.55052000000000001</v>
      </c>
      <c r="W39" s="2">
        <v>0.79025000000000001</v>
      </c>
      <c r="X39" s="2">
        <v>0.25684000000000001</v>
      </c>
      <c r="Y39" s="2">
        <v>0.18526000000000001</v>
      </c>
      <c r="Z39" s="2">
        <v>0.41771000000000003</v>
      </c>
      <c r="AA39" s="2">
        <v>0.29583999999999999</v>
      </c>
      <c r="AB39" s="2">
        <v>0.40124999999999994</v>
      </c>
      <c r="AD39" s="2">
        <v>5.7021799999999994</v>
      </c>
      <c r="AE39" s="2">
        <v>2.9798900000000001</v>
      </c>
      <c r="AF39" s="2">
        <v>1.91062</v>
      </c>
      <c r="AG39" s="2">
        <v>4.0786699999999998</v>
      </c>
      <c r="AH39" s="2">
        <v>2.74383</v>
      </c>
      <c r="AI39" s="2">
        <v>3.6290900000000001</v>
      </c>
      <c r="AK39" s="2">
        <v>10.95478</v>
      </c>
      <c r="AL39" s="2">
        <v>3.7472499999999997</v>
      </c>
      <c r="AM39" s="2">
        <v>3.7348499999999998</v>
      </c>
      <c r="AN39" s="2">
        <v>6.6679100000000009</v>
      </c>
      <c r="AO39" s="2">
        <v>6.2090399999999999</v>
      </c>
      <c r="AP39" s="2">
        <v>7.1801300000000001</v>
      </c>
      <c r="AR39" s="2">
        <v>1.2129799999999999</v>
      </c>
      <c r="AS39" s="2">
        <v>0.45941999999999994</v>
      </c>
      <c r="AT39" s="2">
        <v>0.34010999999999997</v>
      </c>
      <c r="AU39" s="2">
        <v>0.53391</v>
      </c>
      <c r="AV39" s="2">
        <v>0.49963000000000002</v>
      </c>
      <c r="AW39" s="2">
        <v>0.92130000000000012</v>
      </c>
      <c r="AY39" s="2">
        <v>0.95247000000000004</v>
      </c>
      <c r="AZ39" s="2">
        <v>0.39844000000000002</v>
      </c>
      <c r="BA39" s="2">
        <v>0.30015999999999998</v>
      </c>
      <c r="BB39" s="2">
        <v>0.48015000000000002</v>
      </c>
      <c r="BC39" s="2">
        <v>0.44917999999999997</v>
      </c>
      <c r="BD39" s="2">
        <v>0.75135000000000007</v>
      </c>
      <c r="BF39" s="2">
        <v>4.2429100000000002</v>
      </c>
      <c r="BG39" s="2">
        <v>0.90810000000000002</v>
      </c>
      <c r="BH39" s="2">
        <v>1.2833000000000001</v>
      </c>
      <c r="BI39" s="2">
        <v>1.7662599999999999</v>
      </c>
      <c r="BJ39" s="2">
        <v>1.8520399999999999</v>
      </c>
      <c r="BK39" s="2">
        <v>2.3341000000000003</v>
      </c>
      <c r="BM39" s="2">
        <v>3.82525</v>
      </c>
      <c r="BN39" s="2">
        <v>0.77383000000000002</v>
      </c>
      <c r="BO39" s="2">
        <v>1.4264999999999999</v>
      </c>
      <c r="BP39" s="2">
        <v>1.7443199999999999</v>
      </c>
      <c r="BQ39" s="2">
        <v>1.9254199999999999</v>
      </c>
      <c r="BR39" s="2">
        <v>2.8828100000000001</v>
      </c>
      <c r="BT39" s="2">
        <v>0.20699999999999999</v>
      </c>
      <c r="BU39" s="2">
        <v>6.651E-2</v>
      </c>
      <c r="BV39" s="2">
        <v>3.5839999999999997E-2</v>
      </c>
      <c r="BW39" s="2">
        <v>3.9800000000000002E-2</v>
      </c>
      <c r="BX39" s="2">
        <v>6.5600000000000006E-2</v>
      </c>
      <c r="BY39" s="2">
        <v>0.19539999999999999</v>
      </c>
      <c r="CA39" s="58">
        <f t="shared" si="0"/>
        <v>99.999970000000019</v>
      </c>
    </row>
    <row r="40" spans="1:79">
      <c r="A40" s="80">
        <v>12</v>
      </c>
      <c r="B40" s="2">
        <v>0.61355000000000004</v>
      </c>
      <c r="C40" s="2">
        <v>0.22395999999999999</v>
      </c>
      <c r="D40" s="2">
        <v>0.11540999999999998</v>
      </c>
      <c r="E40" s="2">
        <v>0.24484</v>
      </c>
      <c r="F40" s="2">
        <v>0.21699000000000002</v>
      </c>
      <c r="G40" s="2">
        <v>0.35304000000000002</v>
      </c>
      <c r="I40" s="2">
        <v>0.14262</v>
      </c>
      <c r="J40" s="2">
        <v>6.1910000000000007E-2</v>
      </c>
      <c r="K40" s="2">
        <v>3.32E-2</v>
      </c>
      <c r="L40" s="2">
        <v>6.4149999999999999E-2</v>
      </c>
      <c r="M40" s="2">
        <v>4.9790000000000001E-2</v>
      </c>
      <c r="N40" s="2">
        <v>9.5399999999999999E-2</v>
      </c>
      <c r="P40" s="2">
        <v>0.90384999999999993</v>
      </c>
      <c r="Q40" s="2">
        <v>0.36808000000000002</v>
      </c>
      <c r="R40" s="2">
        <v>0.28644999999999998</v>
      </c>
      <c r="S40" s="2">
        <v>0.48057000000000005</v>
      </c>
      <c r="T40" s="2">
        <v>0.38058999999999998</v>
      </c>
      <c r="U40" s="2">
        <v>0.52083000000000002</v>
      </c>
      <c r="W40" s="2">
        <v>0.77817000000000003</v>
      </c>
      <c r="X40" s="2">
        <v>0.25462000000000001</v>
      </c>
      <c r="Y40" s="2">
        <v>0.18734999999999999</v>
      </c>
      <c r="Z40" s="2">
        <v>0.40448999999999996</v>
      </c>
      <c r="AA40" s="2">
        <v>0.29663</v>
      </c>
      <c r="AB40" s="2">
        <v>0.36</v>
      </c>
      <c r="AD40" s="2">
        <v>5.5783399999999999</v>
      </c>
      <c r="AE40" s="2">
        <v>2.99261</v>
      </c>
      <c r="AF40" s="2">
        <v>1.9109</v>
      </c>
      <c r="AG40" s="2">
        <v>4.16188</v>
      </c>
      <c r="AH40" s="2">
        <v>2.8347000000000002</v>
      </c>
      <c r="AI40" s="2">
        <v>3.6707499999999995</v>
      </c>
      <c r="AK40" s="2">
        <v>10.872160000000001</v>
      </c>
      <c r="AL40" s="2">
        <v>3.7447399999999997</v>
      </c>
      <c r="AM40" s="2">
        <v>3.8607299999999998</v>
      </c>
      <c r="AN40" s="2">
        <v>6.4385700000000003</v>
      </c>
      <c r="AO40" s="2">
        <v>6.2114099999999999</v>
      </c>
      <c r="AP40" s="2">
        <v>7.0053000000000001</v>
      </c>
      <c r="AR40" s="2">
        <v>1.22258</v>
      </c>
      <c r="AS40" s="2">
        <v>0.46572999999999998</v>
      </c>
      <c r="AT40" s="2">
        <v>0.33975</v>
      </c>
      <c r="AU40" s="2">
        <v>0.51649</v>
      </c>
      <c r="AV40" s="2">
        <v>0.50914000000000004</v>
      </c>
      <c r="AW40" s="2">
        <v>1.0024200000000001</v>
      </c>
      <c r="AY40" s="2">
        <v>0.9738500000000001</v>
      </c>
      <c r="AZ40" s="2">
        <v>0.40331999999999996</v>
      </c>
      <c r="BA40" s="2">
        <v>0.29337000000000002</v>
      </c>
      <c r="BB40" s="2">
        <v>0.45253000000000004</v>
      </c>
      <c r="BC40" s="2">
        <v>0.44688999999999995</v>
      </c>
      <c r="BD40" s="2">
        <v>0.75744</v>
      </c>
      <c r="BF40" s="2">
        <v>4.3687999999999994</v>
      </c>
      <c r="BG40" s="2">
        <v>0.92361000000000004</v>
      </c>
      <c r="BH40" s="2">
        <v>1.3247</v>
      </c>
      <c r="BI40" s="2">
        <v>1.70777</v>
      </c>
      <c r="BJ40" s="2">
        <v>1.8607100000000001</v>
      </c>
      <c r="BK40" s="2">
        <v>2.36504</v>
      </c>
      <c r="BM40" s="2">
        <v>3.9782299999999999</v>
      </c>
      <c r="BN40" s="2">
        <v>0.73465999999999998</v>
      </c>
      <c r="BO40" s="2">
        <v>1.53298</v>
      </c>
      <c r="BP40" s="2">
        <v>1.68251</v>
      </c>
      <c r="BQ40" s="2">
        <v>1.89201</v>
      </c>
      <c r="BR40" s="2">
        <v>2.90509</v>
      </c>
      <c r="BT40" s="2">
        <v>0.21148999999999998</v>
      </c>
      <c r="BU40" s="2">
        <v>6.9260000000000002E-2</v>
      </c>
      <c r="BV40" s="2">
        <v>3.5869999999999999E-2</v>
      </c>
      <c r="BW40" s="2">
        <v>3.977E-2</v>
      </c>
      <c r="BX40" s="2">
        <v>6.6489999999999994E-2</v>
      </c>
      <c r="BY40" s="2">
        <v>0.19894000000000001</v>
      </c>
      <c r="CA40" s="58">
        <f t="shared" si="0"/>
        <v>100.00001999999995</v>
      </c>
    </row>
    <row r="41" spans="1:79">
      <c r="A41" s="80">
        <v>13</v>
      </c>
      <c r="B41" s="2">
        <v>0.60541999999999996</v>
      </c>
      <c r="C41" s="2">
        <v>0.21941999999999998</v>
      </c>
      <c r="D41" s="2">
        <v>0.11935999999999999</v>
      </c>
      <c r="E41" s="2">
        <v>0.23852000000000001</v>
      </c>
      <c r="F41" s="2">
        <v>0.22104999999999997</v>
      </c>
      <c r="G41" s="2">
        <v>0.31752999999999998</v>
      </c>
      <c r="I41" s="2">
        <v>0.14432</v>
      </c>
      <c r="J41" s="2">
        <v>6.2350000000000003E-2</v>
      </c>
      <c r="K41" s="2">
        <v>3.3320000000000002E-2</v>
      </c>
      <c r="L41" s="2">
        <v>6.0820000000000006E-2</v>
      </c>
      <c r="M41" s="2">
        <v>5.0699999999999995E-2</v>
      </c>
      <c r="N41" s="2">
        <v>8.8230000000000003E-2</v>
      </c>
      <c r="P41" s="2">
        <v>0.91188000000000002</v>
      </c>
      <c r="Q41" s="2">
        <v>0.37243999999999999</v>
      </c>
      <c r="R41" s="2">
        <v>0.26019999999999999</v>
      </c>
      <c r="S41" s="2">
        <v>0.47923999999999994</v>
      </c>
      <c r="T41" s="2">
        <v>0.37325000000000003</v>
      </c>
      <c r="U41" s="2">
        <v>0.44653000000000004</v>
      </c>
      <c r="W41" s="2">
        <v>0.76965000000000006</v>
      </c>
      <c r="X41" s="2">
        <v>0.25351000000000001</v>
      </c>
      <c r="Y41" s="2">
        <v>0.18389999999999998</v>
      </c>
      <c r="Z41" s="2">
        <v>0.37306</v>
      </c>
      <c r="AA41" s="2">
        <v>0.28636</v>
      </c>
      <c r="AB41" s="2">
        <v>0.34203</v>
      </c>
      <c r="AD41" s="2">
        <v>5.53247</v>
      </c>
      <c r="AE41" s="2">
        <v>3.0558399999999999</v>
      </c>
      <c r="AF41" s="2">
        <v>2.03931</v>
      </c>
      <c r="AG41" s="2">
        <v>4.1595000000000004</v>
      </c>
      <c r="AH41" s="2">
        <v>3.0676800000000002</v>
      </c>
      <c r="AI41" s="2">
        <v>3.6315600000000003</v>
      </c>
      <c r="AK41" s="2">
        <v>10.83033</v>
      </c>
      <c r="AL41" s="2">
        <v>3.84192</v>
      </c>
      <c r="AM41" s="2">
        <v>3.76023</v>
      </c>
      <c r="AN41" s="2">
        <v>6.3253699999999995</v>
      </c>
      <c r="AO41" s="2">
        <v>6.1529800000000003</v>
      </c>
      <c r="AP41" s="2">
        <v>7.1080599999999992</v>
      </c>
      <c r="AR41" s="2">
        <v>1.22803</v>
      </c>
      <c r="AS41" s="2">
        <v>0.47289000000000003</v>
      </c>
      <c r="AT41" s="2">
        <v>0.32640999999999998</v>
      </c>
      <c r="AU41" s="2">
        <v>0.49604000000000004</v>
      </c>
      <c r="AV41" s="2">
        <v>0.54627000000000003</v>
      </c>
      <c r="AW41" s="2">
        <v>0.98119999999999996</v>
      </c>
      <c r="AY41" s="2">
        <v>0.98563999999999996</v>
      </c>
      <c r="AZ41" s="2">
        <v>0.43188000000000004</v>
      </c>
      <c r="BA41" s="2">
        <v>0.28664000000000001</v>
      </c>
      <c r="BB41" s="2">
        <v>0.46157000000000004</v>
      </c>
      <c r="BC41" s="2">
        <v>0.47641999999999995</v>
      </c>
      <c r="BD41" s="2">
        <v>0.78861000000000003</v>
      </c>
      <c r="BF41" s="2">
        <v>4.5074899999999998</v>
      </c>
      <c r="BG41" s="2">
        <v>0.95359999999999989</v>
      </c>
      <c r="BH41" s="2">
        <v>1.44215</v>
      </c>
      <c r="BI41" s="2">
        <v>1.69394</v>
      </c>
      <c r="BJ41" s="2">
        <v>1.9641599999999999</v>
      </c>
      <c r="BK41" s="2">
        <v>2.2212999999999998</v>
      </c>
      <c r="BM41" s="2">
        <v>4.0451099999999993</v>
      </c>
      <c r="BN41" s="2">
        <v>0.73585</v>
      </c>
      <c r="BO41" s="2">
        <v>1.4311700000000001</v>
      </c>
      <c r="BP41" s="2">
        <v>1.6177899999999998</v>
      </c>
      <c r="BQ41" s="2">
        <v>1.91852</v>
      </c>
      <c r="BR41" s="2">
        <v>2.6162800000000002</v>
      </c>
      <c r="BT41" s="2">
        <v>0.22176000000000001</v>
      </c>
      <c r="BU41" s="2">
        <v>7.443000000000001E-2</v>
      </c>
      <c r="BV41" s="2">
        <v>3.5659999999999997E-2</v>
      </c>
      <c r="BW41" s="2">
        <v>3.8530000000000002E-2</v>
      </c>
      <c r="BX41" s="2">
        <v>6.8889999999999993E-2</v>
      </c>
      <c r="BY41" s="2">
        <v>0.21312000000000003</v>
      </c>
      <c r="CA41" s="58">
        <f t="shared" si="0"/>
        <v>99.999690000000015</v>
      </c>
    </row>
    <row r="42" spans="1:79">
      <c r="A42" s="80">
        <v>14</v>
      </c>
      <c r="B42" s="2">
        <v>0.6099</v>
      </c>
      <c r="C42" s="2">
        <v>0.21789</v>
      </c>
      <c r="D42" s="2">
        <v>0.12015999999999999</v>
      </c>
      <c r="E42" s="2">
        <v>0.23197999999999999</v>
      </c>
      <c r="F42" s="2">
        <v>0.21473</v>
      </c>
      <c r="G42" s="2">
        <v>0.26369000000000004</v>
      </c>
      <c r="I42" s="2">
        <v>0.14152999999999999</v>
      </c>
      <c r="J42" s="2">
        <v>6.2210000000000001E-2</v>
      </c>
      <c r="K42" s="2">
        <v>3.3189999999999997E-2</v>
      </c>
      <c r="L42" s="2">
        <v>5.8370000000000005E-2</v>
      </c>
      <c r="M42" s="2">
        <v>5.1319999999999998E-2</v>
      </c>
      <c r="N42" s="2">
        <v>8.4000000000000005E-2</v>
      </c>
      <c r="P42" s="2">
        <v>0.91340999999999994</v>
      </c>
      <c r="Q42" s="2">
        <v>0.37384000000000001</v>
      </c>
      <c r="R42" s="2">
        <v>0.26049</v>
      </c>
      <c r="S42" s="2">
        <v>0.46762000000000004</v>
      </c>
      <c r="T42" s="2">
        <v>0.37814999999999999</v>
      </c>
      <c r="U42" s="2">
        <v>0.41190000000000004</v>
      </c>
      <c r="W42" s="2">
        <v>0.73543999999999998</v>
      </c>
      <c r="X42" s="2">
        <v>0.24792999999999998</v>
      </c>
      <c r="Y42" s="2">
        <v>0.18473999999999999</v>
      </c>
      <c r="Z42" s="2">
        <v>0.36234</v>
      </c>
      <c r="AA42" s="2">
        <v>0.28273999999999999</v>
      </c>
      <c r="AB42" s="2">
        <v>0.35622000000000004</v>
      </c>
      <c r="AD42" s="2">
        <v>5.4743000000000004</v>
      </c>
      <c r="AE42" s="2">
        <v>3.0651600000000001</v>
      </c>
      <c r="AF42" s="2">
        <v>2.0885600000000002</v>
      </c>
      <c r="AG42" s="2">
        <v>4.12066</v>
      </c>
      <c r="AH42" s="2">
        <v>3.16066</v>
      </c>
      <c r="AI42" s="2">
        <v>3.5563400000000001</v>
      </c>
      <c r="AK42" s="2">
        <v>10.589690000000001</v>
      </c>
      <c r="AL42" s="2">
        <v>3.8871500000000001</v>
      </c>
      <c r="AM42" s="2">
        <v>3.6662100000000004</v>
      </c>
      <c r="AN42" s="2">
        <v>6.2053799999999999</v>
      </c>
      <c r="AO42" s="2">
        <v>6.1300499999999998</v>
      </c>
      <c r="AP42" s="2">
        <v>7.0857799999999997</v>
      </c>
      <c r="AR42" s="2">
        <v>1.18716</v>
      </c>
      <c r="AS42" s="2">
        <v>0.46506999999999998</v>
      </c>
      <c r="AT42" s="2">
        <v>0.32984000000000002</v>
      </c>
      <c r="AU42" s="2">
        <v>0.49585999999999997</v>
      </c>
      <c r="AV42" s="2">
        <v>0.55900000000000005</v>
      </c>
      <c r="AW42" s="2">
        <v>0.99482000000000004</v>
      </c>
      <c r="AY42" s="2">
        <v>0.98331999999999997</v>
      </c>
      <c r="AZ42" s="2">
        <v>0.43067</v>
      </c>
      <c r="BA42" s="2">
        <v>0.28613</v>
      </c>
      <c r="BB42" s="2">
        <v>0.46145999999999998</v>
      </c>
      <c r="BC42" s="2">
        <v>0.48561000000000004</v>
      </c>
      <c r="BD42" s="2">
        <v>0.79903999999999997</v>
      </c>
      <c r="BF42" s="2">
        <v>4.5597799999999999</v>
      </c>
      <c r="BG42" s="2">
        <v>0.96264000000000005</v>
      </c>
      <c r="BH42" s="2">
        <v>1.46082</v>
      </c>
      <c r="BI42" s="2">
        <v>1.68645</v>
      </c>
      <c r="BJ42" s="2">
        <v>2.0199499999999997</v>
      </c>
      <c r="BK42" s="2">
        <v>2.6099199999999998</v>
      </c>
      <c r="BM42" s="2">
        <v>4.0521000000000003</v>
      </c>
      <c r="BN42" s="2">
        <v>0.73321000000000003</v>
      </c>
      <c r="BO42" s="2">
        <v>1.4293899999999999</v>
      </c>
      <c r="BP42" s="2">
        <v>1.5603</v>
      </c>
      <c r="BQ42" s="2">
        <v>1.8929800000000001</v>
      </c>
      <c r="BR42" s="2">
        <v>2.7917800000000002</v>
      </c>
      <c r="BT42" s="2">
        <v>0.21756000000000003</v>
      </c>
      <c r="BU42" s="2">
        <v>7.3389999999999997E-2</v>
      </c>
      <c r="BV42" s="2">
        <v>3.542E-2</v>
      </c>
      <c r="BW42" s="2">
        <v>3.7599999999999995E-2</v>
      </c>
      <c r="BX42" s="2">
        <v>6.5879999999999994E-2</v>
      </c>
      <c r="BY42" s="2">
        <v>0.23949000000000001</v>
      </c>
      <c r="CA42" s="58">
        <f t="shared" si="0"/>
        <v>100.00037</v>
      </c>
    </row>
    <row r="43" spans="1:79">
      <c r="A43" s="80">
        <v>15</v>
      </c>
      <c r="B43" s="2">
        <v>0.61251999999999995</v>
      </c>
      <c r="C43" s="2">
        <v>0.21670999999999999</v>
      </c>
      <c r="D43" s="2">
        <v>0.12216</v>
      </c>
      <c r="E43" s="2">
        <v>0.23422999999999999</v>
      </c>
      <c r="F43" s="2">
        <v>0.21315000000000001</v>
      </c>
      <c r="G43" s="2">
        <v>0.28319</v>
      </c>
      <c r="I43" s="2">
        <v>0.14032</v>
      </c>
      <c r="J43" s="2">
        <v>6.1970000000000004E-2</v>
      </c>
      <c r="K43" s="2">
        <v>3.3680000000000002E-2</v>
      </c>
      <c r="L43" s="2">
        <v>5.7359999999999994E-2</v>
      </c>
      <c r="M43" s="2">
        <v>5.0610000000000002E-2</v>
      </c>
      <c r="N43" s="2">
        <v>8.4690000000000001E-2</v>
      </c>
      <c r="P43" s="2">
        <v>0.90064</v>
      </c>
      <c r="Q43" s="2">
        <v>0.37285999999999997</v>
      </c>
      <c r="R43" s="2">
        <v>0.26407000000000003</v>
      </c>
      <c r="S43" s="2">
        <v>0.46827999999999997</v>
      </c>
      <c r="T43" s="2">
        <v>0.38695999999999997</v>
      </c>
      <c r="U43" s="2">
        <v>0.43515000000000004</v>
      </c>
      <c r="W43" s="2">
        <v>0.72960999999999998</v>
      </c>
      <c r="X43" s="2">
        <v>0.24659999999999999</v>
      </c>
      <c r="Y43" s="2">
        <v>0.18527000000000002</v>
      </c>
      <c r="Z43" s="2">
        <v>0.35908000000000001</v>
      </c>
      <c r="AA43" s="2">
        <v>0.28187000000000001</v>
      </c>
      <c r="AB43" s="2">
        <v>0.37272</v>
      </c>
      <c r="AD43" s="2">
        <v>5.4470600000000005</v>
      </c>
      <c r="AE43" s="2">
        <v>3.0983299999999998</v>
      </c>
      <c r="AF43" s="2">
        <v>2.13015</v>
      </c>
      <c r="AG43" s="2">
        <v>4.1378699999999995</v>
      </c>
      <c r="AH43" s="2">
        <v>3.30139</v>
      </c>
      <c r="AI43" s="2">
        <v>3.2728700000000002</v>
      </c>
      <c r="AK43" s="2">
        <v>10.5245</v>
      </c>
      <c r="AL43" s="2">
        <v>3.9533400000000003</v>
      </c>
      <c r="AM43" s="2">
        <v>3.66439</v>
      </c>
      <c r="AN43" s="2">
        <v>6.2139499999999996</v>
      </c>
      <c r="AO43" s="2">
        <v>6.1127399999999996</v>
      </c>
      <c r="AP43" s="2">
        <v>6.8438999999999997</v>
      </c>
      <c r="AR43" s="2">
        <v>1.1899</v>
      </c>
      <c r="AS43" s="2">
        <v>0.48232999999999998</v>
      </c>
      <c r="AT43" s="2">
        <v>0.33467000000000002</v>
      </c>
      <c r="AU43" s="2">
        <v>0.49957999999999997</v>
      </c>
      <c r="AV43" s="2">
        <v>0.58235999999999999</v>
      </c>
      <c r="AW43" s="2">
        <v>1.00528</v>
      </c>
      <c r="AY43" s="2">
        <v>0.97999000000000003</v>
      </c>
      <c r="AZ43" s="2">
        <v>0.43163000000000001</v>
      </c>
      <c r="BA43" s="2">
        <v>0.28744000000000003</v>
      </c>
      <c r="BB43" s="2">
        <v>0.46179999999999999</v>
      </c>
      <c r="BC43" s="2">
        <v>0.49525000000000002</v>
      </c>
      <c r="BD43" s="2">
        <v>0.79993000000000003</v>
      </c>
      <c r="BF43" s="2">
        <v>4.68058</v>
      </c>
      <c r="BG43" s="2">
        <v>0.98501000000000005</v>
      </c>
      <c r="BH43" s="2">
        <v>1.4955499999999999</v>
      </c>
      <c r="BI43" s="2">
        <v>1.6993399999999999</v>
      </c>
      <c r="BJ43" s="2">
        <v>2.1144500000000002</v>
      </c>
      <c r="BK43" s="2">
        <v>2.3770699999999998</v>
      </c>
      <c r="BM43" s="2">
        <v>4.1247300000000005</v>
      </c>
      <c r="BN43" s="2">
        <v>0.74152000000000007</v>
      </c>
      <c r="BO43" s="2">
        <v>1.44421</v>
      </c>
      <c r="BP43" s="2">
        <v>1.5398099999999999</v>
      </c>
      <c r="BQ43" s="2">
        <v>1.8862899999999998</v>
      </c>
      <c r="BR43" s="2">
        <v>2.8500399999999999</v>
      </c>
      <c r="BT43" s="2">
        <v>0.21976000000000001</v>
      </c>
      <c r="BU43" s="2">
        <v>7.4060000000000001E-2</v>
      </c>
      <c r="BV43" s="2">
        <v>3.5270000000000003E-2</v>
      </c>
      <c r="BW43" s="2">
        <v>3.7560000000000003E-2</v>
      </c>
      <c r="BX43" s="2">
        <v>6.5390000000000004E-2</v>
      </c>
      <c r="BY43" s="2">
        <v>0.26526</v>
      </c>
      <c r="CA43" s="58">
        <f t="shared" si="0"/>
        <v>100.00024999999999</v>
      </c>
    </row>
    <row r="44" spans="1:79" s="166" customFormat="1">
      <c r="A44" s="164">
        <v>16</v>
      </c>
      <c r="B44" s="165">
        <f>'Provincial spending by services'!F44</f>
        <v>0.47993758658174468</v>
      </c>
      <c r="C44" s="165">
        <f>'Provincial spending by services'!G44</f>
        <v>0.17285016625533617</v>
      </c>
      <c r="D44" s="165">
        <f>'Provincial spending by services'!H44</f>
        <v>0.16312347102148714</v>
      </c>
      <c r="E44" s="165">
        <f>'Provincial spending by services'!I44+'Provincial spending by services'!J44</f>
        <v>0.25588000399846755</v>
      </c>
      <c r="F44" s="165">
        <f>'Provincial spending by services'!K44</f>
        <v>0.25281075130638636</v>
      </c>
      <c r="G44" s="165">
        <f>'Provincial spending by services'!L44</f>
        <v>0.30213589566813498</v>
      </c>
      <c r="H44" s="166">
        <v>1.2</v>
      </c>
      <c r="I44" s="167">
        <f>'Provincial spending by services'!N44</f>
        <v>0.12742455642741057</v>
      </c>
      <c r="J44" s="167">
        <f>'Provincial spending by services'!O44</f>
        <v>4.5892125099768456E-2</v>
      </c>
      <c r="K44" s="167">
        <f>'Provincial spending by services'!P44</f>
        <v>4.3309664670892006E-2</v>
      </c>
      <c r="L44" s="167">
        <f>'Provincial spending by services'!Q44+'Provincial spending by services'!R44</f>
        <v>6.7936742025924465E-2</v>
      </c>
      <c r="M44" s="167">
        <f>'Provincial spending by services'!S44</f>
        <v>6.7121848227675404E-2</v>
      </c>
      <c r="N44" s="167">
        <f>'Provincial spending by services'!T44</f>
        <v>8.0217789901631559E-2</v>
      </c>
      <c r="O44" s="166">
        <v>0.2</v>
      </c>
      <c r="P44" s="165">
        <f>'Provincial spending by services'!V44</f>
        <v>0.81846298459321798</v>
      </c>
      <c r="Q44" s="165">
        <f>'Provincial spending by services'!W44</f>
        <v>0.29477054291241772</v>
      </c>
      <c r="R44" s="165">
        <f>'Provincial spending by services'!X44</f>
        <v>0.27818309439015293</v>
      </c>
      <c r="S44" s="165">
        <f>'Provincial spending by services'!Y44+'Provincial spending by services'!Z44</f>
        <v>0.43636572259722306</v>
      </c>
      <c r="T44" s="165">
        <f>'Provincial spending by services'!AA44</f>
        <v>0.4311315634293128</v>
      </c>
      <c r="U44" s="165">
        <f>'Provincial spending by services'!AB44</f>
        <v>0.51524834444107048</v>
      </c>
      <c r="V44" s="166">
        <v>1.6</v>
      </c>
      <c r="W44" s="165">
        <f>'Provincial spending by services'!AD44</f>
        <v>0.63303966375604936</v>
      </c>
      <c r="X44" s="165">
        <f>'Provincial spending by services'!AE44</f>
        <v>0.22799008493121692</v>
      </c>
      <c r="Y44" s="165">
        <f>'Provincial spending by services'!AF44</f>
        <v>0.21516053364695922</v>
      </c>
      <c r="Z44" s="165">
        <f>'Provincial spending by services'!AG44+'Provincial spending by services'!AH44</f>
        <v>0.33750678467750533</v>
      </c>
      <c r="AA44" s="165">
        <f>'Provincial spending by services'!AI44</f>
        <v>0.33345842766922068</v>
      </c>
      <c r="AB44" s="165">
        <f>'Provincial spending by services'!AJ44</f>
        <v>0.39851849730009054</v>
      </c>
      <c r="AC44" s="166">
        <v>1.2</v>
      </c>
      <c r="AD44" s="165">
        <f>'Provincial spending by services'!AL44</f>
        <v>6.270015493406639</v>
      </c>
      <c r="AE44" s="165">
        <f>'Provincial spending by services'!AM44</f>
        <v>2.2581544991669018</v>
      </c>
      <c r="AF44" s="165">
        <f>'Provincial spending by services'!AN44</f>
        <v>2.1310827058317687</v>
      </c>
      <c r="AG44" s="165">
        <f>'Provincial spending by services'!AO44+'Provincial spending by services'!AP44</f>
        <v>3.3428754787682839</v>
      </c>
      <c r="AH44" s="165">
        <f>'Provincial spending by services'!AQ44</f>
        <v>3.3027780526225379</v>
      </c>
      <c r="AI44" s="165">
        <f>'Provincial spending by services'!AR44</f>
        <v>3.9471731323356929</v>
      </c>
      <c r="AJ44" s="166">
        <v>14</v>
      </c>
      <c r="AK44" s="165">
        <f>'Provincial spending by services'!AT44</f>
        <v>10.9415860083182</v>
      </c>
      <c r="AL44" s="165">
        <f>'Provincial spending by services'!AU44</f>
        <v>3.9406268929777513</v>
      </c>
      <c r="AM44" s="165">
        <f>'Provincial spending by services'!AV44</f>
        <v>3.718878325136147</v>
      </c>
      <c r="AN44" s="165">
        <f>'Provincial spending by services'!AW44+'Provincial spending by services'!AX44</f>
        <v>5.8335357551354798</v>
      </c>
      <c r="AO44" s="165">
        <f>'Provincial spending by services'!AY44</f>
        <v>5.763563131088981</v>
      </c>
      <c r="AP44" s="165">
        <f>'Provincial spending by services'!AZ44</f>
        <v>6.8880745769431204</v>
      </c>
      <c r="AQ44" s="166">
        <v>16</v>
      </c>
      <c r="AR44" s="165">
        <f>'Provincial spending by services'!BB44</f>
        <v>1.2112225886848476</v>
      </c>
      <c r="AS44" s="165">
        <f>'Provincial spending by services'!BC44</f>
        <v>0.43622344171357297</v>
      </c>
      <c r="AT44" s="165">
        <f>'Provincial spending by services'!BD44</f>
        <v>0.4116760978299645</v>
      </c>
      <c r="AU44" s="165">
        <f>'Provincial spending by services'!BE44+'Provincial spending by services'!BF44</f>
        <v>0.64576655277847272</v>
      </c>
      <c r="AV44" s="165">
        <f>'Provincial spending by services'!BG44</f>
        <v>0.63802065353038928</v>
      </c>
      <c r="AW44" s="165">
        <f>'Provincial spending by services'!BH44</f>
        <v>0.76250294187667855</v>
      </c>
      <c r="AX44" s="166">
        <v>2.1</v>
      </c>
      <c r="AY44" s="165">
        <f>'Provincial spending by services'!BJ44</f>
        <v>1.0141336152250722</v>
      </c>
      <c r="AZ44" s="165">
        <f>'Provincial spending by services'!BK44</f>
        <v>0.3652415832760002</v>
      </c>
      <c r="BA44" s="167">
        <f>'Provincial spending by services'!BL44</f>
        <v>0.34468855955482997</v>
      </c>
      <c r="BB44" s="167">
        <f>'Provincial spending by services'!BM44+'Provincial spending by services'!BN44</f>
        <v>0.54068804105755008</v>
      </c>
      <c r="BC44" s="167">
        <f>'Provincial spending by services'!BO44</f>
        <v>0.53420254707732517</v>
      </c>
      <c r="BD44" s="167">
        <f>'Provincial spending by services'!BP44</f>
        <v>0.6384291973160614</v>
      </c>
      <c r="BE44" s="167">
        <v>1.8</v>
      </c>
      <c r="BF44" s="167">
        <f>'Provincial spending by services'!BR44</f>
        <v>4.076743871726717</v>
      </c>
      <c r="BG44" s="167">
        <f>'Provincial spending by services'!BS44</f>
        <v>1.468244779549819</v>
      </c>
      <c r="BH44" s="167">
        <f>'Provincial spending by services'!BT44</f>
        <v>1.3856231089505866</v>
      </c>
      <c r="BI44" s="167">
        <f>'Provincial spending by services'!BU44+'Provincial spending by services'!BV44</f>
        <v>2.173526865498971</v>
      </c>
      <c r="BJ44" s="167">
        <f>'Provincial spending by services'!BW44</f>
        <v>2.1474556482135303</v>
      </c>
      <c r="BK44" s="167">
        <f>'Provincial spending by services'!BX44</f>
        <v>2.5664392527921738</v>
      </c>
      <c r="BL44" s="167">
        <v>5</v>
      </c>
      <c r="BM44" s="167">
        <f>'Provincial spending by services'!BZ44</f>
        <v>3.7205428121258417</v>
      </c>
      <c r="BN44" s="167">
        <f>'Provincial spending by services'!CA44</f>
        <v>1.3399584896368879</v>
      </c>
      <c r="BO44" s="167">
        <f>'Provincial spending by services'!CB44</f>
        <v>1.2645557975998225</v>
      </c>
      <c r="BP44" s="167">
        <f>'Provincial spending by services'!CC44+'Provincial spending by services'!CD44</f>
        <v>1.9836173207931904</v>
      </c>
      <c r="BQ44" s="167">
        <f>'Provincial spending by services'!CE44</f>
        <v>1.9598240477481428</v>
      </c>
      <c r="BR44" s="167">
        <f>'Provincial spending by services'!CF44</f>
        <v>2.3421994158022055</v>
      </c>
      <c r="BS44" s="167">
        <v>5</v>
      </c>
      <c r="BT44" s="167">
        <f>'Provincial spending by services'!CH44</f>
        <v>0.20845425517371699</v>
      </c>
      <c r="BU44" s="167">
        <f>'Provincial spending by services'!CI44</f>
        <v>7.5075079907858527E-2</v>
      </c>
      <c r="BV44" s="167">
        <f>'Provincial spending by services'!CJ44</f>
        <v>7.0850424313128602E-2</v>
      </c>
      <c r="BW44" s="167">
        <f>'Provincial spending by services'!CK44+'Provincial spending by services'!CL44</f>
        <v>0.11113794197125951</v>
      </c>
      <c r="BX44" s="167">
        <f>'Provincial spending by services'!CM44</f>
        <v>0.10980485449956441</v>
      </c>
      <c r="BY44" s="167">
        <f>'Provincial spending by services'!CN44</f>
        <v>0.13122854898970848</v>
      </c>
      <c r="BZ44" s="166">
        <v>0.3</v>
      </c>
      <c r="CA44" s="58">
        <f t="shared" si="0"/>
        <v>148.09489923247477</v>
      </c>
    </row>
    <row r="45" spans="1:79" s="166" customFormat="1">
      <c r="A45" s="164">
        <v>17</v>
      </c>
      <c r="B45" s="165">
        <f>'Provincial spending by services'!F45</f>
        <v>0.4761948194363273</v>
      </c>
      <c r="C45" s="165">
        <f>'Provincial spending by services'!G45</f>
        <v>0.17114616008367284</v>
      </c>
      <c r="D45" s="165">
        <f>'Provincial spending by services'!H45</f>
        <v>0.16255366007138936</v>
      </c>
      <c r="E45" s="165">
        <f>'Provincial spending by services'!I45+'Provincial spending by services'!J45</f>
        <v>0.25476432303278024</v>
      </c>
      <c r="F45" s="165">
        <f>'Provincial spending by services'!K45</f>
        <v>0.25205296494451285</v>
      </c>
      <c r="G45" s="165">
        <f>'Provincial spending by services'!L45</f>
        <v>0.29997823375300975</v>
      </c>
      <c r="I45" s="167">
        <f>'Provincial spending by services'!N45</f>
        <v>0.12788817521621235</v>
      </c>
      <c r="J45" s="167">
        <f>'Provincial spending by services'!O45</f>
        <v>4.5963478003122837E-2</v>
      </c>
      <c r="K45" s="167">
        <f>'Provincial spending by services'!P45</f>
        <v>4.3655852841603934E-2</v>
      </c>
      <c r="L45" s="167">
        <f>'Provincial spending by services'!Q45+'Provincial spending by services'!R45</f>
        <v>6.8420199155930603E-2</v>
      </c>
      <c r="M45" s="167">
        <f>'Provincial spending by services'!S45</f>
        <v>6.7692029457073546E-2</v>
      </c>
      <c r="N45" s="167">
        <f>'Provincial spending by services'!T45</f>
        <v>8.0562969930386807E-2</v>
      </c>
      <c r="P45" s="165">
        <f>'Provincial spending by services'!V45</f>
        <v>0.81457653318318413</v>
      </c>
      <c r="Q45" s="165">
        <f>'Provincial spending by services'!W45</f>
        <v>0.29276178584553753</v>
      </c>
      <c r="R45" s="165">
        <f>'Provincial spending by services'!X45</f>
        <v>0.27806349727602436</v>
      </c>
      <c r="S45" s="165">
        <f>'Provincial spending by services'!Y45+'Provincial spending by services'!Z45</f>
        <v>0.43579860713405227</v>
      </c>
      <c r="T45" s="165">
        <f>'Provincial spending by services'!AA45</f>
        <v>0.43116057122603169</v>
      </c>
      <c r="U45" s="165">
        <f>'Provincial spending by services'!AB45</f>
        <v>0.51314130206243158</v>
      </c>
      <c r="W45" s="165">
        <f>'Provincial spending by services'!AD45</f>
        <v>0.63002154637528585</v>
      </c>
      <c r="X45" s="165">
        <f>'Provincial spending by services'!AE45</f>
        <v>0.22643204846231074</v>
      </c>
      <c r="Y45" s="165">
        <f>'Provincial spending by services'!AF45</f>
        <v>0.21506388584479963</v>
      </c>
      <c r="Z45" s="165">
        <f>'Provincial spending by services'!AG45+'Provincial spending by services'!AH45</f>
        <v>0.33706165251515652</v>
      </c>
      <c r="AA45" s="165">
        <f>'Provincial spending by services'!AI45</f>
        <v>0.33347443580085168</v>
      </c>
      <c r="AB45" s="165">
        <f>'Provincial spending by services'!AJ45</f>
        <v>0.39688115660667883</v>
      </c>
      <c r="AD45" s="165">
        <f>'Provincial spending by services'!AL45</f>
        <v>6.2425652626446562</v>
      </c>
      <c r="AE45" s="165">
        <f>'Provincial spending by services'!AM45</f>
        <v>2.2436007914534097</v>
      </c>
      <c r="AF45" s="165">
        <f>'Provincial spending by services'!AN45</f>
        <v>2.1309594104332477</v>
      </c>
      <c r="AG45" s="165">
        <f>'Provincial spending by services'!AO45+'Provincial spending by services'!AP45</f>
        <v>3.3397736561018347</v>
      </c>
      <c r="AH45" s="165">
        <f>'Provincial spending by services'!AQ45</f>
        <v>3.3042297376769261</v>
      </c>
      <c r="AI45" s="165">
        <f>'Provincial spending by services'!AR45</f>
        <v>3.9324949057460921</v>
      </c>
      <c r="AK45" s="165">
        <f>'Provincial spending by services'!AT45</f>
        <v>10.87886498518451</v>
      </c>
      <c r="AL45" s="165">
        <f>'Provincial spending by services'!AU45</f>
        <v>3.9099038718794916</v>
      </c>
      <c r="AM45" s="165">
        <f>'Provincial spending by services'!AV45</f>
        <v>3.7136047024986132</v>
      </c>
      <c r="AN45" s="165">
        <f>'Provincial spending by services'!AW45+'Provincial spending by services'!AX45</f>
        <v>5.8201949290339492</v>
      </c>
      <c r="AO45" s="165">
        <f>'Provincial spending by services'!AY45</f>
        <v>5.7582528470019252</v>
      </c>
      <c r="AP45" s="165">
        <f>'Provincial spending by services'!AZ45</f>
        <v>6.8531251712398547</v>
      </c>
      <c r="AR45" s="165">
        <f>'Provincial spending by services'!BB45</f>
        <v>1.2126447829929659</v>
      </c>
      <c r="AS45" s="165">
        <f>'Provincial spending by services'!BC45</f>
        <v>0.43582897100898688</v>
      </c>
      <c r="AT45" s="165">
        <f>'Provincial spending by services'!BD45</f>
        <v>0.41394790492536937</v>
      </c>
      <c r="AU45" s="165">
        <f>'Provincial spending by services'!BE45+'Provincial spending by services'!BF45</f>
        <v>0.64876519989051307</v>
      </c>
      <c r="AV45" s="165">
        <f>'Provincial spending by services'!BG45</f>
        <v>0.64186064296052547</v>
      </c>
      <c r="AW45" s="165">
        <f>'Provincial spending by services'!BH45</f>
        <v>0.76390381693489107</v>
      </c>
      <c r="AY45" s="165">
        <f>'Provincial spending by services'!BJ45</f>
        <v>1.015794573796772</v>
      </c>
      <c r="AZ45" s="165">
        <f>'Provincial spending by services'!BK45</f>
        <v>0.3650802857219958</v>
      </c>
      <c r="BA45" s="167">
        <f>'Provincial spending by services'!BL45</f>
        <v>0.34675120163376932</v>
      </c>
      <c r="BB45" s="167">
        <f>'Provincial spending by services'!BM45+'Provincial spending by services'!BN45</f>
        <v>0.54345029885044593</v>
      </c>
      <c r="BC45" s="167">
        <f>'Provincial spending by services'!BO45</f>
        <v>0.53766656765206333</v>
      </c>
      <c r="BD45" s="167">
        <f>'Provincial spending by services'!BP45</f>
        <v>0.63989831402227393</v>
      </c>
      <c r="BE45" s="167"/>
      <c r="BF45" s="167">
        <f>'Provincial spending by services'!BR45</f>
        <v>4.1367733944446679</v>
      </c>
      <c r="BG45" s="167">
        <f>'Provincial spending by services'!BS45</f>
        <v>1.4867714907809335</v>
      </c>
      <c r="BH45" s="167">
        <f>'Provincial spending by services'!BT45</f>
        <v>1.4121271981683958</v>
      </c>
      <c r="BI45" s="167">
        <f>'Provincial spending by services'!BU45+'Provincial spending by services'!BV45</f>
        <v>2.2131745881301654</v>
      </c>
      <c r="BJ45" s="167">
        <f>'Provincial spending by services'!BW45</f>
        <v>2.1896206275565628</v>
      </c>
      <c r="BK45" s="167">
        <f>'Provincial spending by services'!BX45</f>
        <v>2.6059543818029343</v>
      </c>
      <c r="BL45" s="167"/>
      <c r="BM45" s="167">
        <f>'Provincial spending by services'!BZ45</f>
        <v>3.7075610289124756</v>
      </c>
      <c r="BN45" s="167">
        <f>'Provincial spending by services'!CA45</f>
        <v>1.3325109964979069</v>
      </c>
      <c r="BO45" s="167">
        <f>'Provincial spending by services'!CB45</f>
        <v>1.2656114484848024</v>
      </c>
      <c r="BP45" s="167">
        <f>'Provincial spending by services'!CC45+'Provincial spending by services'!CD45</f>
        <v>1.9835458872729355</v>
      </c>
      <c r="BQ45" s="167">
        <f>'Provincial spending by services'!CE45</f>
        <v>1.9624357760890587</v>
      </c>
      <c r="BR45" s="167">
        <f>'Provincial spending by services'!CF45</f>
        <v>2.3355726765384692</v>
      </c>
      <c r="BS45" s="167"/>
      <c r="BT45" s="167">
        <f>'Provincial spending by services'!CH45</f>
        <v>0.21070100114806131</v>
      </c>
      <c r="BU45" s="167">
        <f>'Provincial spending by services'!CI45</f>
        <v>7.5726710582364826E-2</v>
      </c>
      <c r="BV45" s="167">
        <f>'Provincial spending by services'!CJ45</f>
        <v>7.1924803713457913E-2</v>
      </c>
      <c r="BW45" s="167">
        <f>'Provincial spending by services'!CK45+'Provincial spending by services'!CL45</f>
        <v>0.11272507748688854</v>
      </c>
      <c r="BX45" s="167">
        <f>'Provincial spending by services'!CM45</f>
        <v>0.11152538811533033</v>
      </c>
      <c r="BY45" s="167">
        <f>'Provincial spending by services'!CN45</f>
        <v>0.13273078915306771</v>
      </c>
      <c r="CA45" s="58">
        <f t="shared" si="0"/>
        <v>99.995465984421926</v>
      </c>
    </row>
    <row r="46" spans="1:79" s="166" customFormat="1">
      <c r="A46" s="164">
        <v>18</v>
      </c>
      <c r="B46" s="165">
        <f>'Provincial spending by services'!F46</f>
        <v>0.47191646678661203</v>
      </c>
      <c r="C46" s="165">
        <f>'Provincial spending by services'!G46</f>
        <v>0.16925450840848258</v>
      </c>
      <c r="D46" s="165">
        <f>'Provincial spending by services'!H46</f>
        <v>0.16179146333643302</v>
      </c>
      <c r="E46" s="165">
        <f>'Provincial spending by services'!I46+'Provincial spending by services'!J46</f>
        <v>0.25335012950873698</v>
      </c>
      <c r="F46" s="165">
        <f>'Provincial spending by services'!K46</f>
        <v>0.25099517023142781</v>
      </c>
      <c r="G46" s="165">
        <f>'Provincial spending by services'!L46</f>
        <v>0.29748047848255527</v>
      </c>
      <c r="I46" s="167">
        <f>'Provincial spending by services'!N46</f>
        <v>0.12834547248952316</v>
      </c>
      <c r="J46" s="167">
        <f>'Provincial spending by services'!O46</f>
        <v>4.6031557238478918E-2</v>
      </c>
      <c r="K46" s="167">
        <f>'Provincial spending by services'!P46</f>
        <v>4.4001858947794084E-2</v>
      </c>
      <c r="L46" s="167">
        <f>'Provincial spending by services'!Q46+'Provincial spending by services'!R46</f>
        <v>6.8902749460072868E-2</v>
      </c>
      <c r="M46" s="167">
        <f>'Provincial spending by services'!S46</f>
        <v>6.8262279414181254E-2</v>
      </c>
      <c r="N46" s="167">
        <f>'Provincial spending by services'!T46</f>
        <v>8.0904726269102778E-2</v>
      </c>
      <c r="P46" s="165">
        <f>'Provincial spending by services'!V46</f>
        <v>0.81015771876144904</v>
      </c>
      <c r="Q46" s="165">
        <f>'Provincial spending by services'!W46</f>
        <v>0.29056592866107811</v>
      </c>
      <c r="R46" s="165">
        <f>'Provincial spending by services'!X46</f>
        <v>0.27775382313792096</v>
      </c>
      <c r="S46" s="165">
        <f>'Provincial spending by services'!Y46+'Provincial spending by services'!Z46</f>
        <v>0.43493621735290322</v>
      </c>
      <c r="T46" s="165">
        <f>'Provincial spending by services'!AA46</f>
        <v>0.43089336534379208</v>
      </c>
      <c r="U46" s="165">
        <f>'Provincial spending by services'!AB46</f>
        <v>0.51069653802198811</v>
      </c>
      <c r="W46" s="165">
        <f>'Provincial spending by services'!AD46</f>
        <v>0.62658882306169905</v>
      </c>
      <c r="X46" s="165">
        <f>'Provincial spending by services'!AE46</f>
        <v>0.22472829554708432</v>
      </c>
      <c r="Y46" s="165">
        <f>'Provincial spending by services'!AF46</f>
        <v>0.21481921002609433</v>
      </c>
      <c r="Z46" s="165">
        <f>'Provincial spending by services'!AG46+'Provincial spending by services'!AH46</f>
        <v>0.33638656551306434</v>
      </c>
      <c r="AA46" s="165">
        <f>'Provincial spending by services'!AI46</f>
        <v>0.33325975967817789</v>
      </c>
      <c r="AB46" s="165">
        <f>'Provincial spending by services'!AJ46</f>
        <v>0.39498079854140694</v>
      </c>
      <c r="AD46" s="165">
        <f>'Provincial spending by services'!AL46</f>
        <v>6.2151057394246845</v>
      </c>
      <c r="AE46" s="165">
        <f>'Provincial spending by services'!AM46</f>
        <v>2.2290696355563289</v>
      </c>
      <c r="AF46" s="165">
        <f>'Provincial spending by services'!AN46</f>
        <v>2.1307818716715099</v>
      </c>
      <c r="AG46" s="165">
        <f>'Provincial spending by services'!AO46+'Provincial spending by services'!AP46</f>
        <v>3.3366028838017412</v>
      </c>
      <c r="AH46" s="165">
        <f>'Provincial spending by services'!AQ46</f>
        <v>3.3055882404260237</v>
      </c>
      <c r="AI46" s="165">
        <f>'Provincial spending by services'!AR46</f>
        <v>3.9177963883590041</v>
      </c>
      <c r="AK46" s="165">
        <f>'Provincial spending by services'!AT46</f>
        <v>10.821007583339281</v>
      </c>
      <c r="AL46" s="165">
        <f>'Provincial spending by services'!AU46</f>
        <v>3.8809926075978809</v>
      </c>
      <c r="AM46" s="165">
        <f>'Provincial spending by services'!AV46</f>
        <v>3.7098655692274058</v>
      </c>
      <c r="AN46" s="165">
        <f>'Provincial spending by services'!AW46+'Provincial spending by services'!AX46</f>
        <v>5.8092986060044947</v>
      </c>
      <c r="AO46" s="165">
        <f>'Provincial spending by services'!AY46</f>
        <v>5.7552995744137183</v>
      </c>
      <c r="AP46" s="165">
        <f>'Provincial spending by services'!AZ46</f>
        <v>6.8212040479839642</v>
      </c>
      <c r="AR46" s="165">
        <f>'Provincial spending by services'!BB46</f>
        <v>1.2139450026288403</v>
      </c>
      <c r="AS46" s="165">
        <f>'Provincial spending by services'!BC46</f>
        <v>0.43538566486976293</v>
      </c>
      <c r="AT46" s="165">
        <f>'Provincial spending by services'!BD46</f>
        <v>0.41618793199280241</v>
      </c>
      <c r="AU46" s="165">
        <f>'Provincial spending by services'!BE46+'Provincial spending by services'!BF46</f>
        <v>0.65171093885894849</v>
      </c>
      <c r="AV46" s="165">
        <f>'Provincial spending by services'!BG46</f>
        <v>0.64565310607012882</v>
      </c>
      <c r="AW46" s="165">
        <f>'Provincial spending by services'!BH46</f>
        <v>0.7652306406947762</v>
      </c>
      <c r="AY46" s="165">
        <f>'Provincial spending by services'!BJ46</f>
        <v>1.0168609438698653</v>
      </c>
      <c r="AZ46" s="165">
        <f>'Provincial spending by services'!BK46</f>
        <v>0.3647007707664976</v>
      </c>
      <c r="BA46" s="167">
        <f>'Provincial spending by services'!BL46</f>
        <v>0.34861979120716557</v>
      </c>
      <c r="BB46" s="167">
        <f>'Provincial spending by services'!BM46+'Provincial spending by services'!BN46</f>
        <v>0.54590562091637418</v>
      </c>
      <c r="BC46" s="167">
        <f>'Provincial spending by services'!BO46</f>
        <v>0.54083127771787232</v>
      </c>
      <c r="BD46" s="167">
        <f>'Provincial spending by services'!BP46</f>
        <v>0.64099539096907798</v>
      </c>
      <c r="BE46" s="167"/>
      <c r="BF46" s="167">
        <f>'Provincial spending by services'!BR46</f>
        <v>4.193337736280502</v>
      </c>
      <c r="BG46" s="167">
        <f>'Provincial spending by services'!BS46</f>
        <v>1.50395539697457</v>
      </c>
      <c r="BH46" s="167">
        <f>'Provincial spending by services'!BT46</f>
        <v>1.4376405494735216</v>
      </c>
      <c r="BI46" s="167">
        <f>'Provincial spending by services'!BU46+'Provincial spending by services'!BV46</f>
        <v>2.2512091298583994</v>
      </c>
      <c r="BJ46" s="167">
        <f>'Provincial spending by services'!BW46</f>
        <v>2.230283520561088</v>
      </c>
      <c r="BK46" s="167">
        <f>'Provincial spending by services'!BX46</f>
        <v>2.6433409385388877</v>
      </c>
      <c r="BL46" s="167"/>
      <c r="BM46" s="167">
        <f>'Provincial spending by services'!BZ46</f>
        <v>3.6959021173845823</v>
      </c>
      <c r="BN46" s="167">
        <f>'Provincial spending by services'!CA46</f>
        <v>1.3255483544859084</v>
      </c>
      <c r="BO46" s="167">
        <f>'Provincial spending by services'!CB46</f>
        <v>1.2671001204758907</v>
      </c>
      <c r="BP46" s="167">
        <f>'Provincial spending by services'!CC46+'Provincial spending by services'!CD46</f>
        <v>1.9841589475927204</v>
      </c>
      <c r="BQ46" s="167">
        <f>'Provincial spending by services'!CE46</f>
        <v>1.965715643338841</v>
      </c>
      <c r="BR46" s="167">
        <f>'Provincial spending by services'!CF46</f>
        <v>2.3297740335079267</v>
      </c>
      <c r="BS46" s="167"/>
      <c r="BT46" s="167">
        <f>'Provincial spending by services'!CH46</f>
        <v>0.2124411666237517</v>
      </c>
      <c r="BU46" s="167">
        <f>'Provincial spending by services'!CI46</f>
        <v>7.6192775105866889E-2</v>
      </c>
      <c r="BV46" s="167">
        <f>'Provincial spending by services'!CJ46</f>
        <v>7.2833159340670972E-2</v>
      </c>
      <c r="BW46" s="167">
        <f>'Provincial spending by services'!CK46+'Provincial spending by services'!CL46</f>
        <v>0.11404983903952545</v>
      </c>
      <c r="BX46" s="167">
        <f>'Provincial spending by services'!CM46</f>
        <v>0.112989714353414</v>
      </c>
      <c r="BY46" s="167">
        <f>'Provincial spending by services'!CN46</f>
        <v>0.13391586084492774</v>
      </c>
      <c r="CA46" s="58">
        <f t="shared" si="0"/>
        <v>99.996032736369216</v>
      </c>
    </row>
    <row r="47" spans="1:79" s="166" customFormat="1">
      <c r="A47" s="164">
        <v>19</v>
      </c>
      <c r="B47" s="165">
        <f>'Provincial spending by services'!F47</f>
        <v>0.46730615817500648</v>
      </c>
      <c r="C47" s="165">
        <f>'Provincial spending by services'!G47</f>
        <v>0.16724932143298429</v>
      </c>
      <c r="D47" s="165">
        <f>'Provincial spending by services'!H47</f>
        <v>0.16090456713930709</v>
      </c>
      <c r="E47" s="165">
        <f>'Provincial spending by services'!I47+'Provincial spending by services'!J47</f>
        <v>0.25174407959069905</v>
      </c>
      <c r="F47" s="165">
        <f>'Provincial spending by services'!K47</f>
        <v>0.24974199627994684</v>
      </c>
      <c r="G47" s="165">
        <f>'Provincial spending by services'!L47</f>
        <v>0.29477039021415574</v>
      </c>
      <c r="I47" s="167">
        <f>'Provincial spending by services'!N47</f>
        <v>0.12863228089874362</v>
      </c>
      <c r="J47" s="167">
        <f>'Provincial spending by services'!O47</f>
        <v>4.6037616492601442E-2</v>
      </c>
      <c r="K47" s="167">
        <f>'Provincial spending by services'!P47</f>
        <v>4.4291137867699289E-2</v>
      </c>
      <c r="L47" s="167">
        <f>'Provincial spending by services'!Q47+'Provincial spending by services'!R47</f>
        <v>6.9295930716965284E-2</v>
      </c>
      <c r="M47" s="167">
        <f>'Provincial spending by services'!S47</f>
        <v>6.8744830462226264E-2</v>
      </c>
      <c r="N47" s="167">
        <f>'Provincial spending by services'!T47</f>
        <v>8.1139499172744933E-2</v>
      </c>
      <c r="P47" s="165">
        <f>'Provincial spending by services'!V47</f>
        <v>0.80514533908996033</v>
      </c>
      <c r="Q47" s="165">
        <f>'Provincial spending by services'!W47</f>
        <v>0.28816228774647479</v>
      </c>
      <c r="R47" s="165">
        <f>'Provincial spending by services'!X47</f>
        <v>0.27723059070405731</v>
      </c>
      <c r="S47" s="165">
        <f>'Provincial spending by services'!Y47+'Provincial spending by services'!Z47</f>
        <v>0.43374256636702735</v>
      </c>
      <c r="T47" s="165">
        <f>'Provincial spending by services'!AA47</f>
        <v>0.43029307609620099</v>
      </c>
      <c r="U47" s="165">
        <f>'Provincial spending by services'!AB47</f>
        <v>0.50787476610521143</v>
      </c>
      <c r="W47" s="165">
        <f>'Provincial spending by services'!AD47</f>
        <v>0.62275980980091816</v>
      </c>
      <c r="X47" s="165">
        <f>'Provincial spending by services'!AE47</f>
        <v>0.22288633218895301</v>
      </c>
      <c r="Y47" s="165">
        <f>'Provincial spending by services'!AF47</f>
        <v>0.2144309375658755</v>
      </c>
      <c r="Z47" s="165">
        <f>'Provincial spending by services'!AG47+'Provincial spending by services'!AH47</f>
        <v>0.33548904156683118</v>
      </c>
      <c r="AA47" s="165">
        <f>'Provincial spending by services'!AI47</f>
        <v>0.33282094699970866</v>
      </c>
      <c r="AB47" s="165">
        <f>'Provincial spending by services'!AJ47</f>
        <v>0.39282844647633025</v>
      </c>
      <c r="AD47" s="165">
        <f>'Provincial spending by services'!AL47</f>
        <v>6.1876223057345827</v>
      </c>
      <c r="AE47" s="165">
        <f>'Provincial spending by services'!AM47</f>
        <v>2.2145559475596399</v>
      </c>
      <c r="AF47" s="165">
        <f>'Provincial spending by services'!AN47</f>
        <v>2.1305447645157827</v>
      </c>
      <c r="AG47" s="165">
        <f>'Provincial spending by services'!AO47+'Provincial spending by services'!AP47</f>
        <v>3.3333549215259275</v>
      </c>
      <c r="AH47" s="165">
        <f>'Provincial spending by services'!AQ47</f>
        <v>3.3068452444441419</v>
      </c>
      <c r="AI47" s="165">
        <f>'Provincial spending by services'!AR47</f>
        <v>3.9030682768707159</v>
      </c>
      <c r="AK47" s="165">
        <f>'Provincial spending by services'!AT47</f>
        <v>10.768233811193429</v>
      </c>
      <c r="AL47" s="165">
        <f>'Provincial spending by services'!AU47</f>
        <v>3.8539611910685565</v>
      </c>
      <c r="AM47" s="165">
        <f>'Provincial spending by services'!AV47</f>
        <v>3.7077576871906923</v>
      </c>
      <c r="AN47" s="165">
        <f>'Provincial spending by services'!AW47+'Provincial spending by services'!AX47</f>
        <v>5.8009916244269224</v>
      </c>
      <c r="AO47" s="165">
        <f>'Provincial spending by services'!AY47</f>
        <v>5.7548571987992716</v>
      </c>
      <c r="AP47" s="165">
        <f>'Provincial spending by services'!AZ47</f>
        <v>6.7924559240540301</v>
      </c>
      <c r="AR47" s="165">
        <f>'Provincial spending by services'!BB47</f>
        <v>1.2150539251385164</v>
      </c>
      <c r="AS47" s="165">
        <f>'Provincial spending by services'!BC47</f>
        <v>0.4348689631601132</v>
      </c>
      <c r="AT47" s="165">
        <f>'Provincial spending by services'!BD47</f>
        <v>0.41837181568258136</v>
      </c>
      <c r="AU47" s="165">
        <f>'Provincial spending by services'!BE47+'Provincial spending by services'!BF47</f>
        <v>0.65456580591970004</v>
      </c>
      <c r="AV47" s="165">
        <f>'Provincial spending by services'!BG47</f>
        <v>0.64936014119085483</v>
      </c>
      <c r="AW47" s="165">
        <f>'Provincial spending by services'!BH47</f>
        <v>0.76643954584949026</v>
      </c>
      <c r="AY47" s="165">
        <f>'Provincial spending by services'!BJ47</f>
        <v>1.0172638363477029</v>
      </c>
      <c r="AZ47" s="165">
        <f>'Provincial spending by services'!BK47</f>
        <v>0.36407970100781634</v>
      </c>
      <c r="BA47" s="167">
        <f>'Provincial spending by services'!BL47</f>
        <v>0.35026800822235021</v>
      </c>
      <c r="BB47" s="167">
        <f>'Provincial spending by services'!BM47+'Provincial spending by services'!BN47</f>
        <v>0.54801363881524123</v>
      </c>
      <c r="BC47" s="167">
        <f>'Provincial spending by services'!BO47</f>
        <v>0.54365536766097844</v>
      </c>
      <c r="BD47" s="167">
        <f>'Provincial spending by services'!BP47</f>
        <v>0.64167623889660785</v>
      </c>
      <c r="BE47" s="167"/>
      <c r="BF47" s="167">
        <f>'Provincial spending by services'!BR47</f>
        <v>4.246380106464839</v>
      </c>
      <c r="BG47" s="167">
        <f>'Provincial spending by services'!BS47</f>
        <v>1.5197835057992022</v>
      </c>
      <c r="BH47" s="167">
        <f>'Provincial spending by services'!BT47</f>
        <v>1.4621291437888726</v>
      </c>
      <c r="BI47" s="167">
        <f>'Provincial spending by services'!BU47+'Provincial spending by services'!BV47</f>
        <v>2.2875817765147106</v>
      </c>
      <c r="BJ47" s="167">
        <f>'Provincial spending by services'!BW47</f>
        <v>2.2693889780815266</v>
      </c>
      <c r="BK47" s="167">
        <f>'Provincial spending by services'!BX47</f>
        <v>2.6785590112242939</v>
      </c>
      <c r="BL47" s="167"/>
      <c r="BM47" s="167">
        <f>'Provincial spending by services'!BZ47</f>
        <v>3.6855646985889203</v>
      </c>
      <c r="BN47" s="167">
        <f>'Provincial spending by services'!CA47</f>
        <v>1.3190671343678566</v>
      </c>
      <c r="BO47" s="167">
        <f>'Provincial spending by services'!CB47</f>
        <v>1.2690271294654609</v>
      </c>
      <c r="BP47" s="167">
        <f>'Provincial spending by services'!CC47+'Provincial spending by services'!CD47</f>
        <v>1.985463013031322</v>
      </c>
      <c r="BQ47" s="167">
        <f>'Provincial spending by services'!CE47</f>
        <v>1.9696729202952041</v>
      </c>
      <c r="BR47" s="167">
        <f>'Provincial spending by services'!CF47</f>
        <v>2.3248042538222182</v>
      </c>
      <c r="BS47" s="167"/>
      <c r="BT47" s="167">
        <f>'Provincial spending by services'!CH47</f>
        <v>0.21366916653383045</v>
      </c>
      <c r="BU47" s="167">
        <f>'Provincial spending by services'!CI47</f>
        <v>7.6472399279941192E-2</v>
      </c>
      <c r="BV47" s="167">
        <f>'Provincial spending by services'!CJ47</f>
        <v>7.3571349640265266E-2</v>
      </c>
      <c r="BW47" s="167">
        <f>'Provincial spending by services'!CK47+'Provincial spending by services'!CL47</f>
        <v>0.11510643873395429</v>
      </c>
      <c r="BX47" s="167">
        <f>'Provincial spending by services'!CM47</f>
        <v>0.1141910143064005</v>
      </c>
      <c r="BY47" s="167">
        <f>'Provincial spending by services'!CN47</f>
        <v>0.13477961395133875</v>
      </c>
      <c r="CA47" s="58">
        <f t="shared" si="0"/>
        <v>99.996599488316406</v>
      </c>
    </row>
    <row r="48" spans="1:79" s="166" customFormat="1">
      <c r="A48" s="164">
        <v>20</v>
      </c>
      <c r="B48" s="165">
        <f>'Provincial spending by services'!F48</f>
        <v>0.46228354493417328</v>
      </c>
      <c r="C48" s="165">
        <f>'Provincial spending by services'!G48</f>
        <v>0.16510268076845616</v>
      </c>
      <c r="D48" s="165">
        <f>'Provincial spending by services'!H48</f>
        <v>0.15986365163210889</v>
      </c>
      <c r="E48" s="165">
        <f>'Provincial spending by services'!I48+'Provincial spending by services'!J48</f>
        <v>0.24990081649779528</v>
      </c>
      <c r="F48" s="165">
        <f>'Provincial spending by services'!K48</f>
        <v>0.24824764407961697</v>
      </c>
      <c r="G48" s="165">
        <f>'Provincial spending by services'!L48</f>
        <v>0.29179681856668366</v>
      </c>
      <c r="I48" s="167">
        <f>'Provincial spending by services'!N48</f>
        <v>0.12891287571195476</v>
      </c>
      <c r="J48" s="167">
        <f>'Provincial spending by services'!O48</f>
        <v>4.6040707264726977E-2</v>
      </c>
      <c r="K48" s="167">
        <f>'Provincial spending by services'!P48</f>
        <v>4.4579746087747563E-2</v>
      </c>
      <c r="L48" s="167">
        <f>'Provincial spending by services'!Q48+'Provincial spending by services'!R48</f>
        <v>6.9687604610896542E-2</v>
      </c>
      <c r="M48" s="167">
        <f>'Provincial spending by services'!S48</f>
        <v>6.922659921104958E-2</v>
      </c>
      <c r="N48" s="167">
        <f>'Provincial spending by services'!T48</f>
        <v>8.13707678268909E-2</v>
      </c>
      <c r="P48" s="165">
        <f>'Provincial spending by services'!V48</f>
        <v>0.79963546620560988</v>
      </c>
      <c r="Q48" s="165">
        <f>'Provincial spending by services'!W48</f>
        <v>0.2855865421878247</v>
      </c>
      <c r="R48" s="165">
        <f>'Provincial spending by services'!X48</f>
        <v>0.27652432582339764</v>
      </c>
      <c r="S48" s="165">
        <f>'Provincial spending by services'!Y48+'Provincial spending by services'!Z48</f>
        <v>0.43226620998121784</v>
      </c>
      <c r="T48" s="165">
        <f>'Provincial spending by services'!AA48</f>
        <v>0.42940663318724714</v>
      </c>
      <c r="U48" s="165">
        <f>'Provincial spending by services'!AB48</f>
        <v>0.50473586526881242</v>
      </c>
      <c r="W48" s="165">
        <f>'Provincial spending by services'!AD48</f>
        <v>0.61854251927888981</v>
      </c>
      <c r="X48" s="165">
        <f>'Provincial spending by services'!AE48</f>
        <v>0.22090993551752086</v>
      </c>
      <c r="Y48" s="165">
        <f>'Provincial spending by services'!AF48</f>
        <v>0.21390003365948873</v>
      </c>
      <c r="Z48" s="165">
        <f>'Provincial spending by services'!AG48+'Provincial spending by services'!AH48</f>
        <v>0.334371150131265</v>
      </c>
      <c r="AA48" s="165">
        <f>'Provincial spending by services'!AI48</f>
        <v>0.33215917991612787</v>
      </c>
      <c r="AB48" s="165">
        <f>'Provincial spending by services'!AJ48</f>
        <v>0.39042864763767932</v>
      </c>
      <c r="AD48" s="165">
        <f>'Provincial spending by services'!AL48</f>
        <v>6.1599967694385285</v>
      </c>
      <c r="AE48" s="165">
        <f>'Provincial spending by services'!AM48</f>
        <v>2.2000176975889345</v>
      </c>
      <c r="AF48" s="165">
        <f>'Provincial spending by services'!AN48</f>
        <v>2.130206857664946</v>
      </c>
      <c r="AG48" s="165">
        <f>'Provincial spending by services'!AO48+'Provincial spending by services'!AP48</f>
        <v>3.3299654274427404</v>
      </c>
      <c r="AH48" s="165">
        <f>'Provincial spending by services'!AQ48</f>
        <v>3.3079366598889366</v>
      </c>
      <c r="AI48" s="165">
        <f>'Provincial spending by services'!AR48</f>
        <v>3.8882358660617298</v>
      </c>
      <c r="AK48" s="165">
        <f>'Provincial spending by services'!AT48</f>
        <v>10.720429185615718</v>
      </c>
      <c r="AL48" s="165">
        <f>'Provincial spending by services'!AU48</f>
        <v>3.8287575167435102</v>
      </c>
      <c r="AM48" s="165">
        <f>'Provincial spending by services'!AV48</f>
        <v>3.7072635949436634</v>
      </c>
      <c r="AN48" s="165">
        <f>'Provincial spending by services'!AW48+'Provincial spending by services'!AX48</f>
        <v>5.7952398177478797</v>
      </c>
      <c r="AO48" s="165">
        <f>'Provincial spending by services'!AY48</f>
        <v>5.7569024855306639</v>
      </c>
      <c r="AP48" s="165">
        <f>'Provincial spending by services'!AZ48</f>
        <v>6.7668147921586241</v>
      </c>
      <c r="AR48" s="165">
        <f>'Provincial spending by services'!BB48</f>
        <v>1.2159720607597599</v>
      </c>
      <c r="AS48" s="165">
        <f>'Provincial spending by services'!BC48</f>
        <v>0.43427945720968197</v>
      </c>
      <c r="AT48" s="165">
        <f>'Provincial spending by services'!BD48</f>
        <v>0.42049892548815654</v>
      </c>
      <c r="AU48" s="165">
        <f>'Provincial spending by services'!BE48+'Provincial spending by services'!BF48</f>
        <v>0.65732906600783403</v>
      </c>
      <c r="AV48" s="165">
        <f>'Provincial spending by services'!BG48</f>
        <v>0.65298062770811116</v>
      </c>
      <c r="AW48" s="165">
        <f>'Provincial spending by services'!BH48</f>
        <v>0.76753062635226632</v>
      </c>
      <c r="AY48" s="165">
        <f>'Provincial spending by services'!BJ48</f>
        <v>1.0170058621171494</v>
      </c>
      <c r="AZ48" s="165">
        <f>'Provincial spending by services'!BK48</f>
        <v>0.36321949165784345</v>
      </c>
      <c r="BA48" s="167">
        <f>'Provincial spending by services'!BL48</f>
        <v>0.35169383083375677</v>
      </c>
      <c r="BB48" s="167">
        <f>'Provincial spending by services'!BM48+'Provincial spending by services'!BN48</f>
        <v>0.54977210006968669</v>
      </c>
      <c r="BC48" s="167">
        <f>'Provincial spending by services'!BO48</f>
        <v>0.5461351848932724</v>
      </c>
      <c r="BD48" s="167">
        <f>'Provincial spending by services'!BP48</f>
        <v>0.64194167904399113</v>
      </c>
      <c r="BE48" s="167"/>
      <c r="BF48" s="167">
        <f>'Provincial spending by services'!BR48</f>
        <v>4.2956917893740183</v>
      </c>
      <c r="BG48" s="167">
        <f>'Provincial spending by services'!BS48</f>
        <v>1.5341887851138791</v>
      </c>
      <c r="BH48" s="167">
        <f>'Provincial spending by services'!BT48</f>
        <v>1.4855059914217463</v>
      </c>
      <c r="BI48" s="167">
        <f>'Provincial spending by services'!BU48+'Provincial spending by services'!BV48</f>
        <v>2.3221611440664685</v>
      </c>
      <c r="BJ48" s="167">
        <f>'Provincial spending by services'!BW48</f>
        <v>2.306799318492081</v>
      </c>
      <c r="BK48" s="167">
        <f>'Provincial spending by services'!BX48</f>
        <v>2.7114726695730655</v>
      </c>
      <c r="BL48" s="167"/>
      <c r="BM48" s="167">
        <f>'Provincial spending by services'!BZ48</f>
        <v>3.6766319518694308</v>
      </c>
      <c r="BN48" s="167">
        <f>'Provincial spending by services'!CA48</f>
        <v>1.3130940915040381</v>
      </c>
      <c r="BO48" s="167">
        <f>'Provincial spending by services'!CB48</f>
        <v>1.2714270624035062</v>
      </c>
      <c r="BP48" s="167">
        <f>'Provincial spending by services'!CC48+'Provincial spending by services'!CD48</f>
        <v>1.9875103425212439</v>
      </c>
      <c r="BQ48" s="167">
        <f>'Provincial spending by services'!CE48</f>
        <v>1.9743623371439616</v>
      </c>
      <c r="BR48" s="167">
        <f>'Provincial spending by services'!CF48</f>
        <v>2.3207174868161951</v>
      </c>
      <c r="BS48" s="167"/>
      <c r="BT48" s="167">
        <f>'Provincial spending by services'!CH48</f>
        <v>0.21455207997688916</v>
      </c>
      <c r="BU48" s="167">
        <f>'Provincial spending by services'!CI48</f>
        <v>7.6626399439929604E-2</v>
      </c>
      <c r="BV48" s="167">
        <f>'Provincial spending by services'!CJ48</f>
        <v>7.4194894770164888E-2</v>
      </c>
      <c r="BW48" s="167">
        <f>'Provincial spending by services'!CK48+'Provincial spending by services'!CL48</f>
        <v>0.11598236743460037</v>
      </c>
      <c r="BX48" s="167">
        <f>'Provincial spending by services'!CM48</f>
        <v>0.11521510763319194</v>
      </c>
      <c r="BY48" s="167">
        <f>'Provincial spending by services'!CN48</f>
        <v>0.13542687175472715</v>
      </c>
      <c r="CA48" s="58">
        <f t="shared" si="0"/>
        <v>99.997166240263695</v>
      </c>
    </row>
    <row r="49" spans="1:79" s="166" customFormat="1">
      <c r="A49" s="164">
        <v>21</v>
      </c>
      <c r="B49" s="165">
        <f>'Provincial spending by services'!F49</f>
        <v>0.456849015046219</v>
      </c>
      <c r="C49" s="165">
        <f>'Provincial spending by services'!G49</f>
        <v>0.16281569019437436</v>
      </c>
      <c r="D49" s="165">
        <f>'Provincial spending by services'!H49</f>
        <v>0.15866694709379264</v>
      </c>
      <c r="E49" s="165">
        <f>'Provincial spending by services'!I49+'Provincial spending by services'!J49</f>
        <v>0.24781816491852915</v>
      </c>
      <c r="F49" s="165">
        <f>'Provincial spending by services'!K49</f>
        <v>0.24650903158762133</v>
      </c>
      <c r="G49" s="165">
        <f>'Provincial spending by services'!L49</f>
        <v>0.28855947023840317</v>
      </c>
      <c r="I49" s="167">
        <f>'Provincial spending by services'!N49</f>
        <v>0.12901986346285055</v>
      </c>
      <c r="J49" s="167">
        <f>'Provincial spending by services'!O49</f>
        <v>4.5981182899918809E-2</v>
      </c>
      <c r="K49" s="167">
        <f>'Provincial spending by services'!P49</f>
        <v>4.4809526070746612E-2</v>
      </c>
      <c r="L49" s="167">
        <f>'Provincial spending by services'!Q49+'Provincial spending by services'!R49</f>
        <v>6.9986942618598155E-2</v>
      </c>
      <c r="M49" s="167">
        <f>'Provincial spending by services'!S49</f>
        <v>6.9617227027570103E-2</v>
      </c>
      <c r="N49" s="167">
        <f>'Provincial spending by services'!T49</f>
        <v>8.1492795704735735E-2</v>
      </c>
      <c r="P49" s="165">
        <f>'Provincial spending by services'!V49</f>
        <v>0.79361718955917115</v>
      </c>
      <c r="Q49" s="165">
        <f>'Provincial spending by services'!W49</f>
        <v>0.28283596158158225</v>
      </c>
      <c r="R49" s="165">
        <f>'Provincial spending by services'!X49</f>
        <v>0.2756289550405841</v>
      </c>
      <c r="S49" s="165">
        <f>'Provincial spending by services'!Y49+'Provincial spending by services'!Z49</f>
        <v>0.43049836836018374</v>
      </c>
      <c r="T49" s="165">
        <f>'Provincial spending by services'!AA49</f>
        <v>0.4282242018836987</v>
      </c>
      <c r="U49" s="165">
        <f>'Provincial spending by services'!AB49</f>
        <v>0.50127229839406906</v>
      </c>
      <c r="W49" s="165">
        <f>'Provincial spending by services'!AD49</f>
        <v>0.61392858274446882</v>
      </c>
      <c r="X49" s="165">
        <f>'Provincial spending by services'!AE49</f>
        <v>0.21879702623301528</v>
      </c>
      <c r="Y49" s="165">
        <f>'Provincial spending by services'!AF49</f>
        <v>0.21322181015937802</v>
      </c>
      <c r="Z49" s="165">
        <f>'Provincial spending by services'!AG49+'Provincial spending by services'!AH49</f>
        <v>0.33302611969377999</v>
      </c>
      <c r="AA49" s="165">
        <f>'Provincial spending by services'!AI49</f>
        <v>0.33126686369453817</v>
      </c>
      <c r="AB49" s="165">
        <f>'Provincial spending by services'!AJ49</f>
        <v>0.38777561243737169</v>
      </c>
      <c r="AD49" s="165">
        <f>'Provincial spending by services'!AL49</f>
        <v>6.1322259469494185</v>
      </c>
      <c r="AE49" s="165">
        <f>'Provincial spending by services'!AM49</f>
        <v>2.1854542028057367</v>
      </c>
      <c r="AF49" s="165">
        <f>'Provincial spending by services'!AN49</f>
        <v>2.1297661543461364</v>
      </c>
      <c r="AG49" s="165">
        <f>'Provincial spending by services'!AO49+'Provincial spending by services'!AP49</f>
        <v>3.3264315583235966</v>
      </c>
      <c r="AH49" s="165">
        <f>'Provincial spending by services'!AQ49</f>
        <v>3.3088592289206384</v>
      </c>
      <c r="AI49" s="165">
        <f>'Provincial spending by services'!AR49</f>
        <v>3.8732968931866796</v>
      </c>
      <c r="AK49" s="165">
        <f>'Provincial spending by services'!AT49</f>
        <v>10.677624143739207</v>
      </c>
      <c r="AL49" s="165">
        <f>'Provincial spending by services'!AU49</f>
        <v>3.8053814002929034</v>
      </c>
      <c r="AM49" s="165">
        <f>'Provincial spending by services'!AV49</f>
        <v>3.7084156237716144</v>
      </c>
      <c r="AN49" s="165">
        <f>'Provincial spending by services'!AW49+'Provincial spending by services'!AX49</f>
        <v>5.7920869561763793</v>
      </c>
      <c r="AO49" s="165">
        <f>'Provincial spending by services'!AY49</f>
        <v>5.7614894650992428</v>
      </c>
      <c r="AP49" s="165">
        <f>'Provincial spending by services'!AZ49</f>
        <v>6.7443060285693166</v>
      </c>
      <c r="AR49" s="165">
        <f>'Provincial spending by services'!BB49</f>
        <v>1.2166662132708721</v>
      </c>
      <c r="AS49" s="165">
        <f>'Provincial spending by services'!BC49</f>
        <v>0.43360572689388877</v>
      </c>
      <c r="AT49" s="165">
        <f>'Provincial spending by services'!BD49</f>
        <v>0.4225569221645894</v>
      </c>
      <c r="AU49" s="165">
        <f>'Provincial spending by services'!BE49+'Provincial spending by services'!BF49</f>
        <v>0.65998169714924226</v>
      </c>
      <c r="AV49" s="165">
        <f>'Provincial spending by services'!BG49</f>
        <v>0.65649525361992622</v>
      </c>
      <c r="AW49" s="165">
        <f>'Provincial spending by services'!BH49</f>
        <v>0.76848268551676402</v>
      </c>
      <c r="AY49" s="165">
        <f>'Provincial spending by services'!BJ49</f>
        <v>1.0161473466652813</v>
      </c>
      <c r="AZ49" s="165">
        <f>'Provincial spending by services'!BK49</f>
        <v>0.36214312855583608</v>
      </c>
      <c r="BA49" s="167">
        <f>'Provincial spending by services'!BL49</f>
        <v>0.35291527831471098</v>
      </c>
      <c r="BB49" s="167">
        <f>'Provincial spending by services'!BM49+'Provincial spending by services'!BN49</f>
        <v>0.55121005505931997</v>
      </c>
      <c r="BC49" s="167">
        <f>'Provincial spending by services'!BO49</f>
        <v>0.54829821259754197</v>
      </c>
      <c r="BD49" s="167">
        <f>'Provincial spending by services'!BP49</f>
        <v>0.64182898590298576</v>
      </c>
      <c r="BE49" s="167"/>
      <c r="BF49" s="167">
        <f>'Provincial spending by services'!BR49</f>
        <v>4.3412228630003726</v>
      </c>
      <c r="BG49" s="167">
        <f>'Provincial spending by services'!BS49</f>
        <v>1.547161476654372</v>
      </c>
      <c r="BH49" s="167">
        <f>'Provincial spending by services'!BT49</f>
        <v>1.5077379082372697</v>
      </c>
      <c r="BI49" s="167">
        <f>'Provincial spending by services'!BU49+'Provincial spending by services'!BV49</f>
        <v>2.3549003018038128</v>
      </c>
      <c r="BJ49" s="167">
        <f>'Provincial spending by services'!BW49</f>
        <v>2.3424602190638337</v>
      </c>
      <c r="BK49" s="167">
        <f>'Provincial spending by services'!BX49</f>
        <v>2.7420459019868892</v>
      </c>
      <c r="BL49" s="167"/>
      <c r="BM49" s="167">
        <f>'Provincial spending by services'!BZ49</f>
        <v>3.6692963555854741</v>
      </c>
      <c r="BN49" s="167">
        <f>'Provincial spending by services'!CA49</f>
        <v>1.3076946627583539</v>
      </c>
      <c r="BO49" s="167">
        <f>'Provincial spending by services'!CB49</f>
        <v>1.27437300190792</v>
      </c>
      <c r="BP49" s="167">
        <f>'Provincial spending by services'!CC49+'Provincial spending by services'!CD49</f>
        <v>1.9904131549707822</v>
      </c>
      <c r="BQ49" s="167">
        <f>'Provincial spending by services'!CE49</f>
        <v>1.9798985254063743</v>
      </c>
      <c r="BR49" s="167">
        <f>'Provincial spending by services'!CF49</f>
        <v>2.3176370696746038</v>
      </c>
      <c r="BS49" s="167"/>
      <c r="BT49" s="167">
        <f>'Provincial spending by services'!CH49</f>
        <v>0.2150792525744577</v>
      </c>
      <c r="BU49" s="167">
        <f>'Provincial spending by services'!CI49</f>
        <v>7.6651751018567332E-2</v>
      </c>
      <c r="BV49" s="167">
        <f>'Provincial spending by services'!CJ49</f>
        <v>7.4698570567677494E-2</v>
      </c>
      <c r="BW49" s="167">
        <f>'Provincial spending by services'!CK49+'Provincial spending by services'!CL49</f>
        <v>0.11666993673973135</v>
      </c>
      <c r="BX49" s="167">
        <f>'Provincial spending by services'!CM49</f>
        <v>0.11605361185107316</v>
      </c>
      <c r="BY49" s="167">
        <f>'Provincial spending by services'!CN49</f>
        <v>0.13585047387237631</v>
      </c>
      <c r="CA49" s="58">
        <f t="shared" si="0"/>
        <v>99.997732992210942</v>
      </c>
    </row>
    <row r="50" spans="1:79" s="166" customFormat="1">
      <c r="A50" s="164">
        <v>22</v>
      </c>
      <c r="B50" s="165">
        <f>'Provincial spending by services'!F50</f>
        <v>0.45094684764169901</v>
      </c>
      <c r="C50" s="165">
        <f>'Provincial spending by services'!G50</f>
        <v>0.16036950475235112</v>
      </c>
      <c r="D50" s="165">
        <f>'Provincial spending by services'!H50</f>
        <v>0.15729310249802972</v>
      </c>
      <c r="E50" s="165">
        <f>'Provincial spending by services'!I50+'Provincial spending by services'!J50</f>
        <v>0.24546339511472673</v>
      </c>
      <c r="F50" s="165">
        <f>'Provincial spending by services'!K50</f>
        <v>0.24449263827759032</v>
      </c>
      <c r="G50" s="165">
        <f>'Provincial spending by services'!L50</f>
        <v>0.28502258524619911</v>
      </c>
      <c r="I50" s="167">
        <f>'Provincial spending by services'!N50</f>
        <v>0.12904079327668924</v>
      </c>
      <c r="J50" s="167">
        <f>'Provincial spending by services'!O50</f>
        <v>4.5890570515919896E-2</v>
      </c>
      <c r="K50" s="167">
        <f>'Provincial spending by services'!P50</f>
        <v>4.5010241959656763E-2</v>
      </c>
      <c r="L50" s="167">
        <f>'Provincial spending by services'!Q50+'Provincial spending by services'!R50</f>
        <v>7.0240631222154654E-2</v>
      </c>
      <c r="M50" s="167">
        <f>'Provincial spending by services'!S50</f>
        <v>6.9962844088265252E-2</v>
      </c>
      <c r="N50" s="167">
        <f>'Provincial spending by services'!T50</f>
        <v>8.156069987912544E-2</v>
      </c>
      <c r="P50" s="165">
        <f>'Provincial spending by services'!V50</f>
        <v>0.78705381804123786</v>
      </c>
      <c r="Q50" s="165">
        <f>'Provincial spending by services'!W50</f>
        <v>0.27989868800016177</v>
      </c>
      <c r="R50" s="165">
        <f>'Provincial spending by services'!X50</f>
        <v>0.27452933204888524</v>
      </c>
      <c r="S50" s="165">
        <f>'Provincial spending by services'!Y50+'Provincial spending by services'!Z50</f>
        <v>0.42841612780917476</v>
      </c>
      <c r="T50" s="165">
        <f>'Provincial spending by services'!AA50</f>
        <v>0.42672183084479087</v>
      </c>
      <c r="U50" s="165">
        <f>'Provincial spending by services'!AB50</f>
        <v>0.49746021092988257</v>
      </c>
      <c r="W50" s="165">
        <f>'Provincial spending by services'!AD50</f>
        <v>0.60887420243145995</v>
      </c>
      <c r="X50" s="165">
        <f>'Provincial spending by services'!AE50</f>
        <v>0.21653295684639087</v>
      </c>
      <c r="Y50" s="165">
        <f>'Provincial spending by services'!AF50</f>
        <v>0.21237915916767511</v>
      </c>
      <c r="Z50" s="165">
        <f>'Provincial spending by services'!AG50+'Provincial spending by services'!AH50</f>
        <v>0.33142781617878936</v>
      </c>
      <c r="AA50" s="165">
        <f>'Provincial spending by services'!AI50</f>
        <v>0.33011708787886357</v>
      </c>
      <c r="AB50" s="165">
        <f>'Provincial spending by services'!AJ50</f>
        <v>0.38484114075595283</v>
      </c>
      <c r="AD50" s="165">
        <f>'Provincial spending by services'!AL50</f>
        <v>6.104245909624793</v>
      </c>
      <c r="AE50" s="165">
        <f>'Provincial spending by services'!AM50</f>
        <v>2.1708431903506913</v>
      </c>
      <c r="AF50" s="165">
        <f>'Provincial spending by services'!AN50</f>
        <v>2.1291994445843994</v>
      </c>
      <c r="AG50" s="165">
        <f>'Provincial spending by services'!AO50+'Provincial spending by services'!AP50</f>
        <v>3.3227173744037741</v>
      </c>
      <c r="AH50" s="165">
        <f>'Provincial spending by services'!AQ50</f>
        <v>3.3095767160682747</v>
      </c>
      <c r="AI50" s="165">
        <f>'Provincial spending by services'!AR50</f>
        <v>3.8582106943171168</v>
      </c>
      <c r="AK50" s="165">
        <f>'Provincial spending by services'!AT50</f>
        <v>10.640019357278037</v>
      </c>
      <c r="AL50" s="165">
        <f>'Provincial spending by services'!AU50</f>
        <v>3.7838930326393601</v>
      </c>
      <c r="AM50" s="165">
        <f>'Provincial spending by services'!AV50</f>
        <v>3.7113058093159554</v>
      </c>
      <c r="AN50" s="165">
        <f>'Provincial spending by services'!AW50+'Provincial spending by services'!AX50</f>
        <v>5.7916698812340748</v>
      </c>
      <c r="AO50" s="165">
        <f>'Provincial spending by services'!AY50</f>
        <v>5.7687650276080706</v>
      </c>
      <c r="AP50" s="165">
        <f>'Provincial spending by services'!AZ50</f>
        <v>6.7250626989427023</v>
      </c>
      <c r="AR50" s="165">
        <f>'Provincial spending by services'!BB50</f>
        <v>1.2171886818841948</v>
      </c>
      <c r="AS50" s="165">
        <f>'Provincial spending by services'!BC50</f>
        <v>0.43286686030685373</v>
      </c>
      <c r="AT50" s="165">
        <f>'Provincial spending by services'!BD50</f>
        <v>0.42456308343278126</v>
      </c>
      <c r="AU50" s="165">
        <f>'Provincial spending by services'!BE50+'Provincial spending by services'!BF50</f>
        <v>0.66255095897223382</v>
      </c>
      <c r="AV50" s="165">
        <f>'Provincial spending by services'!BG50</f>
        <v>0.65993070729245507</v>
      </c>
      <c r="AW50" s="165">
        <f>'Provincial spending by services'!BH50</f>
        <v>0.76932850657977736</v>
      </c>
      <c r="AY50" s="165">
        <f>'Provincial spending by services'!BJ50</f>
        <v>1.014566140150654</v>
      </c>
      <c r="AZ50" s="165">
        <f>'Provincial spending by services'!BK50</f>
        <v>0.36080853050722045</v>
      </c>
      <c r="BA50" s="167">
        <f>'Provincial spending by services'!BL50</f>
        <v>0.35388706387087404</v>
      </c>
      <c r="BB50" s="167">
        <f>'Provincial spending by services'!BM50+'Provincial spending by services'!BN50</f>
        <v>0.55225765660013593</v>
      </c>
      <c r="BC50" s="167">
        <f>'Provincial spending by services'!BO50</f>
        <v>0.55007359206474993</v>
      </c>
      <c r="BD50" s="167">
        <f>'Provincial spending by services'!BP50</f>
        <v>0.64126019658698485</v>
      </c>
      <c r="BE50" s="167"/>
      <c r="BF50" s="167">
        <f>'Provincial spending by services'!BR50</f>
        <v>4.3829653511706841</v>
      </c>
      <c r="BG50" s="167">
        <f>'Provincial spending by services'!BS50</f>
        <v>1.5587069438224428</v>
      </c>
      <c r="BH50" s="167">
        <f>'Provincial spending by services'!BT50</f>
        <v>1.528805937622999</v>
      </c>
      <c r="BI50" s="167">
        <f>'Provincial spending by services'!BU50+'Provincial spending by services'!BV50</f>
        <v>2.3857746459365252</v>
      </c>
      <c r="BJ50" s="167">
        <f>'Provincial spending by services'!BW50</f>
        <v>2.3763394018410584</v>
      </c>
      <c r="BK50" s="167">
        <f>'Provincial spending by services'!BX50</f>
        <v>2.77026909483526</v>
      </c>
      <c r="BL50" s="167"/>
      <c r="BM50" s="167">
        <f>'Provincial spending by services'!BZ50</f>
        <v>3.6637128983188609</v>
      </c>
      <c r="BN50" s="167">
        <f>'Provincial spending by services'!CA50</f>
        <v>1.3029203466680719</v>
      </c>
      <c r="BO50" s="167">
        <f>'Provincial spending by services'!CB50</f>
        <v>1.2779261490624818</v>
      </c>
      <c r="BP50" s="167">
        <f>'Provincial spending by services'!CC50+'Provincial spending by services'!CD50</f>
        <v>1.9942647596940519</v>
      </c>
      <c r="BQ50" s="167">
        <f>'Provincial spending by services'!CE50</f>
        <v>1.9863778560291356</v>
      </c>
      <c r="BR50" s="167">
        <f>'Provincial spending by services'!CF50</f>
        <v>2.3156629818785008</v>
      </c>
      <c r="BS50" s="167"/>
      <c r="BT50" s="167">
        <f>'Provincial spending by services'!CH50</f>
        <v>0.21508544009515046</v>
      </c>
      <c r="BU50" s="167">
        <f>'Provincial spending by services'!CI50</f>
        <v>7.6490490371289563E-2</v>
      </c>
      <c r="BV50" s="167">
        <f>'Provincial spending by services'!CJ50</f>
        <v>7.502315705641921E-2</v>
      </c>
      <c r="BW50" s="167">
        <f>'Provincial spending by services'!CK50+'Provincial spending by services'!CL50</f>
        <v>0.11707721795063901</v>
      </c>
      <c r="BX50" s="167">
        <f>'Provincial spending by services'!CM50</f>
        <v>0.11661420182660402</v>
      </c>
      <c r="BY50" s="167">
        <f>'Provincial spending by services'!CN50</f>
        <v>0.13594552995621711</v>
      </c>
      <c r="CA50" s="58">
        <f t="shared" si="0"/>
        <v>99.998299744158231</v>
      </c>
    </row>
    <row r="51" spans="1:79" s="166" customFormat="1">
      <c r="A51" s="164">
        <v>23</v>
      </c>
      <c r="B51" s="165">
        <f>'Provincial spending by services'!F51</f>
        <v>0.44476936366510672</v>
      </c>
      <c r="C51" s="165">
        <f>'Provincial spending by services'!G51</f>
        <v>0.15783347740235418</v>
      </c>
      <c r="D51" s="165">
        <f>'Provincial spending by services'!H51</f>
        <v>0.15580731060355665</v>
      </c>
      <c r="E51" s="165">
        <f>'Provincial spending by services'!I51+'Provincial spending by services'!J51</f>
        <v>0.24293882528751523</v>
      </c>
      <c r="F51" s="165">
        <f>'Provincial spending by services'!K51</f>
        <v>0.24229946960171425</v>
      </c>
      <c r="G51" s="165">
        <f>'Provincial spending by services'!L51</f>
        <v>0.28130718646626035</v>
      </c>
      <c r="I51" s="167">
        <f>'Provincial spending by services'!N51</f>
        <v>0.12897522875786388</v>
      </c>
      <c r="J51" s="167">
        <f>'Provincial spending by services'!O51</f>
        <v>4.5768909724064243E-2</v>
      </c>
      <c r="K51" s="167">
        <f>'Provincial spending by services'!P51</f>
        <v>4.5181357280651639E-2</v>
      </c>
      <c r="L51" s="167">
        <f>'Provincial spending by services'!Q51+'Provincial spending by services'!R51</f>
        <v>7.0447951512273094E-2</v>
      </c>
      <c r="M51" s="167">
        <f>'Provincial spending by services'!S51</f>
        <v>7.026254970052441E-2</v>
      </c>
      <c r="N51" s="167">
        <f>'Provincial spending by services'!T51</f>
        <v>8.1574095901613436E-2</v>
      </c>
      <c r="P51" s="165">
        <f>'Provincial spending by services'!V51</f>
        <v>0.77995649760747143</v>
      </c>
      <c r="Q51" s="165">
        <f>'Provincial spending by services'!W51</f>
        <v>0.27677995900059316</v>
      </c>
      <c r="R51" s="165">
        <f>'Provincial spending by services'!X51</f>
        <v>0.2732268321688886</v>
      </c>
      <c r="S51" s="165">
        <f>'Provincial spending by services'!Y51+'Provincial spending by services'!Z51</f>
        <v>0.42602240797951146</v>
      </c>
      <c r="T51" s="165">
        <f>'Provincial spending by services'!AA51</f>
        <v>0.42490122099551259</v>
      </c>
      <c r="U51" s="165">
        <f>'Provincial spending by services'!AB51</f>
        <v>0.49330593748638035</v>
      </c>
      <c r="W51" s="165">
        <f>'Provincial spending by services'!AD51</f>
        <v>0.60338850911227548</v>
      </c>
      <c r="X51" s="165">
        <f>'Provincial spending by services'!AE51</f>
        <v>0.21412200209347271</v>
      </c>
      <c r="Y51" s="165">
        <f>'Provincial spending by services'!AF51</f>
        <v>0.21137323865827401</v>
      </c>
      <c r="Z51" s="165">
        <f>'Provincial spending by services'!AG51+'Provincial spending by services'!AH51</f>
        <v>0.32957867058958462</v>
      </c>
      <c r="AA51" s="165">
        <f>'Provincial spending by services'!AI51</f>
        <v>0.32871129998008736</v>
      </c>
      <c r="AB51" s="165">
        <f>'Provincial spending by services'!AJ51</f>
        <v>0.38163043076017972</v>
      </c>
      <c r="AD51" s="165">
        <f>'Provincial spending by services'!AL51</f>
        <v>6.0761269769309179</v>
      </c>
      <c r="AE51" s="165">
        <f>'Provincial spending by services'!AM51</f>
        <v>2.1562102254627429</v>
      </c>
      <c r="AF51" s="165">
        <f>'Provincial spending by services'!AN51</f>
        <v>2.1285301563040111</v>
      </c>
      <c r="AG51" s="165">
        <f>'Provincial spending by services'!AO51+'Provincial spending by services'!AP51</f>
        <v>3.3188597746692872</v>
      </c>
      <c r="AH51" s="165">
        <f>'Provincial spending by services'!AQ51</f>
        <v>3.3101253458895323</v>
      </c>
      <c r="AI51" s="165">
        <f>'Provincial spending by services'!AR51</f>
        <v>3.8430214041882218</v>
      </c>
      <c r="AK51" s="165">
        <f>'Provincial spending by services'!AT51</f>
        <v>10.607255913379365</v>
      </c>
      <c r="AL51" s="165">
        <f>'Provincial spending by services'!AU51</f>
        <v>3.7641533416540338</v>
      </c>
      <c r="AM51" s="165">
        <f>'Provincial spending by services'!AV51</f>
        <v>3.7158315112542657</v>
      </c>
      <c r="AN51" s="165">
        <f>'Provincial spending by services'!AW51+'Provincial spending by services'!AX51</f>
        <v>5.7938214761139539</v>
      </c>
      <c r="AO51" s="165">
        <f>'Provincial spending by services'!AY51</f>
        <v>5.7785735522842181</v>
      </c>
      <c r="AP51" s="165">
        <f>'Provincial spending by services'!AZ51</f>
        <v>6.7088643258421579</v>
      </c>
      <c r="AR51" s="165">
        <f>'Provincial spending by services'!BB51</f>
        <v>1.2173650436333134</v>
      </c>
      <c r="AS51" s="165">
        <f>'Provincial spending by services'!BC51</f>
        <v>0.43200133327840634</v>
      </c>
      <c r="AT51" s="165">
        <f>'Provincial spending by services'!BD51</f>
        <v>0.42645557218303609</v>
      </c>
      <c r="AU51" s="165">
        <f>'Provincial spending by services'!BE51+'Provincial spending by services'!BF51</f>
        <v>0.66494065870293628</v>
      </c>
      <c r="AV51" s="165">
        <f>'Provincial spending by services'!BG51</f>
        <v>0.66319069720395052</v>
      </c>
      <c r="AW51" s="165">
        <f>'Provincial spending by services'!BH51</f>
        <v>0.76995756296001827</v>
      </c>
      <c r="AY51" s="165">
        <f>'Provincial spending by services'!BJ51</f>
        <v>1.0122658007076788</v>
      </c>
      <c r="AZ51" s="165">
        <f>'Provincial spending by services'!BK51</f>
        <v>0.35921860729029725</v>
      </c>
      <c r="BA51" s="167">
        <f>'Provincial spending by services'!BL51</f>
        <v>0.35460718500156152</v>
      </c>
      <c r="BB51" s="167">
        <f>'Provincial spending by services'!BM51+'Provincial spending by services'!BN51</f>
        <v>0.55291277815577311</v>
      </c>
      <c r="BC51" s="167">
        <f>'Provincial spending by services'!BO51</f>
        <v>0.55145764669192598</v>
      </c>
      <c r="BD51" s="167">
        <f>'Provincial spending by services'!BP51</f>
        <v>0.64023664311443962</v>
      </c>
      <c r="BE51" s="167"/>
      <c r="BF51" s="167">
        <f>'Provincial spending by services'!BR51</f>
        <v>4.4208105302924281</v>
      </c>
      <c r="BG51" s="167">
        <f>'Provincial spending by services'!BS51</f>
        <v>1.5687948764797977</v>
      </c>
      <c r="BH51" s="167">
        <f>'Provincial spending by services'!BT51</f>
        <v>1.5486556756894359</v>
      </c>
      <c r="BI51" s="167">
        <f>'Provincial spending by services'!BU51+'Provincial spending by services'!BV51</f>
        <v>2.4147043496831047</v>
      </c>
      <c r="BJ51" s="167">
        <f>'Provincial spending by services'!BW51</f>
        <v>2.4083494372738956</v>
      </c>
      <c r="BK51" s="167">
        <f>'Provincial spending by services'!BX51</f>
        <v>2.7960688702321774</v>
      </c>
      <c r="BL51" s="167"/>
      <c r="BM51" s="167">
        <f>'Provincial spending by services'!BZ51</f>
        <v>3.6597256894549508</v>
      </c>
      <c r="BN51" s="167">
        <f>'Provincial spending by services'!CA51</f>
        <v>1.2987118248106964</v>
      </c>
      <c r="BO51" s="167">
        <f>'Provincial spending by services'!CB51</f>
        <v>1.2820397801726053</v>
      </c>
      <c r="BP51" s="167">
        <f>'Provincial spending by services'!CC51+'Provincial spending by services'!CD51</f>
        <v>1.9989898866779314</v>
      </c>
      <c r="BQ51" s="167">
        <f>'Provincial spending by services'!CE51</f>
        <v>1.9937290332577604</v>
      </c>
      <c r="BR51" s="167">
        <f>'Provincial spending by services'!CF51</f>
        <v>2.3146988552791692</v>
      </c>
      <c r="BS51" s="167"/>
      <c r="BT51" s="167">
        <f>'Provincial spending by services'!CH51</f>
        <v>0.21508255368775872</v>
      </c>
      <c r="BU51" s="167">
        <f>'Provincial spending by services'!CI51</f>
        <v>7.6325462476499115E-2</v>
      </c>
      <c r="BV51" s="167">
        <f>'Provincial spending by services'!CJ51</f>
        <v>7.5345644249606006E-2</v>
      </c>
      <c r="BW51" s="167">
        <f>'Provincial spending by services'!CK51+'Provincial spending by services'!CL51</f>
        <v>0.1174808950467339</v>
      </c>
      <c r="BX51" s="167">
        <f>'Provincial spending by services'!CM51</f>
        <v>0.1171717140085354</v>
      </c>
      <c r="BY51" s="167">
        <f>'Provincial spending by services'!CN51</f>
        <v>0.1360351521006268</v>
      </c>
      <c r="CA51" s="58">
        <f t="shared" si="0"/>
        <v>99.998866496105492</v>
      </c>
    </row>
    <row r="52" spans="1:79" s="166" customFormat="1">
      <c r="A52" s="164">
        <v>24</v>
      </c>
      <c r="B52" s="165">
        <f>'Provincial spending by services'!F52</f>
        <v>0.43808193871411133</v>
      </c>
      <c r="C52" s="165">
        <f>'Provincial spending by services'!G52</f>
        <v>0.15512519814943412</v>
      </c>
      <c r="D52" s="165">
        <f>'Provincial spending by services'!H52</f>
        <v>0.15412570302241135</v>
      </c>
      <c r="E52" s="165">
        <f>'Provincial spending by services'!I52+'Provincial spending by services'!J52</f>
        <v>0.24011419967346201</v>
      </c>
      <c r="F52" s="165">
        <f>'Provincial spending by services'!K52</f>
        <v>0.23979880960154315</v>
      </c>
      <c r="G52" s="165">
        <f>'Provincial spending by services'!L52</f>
        <v>0.27726440487206749</v>
      </c>
      <c r="I52" s="167">
        <f>'Provincial spending by services'!N52</f>
        <v>0.1288280307881946</v>
      </c>
      <c r="J52" s="167">
        <f>'Provincial spending by services'!O52</f>
        <v>4.5618118523397491E-2</v>
      </c>
      <c r="K52" s="167">
        <f>'Provincial spending by services'!P52</f>
        <v>4.5324194082287925E-2</v>
      </c>
      <c r="L52" s="167">
        <f>'Provincial spending by services'!Q52+'Provincial spending by services'!R52</f>
        <v>7.0611081568469722E-2</v>
      </c>
      <c r="M52" s="167">
        <f>'Provincial spending by services'!S52</f>
        <v>7.0518333892053947E-2</v>
      </c>
      <c r="N52" s="167">
        <f>'Provincial spending by services'!T52</f>
        <v>8.1535950539698851E-2</v>
      </c>
      <c r="P52" s="165">
        <f>'Provincial spending by services'!V52</f>
        <v>0.77236820150015351</v>
      </c>
      <c r="Q52" s="165">
        <f>'Provincial spending by services'!W52</f>
        <v>0.27349625655355503</v>
      </c>
      <c r="R52" s="165">
        <f>'Provincial spending by services'!X52</f>
        <v>0.27173407878395173</v>
      </c>
      <c r="S52" s="165">
        <f>'Provincial spending by services'!Y52+'Provincial spending by services'!Z52</f>
        <v>0.42333763656362017</v>
      </c>
      <c r="T52" s="165">
        <f>'Provincial spending by services'!AA52</f>
        <v>0.42278158245343711</v>
      </c>
      <c r="U52" s="165">
        <f>'Provincial spending by services'!AB52</f>
        <v>0.48883597063973422</v>
      </c>
      <c r="W52" s="165">
        <f>'Provincial spending by services'!AD52</f>
        <v>0.59758316554701252</v>
      </c>
      <c r="X52" s="165">
        <f>'Provincial spending by services'!AE52</f>
        <v>0.21160472225434931</v>
      </c>
      <c r="Y52" s="165">
        <f>'Provincial spending by services'!AF52</f>
        <v>0.21024132100638129</v>
      </c>
      <c r="Z52" s="165">
        <f>'Provincial spending by services'!AG52+'Provincial spending by services'!AH52</f>
        <v>0.32753736425389146</v>
      </c>
      <c r="AA52" s="165">
        <f>'Provincial spending by services'!AI52</f>
        <v>0.32710714382957412</v>
      </c>
      <c r="AB52" s="165">
        <f>'Provincial spending by services'!AJ52</f>
        <v>0.37821358543860351</v>
      </c>
      <c r="AD52" s="165">
        <f>'Provincial spending by services'!AL52</f>
        <v>6.0478371118350855</v>
      </c>
      <c r="AE52" s="165">
        <f>'Provincial spending by services'!AM52</f>
        <v>2.1415444177011875</v>
      </c>
      <c r="AF52" s="165">
        <f>'Provincial spending by services'!AN52</f>
        <v>2.1277461229345747</v>
      </c>
      <c r="AG52" s="165">
        <f>'Provincial spending by services'!AO52+'Provincial spending by services'!AP52</f>
        <v>3.314840077922999</v>
      </c>
      <c r="AH52" s="165">
        <f>'Provincial spending by services'!AQ52</f>
        <v>3.3104860345053368</v>
      </c>
      <c r="AI52" s="165">
        <f>'Provincial spending by services'!AR52</f>
        <v>3.8277084932973167</v>
      </c>
      <c r="AK52" s="165">
        <f>'Provincial spending by services'!AT52</f>
        <v>10.579554568967346</v>
      </c>
      <c r="AL52" s="165">
        <f>'Provincial spending by services'!AU52</f>
        <v>3.7462295379285542</v>
      </c>
      <c r="AM52" s="165">
        <f>'Provincial spending by services'!AV52</f>
        <v>3.722092014092734</v>
      </c>
      <c r="AN52" s="165">
        <f>'Provincial spending by services'!AW52+'Provincial spending by services'!AX52</f>
        <v>5.7986898197304875</v>
      </c>
      <c r="AO52" s="165">
        <f>'Provincial spending by services'!AY52</f>
        <v>5.7910732389461481</v>
      </c>
      <c r="AP52" s="165">
        <f>'Provincial spending by services'!AZ52</f>
        <v>6.6958567385508294</v>
      </c>
      <c r="AR52" s="165">
        <f>'Provincial spending by services'!BB52</f>
        <v>1.2173280539419851</v>
      </c>
      <c r="AS52" s="165">
        <f>'Provincial spending by services'!BC52</f>
        <v>0.43105692997731576</v>
      </c>
      <c r="AT52" s="165">
        <f>'Provincial spending by services'!BD52</f>
        <v>0.4282795649449328</v>
      </c>
      <c r="AU52" s="165">
        <f>'Provincial spending by services'!BE52+'Provincial spending by services'!BF52</f>
        <v>0.66722164412964713</v>
      </c>
      <c r="AV52" s="165">
        <f>'Provincial spending by services'!BG52</f>
        <v>0.66634524830376918</v>
      </c>
      <c r="AW52" s="165">
        <f>'Provincial spending by services'!BH52</f>
        <v>0.77045344394022253</v>
      </c>
      <c r="AY52" s="165">
        <f>'Provincial spending by services'!BJ52</f>
        <v>1.0093737998286552</v>
      </c>
      <c r="AZ52" s="165">
        <f>'Provincial spending by services'!BK52</f>
        <v>0.35742014647960579</v>
      </c>
      <c r="BA52" s="167">
        <f>'Provincial spending by services'!BL52</f>
        <v>0.35511723438687159</v>
      </c>
      <c r="BB52" s="167">
        <f>'Provincial spending by services'!BM52+'Provincial spending by services'!BN52</f>
        <v>0.55324121060234843</v>
      </c>
      <c r="BC52" s="167">
        <f>'Provincial spending by services'!BO52</f>
        <v>0.55251452810944446</v>
      </c>
      <c r="BD52" s="167">
        <f>'Provincial spending by services'!BP52</f>
        <v>0.6388380829495599</v>
      </c>
      <c r="BE52" s="167"/>
      <c r="BF52" s="167">
        <f>'Provincial spending by services'!BR52</f>
        <v>4.4549231874003734</v>
      </c>
      <c r="BG52" s="167">
        <f>'Provincial spending by services'!BS52</f>
        <v>1.5774922020626343</v>
      </c>
      <c r="BH52" s="167">
        <f>'Provincial spending by services'!BT52</f>
        <v>1.5673281810803104</v>
      </c>
      <c r="BI52" s="167">
        <f>'Provincial spending by services'!BU52+'Provincial spending by services'!BV52</f>
        <v>2.4417585415395542</v>
      </c>
      <c r="BJ52" s="167">
        <f>'Provincial spending by services'!BW52</f>
        <v>2.4385512909768146</v>
      </c>
      <c r="BK52" s="167">
        <f>'Provincial spending by services'!BX52</f>
        <v>2.8195447407189604</v>
      </c>
      <c r="BL52" s="167"/>
      <c r="BM52" s="167">
        <f>'Provincial spending by services'!BZ52</f>
        <v>3.6574709312054074</v>
      </c>
      <c r="BN52" s="167">
        <f>'Provincial spending by services'!CA52</f>
        <v>1.2951136597742561</v>
      </c>
      <c r="BO52" s="167">
        <f>'Provincial spending by services'!CB52</f>
        <v>1.2867690464726955</v>
      </c>
      <c r="BP52" s="167">
        <f>'Provincial spending by services'!CC52+'Provincial spending by services'!CD52</f>
        <v>2.0046722493356457</v>
      </c>
      <c r="BQ52" s="167">
        <f>'Provincial spending by services'!CE52</f>
        <v>2.0020391117463179</v>
      </c>
      <c r="BR52" s="167">
        <f>'Provincial spending by services'!CF52</f>
        <v>2.31483293754171</v>
      </c>
      <c r="BS52" s="167"/>
      <c r="BT52" s="167">
        <f>'Provincial spending by services'!CH52</f>
        <v>0.21439578481647156</v>
      </c>
      <c r="BU52" s="167">
        <f>'Provincial spending by services'!CI52</f>
        <v>7.5917735160870456E-2</v>
      </c>
      <c r="BV52" s="167">
        <f>'Provincial spending by services'!CJ52</f>
        <v>7.5428585704475901E-2</v>
      </c>
      <c r="BW52" s="167">
        <f>'Provincial spending by services'!CK52+'Provincial spending by services'!CL52</f>
        <v>0.11751105840080278</v>
      </c>
      <c r="BX52" s="167">
        <f>'Provincial spending by services'!CM52</f>
        <v>0.11735670759101856</v>
      </c>
      <c r="BY52" s="167">
        <f>'Provincial spending by services'!CN52</f>
        <v>0.13569224026606516</v>
      </c>
      <c r="CA52" s="58">
        <f t="shared" si="0"/>
        <v>99.999433248052739</v>
      </c>
    </row>
    <row r="53" spans="1:79" s="166" customFormat="1">
      <c r="A53" s="164">
        <v>25</v>
      </c>
      <c r="B53" s="165">
        <f>'Provincial spending by services'!F53</f>
        <v>0.43116492176027232</v>
      </c>
      <c r="C53" s="165">
        <f>'Provincial spending by services'!G53</f>
        <v>0.15234493902196289</v>
      </c>
      <c r="D53" s="165">
        <f>'Provincial spending by services'!H53</f>
        <v>0.15234493902196289</v>
      </c>
      <c r="E53" s="165">
        <f>'Provincial spending by services'!I53+'Provincial spending by services'!J53</f>
        <v>0.23714070696814976</v>
      </c>
      <c r="F53" s="165">
        <f>'Provincial spending by services'!K53</f>
        <v>0.23714070696814976</v>
      </c>
      <c r="G53" s="165">
        <f>'Provincial spending by services'!L53</f>
        <v>0.27307111711483911</v>
      </c>
      <c r="I53" s="167">
        <f>'Provincial spending by services'!N53</f>
        <v>0.12859923111982755</v>
      </c>
      <c r="J53" s="167">
        <f>'Provincial spending by services'!O53</f>
        <v>4.5438394995672399E-2</v>
      </c>
      <c r="K53" s="167">
        <f>'Provincial spending by services'!P53</f>
        <v>4.5438394995672399E-2</v>
      </c>
      <c r="L53" s="167">
        <f>'Provincial spending by services'!Q53+'Provincial spending by services'!R53</f>
        <v>7.0729577115905148E-2</v>
      </c>
      <c r="M53" s="167">
        <f>'Provincial spending by services'!S53</f>
        <v>7.0729577115905148E-2</v>
      </c>
      <c r="N53" s="167">
        <f>'Provincial spending by services'!T53</f>
        <v>8.1446179709224104E-2</v>
      </c>
      <c r="P53" s="165">
        <f>'Provincial spending by services'!V53</f>
        <v>0.76430216781853222</v>
      </c>
      <c r="Q53" s="165">
        <f>'Provincial spending by services'!W53</f>
        <v>0.27005343262921477</v>
      </c>
      <c r="R53" s="165">
        <f>'Provincial spending by services'!X53</f>
        <v>0.27005343262921477</v>
      </c>
      <c r="S53" s="165">
        <f>'Provincial spending by services'!Y53+'Provincial spending by services'!Z53</f>
        <v>0.42036619230019273</v>
      </c>
      <c r="T53" s="165">
        <f>'Provincial spending by services'!AA53</f>
        <v>0.42036619230019273</v>
      </c>
      <c r="U53" s="165">
        <f>'Provincial spending by services'!AB53</f>
        <v>0.48405803961840377</v>
      </c>
      <c r="W53" s="165">
        <f>'Provincial spending by services'!AD53</f>
        <v>0.59131241459594774</v>
      </c>
      <c r="X53" s="165">
        <f>'Provincial spending by services'!AE53</f>
        <v>0.20893038649056822</v>
      </c>
      <c r="Y53" s="165">
        <f>'Provincial spending by services'!AF53</f>
        <v>0.20893038649056822</v>
      </c>
      <c r="Z53" s="165">
        <f>'Provincial spending by services'!AG53+'Provincial spending by services'!AH53</f>
        <v>0.32522182802777122</v>
      </c>
      <c r="AA53" s="165">
        <f>'Provincial spending by services'!AI53</f>
        <v>0.32522182802777122</v>
      </c>
      <c r="AB53" s="165">
        <f>'Provincial spending by services'!AJ53</f>
        <v>0.37449786257743356</v>
      </c>
      <c r="AD53" s="165">
        <f>'Provincial spending by services'!AL53</f>
        <v>6.0193865024332416</v>
      </c>
      <c r="AE53" s="165">
        <f>'Provincial spending by services'!AM53</f>
        <v>2.1268498975264123</v>
      </c>
      <c r="AF53" s="165">
        <f>'Provincial spending by services'!AN53</f>
        <v>2.1268498975264123</v>
      </c>
      <c r="AG53" s="165">
        <f>'Provincial spending by services'!AO53+'Provincial spending by services'!AP53</f>
        <v>3.3106625763382826</v>
      </c>
      <c r="AH53" s="165">
        <f>'Provincial spending by services'!AQ53</f>
        <v>3.3106625763382826</v>
      </c>
      <c r="AI53" s="165">
        <f>'Provincial spending by services'!AR53</f>
        <v>3.8122781182077197</v>
      </c>
      <c r="AK53" s="165">
        <f>'Provincial spending by services'!AT53</f>
        <v>10.556598769235714</v>
      </c>
      <c r="AL53" s="165">
        <f>'Provincial spending by services'!AU53</f>
        <v>3.7299982317966194</v>
      </c>
      <c r="AM53" s="165">
        <f>'Provincial spending by services'!AV53</f>
        <v>3.7299982317966194</v>
      </c>
      <c r="AN53" s="165">
        <f>'Provincial spending by services'!AW53+'Provincial spending by services'!AX53</f>
        <v>5.8061293230796434</v>
      </c>
      <c r="AO53" s="165">
        <f>'Provincial spending by services'!AY53</f>
        <v>5.8061293230796434</v>
      </c>
      <c r="AP53" s="165">
        <f>'Provincial spending by services'!AZ53</f>
        <v>6.6858458871826194</v>
      </c>
      <c r="AR53" s="165">
        <f>'Provincial spending by services'!BB53</f>
        <v>1.2170770267488271</v>
      </c>
      <c r="AS53" s="165">
        <f>'Provincial spending by services'!BC53</f>
        <v>0.43003388278458565</v>
      </c>
      <c r="AT53" s="165">
        <f>'Provincial spending by services'!BD53</f>
        <v>0.43003388278458565</v>
      </c>
      <c r="AU53" s="165">
        <f>'Provincial spending by services'!BE53+'Provincial spending by services'!BF53</f>
        <v>0.66939236471185493</v>
      </c>
      <c r="AV53" s="165">
        <f>'Provincial spending by services'!BG53</f>
        <v>0.66939236471185493</v>
      </c>
      <c r="AW53" s="165">
        <f>'Provincial spending by services'!BH53</f>
        <v>0.77081545027425713</v>
      </c>
      <c r="AY53" s="165">
        <f>'Provincial spending by services'!BJ53</f>
        <v>1.0058945742171348</v>
      </c>
      <c r="AZ53" s="165">
        <f>'Provincial spending by services'!BK53</f>
        <v>0.35541608289005433</v>
      </c>
      <c r="BA53" s="167">
        <f>'Provincial spending by services'!BL53</f>
        <v>0.35541608289005433</v>
      </c>
      <c r="BB53" s="167">
        <f>'Provincial spending by services'!BM53+'Provincial spending by services'!BN53</f>
        <v>0.55324201581942412</v>
      </c>
      <c r="BC53" s="167">
        <f>'Provincial spending by services'!BO53</f>
        <v>0.55324201581942412</v>
      </c>
      <c r="BD53" s="167">
        <f>'Provincial spending by services'!BP53</f>
        <v>0.63706656367085202</v>
      </c>
      <c r="BE53" s="167"/>
      <c r="BF53" s="167">
        <f>'Provincial spending by services'!BR53</f>
        <v>4.4850481605872554</v>
      </c>
      <c r="BG53" s="167">
        <f>'Provincial spending by services'!BS53</f>
        <v>1.5847170167408302</v>
      </c>
      <c r="BH53" s="167">
        <f>'Provincial spending by services'!BT53</f>
        <v>1.5847170167408302</v>
      </c>
      <c r="BI53" s="167">
        <f>'Provincial spending by services'!BU53+'Provincial spending by services'!BV53</f>
        <v>2.4667764883229903</v>
      </c>
      <c r="BJ53" s="167">
        <f>'Provincial spending by services'!BW53</f>
        <v>2.4667764883229903</v>
      </c>
      <c r="BK53" s="167">
        <f>'Provincial spending by services'!BX53</f>
        <v>2.8405305017052616</v>
      </c>
      <c r="BL53" s="167"/>
      <c r="BM53" s="167">
        <f>'Provincial spending by services'!BZ53</f>
        <v>3.6570136504287118</v>
      </c>
      <c r="BN53" s="167">
        <f>'Provincial spending by services'!CA53</f>
        <v>1.2921448231514783</v>
      </c>
      <c r="BO53" s="167">
        <f>'Provincial spending by services'!CB53</f>
        <v>1.2921448231514783</v>
      </c>
      <c r="BP53" s="167">
        <f>'Provincial spending by services'!CC53+'Provincial spending by services'!CD53</f>
        <v>2.0113575077357915</v>
      </c>
      <c r="BQ53" s="167">
        <f>'Provincial spending by services'!CE53</f>
        <v>2.0113575077357915</v>
      </c>
      <c r="BR53" s="167">
        <f>'Provincial spending by services'!CF53</f>
        <v>2.3161086452715174</v>
      </c>
      <c r="BS53" s="167"/>
      <c r="BT53" s="167">
        <f>'Provincial spending by services'!CH53</f>
        <v>0.21337002291500001</v>
      </c>
      <c r="BU53" s="167">
        <f>'Provincial spending by services'!CI53</f>
        <v>7.5390741429966684E-2</v>
      </c>
      <c r="BV53" s="167">
        <f>'Provincial spending by services'!CJ53</f>
        <v>7.5390741429966684E-2</v>
      </c>
      <c r="BW53" s="167">
        <f>'Provincial spending by services'!CK53+'Provincial spending by services'!CL53</f>
        <v>0.11735351260325</v>
      </c>
      <c r="BX53" s="167">
        <f>'Provincial spending by services'!CM53</f>
        <v>0.11735351260325001</v>
      </c>
      <c r="BY53" s="167">
        <f>'Provincial spending by services'!CN53</f>
        <v>0.13513434784616668</v>
      </c>
      <c r="CA53" s="58">
        <f t="shared" si="0"/>
        <v>99.999999999999986</v>
      </c>
    </row>
    <row r="54" spans="1:79" s="166" customFormat="1">
      <c r="A54" s="164">
        <v>26</v>
      </c>
      <c r="B54" s="165">
        <f>'Provincial spending by services'!F54</f>
        <v>0.42494658510445682</v>
      </c>
      <c r="C54" s="165">
        <f>'Provincial spending by services'!G54</f>
        <v>0.15014779340357476</v>
      </c>
      <c r="D54" s="165">
        <f>'Provincial spending by services'!H54</f>
        <v>0.15014779340357476</v>
      </c>
      <c r="E54" s="165">
        <f>'Provincial spending by services'!I54+'Provincial spending by services'!J54</f>
        <v>0.23372062180745123</v>
      </c>
      <c r="F54" s="165">
        <f>'Provincial spending by services'!K54</f>
        <v>0.23372062180745123</v>
      </c>
      <c r="G54" s="165">
        <f>'Provincial spending by services'!L54</f>
        <v>0.26913283723282266</v>
      </c>
      <c r="I54" s="167">
        <f>'Provincial spending by services'!N54</f>
        <v>0.12851895383850576</v>
      </c>
      <c r="J54" s="167">
        <f>'Provincial spending by services'!O54</f>
        <v>4.5410030356272037E-2</v>
      </c>
      <c r="K54" s="167">
        <f>'Provincial spending by services'!P54</f>
        <v>4.5410030356272037E-2</v>
      </c>
      <c r="L54" s="167">
        <f>'Provincial spending by services'!Q54+'Provincial spending by services'!R54</f>
        <v>7.068542461117816E-2</v>
      </c>
      <c r="M54" s="167">
        <f>'Provincial spending by services'!S54</f>
        <v>7.068542461117816E-2</v>
      </c>
      <c r="N54" s="167">
        <f>'Provincial spending by services'!T54</f>
        <v>8.1395337431053635E-2</v>
      </c>
      <c r="P54" s="165">
        <f>'Provincial spending by services'!V54</f>
        <v>0.7574635554635778</v>
      </c>
      <c r="Q54" s="165">
        <f>'Provincial spending by services'!W54</f>
        <v>0.26763712293046416</v>
      </c>
      <c r="R54" s="165">
        <f>'Provincial spending by services'!X54</f>
        <v>0.26763712293046416</v>
      </c>
      <c r="S54" s="165">
        <f>'Provincial spending by services'!Y54+'Provincial spending by services'!Z54</f>
        <v>0.41660495550496779</v>
      </c>
      <c r="T54" s="165">
        <f>'Provincial spending by services'!AA54</f>
        <v>0.41660495550496779</v>
      </c>
      <c r="U54" s="165">
        <f>'Provincial spending by services'!AB54</f>
        <v>0.47972691846026594</v>
      </c>
      <c r="W54" s="165">
        <f>'Provincial spending by services'!AD54</f>
        <v>0.58610001619703356</v>
      </c>
      <c r="X54" s="165">
        <f>'Provincial spending by services'!AE54</f>
        <v>0.20708867238961856</v>
      </c>
      <c r="Y54" s="165">
        <f>'Provincial spending by services'!AF54</f>
        <v>0.20708867238961856</v>
      </c>
      <c r="Z54" s="165">
        <f>'Provincial spending by services'!AG54+'Provincial spending by services'!AH54</f>
        <v>0.32235500890836849</v>
      </c>
      <c r="AA54" s="165">
        <f>'Provincial spending by services'!AI54</f>
        <v>0.32235500890836849</v>
      </c>
      <c r="AB54" s="165">
        <f>'Provincial spending by services'!AJ54</f>
        <v>0.37119667692478797</v>
      </c>
      <c r="AD54" s="165">
        <f>'Provincial spending by services'!AL54</f>
        <v>6.000698066201954</v>
      </c>
      <c r="AE54" s="165">
        <f>'Provincial spending by services'!AM54</f>
        <v>2.1202466500580242</v>
      </c>
      <c r="AF54" s="165">
        <f>'Provincial spending by services'!AN54</f>
        <v>2.1202466500580242</v>
      </c>
      <c r="AG54" s="165">
        <f>'Provincial spending by services'!AO54+'Provincial spending by services'!AP54</f>
        <v>3.300383936411075</v>
      </c>
      <c r="AH54" s="165">
        <f>'Provincial spending by services'!AQ54</f>
        <v>3.300383936411075</v>
      </c>
      <c r="AI54" s="165">
        <f>'Provincial spending by services'!AR54</f>
        <v>3.800442108594571</v>
      </c>
      <c r="AK54" s="165">
        <f>'Provincial spending by services'!AT54</f>
        <v>10.551156264328434</v>
      </c>
      <c r="AL54" s="165">
        <f>'Provincial spending by services'!AU54</f>
        <v>3.7280752133960471</v>
      </c>
      <c r="AM54" s="165">
        <f>'Provincial spending by services'!AV54</f>
        <v>3.7280752133960471</v>
      </c>
      <c r="AN54" s="165">
        <f>'Provincial spending by services'!AW54+'Provincial spending by services'!AX54</f>
        <v>5.8031359453806388</v>
      </c>
      <c r="AO54" s="165">
        <f>'Provincial spending by services'!AY54</f>
        <v>5.8031359453806388</v>
      </c>
      <c r="AP54" s="165">
        <f>'Provincial spending by services'!AZ54</f>
        <v>6.682398967408008</v>
      </c>
      <c r="AR54" s="165">
        <f>'Provincial spending by services'!BB54</f>
        <v>1.2189265903917412</v>
      </c>
      <c r="AS54" s="165">
        <f>'Provincial spending by services'!BC54</f>
        <v>0.4306873952717486</v>
      </c>
      <c r="AT54" s="165">
        <f>'Provincial spending by services'!BD54</f>
        <v>0.4306873952717486</v>
      </c>
      <c r="AU54" s="165">
        <f>'Provincial spending by services'!BE54+'Provincial spending by services'!BF54</f>
        <v>0.67040962471545762</v>
      </c>
      <c r="AV54" s="165">
        <f>'Provincial spending by services'!BG54</f>
        <v>0.67040962471545762</v>
      </c>
      <c r="AW54" s="165">
        <f>'Provincial spending by services'!BH54</f>
        <v>0.77198684058143607</v>
      </c>
      <c r="AY54" s="165">
        <f>'Provincial spending by services'!BJ54</f>
        <v>1.0039695697145299</v>
      </c>
      <c r="AZ54" s="165">
        <f>'Provincial spending by services'!BK54</f>
        <v>0.35473591463246729</v>
      </c>
      <c r="BA54" s="167">
        <f>'Provincial spending by services'!BL54</f>
        <v>0.35473591463246729</v>
      </c>
      <c r="BB54" s="167">
        <f>'Provincial spending by services'!BM54+'Provincial spending by services'!BN54</f>
        <v>0.55218326334299139</v>
      </c>
      <c r="BC54" s="167">
        <f>'Provincial spending by services'!BO54</f>
        <v>0.5521832633429915</v>
      </c>
      <c r="BD54" s="167">
        <f>'Provincial spending by services'!BP54</f>
        <v>0.63584739415253566</v>
      </c>
      <c r="BE54" s="167"/>
      <c r="BF54" s="167">
        <f>'Provincial spending by services'!BR54</f>
        <v>4.5227633544894168</v>
      </c>
      <c r="BG54" s="167">
        <f>'Provincial spending by services'!BS54</f>
        <v>1.5980430519195941</v>
      </c>
      <c r="BH54" s="167">
        <f>'Provincial spending by services'!BT54</f>
        <v>1.5980430519195941</v>
      </c>
      <c r="BI54" s="167">
        <f>'Provincial spending by services'!BU54+'Provincial spending by services'!BV54</f>
        <v>2.4875198449691793</v>
      </c>
      <c r="BJ54" s="167">
        <f>'Provincial spending by services'!BW54</f>
        <v>2.4875198449691793</v>
      </c>
      <c r="BK54" s="167">
        <f>'Provincial spending by services'!BX54</f>
        <v>2.8644167911766307</v>
      </c>
      <c r="BL54" s="167"/>
      <c r="BM54" s="167">
        <f>'Provincial spending by services'!BZ54</f>
        <v>3.6626592749350597</v>
      </c>
      <c r="BN54" s="167">
        <f>'Provincial spending by services'!CA54</f>
        <v>1.2941396104770546</v>
      </c>
      <c r="BO54" s="167">
        <f>'Provincial spending by services'!CB54</f>
        <v>1.2941396104770546</v>
      </c>
      <c r="BP54" s="167">
        <f>'Provincial spending by services'!CC54+'Provincial spending by services'!CD54</f>
        <v>2.0144626012142828</v>
      </c>
      <c r="BQ54" s="167">
        <f>'Provincial spending by services'!CE54</f>
        <v>2.0144626012142828</v>
      </c>
      <c r="BR54" s="167">
        <f>'Provincial spending by services'!CF54</f>
        <v>2.3196842074588711</v>
      </c>
      <c r="BS54" s="167"/>
      <c r="BT54" s="167">
        <f>'Provincial spending by services'!CH54</f>
        <v>0.21256521119575494</v>
      </c>
      <c r="BU54" s="167">
        <f>'Provincial spending by services'!CI54</f>
        <v>7.5106374622500097E-2</v>
      </c>
      <c r="BV54" s="167">
        <f>'Provincial spending by services'!CJ54</f>
        <v>7.5106374622500097E-2</v>
      </c>
      <c r="BW54" s="167">
        <f>'Provincial spending by services'!CK54+'Provincial spending by services'!CL54</f>
        <v>0.11691086615766522</v>
      </c>
      <c r="BX54" s="167">
        <f>'Provincial spending by services'!CM54</f>
        <v>0.11691086615766522</v>
      </c>
      <c r="BY54" s="167">
        <f>'Provincial spending by services'!CN54</f>
        <v>0.13462463375731146</v>
      </c>
      <c r="CA54" s="58">
        <f t="shared" si="0"/>
        <v>100.00000000000004</v>
      </c>
    </row>
    <row r="55" spans="1:79" s="166" customFormat="1">
      <c r="A55" s="164">
        <v>27</v>
      </c>
      <c r="B55" s="165">
        <f>'Provincial spending by services'!F55</f>
        <v>0.41869939148320251</v>
      </c>
      <c r="C55" s="165">
        <f>'Provincial spending by services'!G55</f>
        <v>0.14794045165739825</v>
      </c>
      <c r="D55" s="165">
        <f>'Provincial spending by services'!H55</f>
        <v>0.14794045165739825</v>
      </c>
      <c r="E55" s="165">
        <f>'Provincial spending by services'!I55+'Provincial spending by services'!J55</f>
        <v>0.23028466531576136</v>
      </c>
      <c r="F55" s="165">
        <f>'Provincial spending by services'!K55</f>
        <v>0.23028466531576139</v>
      </c>
      <c r="G55" s="165">
        <f>'Provincial spending by services'!L55</f>
        <v>0.26517628127269494</v>
      </c>
      <c r="I55" s="167">
        <f>'Provincial spending by services'!N55</f>
        <v>0.12852825581228372</v>
      </c>
      <c r="J55" s="167">
        <f>'Provincial spending by services'!O55</f>
        <v>4.5413317053673588E-2</v>
      </c>
      <c r="K55" s="167">
        <f>'Provincial spending by services'!P55</f>
        <v>4.5413317053673588E-2</v>
      </c>
      <c r="L55" s="167">
        <f>'Provincial spending by services'!Q55+'Provincial spending by services'!R55</f>
        <v>7.0690540696756052E-2</v>
      </c>
      <c r="M55" s="167">
        <f>'Provincial spending by services'!S55</f>
        <v>7.0690540696756052E-2</v>
      </c>
      <c r="N55" s="167">
        <f>'Provincial spending by services'!T55</f>
        <v>8.1401228681113033E-2</v>
      </c>
      <c r="P55" s="165">
        <f>'Provincial spending by services'!V55</f>
        <v>0.7507286689315309</v>
      </c>
      <c r="Q55" s="165">
        <f>'Provincial spending by services'!W55</f>
        <v>0.26525746302247427</v>
      </c>
      <c r="R55" s="165">
        <f>'Provincial spending by services'!X55</f>
        <v>0.26525746302247427</v>
      </c>
      <c r="S55" s="165">
        <f>'Provincial spending by services'!Y55+'Provincial spending by services'!Z55</f>
        <v>0.41290076791234198</v>
      </c>
      <c r="T55" s="165">
        <f>'Provincial spending by services'!AA55</f>
        <v>0.41290076791234198</v>
      </c>
      <c r="U55" s="165">
        <f>'Provincial spending by services'!AB55</f>
        <v>0.47546149032330293</v>
      </c>
      <c r="W55" s="165">
        <f>'Provincial spending by services'!AD55</f>
        <v>0.58087599414539148</v>
      </c>
      <c r="X55" s="165">
        <f>'Provincial spending by services'!AE55</f>
        <v>0.20524285126470501</v>
      </c>
      <c r="Y55" s="165">
        <f>'Provincial spending by services'!AF55</f>
        <v>0.20524285126470501</v>
      </c>
      <c r="Z55" s="165">
        <f>'Provincial spending by services'!AG55+'Provincial spending by services'!AH55</f>
        <v>0.31948179677996524</v>
      </c>
      <c r="AA55" s="165">
        <f>'Provincial spending by services'!AI55</f>
        <v>0.3194817967799653</v>
      </c>
      <c r="AB55" s="165">
        <f>'Provincial spending by services'!AJ55</f>
        <v>0.36788812962541456</v>
      </c>
      <c r="AD55" s="165">
        <f>'Provincial spending by services'!AL55</f>
        <v>5.9816773084752812</v>
      </c>
      <c r="AE55" s="165">
        <f>'Provincial spending by services'!AM55</f>
        <v>2.1135259823279329</v>
      </c>
      <c r="AF55" s="165">
        <f>'Provincial spending by services'!AN55</f>
        <v>2.1135259823279329</v>
      </c>
      <c r="AG55" s="165">
        <f>'Provincial spending by services'!AO55+'Provincial spending by services'!AP55</f>
        <v>3.2899225196614044</v>
      </c>
      <c r="AH55" s="165">
        <f>'Provincial spending by services'!AQ55</f>
        <v>3.2899225196614048</v>
      </c>
      <c r="AI55" s="165">
        <f>'Provincial spending by services'!AR55</f>
        <v>3.7883956287010112</v>
      </c>
      <c r="AK55" s="165">
        <f>'Provincial spending by services'!AT55</f>
        <v>10.545409782036053</v>
      </c>
      <c r="AL55" s="165">
        <f>'Provincial spending by services'!AU55</f>
        <v>3.7260447896527387</v>
      </c>
      <c r="AM55" s="165">
        <f>'Provincial spending by services'!AV55</f>
        <v>3.7260447896527387</v>
      </c>
      <c r="AN55" s="165">
        <f>'Provincial spending by services'!AW55+'Provincial spending by services'!AX55</f>
        <v>5.7999753801198288</v>
      </c>
      <c r="AO55" s="165">
        <f>'Provincial spending by services'!AY55</f>
        <v>5.7999753801198288</v>
      </c>
      <c r="AP55" s="165">
        <f>'Provincial spending by services'!AZ55</f>
        <v>6.678759528622833</v>
      </c>
      <c r="AR55" s="165">
        <f>'Provincial spending by services'!BB55</f>
        <v>1.2207746462709459</v>
      </c>
      <c r="AS55" s="165">
        <f>'Provincial spending by services'!BC55</f>
        <v>0.4313403750157343</v>
      </c>
      <c r="AT55" s="165">
        <f>'Provincial spending by services'!BD55</f>
        <v>0.4313403750157343</v>
      </c>
      <c r="AU55" s="165">
        <f>'Provincial spending by services'!BE55+'Provincial spending by services'!BF55</f>
        <v>0.67142605544902023</v>
      </c>
      <c r="AV55" s="165">
        <f>'Provincial spending by services'!BG55</f>
        <v>0.67142605544902023</v>
      </c>
      <c r="AW55" s="165">
        <f>'Provincial spending by services'!BH55</f>
        <v>0.77315727597159911</v>
      </c>
      <c r="AY55" s="165">
        <f>'Provincial spending by services'!BJ55</f>
        <v>1.0020877017595964</v>
      </c>
      <c r="AZ55" s="165">
        <f>'Provincial spending by services'!BK55</f>
        <v>0.35407098795505737</v>
      </c>
      <c r="BA55" s="167">
        <f>'Provincial spending by services'!BL55</f>
        <v>0.35407098795505737</v>
      </c>
      <c r="BB55" s="167">
        <f>'Provincial spending by services'!BM55+'Provincial spending by services'!BN55</f>
        <v>0.55114823596777796</v>
      </c>
      <c r="BC55" s="167">
        <f>'Provincial spending by services'!BO55</f>
        <v>0.55114823596777796</v>
      </c>
      <c r="BD55" s="167">
        <f>'Provincial spending by services'!BP55</f>
        <v>0.6346555444477443</v>
      </c>
      <c r="BE55" s="167"/>
      <c r="BF55" s="167">
        <f>'Provincial spending by services'!BR55</f>
        <v>4.5606857209652327</v>
      </c>
      <c r="BG55" s="167">
        <f>'Provincial spending by services'!BS55</f>
        <v>1.6114422880743824</v>
      </c>
      <c r="BH55" s="167">
        <f>'Provincial spending by services'!BT55</f>
        <v>1.6114422880743824</v>
      </c>
      <c r="BI55" s="167">
        <f>'Provincial spending by services'!BU55+'Provincial spending by services'!BV55</f>
        <v>2.508377146530878</v>
      </c>
      <c r="BJ55" s="167">
        <f>'Provincial spending by services'!BW55</f>
        <v>2.508377146530878</v>
      </c>
      <c r="BK55" s="167">
        <f>'Provincial spending by services'!BX55</f>
        <v>2.8884342899446476</v>
      </c>
      <c r="BL55" s="167"/>
      <c r="BM55" s="167">
        <f>'Provincial spending by services'!BZ55</f>
        <v>3.6683426707618332</v>
      </c>
      <c r="BN55" s="167">
        <f>'Provincial spending by services'!CA55</f>
        <v>1.2961477436691813</v>
      </c>
      <c r="BO55" s="167">
        <f>'Provincial spending by services'!CB55</f>
        <v>1.2961477436691813</v>
      </c>
      <c r="BP55" s="167">
        <f>'Provincial spending by services'!CC55+'Provincial spending by services'!CD55</f>
        <v>2.0175884689190084</v>
      </c>
      <c r="BQ55" s="167">
        <f>'Provincial spending by services'!CE55</f>
        <v>2.0175884689190084</v>
      </c>
      <c r="BR55" s="167">
        <f>'Provincial spending by services'!CF55</f>
        <v>2.3232836914824944</v>
      </c>
      <c r="BS55" s="167"/>
      <c r="BT55" s="167">
        <f>'Provincial spending by services'!CH55</f>
        <v>0.21195730121911602</v>
      </c>
      <c r="BU55" s="167">
        <f>'Provincial spending by services'!CI55</f>
        <v>7.4891579764087668E-2</v>
      </c>
      <c r="BV55" s="167">
        <f>'Provincial spending by services'!CJ55</f>
        <v>7.4891579764087668E-2</v>
      </c>
      <c r="BW55" s="167">
        <f>'Provincial spending by services'!CK55+'Provincial spending by services'!CL55</f>
        <v>0.11657651567051382</v>
      </c>
      <c r="BX55" s="167">
        <f>'Provincial spending by services'!CM55</f>
        <v>0.11657651567051382</v>
      </c>
      <c r="BY55" s="167">
        <f>'Provincial spending by services'!CN55</f>
        <v>0.13423962410544016</v>
      </c>
      <c r="CA55" s="58">
        <f t="shared" si="0"/>
        <v>99.999999999999957</v>
      </c>
    </row>
    <row r="56" spans="1:79" s="166" customFormat="1">
      <c r="A56" s="164">
        <v>28</v>
      </c>
      <c r="B56" s="165">
        <f>'Provincial spending by services'!F56</f>
        <v>0.41251799673078554</v>
      </c>
      <c r="C56" s="165">
        <f>'Provincial spending by services'!G56</f>
        <v>0.14575635884487756</v>
      </c>
      <c r="D56" s="165">
        <f>'Provincial spending by services'!H56</f>
        <v>0.14575635884487756</v>
      </c>
      <c r="E56" s="165">
        <f>'Provincial spending by services'!I56+'Provincial spending by services'!J56</f>
        <v>0.22688489820193203</v>
      </c>
      <c r="F56" s="165">
        <f>'Provincial spending by services'!K56</f>
        <v>0.22688489820193203</v>
      </c>
      <c r="G56" s="165">
        <f>'Provincial spending by services'!L56</f>
        <v>0.26126139792949749</v>
      </c>
      <c r="I56" s="167">
        <f>'Provincial spending by services'!N56</f>
        <v>0.12840053390995138</v>
      </c>
      <c r="J56" s="167">
        <f>'Provincial spending by services'!O56</f>
        <v>4.5368188648182824E-2</v>
      </c>
      <c r="K56" s="167">
        <f>'Provincial spending by services'!P56</f>
        <v>4.5368188648182824E-2</v>
      </c>
      <c r="L56" s="167">
        <f>'Provincial spending by services'!Q56+'Provincial spending by services'!R56</f>
        <v>7.0620293650473259E-2</v>
      </c>
      <c r="M56" s="167">
        <f>'Provincial spending by services'!S56</f>
        <v>7.0620293650473259E-2</v>
      </c>
      <c r="N56" s="167">
        <f>'Provincial spending by services'!T56</f>
        <v>8.1320338142969212E-2</v>
      </c>
      <c r="P56" s="165">
        <f>'Provincial spending by services'!V56</f>
        <v>0.74387802580724049</v>
      </c>
      <c r="Q56" s="165">
        <f>'Provincial spending by services'!W56</f>
        <v>0.26283690245189167</v>
      </c>
      <c r="R56" s="165">
        <f>'Provincial spending by services'!X56</f>
        <v>0.26283690245189167</v>
      </c>
      <c r="S56" s="165">
        <f>'Provincial spending by services'!Y56+'Provincial spending by services'!Z56</f>
        <v>0.40913291419398234</v>
      </c>
      <c r="T56" s="165">
        <f>'Provincial spending by services'!AA56</f>
        <v>0.40913291419398229</v>
      </c>
      <c r="U56" s="165">
        <f>'Provincial spending by services'!AB56</f>
        <v>0.47112274967791901</v>
      </c>
      <c r="W56" s="165">
        <f>'Provincial spending by services'!AD56</f>
        <v>0.57557921478249296</v>
      </c>
      <c r="X56" s="165">
        <f>'Provincial spending by services'!AE56</f>
        <v>0.20337132255648085</v>
      </c>
      <c r="Y56" s="165">
        <f>'Provincial spending by services'!AF56</f>
        <v>0.20337132255648085</v>
      </c>
      <c r="Z56" s="165">
        <f>'Provincial spending by services'!AG56+'Provincial spending by services'!AH56</f>
        <v>0.3165685681303711</v>
      </c>
      <c r="AA56" s="165">
        <f>'Provincial spending by services'!AI56</f>
        <v>0.3165685681303711</v>
      </c>
      <c r="AB56" s="165">
        <f>'Provincial spending by services'!AJ56</f>
        <v>0.36453350269557883</v>
      </c>
      <c r="AD56" s="165">
        <f>'Provincial spending by services'!AL56</f>
        <v>5.9624845347215087</v>
      </c>
      <c r="AE56" s="165">
        <f>'Provincial spending by services'!AM56</f>
        <v>2.1067445356015999</v>
      </c>
      <c r="AF56" s="165">
        <f>'Provincial spending by services'!AN56</f>
        <v>2.1067445356015999</v>
      </c>
      <c r="AG56" s="165">
        <f>'Provincial spending by services'!AO56+'Provincial spending by services'!AP56</f>
        <v>3.2793664940968297</v>
      </c>
      <c r="AH56" s="165">
        <f>'Provincial spending by services'!AQ56</f>
        <v>3.2793664940968297</v>
      </c>
      <c r="AI56" s="165">
        <f>'Provincial spending by services'!AR56</f>
        <v>3.7762402053236221</v>
      </c>
      <c r="AK56" s="165">
        <f>'Provincial spending by services'!AT56</f>
        <v>10.539576084085629</v>
      </c>
      <c r="AL56" s="165">
        <f>'Provincial spending by services'!AU56</f>
        <v>3.723983549710256</v>
      </c>
      <c r="AM56" s="165">
        <f>'Provincial spending by services'!AV56</f>
        <v>3.723983549710256</v>
      </c>
      <c r="AN56" s="165">
        <f>'Provincial spending by services'!AW56+'Provincial spending by services'!AX56</f>
        <v>5.7967668462470963</v>
      </c>
      <c r="AO56" s="165">
        <f>'Provincial spending by services'!AY56</f>
        <v>5.7967668462470963</v>
      </c>
      <c r="AP56" s="165">
        <f>'Provincial spending by services'!AZ56</f>
        <v>6.6750648532542316</v>
      </c>
      <c r="AR56" s="165">
        <f>'Provincial spending by services'!BB56</f>
        <v>1.2226539835568953</v>
      </c>
      <c r="AS56" s="165">
        <f>'Provincial spending by services'!BC56</f>
        <v>0.43200440752343638</v>
      </c>
      <c r="AT56" s="165">
        <f>'Provincial spending by services'!BD56</f>
        <v>0.43200440752343638</v>
      </c>
      <c r="AU56" s="165">
        <f>'Provincial spending by services'!BE56+'Provincial spending by services'!BF56</f>
        <v>0.67245969095629243</v>
      </c>
      <c r="AV56" s="165">
        <f>'Provincial spending by services'!BG56</f>
        <v>0.67245969095629243</v>
      </c>
      <c r="AW56" s="165">
        <f>'Provincial spending by services'!BH56</f>
        <v>0.77434752291936704</v>
      </c>
      <c r="AY56" s="165">
        <f>'Provincial spending by services'!BJ56</f>
        <v>1.0002737853733652</v>
      </c>
      <c r="AZ56" s="165">
        <f>'Provincial spending by services'!BK56</f>
        <v>0.3534300708319224</v>
      </c>
      <c r="BA56" s="167">
        <f>'Provincial spending by services'!BL56</f>
        <v>0.3534300708319224</v>
      </c>
      <c r="BB56" s="167">
        <f>'Provincial spending by services'!BM56+'Provincial spending by services'!BN56</f>
        <v>0.55015058195535083</v>
      </c>
      <c r="BC56" s="167">
        <f>'Provincial spending by services'!BO56</f>
        <v>0.55015058195535083</v>
      </c>
      <c r="BD56" s="167">
        <f>'Provincial spending by services'!BP56</f>
        <v>0.63350673073646457</v>
      </c>
      <c r="BE56" s="167"/>
      <c r="BF56" s="167">
        <f>'Provincial spending by services'!BR56</f>
        <v>4.5988579050752652</v>
      </c>
      <c r="BG56" s="167">
        <f>'Provincial spending by services'!BS56</f>
        <v>1.6249297931265938</v>
      </c>
      <c r="BH56" s="167">
        <f>'Provincial spending by services'!BT56</f>
        <v>1.6249297931265938</v>
      </c>
      <c r="BI56" s="167">
        <f>'Provincial spending by services'!BU56+'Provincial spending by services'!BV56</f>
        <v>2.5293718477913956</v>
      </c>
      <c r="BJ56" s="167">
        <f>'Provincial spending by services'!BW56</f>
        <v>2.5293718477913956</v>
      </c>
      <c r="BK56" s="167">
        <f>'Provincial spending by services'!BX56</f>
        <v>2.9126100065476677</v>
      </c>
      <c r="BL56" s="167"/>
      <c r="BM56" s="167">
        <f>'Provincial spending by services'!BZ56</f>
        <v>3.6741613662668442</v>
      </c>
      <c r="BN56" s="167">
        <f>'Provincial spending by services'!CA56</f>
        <v>1.2982036827476184</v>
      </c>
      <c r="BO56" s="167">
        <f>'Provincial spending by services'!CB56</f>
        <v>1.2982036827476184</v>
      </c>
      <c r="BP56" s="167">
        <f>'Provincial spending by services'!CC56+'Provincial spending by services'!CD56</f>
        <v>2.0207887514467644</v>
      </c>
      <c r="BQ56" s="167">
        <f>'Provincial spending by services'!CE56</f>
        <v>2.0207887514467644</v>
      </c>
      <c r="BR56" s="167">
        <f>'Provincial spending by services'!CF56</f>
        <v>2.3269688653023346</v>
      </c>
      <c r="BS56" s="167"/>
      <c r="BT56" s="167">
        <f>'Provincial spending by services'!CH56</f>
        <v>0.21138401155049172</v>
      </c>
      <c r="BU56" s="167">
        <f>'Provincial spending by services'!CI56</f>
        <v>7.4689017414507078E-2</v>
      </c>
      <c r="BV56" s="167">
        <f>'Provincial spending by services'!CJ56</f>
        <v>7.4689017414507078E-2</v>
      </c>
      <c r="BW56" s="167">
        <f>'Provincial spending by services'!CK56+'Provincial spending by services'!CL56</f>
        <v>0.11626120635277044</v>
      </c>
      <c r="BX56" s="167">
        <f>'Provincial spending by services'!CM56</f>
        <v>0.11626120635277044</v>
      </c>
      <c r="BY56" s="167">
        <f>'Provincial spending by services'!CN56</f>
        <v>0.13387654064864477</v>
      </c>
      <c r="CA56" s="58">
        <f t="shared" si="0"/>
        <v>100</v>
      </c>
    </row>
    <row r="57" spans="1:79" s="166" customFormat="1">
      <c r="A57" s="164">
        <v>29</v>
      </c>
      <c r="B57" s="165">
        <f>'Provincial spending by services'!F57</f>
        <v>0.40639714819871953</v>
      </c>
      <c r="C57" s="165">
        <f>'Provincial spending by services'!G57</f>
        <v>0.14359365903021426</v>
      </c>
      <c r="D57" s="165">
        <f>'Provincial spending by services'!H57</f>
        <v>0.14359365903021426</v>
      </c>
      <c r="E57" s="165">
        <f>'Provincial spending by services'!I57+'Provincial spending by services'!J57</f>
        <v>0.22351843150929573</v>
      </c>
      <c r="F57" s="165">
        <f>'Provincial spending by services'!K57</f>
        <v>0.22351843150929576</v>
      </c>
      <c r="G57" s="165">
        <f>'Provincial spending by services'!L57</f>
        <v>0.25738486052585569</v>
      </c>
      <c r="I57" s="167">
        <f>'Provincial spending by services'!N57</f>
        <v>0.12836455370473088</v>
      </c>
      <c r="J57" s="167">
        <f>'Provincial spending by services'!O57</f>
        <v>4.5355475642338244E-2</v>
      </c>
      <c r="K57" s="167">
        <f>'Provincial spending by services'!P57</f>
        <v>4.5355475642338244E-2</v>
      </c>
      <c r="L57" s="167">
        <f>'Provincial spending by services'!Q57+'Provincial spending by services'!R57</f>
        <v>7.0600504537601971E-2</v>
      </c>
      <c r="M57" s="167">
        <f>'Provincial spending by services'!S57</f>
        <v>7.0600504537601985E-2</v>
      </c>
      <c r="N57" s="167">
        <f>'Provincial spending by services'!T57</f>
        <v>8.1297550679662892E-2</v>
      </c>
      <c r="P57" s="165">
        <f>'Provincial spending by services'!V57</f>
        <v>0.73706452276885781</v>
      </c>
      <c r="Q57" s="165">
        <f>'Provincial spending by services'!W57</f>
        <v>0.26042946471166312</v>
      </c>
      <c r="R57" s="165">
        <f>'Provincial spending by services'!X57</f>
        <v>0.26042946471166312</v>
      </c>
      <c r="S57" s="165">
        <f>'Provincial spending by services'!Y57+'Provincial spending by services'!Z57</f>
        <v>0.40538548752287179</v>
      </c>
      <c r="T57" s="165">
        <f>'Provincial spending by services'!AA57</f>
        <v>0.40538548752287179</v>
      </c>
      <c r="U57" s="165">
        <f>'Provincial spending by services'!AB57</f>
        <v>0.46680753108694328</v>
      </c>
      <c r="W57" s="165">
        <f>'Provincial spending by services'!AD57</f>
        <v>0.57035664248718665</v>
      </c>
      <c r="X57" s="165">
        <f>'Provincial spending by services'!AE57</f>
        <v>0.20152601367880596</v>
      </c>
      <c r="Y57" s="165">
        <f>'Provincial spending by services'!AF57</f>
        <v>0.20152601367880596</v>
      </c>
      <c r="Z57" s="165">
        <f>'Provincial spending by services'!AG57+'Provincial spending by services'!AH57</f>
        <v>0.31369615336795265</v>
      </c>
      <c r="AA57" s="165">
        <f>'Provincial spending by services'!AI57</f>
        <v>0.31369615336795265</v>
      </c>
      <c r="AB57" s="165">
        <f>'Provincial spending by services'!AJ57</f>
        <v>0.36122587357521818</v>
      </c>
      <c r="AD57" s="165">
        <f>'Provincial spending by services'!AL57</f>
        <v>5.9430949358195049</v>
      </c>
      <c r="AE57" s="165">
        <f>'Provincial spending by services'!AM57</f>
        <v>2.0998935439895585</v>
      </c>
      <c r="AF57" s="165">
        <f>'Provincial spending by services'!AN57</f>
        <v>2.0998935439895585</v>
      </c>
      <c r="AG57" s="165">
        <f>'Provincial spending by services'!AO57+'Provincial spending by services'!AP57</f>
        <v>3.2687022147007276</v>
      </c>
      <c r="AH57" s="165">
        <f>'Provincial spending by services'!AQ57</f>
        <v>3.2687022147007276</v>
      </c>
      <c r="AI57" s="165">
        <f>'Provincial spending by services'!AR57</f>
        <v>3.7639601260190196</v>
      </c>
      <c r="AK57" s="165">
        <f>'Provincial spending by services'!AT57</f>
        <v>10.533415802374313</v>
      </c>
      <c r="AL57" s="165">
        <f>'Provincial spending by services'!AU57</f>
        <v>3.7218069168389243</v>
      </c>
      <c r="AM57" s="165">
        <f>'Provincial spending by services'!AV57</f>
        <v>3.7218069168389243</v>
      </c>
      <c r="AN57" s="165">
        <f>'Provincial spending by services'!AW57+'Provincial spending by services'!AX57</f>
        <v>5.7933786913058718</v>
      </c>
      <c r="AO57" s="165">
        <f>'Provincial spending by services'!AY57</f>
        <v>5.7933786913058718</v>
      </c>
      <c r="AP57" s="165">
        <f>'Provincial spending by services'!AZ57</f>
        <v>6.6711633415037319</v>
      </c>
      <c r="AR57" s="165">
        <f>'Provincial spending by services'!BB57</f>
        <v>1.2246402831658389</v>
      </c>
      <c r="AS57" s="165">
        <f>'Provincial spending by services'!BC57</f>
        <v>0.43270623338526309</v>
      </c>
      <c r="AT57" s="165">
        <f>'Provincial spending by services'!BD57</f>
        <v>0.43270623338526309</v>
      </c>
      <c r="AU57" s="165">
        <f>'Provincial spending by services'!BE57+'Provincial spending by services'!BF57</f>
        <v>0.67355215574121141</v>
      </c>
      <c r="AV57" s="165">
        <f>'Provincial spending by services'!BG57</f>
        <v>0.67355215574121141</v>
      </c>
      <c r="AW57" s="165">
        <f>'Provincial spending by services'!BH57</f>
        <v>0.77560551267169797</v>
      </c>
      <c r="AY57" s="165">
        <f>'Provincial spending by services'!BJ57</f>
        <v>0.99844287119963593</v>
      </c>
      <c r="AZ57" s="165">
        <f>'Provincial spending by services'!BK57</f>
        <v>0.35278314782387138</v>
      </c>
      <c r="BA57" s="167">
        <f>'Provincial spending by services'!BL57</f>
        <v>0.35278314782387138</v>
      </c>
      <c r="BB57" s="167">
        <f>'Provincial spending by services'!BM57+'Provincial spending by services'!BN57</f>
        <v>0.54914357915979972</v>
      </c>
      <c r="BC57" s="167">
        <f>'Provincial spending by services'!BO57</f>
        <v>0.54914357915979972</v>
      </c>
      <c r="BD57" s="167">
        <f>'Provincial spending by services'!BP57</f>
        <v>0.63234715175976941</v>
      </c>
      <c r="BE57" s="167"/>
      <c r="BF57" s="167">
        <f>'Provincial spending by services'!BR57</f>
        <v>4.6374361131567365</v>
      </c>
      <c r="BG57" s="167">
        <f>'Provincial spending by services'!BS57</f>
        <v>1.6385607599820471</v>
      </c>
      <c r="BH57" s="167">
        <f>'Provincial spending by services'!BT57</f>
        <v>1.6385607599820471</v>
      </c>
      <c r="BI57" s="167">
        <f>'Provincial spending by services'!BU57+'Provincial spending by services'!BV57</f>
        <v>2.5505898622362051</v>
      </c>
      <c r="BJ57" s="167">
        <f>'Provincial spending by services'!BW57</f>
        <v>2.5505898622362051</v>
      </c>
      <c r="BK57" s="167">
        <f>'Provincial spending by services'!BX57</f>
        <v>2.9370428716659331</v>
      </c>
      <c r="BL57" s="167"/>
      <c r="BM57" s="167">
        <f>'Provincial spending by services'!BZ57</f>
        <v>3.6800341811172941</v>
      </c>
      <c r="BN57" s="167">
        <f>'Provincial spending by services'!CA57</f>
        <v>1.3002787439947774</v>
      </c>
      <c r="BO57" s="167">
        <f>'Provincial spending by services'!CB57</f>
        <v>1.3002787439947774</v>
      </c>
      <c r="BP57" s="167">
        <f>'Provincial spending by services'!CC57+'Provincial spending by services'!CD57</f>
        <v>2.0240187996145118</v>
      </c>
      <c r="BQ57" s="167">
        <f>'Provincial spending by services'!CE57</f>
        <v>2.0240187996145118</v>
      </c>
      <c r="BR57" s="167">
        <f>'Provincial spending by services'!CF57</f>
        <v>2.3306883147076194</v>
      </c>
      <c r="BS57" s="167"/>
      <c r="BT57" s="167">
        <f>'Provincial spending by services'!CH57</f>
        <v>0.21052038786765112</v>
      </c>
      <c r="BU57" s="167">
        <f>'Provincial spending by services'!CI57</f>
        <v>7.4383870379903405E-2</v>
      </c>
      <c r="BV57" s="167">
        <f>'Provincial spending by services'!CJ57</f>
        <v>7.4383870379903405E-2</v>
      </c>
      <c r="BW57" s="167">
        <f>'Provincial spending by services'!CK57+'Provincial spending by services'!CL57</f>
        <v>0.11578621332720812</v>
      </c>
      <c r="BX57" s="167">
        <f>'Provincial spending by services'!CM57</f>
        <v>0.11578621332720812</v>
      </c>
      <c r="BY57" s="167">
        <f>'Provincial spending by services'!CN57</f>
        <v>0.1333295789828457</v>
      </c>
      <c r="CA57" s="58">
        <f t="shared" si="0"/>
        <v>100.00000000000003</v>
      </c>
    </row>
    <row r="58" spans="1:79" s="166" customFormat="1">
      <c r="A58" s="164">
        <v>30</v>
      </c>
      <c r="B58" s="165">
        <f>'Provincial spending by services'!F58</f>
        <v>0.40025010098192682</v>
      </c>
      <c r="C58" s="165">
        <f>'Provincial spending by services'!G58</f>
        <v>0.14142170234694748</v>
      </c>
      <c r="D58" s="165">
        <f>'Provincial spending by services'!H58</f>
        <v>0.14142170234694748</v>
      </c>
      <c r="E58" s="165">
        <f>'Provincial spending by services'!I58+'Provincial spending by services'!J58</f>
        <v>0.22013755554005973</v>
      </c>
      <c r="F58" s="165">
        <f>'Provincial spending by services'!K58</f>
        <v>0.22013755554005973</v>
      </c>
      <c r="G58" s="165">
        <f>'Provincial spending by services'!L58</f>
        <v>0.25349173062188696</v>
      </c>
      <c r="I58" s="167">
        <f>'Provincial spending by services'!N58</f>
        <v>0.12826869710485891</v>
      </c>
      <c r="J58" s="167">
        <f>'Provincial spending by services'!O58</f>
        <v>4.532160631038349E-2</v>
      </c>
      <c r="K58" s="167">
        <f>'Provincial spending by services'!P58</f>
        <v>4.532160631038349E-2</v>
      </c>
      <c r="L58" s="167">
        <f>'Provincial spending by services'!Q58+'Provincial spending by services'!R58</f>
        <v>7.0547783407672413E-2</v>
      </c>
      <c r="M58" s="167">
        <f>'Provincial spending by services'!S58</f>
        <v>7.0547783407672399E-2</v>
      </c>
      <c r="N58" s="167">
        <f>'Provincial spending by services'!T58</f>
        <v>8.1236841499743986E-2</v>
      </c>
      <c r="P58" s="165">
        <f>'Provincial spending by services'!V58</f>
        <v>0.73020827649724807</v>
      </c>
      <c r="Q58" s="165">
        <f>'Provincial spending by services'!W58</f>
        <v>0.258006924362361</v>
      </c>
      <c r="R58" s="165">
        <f>'Provincial spending by services'!X58</f>
        <v>0.258006924362361</v>
      </c>
      <c r="S58" s="165">
        <f>'Provincial spending by services'!Y58+'Provincial spending by services'!Z58</f>
        <v>0.40161455207348651</v>
      </c>
      <c r="T58" s="165">
        <f>'Provincial spending by services'!AA58</f>
        <v>0.40161455207348645</v>
      </c>
      <c r="U58" s="165">
        <f>'Provincial spending by services'!AB58</f>
        <v>0.46246524178159049</v>
      </c>
      <c r="W58" s="165">
        <f>'Provincial spending by services'!AD58</f>
        <v>0.56505697586141201</v>
      </c>
      <c r="X58" s="165">
        <f>'Provincial spending by services'!AE58</f>
        <v>0.19965346480436558</v>
      </c>
      <c r="Y58" s="165">
        <f>'Provincial spending by services'!AF58</f>
        <v>0.19965346480436558</v>
      </c>
      <c r="Z58" s="165">
        <f>'Provincial spending by services'!AG58+'Provincial spending by services'!AH58</f>
        <v>0.31078133672377661</v>
      </c>
      <c r="AA58" s="165">
        <f>'Provincial spending by services'!AI58</f>
        <v>0.31078133672377661</v>
      </c>
      <c r="AB58" s="165">
        <f>'Provincial spending by services'!AJ58</f>
        <v>0.35786941804556094</v>
      </c>
      <c r="AD58" s="165">
        <f>'Provincial spending by services'!AL58</f>
        <v>5.923702523011654</v>
      </c>
      <c r="AE58" s="165">
        <f>'Provincial spending by services'!AM58</f>
        <v>2.0930415581307846</v>
      </c>
      <c r="AF58" s="165">
        <f>'Provincial spending by services'!AN58</f>
        <v>2.0930415581307846</v>
      </c>
      <c r="AG58" s="165">
        <f>'Provincial spending by services'!AO58+'Provincial spending by services'!AP58</f>
        <v>3.2580363876564098</v>
      </c>
      <c r="AH58" s="165">
        <f>'Provincial spending by services'!AQ58</f>
        <v>3.2580363876564098</v>
      </c>
      <c r="AI58" s="165">
        <f>'Provincial spending by services'!AR58</f>
        <v>3.7516782645740476</v>
      </c>
      <c r="AK58" s="165">
        <f>'Provincial spending by services'!AT58</f>
        <v>10.526938722007534</v>
      </c>
      <c r="AL58" s="165">
        <f>'Provincial spending by services'!AU58</f>
        <v>3.7195183484426626</v>
      </c>
      <c r="AM58" s="165">
        <f>'Provincial spending by services'!AV58</f>
        <v>3.7195183484426626</v>
      </c>
      <c r="AN58" s="165">
        <f>'Provincial spending by services'!AW58+'Provincial spending by services'!AX58</f>
        <v>5.789816297104144</v>
      </c>
      <c r="AO58" s="165">
        <f>'Provincial spending by services'!AY58</f>
        <v>5.789816297104144</v>
      </c>
      <c r="AP58" s="165">
        <f>'Provincial spending by services'!AZ58</f>
        <v>6.6670611906047723</v>
      </c>
      <c r="AR58" s="165">
        <f>'Provincial spending by services'!BB58</f>
        <v>1.2266524220256563</v>
      </c>
      <c r="AS58" s="165">
        <f>'Provincial spending by services'!BC58</f>
        <v>0.43341718911573196</v>
      </c>
      <c r="AT58" s="165">
        <f>'Provincial spending by services'!BD58</f>
        <v>0.43341718911573196</v>
      </c>
      <c r="AU58" s="165">
        <f>'Provincial spending by services'!BE58+'Provincial spending by services'!BF58</f>
        <v>0.67465883211411093</v>
      </c>
      <c r="AV58" s="165">
        <f>'Provincial spending by services'!BG58</f>
        <v>0.67465883211411093</v>
      </c>
      <c r="AW58" s="165">
        <f>'Provincial spending by services'!BH58</f>
        <v>0.77687986728291569</v>
      </c>
      <c r="AY58" s="165">
        <f>'Provincial spending by services'!BJ58</f>
        <v>0.99659514209280819</v>
      </c>
      <c r="AZ58" s="165">
        <f>'Provincial spending by services'!BK58</f>
        <v>0.35213028353945891</v>
      </c>
      <c r="BA58" s="167">
        <f>'Provincial spending by services'!BL58</f>
        <v>0.35213028353945891</v>
      </c>
      <c r="BB58" s="167">
        <f>'Provincial spending by services'!BM58+'Provincial spending by services'!BN58</f>
        <v>0.54812732815104448</v>
      </c>
      <c r="BC58" s="167">
        <f>'Provincial spending by services'!BO58</f>
        <v>0.54812732815104448</v>
      </c>
      <c r="BD58" s="167">
        <f>'Provincial spending by services'!BP58</f>
        <v>0.63117692332544517</v>
      </c>
      <c r="BE58" s="167"/>
      <c r="BF58" s="167">
        <f>'Provincial spending by services'!BR58</f>
        <v>4.6763429567383916</v>
      </c>
      <c r="BG58" s="167">
        <f>'Provincial spending by services'!BS58</f>
        <v>1.6523078447142319</v>
      </c>
      <c r="BH58" s="167">
        <f>'Provincial spending by services'!BT58</f>
        <v>1.6523078447142319</v>
      </c>
      <c r="BI58" s="167">
        <f>'Provincial spending by services'!BU58+'Provincial spending by services'!BV58</f>
        <v>2.5719886262061156</v>
      </c>
      <c r="BJ58" s="167">
        <f>'Provincial spending by services'!BW58</f>
        <v>2.5719886262061156</v>
      </c>
      <c r="BK58" s="167">
        <f>'Provincial spending by services'!BX58</f>
        <v>2.9616838726009815</v>
      </c>
      <c r="BL58" s="167"/>
      <c r="BM58" s="167">
        <f>'Provincial spending by services'!BZ58</f>
        <v>3.6858976179069485</v>
      </c>
      <c r="BN58" s="167">
        <f>'Provincial spending by services'!CA58</f>
        <v>1.3023504916604554</v>
      </c>
      <c r="BO58" s="167">
        <f>'Provincial spending by services'!CB58</f>
        <v>1.3023504916604554</v>
      </c>
      <c r="BP58" s="167">
        <f>'Provincial spending by services'!CC58+'Provincial spending by services'!CD58</f>
        <v>2.027243689848822</v>
      </c>
      <c r="BQ58" s="167">
        <f>'Provincial spending by services'!CE58</f>
        <v>2.0272436898488215</v>
      </c>
      <c r="BR58" s="167">
        <f>'Provincial spending by services'!CF58</f>
        <v>2.3344018246744009</v>
      </c>
      <c r="BS58" s="167"/>
      <c r="BT58" s="167">
        <f>'Provincial spending by services'!CH58</f>
        <v>0.2098540076320233</v>
      </c>
      <c r="BU58" s="167">
        <f>'Provincial spending by services'!CI58</f>
        <v>7.4148416029981581E-2</v>
      </c>
      <c r="BV58" s="167">
        <f>'Provincial spending by services'!CJ58</f>
        <v>7.4148416029981581E-2</v>
      </c>
      <c r="BW58" s="167">
        <f>'Provincial spending by services'!CK58+'Provincial spending by services'!CL58</f>
        <v>0.11541970419761283</v>
      </c>
      <c r="BX58" s="167">
        <f>'Provincial spending by services'!CM58</f>
        <v>0.11541970419761281</v>
      </c>
      <c r="BY58" s="167">
        <f>'Provincial spending by services'!CN58</f>
        <v>0.13290753816694809</v>
      </c>
      <c r="CA58" s="58">
        <f t="shared" si="0"/>
        <v>99.999999999999957</v>
      </c>
    </row>
    <row r="59" spans="1:79" s="166" customFormat="1">
      <c r="A59" s="164">
        <v>31</v>
      </c>
      <c r="B59" s="165">
        <f>'Provincial spending by services'!F59</f>
        <v>0.39415394964975847</v>
      </c>
      <c r="C59" s="165">
        <f>'Provincial spending by services'!G59</f>
        <v>0.13926772887624803</v>
      </c>
      <c r="D59" s="165">
        <f>'Provincial spending by services'!H59</f>
        <v>0.13926772887624803</v>
      </c>
      <c r="E59" s="165">
        <f>'Provincial spending by services'!I59+'Provincial spending by services'!J59</f>
        <v>0.21678467230736717</v>
      </c>
      <c r="F59" s="165">
        <f>'Provincial spending by services'!K59</f>
        <v>0.21678467230736717</v>
      </c>
      <c r="G59" s="165">
        <f>'Provincial spending by services'!L59</f>
        <v>0.24963083477818038</v>
      </c>
      <c r="I59" s="167">
        <f>'Provincial spending by services'!N59</f>
        <v>0.12818710409818507</v>
      </c>
      <c r="J59" s="167">
        <f>'Provincial spending by services'!O59</f>
        <v>4.5292776781358721E-2</v>
      </c>
      <c r="K59" s="167">
        <f>'Provincial spending by services'!P59</f>
        <v>4.5292776781358721E-2</v>
      </c>
      <c r="L59" s="167">
        <f>'Provincial spending by services'!Q59+'Provincial spending by services'!R59</f>
        <v>7.0502907254001781E-2</v>
      </c>
      <c r="M59" s="167">
        <f>'Provincial spending by services'!S59</f>
        <v>7.0502907254001781E-2</v>
      </c>
      <c r="N59" s="167">
        <f>'Provincial spending by services'!T59</f>
        <v>8.1185165928850528E-2</v>
      </c>
      <c r="P59" s="165">
        <f>'Provincial spending by services'!V59</f>
        <v>0.72337659382817732</v>
      </c>
      <c r="Q59" s="165">
        <f>'Provincial spending by services'!W59</f>
        <v>0.2555930631526227</v>
      </c>
      <c r="R59" s="165">
        <f>'Provincial spending by services'!X59</f>
        <v>0.2555930631526227</v>
      </c>
      <c r="S59" s="165">
        <f>'Provincial spending by services'!Y59+'Provincial spending by services'!Z59</f>
        <v>0.39785712660549749</v>
      </c>
      <c r="T59" s="165">
        <f>'Provincial spending by services'!AA59</f>
        <v>0.39785712660549755</v>
      </c>
      <c r="U59" s="165">
        <f>'Provincial spending by services'!AB59</f>
        <v>0.45813850942451229</v>
      </c>
      <c r="W59" s="165">
        <f>'Provincial spending by services'!AD59</f>
        <v>0.5598210767601578</v>
      </c>
      <c r="X59" s="165">
        <f>'Provincial spending by services'!AE59</f>
        <v>0.19780344712192241</v>
      </c>
      <c r="Y59" s="165">
        <f>'Provincial spending by services'!AF59</f>
        <v>0.19780344712192241</v>
      </c>
      <c r="Z59" s="165">
        <f>'Provincial spending by services'!AG59+'Provincial spending by services'!AH59</f>
        <v>0.30790159221808677</v>
      </c>
      <c r="AA59" s="165">
        <f>'Provincial spending by services'!AI59</f>
        <v>0.30790159221808677</v>
      </c>
      <c r="AB59" s="165">
        <f>'Provincial spending by services'!AJ59</f>
        <v>0.35455334861476656</v>
      </c>
      <c r="AD59" s="165">
        <f>'Provincial spending by services'!AL59</f>
        <v>5.904236892495808</v>
      </c>
      <c r="AE59" s="165">
        <f>'Provincial spending by services'!AM59</f>
        <v>2.0861637020151855</v>
      </c>
      <c r="AF59" s="165">
        <f>'Provincial spending by services'!AN59</f>
        <v>2.0861637020151855</v>
      </c>
      <c r="AG59" s="165">
        <f>'Provincial spending by services'!AO59+'Provincial spending by services'!AP59</f>
        <v>3.2473302908726946</v>
      </c>
      <c r="AH59" s="165">
        <f>'Provincial spending by services'!AQ59</f>
        <v>3.2473302908726942</v>
      </c>
      <c r="AI59" s="165">
        <f>'Provincial spending by services'!AR59</f>
        <v>3.7393500319140118</v>
      </c>
      <c r="AK59" s="165">
        <f>'Provincial spending by services'!AT59</f>
        <v>10.519970267315518</v>
      </c>
      <c r="AL59" s="165">
        <f>'Provincial spending by services'!AU59</f>
        <v>3.7170561611181498</v>
      </c>
      <c r="AM59" s="165">
        <f>'Provincial spending by services'!AV59</f>
        <v>3.7170561611181498</v>
      </c>
      <c r="AN59" s="165">
        <f>'Provincial spending by services'!AW59+'Provincial spending by services'!AX59</f>
        <v>5.7859836470235351</v>
      </c>
      <c r="AO59" s="165">
        <f>'Provincial spending by services'!AY59</f>
        <v>5.7859836470235351</v>
      </c>
      <c r="AP59" s="165">
        <f>'Provincial spending by services'!AZ59</f>
        <v>6.6626478359664949</v>
      </c>
      <c r="AR59" s="165">
        <f>'Provincial spending by services'!BB59</f>
        <v>1.2286771480475647</v>
      </c>
      <c r="AS59" s="165">
        <f>'Provincial spending by services'!BC59</f>
        <v>0.43413259231013951</v>
      </c>
      <c r="AT59" s="165">
        <f>'Provincial spending by services'!BD59</f>
        <v>0.43413259231013951</v>
      </c>
      <c r="AU59" s="165">
        <f>'Provincial spending by services'!BE59+'Provincial spending by services'!BF59</f>
        <v>0.6757724314261605</v>
      </c>
      <c r="AV59" s="165">
        <f>'Provincial spending by services'!BG59</f>
        <v>0.6757724314261605</v>
      </c>
      <c r="AW59" s="165">
        <f>'Provincial spending by services'!BH59</f>
        <v>0.77816219376345752</v>
      </c>
      <c r="AY59" s="165">
        <f>'Provincial spending by services'!BJ59</f>
        <v>0.9947973209632609</v>
      </c>
      <c r="AZ59" s="165">
        <f>'Provincial spending by services'!BK59</f>
        <v>0.35149505340701886</v>
      </c>
      <c r="BA59" s="167">
        <f>'Provincial spending by services'!BL59</f>
        <v>0.35149505340701886</v>
      </c>
      <c r="BB59" s="167">
        <f>'Provincial spending by services'!BM59+'Provincial spending by services'!BN59</f>
        <v>0.54713852652979345</v>
      </c>
      <c r="BC59" s="167">
        <f>'Provincial spending by services'!BO59</f>
        <v>0.54713852652979345</v>
      </c>
      <c r="BD59" s="167">
        <f>'Provincial spending by services'!BP59</f>
        <v>0.63003830327673183</v>
      </c>
      <c r="BE59" s="167"/>
      <c r="BF59" s="167">
        <f>'Provincial spending by services'!BR59</f>
        <v>4.715614551228767</v>
      </c>
      <c r="BG59" s="167">
        <f>'Provincial spending by services'!BS59</f>
        <v>1.6661838081008313</v>
      </c>
      <c r="BH59" s="167">
        <f>'Provincial spending by services'!BT59</f>
        <v>1.6661838081008313</v>
      </c>
      <c r="BI59" s="167">
        <f>'Provincial spending by services'!BU59+'Provincial spending by services'!BV59</f>
        <v>2.5935880031758218</v>
      </c>
      <c r="BJ59" s="167">
        <f>'Provincial spending by services'!BW59</f>
        <v>2.5935880031758218</v>
      </c>
      <c r="BK59" s="167">
        <f>'Provincial spending by services'!BX59</f>
        <v>2.9865558824448861</v>
      </c>
      <c r="BL59" s="167"/>
      <c r="BM59" s="167">
        <f>'Provincial spending by services'!BZ59</f>
        <v>3.6917138023671261</v>
      </c>
      <c r="BN59" s="167">
        <f>'Provincial spending by services'!CA59</f>
        <v>1.3044055435030513</v>
      </c>
      <c r="BO59" s="167">
        <f>'Provincial spending by services'!CB59</f>
        <v>1.3044055435030513</v>
      </c>
      <c r="BP59" s="167">
        <f>'Provincial spending by services'!CC59+'Provincial spending by services'!CD59</f>
        <v>2.0304425913019193</v>
      </c>
      <c r="BQ59" s="167">
        <f>'Provincial spending by services'!CE59</f>
        <v>2.0304425913019193</v>
      </c>
      <c r="BR59" s="167">
        <f>'Provincial spending by services'!CF59</f>
        <v>2.3380854081658464</v>
      </c>
      <c r="BS59" s="167"/>
      <c r="BT59" s="167">
        <f>'Provincial spending by services'!CH59</f>
        <v>0.20921873510613653</v>
      </c>
      <c r="BU59" s="167">
        <f>'Provincial spending by services'!CI59</f>
        <v>7.3923953070834922E-2</v>
      </c>
      <c r="BV59" s="167">
        <f>'Provincial spending by services'!CJ59</f>
        <v>7.3923953070834922E-2</v>
      </c>
      <c r="BW59" s="167">
        <f>'Provincial spending by services'!CK59+'Provincial spending by services'!CL59</f>
        <v>0.1150703043083751</v>
      </c>
      <c r="BX59" s="167">
        <f>'Provincial spending by services'!CM59</f>
        <v>0.1150703043083751</v>
      </c>
      <c r="BY59" s="167">
        <f>'Provincial spending by services'!CN59</f>
        <v>0.13250519890055315</v>
      </c>
      <c r="CA59" s="58">
        <f t="shared" si="0"/>
        <v>99.999999999999986</v>
      </c>
    </row>
    <row r="60" spans="1:79" s="166" customFormat="1">
      <c r="A60" s="164">
        <v>32</v>
      </c>
      <c r="B60" s="165">
        <f>'Provincial spending by services'!F60</f>
        <v>0.38802875068231346</v>
      </c>
      <c r="C60" s="165">
        <f>'Provincial spending by services'!G60</f>
        <v>0.13710349190775079</v>
      </c>
      <c r="D60" s="165">
        <f>'Provincial spending by services'!H60</f>
        <v>0.13710349190775079</v>
      </c>
      <c r="E60" s="165">
        <f>'Provincial spending by services'!I60+'Provincial spending by services'!J60</f>
        <v>0.21341581287527242</v>
      </c>
      <c r="F60" s="165">
        <f>'Provincial spending by services'!K60</f>
        <v>0.21341581287527239</v>
      </c>
      <c r="G60" s="165">
        <f>'Provincial spending by services'!L60</f>
        <v>0.24575154209879851</v>
      </c>
      <c r="I60" s="167">
        <f>'Provincial spending by services'!N60</f>
        <v>0.12804751519274915</v>
      </c>
      <c r="J60" s="167">
        <f>'Provincial spending by services'!O60</f>
        <v>4.5243455368104708E-2</v>
      </c>
      <c r="K60" s="167">
        <f>'Provincial spending by services'!P60</f>
        <v>4.5243455368104708E-2</v>
      </c>
      <c r="L60" s="167">
        <f>'Provincial spending by services'!Q60+'Provincial spending by services'!R60</f>
        <v>7.0426133356012041E-2</v>
      </c>
      <c r="M60" s="167">
        <f>'Provincial spending by services'!S60</f>
        <v>7.0426133356012041E-2</v>
      </c>
      <c r="N60" s="167">
        <f>'Provincial spending by services'!T60</f>
        <v>8.1096759622074466E-2</v>
      </c>
      <c r="P60" s="165">
        <f>'Provincial spending by services'!V60</f>
        <v>0.71650063039255663</v>
      </c>
      <c r="Q60" s="165">
        <f>'Provincial spending by services'!W60</f>
        <v>0.25316355607203672</v>
      </c>
      <c r="R60" s="165">
        <f>'Provincial spending by services'!X60</f>
        <v>0.25316355607203672</v>
      </c>
      <c r="S60" s="165">
        <f>'Provincial spending by services'!Y60+'Provincial spending by services'!Z60</f>
        <v>0.39407534671590616</v>
      </c>
      <c r="T60" s="165">
        <f>'Provincial spending by services'!AA60</f>
        <v>0.39407534671590616</v>
      </c>
      <c r="U60" s="165">
        <f>'Provincial spending by services'!AB60</f>
        <v>0.45378373258195254</v>
      </c>
      <c r="W60" s="165">
        <f>'Provincial spending by services'!AD60</f>
        <v>0.55450756689678515</v>
      </c>
      <c r="X60" s="165">
        <f>'Provincial spending by services'!AE60</f>
        <v>0.19592600697019744</v>
      </c>
      <c r="Y60" s="165">
        <f>'Provincial spending by services'!AF60</f>
        <v>0.19592600697019744</v>
      </c>
      <c r="Z60" s="165">
        <f>'Provincial spending by services'!AG60+'Provincial spending by services'!AH60</f>
        <v>0.30497916179323181</v>
      </c>
      <c r="AA60" s="165">
        <f>'Provincial spending by services'!AI60</f>
        <v>0.30497916179323181</v>
      </c>
      <c r="AB60" s="165">
        <f>'Provincial spending by services'!AJ60</f>
        <v>0.35118812570129726</v>
      </c>
      <c r="AD60" s="165">
        <f>'Provincial spending by services'!AL60</f>
        <v>5.8848364234472674</v>
      </c>
      <c r="AE60" s="165">
        <f>'Provincial spending by services'!AM60</f>
        <v>2.0793088696180346</v>
      </c>
      <c r="AF60" s="165">
        <f>'Provincial spending by services'!AN60</f>
        <v>2.0793088696180346</v>
      </c>
      <c r="AG60" s="165">
        <f>'Provincial spending by services'!AO60+'Provincial spending by services'!AP60</f>
        <v>3.2366600328959971</v>
      </c>
      <c r="AH60" s="165">
        <f>'Provincial spending by services'!AQ60</f>
        <v>3.2366600328959971</v>
      </c>
      <c r="AI60" s="165">
        <f>'Provincial spending by services'!AR60</f>
        <v>3.7270630681832695</v>
      </c>
      <c r="AK60" s="165">
        <f>'Provincial spending by services'!AT60</f>
        <v>10.512725677434831</v>
      </c>
      <c r="AL60" s="165">
        <f>'Provincial spending by services'!AU60</f>
        <v>3.7144964060269743</v>
      </c>
      <c r="AM60" s="165">
        <f>'Provincial spending by services'!AV60</f>
        <v>3.7144964060269743</v>
      </c>
      <c r="AN60" s="165">
        <f>'Provincial spending by services'!AW60+'Provincial spending by services'!AX60</f>
        <v>5.7819991225891574</v>
      </c>
      <c r="AO60" s="165">
        <f>'Provincial spending by services'!AY60</f>
        <v>5.7819991225891574</v>
      </c>
      <c r="AP60" s="165">
        <f>'Provincial spending by services'!AZ60</f>
        <v>6.6580595957087265</v>
      </c>
      <c r="AR60" s="165">
        <f>'Provincial spending by services'!BB60</f>
        <v>1.2307312953783833</v>
      </c>
      <c r="AS60" s="165">
        <f>'Provincial spending by services'!BC60</f>
        <v>0.43485839103369545</v>
      </c>
      <c r="AT60" s="165">
        <f>'Provincial spending by services'!BD60</f>
        <v>0.43485839103369545</v>
      </c>
      <c r="AU60" s="165">
        <f>'Provincial spending by services'!BE60+'Provincial spending by services'!BF60</f>
        <v>0.67690221245811077</v>
      </c>
      <c r="AV60" s="165">
        <f>'Provincial spending by services'!BG60</f>
        <v>0.67690221245811077</v>
      </c>
      <c r="AW60" s="165">
        <f>'Provincial spending by services'!BH60</f>
        <v>0.7794631537396427</v>
      </c>
      <c r="AY60" s="165">
        <f>'Provincial spending by services'!BJ60</f>
        <v>0.99306107447018077</v>
      </c>
      <c r="AZ60" s="165">
        <f>'Provincial spending by services'!BK60</f>
        <v>0.35088157964613059</v>
      </c>
      <c r="BA60" s="167">
        <f>'Provincial spending by services'!BL60</f>
        <v>0.35088157964613059</v>
      </c>
      <c r="BB60" s="167">
        <f>'Provincial spending by services'!BM60+'Provincial spending by services'!BN60</f>
        <v>0.54618359095859947</v>
      </c>
      <c r="BC60" s="167">
        <f>'Provincial spending by services'!BO60</f>
        <v>0.54618359095859947</v>
      </c>
      <c r="BD60" s="167">
        <f>'Provincial spending by services'!BP60</f>
        <v>0.62893868049778112</v>
      </c>
      <c r="BE60" s="167"/>
      <c r="BF60" s="167">
        <f>'Provincial spending by services'!BR60</f>
        <v>4.7553994565924436</v>
      </c>
      <c r="BG60" s="167">
        <f>'Provincial spending by services'!BS60</f>
        <v>1.6802411413293303</v>
      </c>
      <c r="BH60" s="167">
        <f>'Provincial spending by services'!BT60</f>
        <v>1.6802411413293303</v>
      </c>
      <c r="BI60" s="167">
        <f>'Provincial spending by services'!BU60+'Provincial spending by services'!BV60</f>
        <v>2.6154697011258445</v>
      </c>
      <c r="BJ60" s="167">
        <f>'Provincial spending by services'!BW60</f>
        <v>2.6154697011258441</v>
      </c>
      <c r="BK60" s="167">
        <f>'Provincial spending by services'!BX60</f>
        <v>3.0117529891752146</v>
      </c>
      <c r="BL60" s="167"/>
      <c r="BM60" s="167">
        <f>'Provincial spending by services'!BZ60</f>
        <v>3.6974704951793607</v>
      </c>
      <c r="BN60" s="167">
        <f>'Provincial spending by services'!CA60</f>
        <v>1.3064395749633742</v>
      </c>
      <c r="BO60" s="167">
        <f>'Provincial spending by services'!CB60</f>
        <v>1.3064395749633742</v>
      </c>
      <c r="BP60" s="167">
        <f>'Provincial spending by services'!CC60+'Provincial spending by services'!CD60</f>
        <v>2.0336087723486482</v>
      </c>
      <c r="BQ60" s="167">
        <f>'Provincial spending by services'!CE60</f>
        <v>2.0336087723486482</v>
      </c>
      <c r="BR60" s="167">
        <f>'Provincial spending by services'!CF60</f>
        <v>2.3417313136135949</v>
      </c>
      <c r="BS60" s="167"/>
      <c r="BT60" s="167">
        <f>'Provincial spending by services'!CH60</f>
        <v>0.2084585561935936</v>
      </c>
      <c r="BU60" s="167">
        <f>'Provincial spending by services'!CI60</f>
        <v>7.3655356521736409E-2</v>
      </c>
      <c r="BV60" s="167">
        <f>'Provincial spending by services'!CJ60</f>
        <v>7.3655356521736409E-2</v>
      </c>
      <c r="BW60" s="167">
        <f>'Provincial spending by services'!CK60+'Provincial spending by services'!CL60</f>
        <v>0.11465220590647648</v>
      </c>
      <c r="BX60" s="167">
        <f>'Provincial spending by services'!CM60</f>
        <v>0.11465220590647647</v>
      </c>
      <c r="BY60" s="167">
        <f>'Provincial spending by services'!CN60</f>
        <v>0.13202375225594259</v>
      </c>
      <c r="CA60" s="58">
        <f t="shared" si="0"/>
        <v>100.00000000000006</v>
      </c>
    </row>
    <row r="61" spans="1:79" s="166" customFormat="1">
      <c r="A61" s="164">
        <v>33</v>
      </c>
      <c r="B61" s="165">
        <f>'Provincial spending by services'!F61</f>
        <v>0.38202201287977677</v>
      </c>
      <c r="C61" s="165">
        <f>'Provincial spending by services'!G61</f>
        <v>0.13498111121752115</v>
      </c>
      <c r="D61" s="165">
        <f>'Provincial spending by services'!H61</f>
        <v>0.13498111121752115</v>
      </c>
      <c r="E61" s="165">
        <f>'Provincial spending by services'!I61+'Provincial spending by services'!J61</f>
        <v>0.21011210708387723</v>
      </c>
      <c r="F61" s="165">
        <f>'Provincial spending by services'!K61</f>
        <v>0.21011210708387723</v>
      </c>
      <c r="G61" s="165">
        <f>'Provincial spending by services'!L61</f>
        <v>0.24194727482385864</v>
      </c>
      <c r="I61" s="167">
        <f>'Provincial spending by services'!N61</f>
        <v>0.12799258001659175</v>
      </c>
      <c r="J61" s="167">
        <f>'Provincial spending by services'!O61</f>
        <v>4.5224044939195754E-2</v>
      </c>
      <c r="K61" s="167">
        <f>'Provincial spending by services'!P61</f>
        <v>4.5224044939195754E-2</v>
      </c>
      <c r="L61" s="167">
        <f>'Provincial spending by services'!Q61+'Provincial spending by services'!R61</f>
        <v>7.0395919009125466E-2</v>
      </c>
      <c r="M61" s="167">
        <f>'Provincial spending by services'!S61</f>
        <v>7.0395919009125466E-2</v>
      </c>
      <c r="N61" s="167">
        <f>'Provincial spending by services'!T61</f>
        <v>8.106196734384144E-2</v>
      </c>
      <c r="P61" s="165">
        <f>'Provincial spending by services'!V61</f>
        <v>0.70955254822817393</v>
      </c>
      <c r="Q61" s="165">
        <f>'Provincial spending by services'!W61</f>
        <v>0.2507085670406215</v>
      </c>
      <c r="R61" s="165">
        <f>'Provincial spending by services'!X61</f>
        <v>0.2507085670406215</v>
      </c>
      <c r="S61" s="165">
        <f>'Provincial spending by services'!Y61+'Provincial spending by services'!Z61</f>
        <v>0.39025390152549566</v>
      </c>
      <c r="T61" s="165">
        <f>'Provincial spending by services'!AA61</f>
        <v>0.39025390152549566</v>
      </c>
      <c r="U61" s="165">
        <f>'Provincial spending by services'!AB61</f>
        <v>0.44938328054451016</v>
      </c>
      <c r="W61" s="165">
        <f>'Provincial spending by services'!AD61</f>
        <v>0.54924062786641792</v>
      </c>
      <c r="X61" s="165">
        <f>'Provincial spending by services'!AE61</f>
        <v>0.19406502184613433</v>
      </c>
      <c r="Y61" s="165">
        <f>'Provincial spending by services'!AF61</f>
        <v>0.19406502184613433</v>
      </c>
      <c r="Z61" s="165">
        <f>'Provincial spending by services'!AG61+'Provincial spending by services'!AH61</f>
        <v>0.30208234532652983</v>
      </c>
      <c r="AA61" s="165">
        <f>'Provincial spending by services'!AI61</f>
        <v>0.30208234532652983</v>
      </c>
      <c r="AB61" s="165">
        <f>'Provincial spending by services'!AJ61</f>
        <v>0.34785239764873133</v>
      </c>
      <c r="AD61" s="165">
        <f>'Provincial spending by services'!AL61</f>
        <v>5.8655263369088813</v>
      </c>
      <c r="AE61" s="165">
        <f>'Provincial spending by services'!AM61</f>
        <v>2.0724859723744715</v>
      </c>
      <c r="AF61" s="165">
        <f>'Provincial spending by services'!AN61</f>
        <v>2.0724859723744715</v>
      </c>
      <c r="AG61" s="165">
        <f>'Provincial spending by services'!AO61+'Provincial spending by services'!AP61</f>
        <v>3.2260394852998848</v>
      </c>
      <c r="AH61" s="165">
        <f>'Provincial spending by services'!AQ61</f>
        <v>3.2260394852998848</v>
      </c>
      <c r="AI61" s="165">
        <f>'Provincial spending by services'!AR61</f>
        <v>3.714833346708958</v>
      </c>
      <c r="AK61" s="165">
        <f>'Provincial spending by services'!AT61</f>
        <v>10.504816120602106</v>
      </c>
      <c r="AL61" s="165">
        <f>'Provincial spending by services'!AU61</f>
        <v>3.7117016959460782</v>
      </c>
      <c r="AM61" s="165">
        <f>'Provincial spending by services'!AV61</f>
        <v>3.7117016959460782</v>
      </c>
      <c r="AN61" s="165">
        <f>'Provincial spending by services'!AW61+'Provincial spending by services'!AX61</f>
        <v>5.7776488663311589</v>
      </c>
      <c r="AO61" s="165">
        <f>'Provincial spending by services'!AY61</f>
        <v>5.7776488663311589</v>
      </c>
      <c r="AP61" s="165">
        <f>'Provincial spending by services'!AZ61</f>
        <v>6.6530502097146673</v>
      </c>
      <c r="AR61" s="165">
        <f>'Provincial spending by services'!BB61</f>
        <v>1.2328468313143741</v>
      </c>
      <c r="AS61" s="165">
        <f>'Provincial spending by services'!BC61</f>
        <v>0.43560588039774556</v>
      </c>
      <c r="AT61" s="165">
        <f>'Provincial spending by services'!BD61</f>
        <v>0.43560588039774556</v>
      </c>
      <c r="AU61" s="165">
        <f>'Provincial spending by services'!BE61+'Provincial spending by services'!BF61</f>
        <v>0.67806575722290563</v>
      </c>
      <c r="AV61" s="165">
        <f>'Provincial spending by services'!BG61</f>
        <v>0.67806575722290574</v>
      </c>
      <c r="AW61" s="165">
        <f>'Provincial spending by services'!BH61</f>
        <v>0.78080299316577018</v>
      </c>
      <c r="AY61" s="165">
        <f>'Provincial spending by services'!BJ61</f>
        <v>0.99134742230326101</v>
      </c>
      <c r="AZ61" s="165">
        <f>'Provincial spending by services'!BK61</f>
        <v>0.35027608921381892</v>
      </c>
      <c r="BA61" s="167">
        <f>'Provincial spending by services'!BL61</f>
        <v>0.35027608921381892</v>
      </c>
      <c r="BB61" s="167">
        <f>'Provincial spending by services'!BM61+'Provincial spending by services'!BN61</f>
        <v>0.54524108226679358</v>
      </c>
      <c r="BC61" s="167">
        <f>'Provincial spending by services'!BO61</f>
        <v>0.54524108226679358</v>
      </c>
      <c r="BD61" s="167">
        <f>'Provincial spending by services'!BP61</f>
        <v>0.62785336745873199</v>
      </c>
      <c r="BE61" s="167"/>
      <c r="BF61" s="167">
        <f>'Provincial spending by services'!BR61</f>
        <v>4.7956012086767181</v>
      </c>
      <c r="BG61" s="167">
        <f>'Provincial spending by services'!BS61</f>
        <v>1.6944457603991072</v>
      </c>
      <c r="BH61" s="167">
        <f>'Provincial spending by services'!BT61</f>
        <v>1.6944457603991072</v>
      </c>
      <c r="BI61" s="167">
        <f>'Provincial spending by services'!BU61+'Provincial spending by services'!BV61</f>
        <v>2.6375806647721949</v>
      </c>
      <c r="BJ61" s="167">
        <f>'Provincial spending by services'!BW61</f>
        <v>2.6375806647721949</v>
      </c>
      <c r="BK61" s="167">
        <f>'Provincial spending by services'!BX61</f>
        <v>3.0372140988285881</v>
      </c>
      <c r="BL61" s="167"/>
      <c r="BM61" s="167">
        <f>'Provincial spending by services'!BZ61</f>
        <v>3.7030967630924803</v>
      </c>
      <c r="BN61" s="167">
        <f>'Provincial spending by services'!CA61</f>
        <v>1.3084275229593432</v>
      </c>
      <c r="BO61" s="167">
        <f>'Provincial spending by services'!CB61</f>
        <v>1.3084275229593432</v>
      </c>
      <c r="BP61" s="167">
        <f>'Provincial spending by services'!CC61+'Provincial spending by services'!CD61</f>
        <v>2.0367032197008643</v>
      </c>
      <c r="BQ61" s="167">
        <f>'Provincial spending by services'!CE61</f>
        <v>2.0367032197008643</v>
      </c>
      <c r="BR61" s="167">
        <f>'Provincial spending by services'!CF61</f>
        <v>2.3452946166252375</v>
      </c>
      <c r="BS61" s="167"/>
      <c r="BT61" s="167">
        <f>'Provincial spending by services'!CH61</f>
        <v>0.20772498997168007</v>
      </c>
      <c r="BU61" s="167">
        <f>'Provincial spending by services'!CI61</f>
        <v>7.339616312332696E-2</v>
      </c>
      <c r="BV61" s="167">
        <f>'Provincial spending by services'!CJ61</f>
        <v>7.339616312332696E-2</v>
      </c>
      <c r="BW61" s="167">
        <f>'Provincial spending by services'!CK61+'Provincial spending by services'!CL61</f>
        <v>0.11424874448442404</v>
      </c>
      <c r="BX61" s="167">
        <f>'Provincial spending by services'!CM61</f>
        <v>0.11424874448442404</v>
      </c>
      <c r="BY61" s="167">
        <f>'Provincial spending by services'!CN61</f>
        <v>0.13155916031539738</v>
      </c>
      <c r="CA61" s="58">
        <f t="shared" si="0"/>
        <v>100</v>
      </c>
    </row>
    <row r="62" spans="1:79" s="166" customFormat="1">
      <c r="A62" s="164">
        <v>34</v>
      </c>
      <c r="B62" s="165">
        <f>'Provincial spending by services'!F62</f>
        <v>0.37597175745938505</v>
      </c>
      <c r="C62" s="165">
        <f>'Provincial spending by services'!G62</f>
        <v>0.13284335430231606</v>
      </c>
      <c r="D62" s="165">
        <f>'Provincial spending by services'!H62</f>
        <v>0.13284335430231606</v>
      </c>
      <c r="E62" s="165">
        <f>'Provincial spending by services'!I62+'Provincial spending by services'!J62</f>
        <v>0.20678446660266175</v>
      </c>
      <c r="F62" s="165">
        <f>'Provincial spending by services'!K62</f>
        <v>0.20678446660266178</v>
      </c>
      <c r="G62" s="165">
        <f>'Provincial spending by services'!L62</f>
        <v>0.23811544639094387</v>
      </c>
      <c r="I62" s="167">
        <f>'Provincial spending by services'!N62</f>
        <v>0.12787664288588918</v>
      </c>
      <c r="J62" s="167">
        <f>'Provincial spending by services'!O62</f>
        <v>4.5183080486347511E-2</v>
      </c>
      <c r="K62" s="167">
        <f>'Provincial spending by services'!P62</f>
        <v>4.5183080486347511E-2</v>
      </c>
      <c r="L62" s="167">
        <f>'Provincial spending by services'!Q62+'Provincial spending by services'!R62</f>
        <v>7.0332153587239044E-2</v>
      </c>
      <c r="M62" s="167">
        <f>'Provincial spending by services'!S62</f>
        <v>7.0332153587239044E-2</v>
      </c>
      <c r="N62" s="167">
        <f>'Provincial spending by services'!T62</f>
        <v>8.098854049439648E-2</v>
      </c>
      <c r="P62" s="165">
        <f>'Provincial spending by services'!V62</f>
        <v>0.70261452008301861</v>
      </c>
      <c r="Q62" s="165">
        <f>'Provincial spending by services'!W62</f>
        <v>0.24825713042933326</v>
      </c>
      <c r="R62" s="165">
        <f>'Provincial spending by services'!X62</f>
        <v>0.24825713042933326</v>
      </c>
      <c r="S62" s="165">
        <f>'Provincial spending by services'!Y62+'Provincial spending by services'!Z62</f>
        <v>0.38643798604566021</v>
      </c>
      <c r="T62" s="165">
        <f>'Provincial spending by services'!AA62</f>
        <v>0.38643798604566021</v>
      </c>
      <c r="U62" s="165">
        <f>'Provincial spending by services'!AB62</f>
        <v>0.44498919605257842</v>
      </c>
      <c r="W62" s="165">
        <f>'Provincial spending by services'!AD62</f>
        <v>0.54395191848646796</v>
      </c>
      <c r="X62" s="165">
        <f>'Provincial spending by services'!AE62</f>
        <v>0.19219634453188536</v>
      </c>
      <c r="Y62" s="165">
        <f>'Provincial spending by services'!AF62</f>
        <v>0.19219634453188536</v>
      </c>
      <c r="Z62" s="165">
        <f>'Provincial spending by services'!AG62+'Provincial spending by services'!AH62</f>
        <v>0.29917355516755739</v>
      </c>
      <c r="AA62" s="165">
        <f>'Provincial spending by services'!AI62</f>
        <v>0.29917355516755739</v>
      </c>
      <c r="AB62" s="165">
        <f>'Provincial spending by services'!AJ62</f>
        <v>0.3445028817080964</v>
      </c>
      <c r="AD62" s="165">
        <f>'Provincial spending by services'!AL62</f>
        <v>5.8462990286106082</v>
      </c>
      <c r="AE62" s="165">
        <f>'Provincial spending by services'!AM62</f>
        <v>2.0656923234424154</v>
      </c>
      <c r="AF62" s="165">
        <f>'Provincial spending by services'!AN62</f>
        <v>2.0656923234424154</v>
      </c>
      <c r="AG62" s="165">
        <f>'Provincial spending by services'!AO62+'Provincial spending by services'!AP62</f>
        <v>3.2154644657358347</v>
      </c>
      <c r="AH62" s="165">
        <f>'Provincial spending by services'!AQ62</f>
        <v>3.2154644657358347</v>
      </c>
      <c r="AI62" s="165">
        <f>'Provincial spending by services'!AR62</f>
        <v>3.7026560514533853</v>
      </c>
      <c r="AK62" s="165">
        <f>'Provincial spending by services'!AT62</f>
        <v>10.496428447525179</v>
      </c>
      <c r="AL62" s="165">
        <f>'Provincial spending by services'!AU62</f>
        <v>3.708738051458897</v>
      </c>
      <c r="AM62" s="165">
        <f>'Provincial spending by services'!AV62</f>
        <v>3.708738051458897</v>
      </c>
      <c r="AN62" s="165">
        <f>'Provincial spending by services'!AW62+'Provincial spending by services'!AX62</f>
        <v>5.7730356461388483</v>
      </c>
      <c r="AO62" s="165">
        <f>'Provincial spending by services'!AY62</f>
        <v>5.7730356461388483</v>
      </c>
      <c r="AP62" s="165">
        <f>'Provincial spending by services'!AZ62</f>
        <v>6.6477380167659463</v>
      </c>
      <c r="AR62" s="165">
        <f>'Provincial spending by services'!BB62</f>
        <v>1.2349584012977783</v>
      </c>
      <c r="AS62" s="165">
        <f>'Provincial spending by services'!BC62</f>
        <v>0.43635196845854834</v>
      </c>
      <c r="AT62" s="165">
        <f>'Provincial spending by services'!BD62</f>
        <v>0.43635196845854834</v>
      </c>
      <c r="AU62" s="165">
        <f>'Provincial spending by services'!BE62+'Provincial spending by services'!BF62</f>
        <v>0.67922712071377811</v>
      </c>
      <c r="AV62" s="165">
        <f>'Provincial spending by services'!BG62</f>
        <v>0.679227120713778</v>
      </c>
      <c r="AW62" s="165">
        <f>'Provincial spending by services'!BH62</f>
        <v>0.78214032082192619</v>
      </c>
      <c r="AY62" s="165">
        <f>'Provincial spending by services'!BJ62</f>
        <v>0.98966586445229454</v>
      </c>
      <c r="AZ62" s="165">
        <f>'Provincial spending by services'!BK62</f>
        <v>0.34968193877314413</v>
      </c>
      <c r="BA62" s="167">
        <f>'Provincial spending by services'!BL62</f>
        <v>0.34968193877314413</v>
      </c>
      <c r="BB62" s="167">
        <f>'Provincial spending by services'!BM62+'Provincial spending by services'!BN62</f>
        <v>0.54431622544876201</v>
      </c>
      <c r="BC62" s="167">
        <f>'Provincial spending by services'!BO62</f>
        <v>0.54431622544876201</v>
      </c>
      <c r="BD62" s="167">
        <f>'Provincial spending by services'!BP62</f>
        <v>0.62678838081978649</v>
      </c>
      <c r="BE62" s="167"/>
      <c r="BF62" s="167">
        <f>'Provincial spending by services'!BR62</f>
        <v>4.8361902052342609</v>
      </c>
      <c r="BG62" s="167">
        <f>'Provincial spending by services'!BS62</f>
        <v>1.7087872058494391</v>
      </c>
      <c r="BH62" s="167">
        <f>'Provincial spending by services'!BT62</f>
        <v>1.7087872058494391</v>
      </c>
      <c r="BI62" s="167">
        <f>'Provincial spending by services'!BU62+'Provincial spending by services'!BV62</f>
        <v>2.6599046128788433</v>
      </c>
      <c r="BJ62" s="167">
        <f>'Provincial spending by services'!BW62</f>
        <v>2.6599046128788433</v>
      </c>
      <c r="BK62" s="167">
        <f>'Provincial spending by services'!BX62</f>
        <v>3.0629204633150318</v>
      </c>
      <c r="BL62" s="167"/>
      <c r="BM62" s="167">
        <f>'Provincial spending by services'!BZ62</f>
        <v>3.7086355359817875</v>
      </c>
      <c r="BN62" s="167">
        <f>'Provincial spending by services'!CA62</f>
        <v>1.3103845560468985</v>
      </c>
      <c r="BO62" s="167">
        <f>'Provincial spending by services'!CB62</f>
        <v>1.3103845560468985</v>
      </c>
      <c r="BP62" s="167">
        <f>'Provincial spending by services'!CC62+'Provincial spending by services'!CD62</f>
        <v>2.0397495447899829</v>
      </c>
      <c r="BQ62" s="167">
        <f>'Provincial spending by services'!CE62</f>
        <v>2.0397495447899834</v>
      </c>
      <c r="BR62" s="167">
        <f>'Provincial spending by services'!CF62</f>
        <v>2.3488025061217987</v>
      </c>
      <c r="BS62" s="167"/>
      <c r="BT62" s="167">
        <f>'Provincial spending by services'!CH62</f>
        <v>0.20717511984379081</v>
      </c>
      <c r="BU62" s="167">
        <f>'Provincial spending by services'!CI62</f>
        <v>7.3201875678139433E-2</v>
      </c>
      <c r="BV62" s="167">
        <f>'Provincial spending by services'!CJ62</f>
        <v>7.3201875678139433E-2</v>
      </c>
      <c r="BW62" s="167">
        <f>'Provincial spending by services'!CK62+'Provincial spending by services'!CL62</f>
        <v>0.11394631591408494</v>
      </c>
      <c r="BX62" s="167">
        <f>'Provincial spending by services'!CM62</f>
        <v>0.11394631591408494</v>
      </c>
      <c r="BY62" s="167">
        <f>'Provincial spending by services'!CN62</f>
        <v>0.13121090923440085</v>
      </c>
      <c r="CA62" s="58">
        <f t="shared" si="0"/>
        <v>100</v>
      </c>
    </row>
    <row r="63" spans="1:79" s="166" customFormat="1">
      <c r="A63" s="164">
        <v>35</v>
      </c>
      <c r="B63" s="165">
        <f>'Provincial spending by services'!F63</f>
        <v>0.36995455585752013</v>
      </c>
      <c r="C63" s="165">
        <f>'Provincial spending by services'!G63</f>
        <v>0.13071727640299047</v>
      </c>
      <c r="D63" s="165">
        <f>'Provincial spending by services'!H63</f>
        <v>0.13071727640299047</v>
      </c>
      <c r="E63" s="165">
        <f>'Provincial spending by services'!I63+'Provincial spending by services'!J63</f>
        <v>0.20347500572163607</v>
      </c>
      <c r="F63" s="165">
        <f>'Provincial spending by services'!K63</f>
        <v>0.20347500572163607</v>
      </c>
      <c r="G63" s="165">
        <f>'Provincial spending by services'!L63</f>
        <v>0.23430455204309608</v>
      </c>
      <c r="I63" s="167">
        <f>'Provincial spending by services'!N63</f>
        <v>0.12769984085689934</v>
      </c>
      <c r="J63" s="167">
        <f>'Provincial spending by services'!O63</f>
        <v>4.5120610436104436E-2</v>
      </c>
      <c r="K63" s="167">
        <f>'Provincial spending by services'!P63</f>
        <v>4.5120610436104436E-2</v>
      </c>
      <c r="L63" s="167">
        <f>'Provincial spending by services'!Q63+'Provincial spending by services'!R63</f>
        <v>7.0234912471294639E-2</v>
      </c>
      <c r="M63" s="167">
        <f>'Provincial spending by services'!S63</f>
        <v>7.0234912471294639E-2</v>
      </c>
      <c r="N63" s="167">
        <f>'Provincial spending by services'!T63</f>
        <v>8.0876565876036255E-2</v>
      </c>
      <c r="P63" s="165">
        <f>'Provincial spending by services'!V63</f>
        <v>0.69567842437816663</v>
      </c>
      <c r="Q63" s="165">
        <f>'Provincial spending by services'!W63</f>
        <v>0.2458063766136189</v>
      </c>
      <c r="R63" s="165">
        <f>'Provincial spending by services'!X63</f>
        <v>0.2458063766136189</v>
      </c>
      <c r="S63" s="165">
        <f>'Provincial spending by services'!Y63+'Provincial spending by services'!Z63</f>
        <v>0.38262313340799164</v>
      </c>
      <c r="T63" s="165">
        <f>'Provincial spending by services'!AA63</f>
        <v>0.38262313340799164</v>
      </c>
      <c r="U63" s="165">
        <f>'Provincial spending by services'!AB63</f>
        <v>0.44059633543950555</v>
      </c>
      <c r="W63" s="165">
        <f>'Provincial spending by services'!AD63</f>
        <v>0.53863580030362379</v>
      </c>
      <c r="X63" s="165">
        <f>'Provincial spending by services'!AE63</f>
        <v>0.19031798277394707</v>
      </c>
      <c r="Y63" s="165">
        <f>'Provincial spending by services'!AF63</f>
        <v>0.19031798277394707</v>
      </c>
      <c r="Z63" s="165">
        <f>'Provincial spending by services'!AG63+'Provincial spending by services'!AH63</f>
        <v>0.2962496901669931</v>
      </c>
      <c r="AA63" s="165">
        <f>'Provincial spending by services'!AI63</f>
        <v>0.29624969016699304</v>
      </c>
      <c r="AB63" s="165">
        <f>'Provincial spending by services'!AJ63</f>
        <v>0.34113600685896173</v>
      </c>
      <c r="AD63" s="165">
        <f>'Provincial spending by services'!AL63</f>
        <v>5.8272828199117299</v>
      </c>
      <c r="AE63" s="165">
        <f>'Provincial spending by services'!AM63</f>
        <v>2.0589732630354782</v>
      </c>
      <c r="AF63" s="165">
        <f>'Provincial spending by services'!AN63</f>
        <v>2.0589732630354782</v>
      </c>
      <c r="AG63" s="165">
        <f>'Provincial spending by services'!AO63+'Provincial spending by services'!AP63</f>
        <v>3.2050055509514515</v>
      </c>
      <c r="AH63" s="165">
        <f>'Provincial spending by services'!AQ63</f>
        <v>3.2050055509514515</v>
      </c>
      <c r="AI63" s="165">
        <f>'Provincial spending by services'!AR63</f>
        <v>3.6906124526107624</v>
      </c>
      <c r="AK63" s="165">
        <f>'Provincial spending by services'!AT63</f>
        <v>10.487541526340104</v>
      </c>
      <c r="AL63" s="165">
        <f>'Provincial spending by services'!AU63</f>
        <v>3.7055980059735041</v>
      </c>
      <c r="AM63" s="165">
        <f>'Provincial spending by services'!AV63</f>
        <v>3.7055980059735041</v>
      </c>
      <c r="AN63" s="165">
        <f>'Provincial spending by services'!AW63+'Provincial spending by services'!AX63</f>
        <v>5.7681478394870567</v>
      </c>
      <c r="AO63" s="165">
        <f>'Provincial spending by services'!AY63</f>
        <v>5.7681478394870576</v>
      </c>
      <c r="AP63" s="165">
        <f>'Provincial spending by services'!AZ63</f>
        <v>6.6421096333487331</v>
      </c>
      <c r="AR63" s="165">
        <f>'Provincial spending by services'!BB63</f>
        <v>1.2371325429506139</v>
      </c>
      <c r="AS63" s="165">
        <f>'Provincial spending by services'!BC63</f>
        <v>0.43712016517588365</v>
      </c>
      <c r="AT63" s="165">
        <f>'Provincial spending by services'!BD63</f>
        <v>0.43712016517588365</v>
      </c>
      <c r="AU63" s="165">
        <f>'Provincial spending by services'!BE63+'Provincial spending by services'!BF63</f>
        <v>0.68042289862283778</v>
      </c>
      <c r="AV63" s="165">
        <f>'Provincial spending by services'!BG63</f>
        <v>0.68042289862283767</v>
      </c>
      <c r="AW63" s="165">
        <f>'Provincial spending by services'!BH63</f>
        <v>0.78351727720205555</v>
      </c>
      <c r="AY63" s="165">
        <f>'Provincial spending by services'!BJ63</f>
        <v>0.98800653845926367</v>
      </c>
      <c r="AZ63" s="165">
        <f>'Provincial spending by services'!BK63</f>
        <v>0.34909564358893985</v>
      </c>
      <c r="BA63" s="167">
        <f>'Provincial spending by services'!BL63</f>
        <v>0.34909564358893985</v>
      </c>
      <c r="BB63" s="167">
        <f>'Provincial spending by services'!BM63+'Provincial spending by services'!BN63</f>
        <v>0.54340359615259504</v>
      </c>
      <c r="BC63" s="167">
        <f>'Provincial spending by services'!BO63</f>
        <v>0.54340359615259504</v>
      </c>
      <c r="BD63" s="167">
        <f>'Provincial spending by services'!BP63</f>
        <v>0.62573747435753369</v>
      </c>
      <c r="BE63" s="167"/>
      <c r="BF63" s="167">
        <f>'Provincial spending by services'!BR63</f>
        <v>4.8772843044913978</v>
      </c>
      <c r="BG63" s="167">
        <f>'Provincial spending by services'!BS63</f>
        <v>1.7233071209202941</v>
      </c>
      <c r="BH63" s="167">
        <f>'Provincial spending by services'!BT63</f>
        <v>1.7233071209202941</v>
      </c>
      <c r="BI63" s="167">
        <f>'Provincial spending by services'!BU63+'Provincial spending by services'!BV63</f>
        <v>2.6825063674702694</v>
      </c>
      <c r="BJ63" s="167">
        <f>'Provincial spending by services'!BW63</f>
        <v>2.6825063674702689</v>
      </c>
      <c r="BK63" s="167">
        <f>'Provincial spending by services'!BX63</f>
        <v>3.0889467261778853</v>
      </c>
      <c r="BL63" s="167"/>
      <c r="BM63" s="167">
        <f>'Provincial spending by services'!BZ63</f>
        <v>3.7140571451022009</v>
      </c>
      <c r="BN63" s="167">
        <f>'Provincial spending by services'!CA63</f>
        <v>1.3123001912694443</v>
      </c>
      <c r="BO63" s="167">
        <f>'Provincial spending by services'!CB63</f>
        <v>1.3123001912694443</v>
      </c>
      <c r="BP63" s="167">
        <f>'Provincial spending by services'!CC63+'Provincial spending by services'!CD63</f>
        <v>2.0427314298062105</v>
      </c>
      <c r="BQ63" s="167">
        <f>'Provincial spending by services'!CE63</f>
        <v>2.0427314298062105</v>
      </c>
      <c r="BR63" s="167">
        <f>'Provincial spending by services'!CF63</f>
        <v>2.3522361918980605</v>
      </c>
      <c r="BS63" s="167"/>
      <c r="BT63" s="167">
        <f>'Provincial spending by services'!CH63</f>
        <v>0.20649394320894368</v>
      </c>
      <c r="BU63" s="167">
        <f>'Provincial spending by services'!CI63</f>
        <v>7.2961193267160107E-2</v>
      </c>
      <c r="BV63" s="167">
        <f>'Provincial spending by services'!CJ63</f>
        <v>7.2961193267160107E-2</v>
      </c>
      <c r="BW63" s="167">
        <f>'Provincial spending by services'!CK63+'Provincial spending by services'!CL63</f>
        <v>0.11357166876491902</v>
      </c>
      <c r="BX63" s="167">
        <f>'Provincial spending by services'!CM63</f>
        <v>0.11357166876491902</v>
      </c>
      <c r="BY63" s="167">
        <f>'Provincial spending by services'!CN63</f>
        <v>0.13077949736566433</v>
      </c>
      <c r="CA63" s="58">
        <f t="shared" si="0"/>
        <v>99.999999999999986</v>
      </c>
    </row>
    <row r="64" spans="1:79" s="166" customFormat="1">
      <c r="A64" s="164">
        <v>36</v>
      </c>
      <c r="B64" s="165">
        <f>'Provincial spending by services'!F64</f>
        <v>0.36396243545432488</v>
      </c>
      <c r="C64" s="165">
        <f>'Provincial spending by services'!G64</f>
        <v>0.1286000605271948</v>
      </c>
      <c r="D64" s="165">
        <f>'Provincial spending by services'!H64</f>
        <v>0.1286000605271948</v>
      </c>
      <c r="E64" s="165">
        <f>'Provincial spending by services'!I64+'Provincial spending by services'!J64</f>
        <v>0.20017933949987865</v>
      </c>
      <c r="F64" s="165">
        <f>'Provincial spending by services'!K64</f>
        <v>0.20017933949987868</v>
      </c>
      <c r="G64" s="165">
        <f>'Provincial spending by services'!L64</f>
        <v>0.23050954245440575</v>
      </c>
      <c r="I64" s="167">
        <f>'Provincial spending by services'!N64</f>
        <v>0.12760446129214245</v>
      </c>
      <c r="J64" s="167">
        <f>'Provincial spending by services'!O64</f>
        <v>4.5086909656557005E-2</v>
      </c>
      <c r="K64" s="167">
        <f>'Provincial spending by services'!P64</f>
        <v>4.5086909656557005E-2</v>
      </c>
      <c r="L64" s="167">
        <f>'Provincial spending by services'!Q64+'Provincial spending by services'!R64</f>
        <v>7.0182453710678355E-2</v>
      </c>
      <c r="M64" s="167">
        <f>'Provincial spending by services'!S64</f>
        <v>7.0182453710678355E-2</v>
      </c>
      <c r="N64" s="167">
        <f>'Provincial spending by services'!T64</f>
        <v>8.0816158818356881E-2</v>
      </c>
      <c r="P64" s="165">
        <f>'Provincial spending by services'!V64</f>
        <v>0.68873143353661848</v>
      </c>
      <c r="Q64" s="165">
        <f>'Provincial spending by services'!W64</f>
        <v>0.24335177318293855</v>
      </c>
      <c r="R64" s="165">
        <f>'Provincial spending by services'!X64</f>
        <v>0.24335177318293855</v>
      </c>
      <c r="S64" s="165">
        <f>'Provincial spending by services'!Y64+'Provincial spending by services'!Z64</f>
        <v>0.37880228844514013</v>
      </c>
      <c r="T64" s="165">
        <f>'Provincial spending by services'!AA64</f>
        <v>0.37880228844514013</v>
      </c>
      <c r="U64" s="165">
        <f>'Provincial spending by services'!AB64</f>
        <v>0.43619657457319172</v>
      </c>
      <c r="W64" s="165">
        <f>'Provincial spending by services'!AD64</f>
        <v>0.53328295748221199</v>
      </c>
      <c r="X64" s="165">
        <f>'Provincial spending by services'!AE64</f>
        <v>0.18842664497704825</v>
      </c>
      <c r="Y64" s="165">
        <f>'Provincial spending by services'!AF64</f>
        <v>0.18842664497704825</v>
      </c>
      <c r="Z64" s="165">
        <f>'Provincial spending by services'!AG64+'Provincial spending by services'!AH64</f>
        <v>0.29330562661521659</v>
      </c>
      <c r="AA64" s="165">
        <f>'Provincial spending by services'!AI64</f>
        <v>0.29330562661521659</v>
      </c>
      <c r="AB64" s="165">
        <f>'Provincial spending by services'!AJ64</f>
        <v>0.33774587307206755</v>
      </c>
      <c r="AD64" s="165">
        <f>'Provincial spending by services'!AL64</f>
        <v>5.8083742544042591</v>
      </c>
      <c r="AE64" s="165">
        <f>'Provincial spending by services'!AM64</f>
        <v>2.0522922365561715</v>
      </c>
      <c r="AF64" s="165">
        <f>'Provincial spending by services'!AN64</f>
        <v>2.0522922365561715</v>
      </c>
      <c r="AG64" s="165">
        <f>'Provincial spending by services'!AO64+'Provincial spending by services'!AP64</f>
        <v>3.1946058399223425</v>
      </c>
      <c r="AH64" s="165">
        <f>'Provincial spending by services'!AQ64</f>
        <v>3.1946058399223425</v>
      </c>
      <c r="AI64" s="165">
        <f>'Provincial spending by services'!AR64</f>
        <v>3.6786370277893639</v>
      </c>
      <c r="AK64" s="165">
        <f>'Provincial spending by services'!AT64</f>
        <v>10.478119427847123</v>
      </c>
      <c r="AL64" s="165">
        <f>'Provincial spending by services'!AU64</f>
        <v>3.7022688645059838</v>
      </c>
      <c r="AM64" s="165">
        <f>'Provincial spending by services'!AV64</f>
        <v>3.7022688645059838</v>
      </c>
      <c r="AN64" s="165">
        <f>'Provincial spending by services'!AW64+'Provincial spending by services'!AX64</f>
        <v>5.7629656853159172</v>
      </c>
      <c r="AO64" s="165">
        <f>'Provincial spending by services'!AY64</f>
        <v>5.7629656853159172</v>
      </c>
      <c r="AP64" s="165">
        <f>'Provincial spending by services'!AZ64</f>
        <v>6.6361423043031778</v>
      </c>
      <c r="AR64" s="165">
        <f>'Provincial spending by services'!BB64</f>
        <v>1.2393482036371934</v>
      </c>
      <c r="AS64" s="165">
        <f>'Provincial spending by services'!BC64</f>
        <v>0.43790303195180835</v>
      </c>
      <c r="AT64" s="165">
        <f>'Provincial spending by services'!BD64</f>
        <v>0.43790303195180835</v>
      </c>
      <c r="AU64" s="165">
        <f>'Provincial spending by services'!BE64+'Provincial spending by services'!BF64</f>
        <v>0.68164151200045642</v>
      </c>
      <c r="AV64" s="165">
        <f>'Provincial spending by services'!BG64</f>
        <v>0.68164151200045631</v>
      </c>
      <c r="AW64" s="165">
        <f>'Provincial spending by services'!BH64</f>
        <v>0.78492052897022246</v>
      </c>
      <c r="AY64" s="165">
        <f>'Provincial spending by services'!BJ64</f>
        <v>0.98635251035219351</v>
      </c>
      <c r="AZ64" s="165">
        <f>'Provincial spending by services'!BK64</f>
        <v>0.34851122032444176</v>
      </c>
      <c r="BA64" s="167">
        <f>'Provincial spending by services'!BL64</f>
        <v>0.34851122032444176</v>
      </c>
      <c r="BB64" s="167">
        <f>'Provincial spending by services'!BM64+'Provincial spending by services'!BN64</f>
        <v>0.54249388069370641</v>
      </c>
      <c r="BC64" s="167">
        <f>'Provincial spending by services'!BO64</f>
        <v>0.54249388069370641</v>
      </c>
      <c r="BD64" s="167">
        <f>'Provincial spending by services'!BP64</f>
        <v>0.62468992322305594</v>
      </c>
      <c r="BE64" s="167"/>
      <c r="BF64" s="167">
        <f>'Provincial spending by services'!BR64</f>
        <v>4.9188808378419555</v>
      </c>
      <c r="BG64" s="167">
        <f>'Provincial spending by services'!BS64</f>
        <v>1.7380045627041578</v>
      </c>
      <c r="BH64" s="167">
        <f>'Provincial spending by services'!BT64</f>
        <v>1.7380045627041578</v>
      </c>
      <c r="BI64" s="167">
        <f>'Provincial spending by services'!BU64+'Provincial spending by services'!BV64</f>
        <v>2.7053844608130753</v>
      </c>
      <c r="BJ64" s="167">
        <f>'Provincial spending by services'!BW64</f>
        <v>2.7053844608130757</v>
      </c>
      <c r="BK64" s="167">
        <f>'Provincial spending by services'!BX64</f>
        <v>3.1152911972999053</v>
      </c>
      <c r="BL64" s="167"/>
      <c r="BM64" s="167">
        <f>'Provincial spending by services'!BZ64</f>
        <v>3.7194302233630427</v>
      </c>
      <c r="BN64" s="167">
        <f>'Provincial spending by services'!CA64</f>
        <v>1.3141986789216087</v>
      </c>
      <c r="BO64" s="167">
        <f>'Provincial spending by services'!CB64</f>
        <v>1.3141986789216087</v>
      </c>
      <c r="BP64" s="167">
        <f>'Provincial spending by services'!CC64+'Provincial spending by services'!CD64</f>
        <v>2.0456866228496735</v>
      </c>
      <c r="BQ64" s="167">
        <f>'Provincial spending by services'!CE64</f>
        <v>2.0456866228496735</v>
      </c>
      <c r="BR64" s="167">
        <f>'Provincial spending by services'!CF64</f>
        <v>2.3556391414632603</v>
      </c>
      <c r="BS64" s="167"/>
      <c r="BT64" s="167">
        <f>'Provincial spending by services'!CH64</f>
        <v>0.20568069664940075</v>
      </c>
      <c r="BU64" s="167">
        <f>'Provincial spending by services'!CI64</f>
        <v>7.2673846149454935E-2</v>
      </c>
      <c r="BV64" s="167">
        <f>'Provincial spending by services'!CJ64</f>
        <v>7.2673846149454935E-2</v>
      </c>
      <c r="BW64" s="167">
        <f>'Provincial spending by services'!CK64+'Provincial spending by services'!CL64</f>
        <v>0.11312438315717041</v>
      </c>
      <c r="BX64" s="167">
        <f>'Provincial spending by services'!CM64</f>
        <v>0.11312438315717041</v>
      </c>
      <c r="BY64" s="167">
        <f>'Provincial spending by services'!CN64</f>
        <v>0.13026444121128714</v>
      </c>
      <c r="CA64" s="58">
        <f t="shared" si="0"/>
        <v>100.00000000000001</v>
      </c>
    </row>
    <row r="65" spans="1:79" s="166" customFormat="1">
      <c r="A65" s="164">
        <v>37</v>
      </c>
      <c r="B65" s="165">
        <f>'Provincial spending by services'!F65</f>
        <v>0.36396243545432488</v>
      </c>
      <c r="C65" s="165">
        <f>'Provincial spending by services'!G65</f>
        <v>0.1286000605271948</v>
      </c>
      <c r="D65" s="165">
        <f>'Provincial spending by services'!H65</f>
        <v>0.1286000605271948</v>
      </c>
      <c r="E65" s="165">
        <f>'Provincial spending by services'!I65+'Provincial spending by services'!J65</f>
        <v>0.20017933949987865</v>
      </c>
      <c r="F65" s="165">
        <f>'Provincial spending by services'!K65</f>
        <v>0.20017933949987868</v>
      </c>
      <c r="G65" s="165">
        <f>'Provincial spending by services'!L65</f>
        <v>0.23050954245440575</v>
      </c>
      <c r="I65" s="167">
        <f>'Provincial spending by services'!N65</f>
        <v>0.12760446129214242</v>
      </c>
      <c r="J65" s="167">
        <f>'Provincial spending by services'!O65</f>
        <v>4.5086909656556998E-2</v>
      </c>
      <c r="K65" s="167">
        <f>'Provincial spending by services'!P65</f>
        <v>4.5086909656556998E-2</v>
      </c>
      <c r="L65" s="167">
        <f>'Provincial spending by services'!Q65+'Provincial spending by services'!R65</f>
        <v>7.0182453710678341E-2</v>
      </c>
      <c r="M65" s="167">
        <f>'Provincial spending by services'!S65</f>
        <v>7.0182453710678341E-2</v>
      </c>
      <c r="N65" s="167">
        <f>'Provincial spending by services'!T65</f>
        <v>8.0816158818356867E-2</v>
      </c>
      <c r="P65" s="165">
        <f>'Provincial spending by services'!V65</f>
        <v>0.68873143353661836</v>
      </c>
      <c r="Q65" s="165">
        <f>'Provincial spending by services'!W65</f>
        <v>0.24335177318293852</v>
      </c>
      <c r="R65" s="165">
        <f>'Provincial spending by services'!X65</f>
        <v>0.24335177318293852</v>
      </c>
      <c r="S65" s="165">
        <f>'Provincial spending by services'!Y65+'Provincial spending by services'!Z65</f>
        <v>0.37880228844514013</v>
      </c>
      <c r="T65" s="165">
        <f>'Provincial spending by services'!AA65</f>
        <v>0.37880228844514008</v>
      </c>
      <c r="U65" s="165">
        <f>'Provincial spending by services'!AB65</f>
        <v>0.43619657457319161</v>
      </c>
      <c r="W65" s="165">
        <f>'Provincial spending by services'!AD65</f>
        <v>0.53328295748221199</v>
      </c>
      <c r="X65" s="165">
        <f>'Provincial spending by services'!AE65</f>
        <v>0.18842664497704825</v>
      </c>
      <c r="Y65" s="165">
        <f>'Provincial spending by services'!AF65</f>
        <v>0.18842664497704825</v>
      </c>
      <c r="Z65" s="165">
        <f>'Provincial spending by services'!AG65+'Provincial spending by services'!AH65</f>
        <v>0.29330562661521659</v>
      </c>
      <c r="AA65" s="165">
        <f>'Provincial spending by services'!AI65</f>
        <v>0.29330562661521659</v>
      </c>
      <c r="AB65" s="165">
        <f>'Provincial spending by services'!AJ65</f>
        <v>0.33774587307206755</v>
      </c>
      <c r="AD65" s="165">
        <f>'Provincial spending by services'!AL65</f>
        <v>5.8083742544042591</v>
      </c>
      <c r="AE65" s="165">
        <f>'Provincial spending by services'!AM65</f>
        <v>2.0522922365561715</v>
      </c>
      <c r="AF65" s="165">
        <f>'Provincial spending by services'!AN65</f>
        <v>2.0522922365561715</v>
      </c>
      <c r="AG65" s="165">
        <f>'Provincial spending by services'!AO65+'Provincial spending by services'!AP65</f>
        <v>3.1946058399223425</v>
      </c>
      <c r="AH65" s="165">
        <f>'Provincial spending by services'!AQ65</f>
        <v>3.1946058399223425</v>
      </c>
      <c r="AI65" s="165">
        <f>'Provincial spending by services'!AR65</f>
        <v>3.6786370277893639</v>
      </c>
      <c r="AK65" s="165">
        <f>'Provincial spending by services'!AT65</f>
        <v>10.478119427847123</v>
      </c>
      <c r="AL65" s="165">
        <f>'Provincial spending by services'!AU65</f>
        <v>3.7022688645059838</v>
      </c>
      <c r="AM65" s="165">
        <f>'Provincial spending by services'!AV65</f>
        <v>3.7022688645059838</v>
      </c>
      <c r="AN65" s="165">
        <f>'Provincial spending by services'!AW65+'Provincial spending by services'!AX65</f>
        <v>5.7629656853159172</v>
      </c>
      <c r="AO65" s="165">
        <f>'Provincial spending by services'!AY65</f>
        <v>5.7629656853159172</v>
      </c>
      <c r="AP65" s="165">
        <f>'Provincial spending by services'!AZ65</f>
        <v>6.6361423043031778</v>
      </c>
      <c r="AR65" s="165">
        <f>'Provincial spending by services'!BB65</f>
        <v>1.2393482036371934</v>
      </c>
      <c r="AS65" s="165">
        <f>'Provincial spending by services'!BC65</f>
        <v>0.43790303195180835</v>
      </c>
      <c r="AT65" s="165">
        <f>'Provincial spending by services'!BD65</f>
        <v>0.43790303195180835</v>
      </c>
      <c r="AU65" s="165">
        <f>'Provincial spending by services'!BE65+'Provincial spending by services'!BF65</f>
        <v>0.68164151200045642</v>
      </c>
      <c r="AV65" s="165">
        <f>'Provincial spending by services'!BG65</f>
        <v>0.68164151200045631</v>
      </c>
      <c r="AW65" s="165">
        <f>'Provincial spending by services'!BH65</f>
        <v>0.78492052897022246</v>
      </c>
      <c r="AY65" s="165">
        <f>'Provincial spending by services'!BJ65</f>
        <v>0.98635251035219307</v>
      </c>
      <c r="AZ65" s="165">
        <f>'Provincial spending by services'!BK65</f>
        <v>0.3485112203244416</v>
      </c>
      <c r="BA65" s="167">
        <f>'Provincial spending by services'!BL65</f>
        <v>0.3485112203244416</v>
      </c>
      <c r="BB65" s="167">
        <f>'Provincial spending by services'!BM65+'Provincial spending by services'!BN65</f>
        <v>0.54249388069370619</v>
      </c>
      <c r="BC65" s="167">
        <f>'Provincial spending by services'!BO65</f>
        <v>0.54249388069370619</v>
      </c>
      <c r="BD65" s="167">
        <f>'Provincial spending by services'!BP65</f>
        <v>0.62468992322305561</v>
      </c>
      <c r="BE65" s="167"/>
      <c r="BF65" s="167">
        <f>'Provincial spending by services'!BR65</f>
        <v>4.9188808378419555</v>
      </c>
      <c r="BG65" s="167">
        <f>'Provincial spending by services'!BS65</f>
        <v>1.7380045627041578</v>
      </c>
      <c r="BH65" s="167">
        <f>'Provincial spending by services'!BT65</f>
        <v>1.7380045627041578</v>
      </c>
      <c r="BI65" s="167">
        <f>'Provincial spending by services'!BU65+'Provincial spending by services'!BV65</f>
        <v>2.7053844608130753</v>
      </c>
      <c r="BJ65" s="167">
        <f>'Provincial spending by services'!BW65</f>
        <v>2.7053844608130757</v>
      </c>
      <c r="BK65" s="167">
        <f>'Provincial spending by services'!BX65</f>
        <v>3.1152911972999053</v>
      </c>
      <c r="BL65" s="167"/>
      <c r="BM65" s="167">
        <f>'Provincial spending by services'!BZ65</f>
        <v>3.7194302233630427</v>
      </c>
      <c r="BN65" s="167">
        <f>'Provincial spending by services'!CA65</f>
        <v>1.3141986789216087</v>
      </c>
      <c r="BO65" s="167">
        <f>'Provincial spending by services'!CB65</f>
        <v>1.3141986789216087</v>
      </c>
      <c r="BP65" s="167">
        <f>'Provincial spending by services'!CC65+'Provincial spending by services'!CD65</f>
        <v>2.0456866228496735</v>
      </c>
      <c r="BQ65" s="167">
        <f>'Provincial spending by services'!CE65</f>
        <v>2.0456866228496735</v>
      </c>
      <c r="BR65" s="167">
        <f>'Provincial spending by services'!CF65</f>
        <v>2.3556391414632603</v>
      </c>
      <c r="BS65" s="167"/>
      <c r="BT65" s="167">
        <f>'Provincial spending by services'!CH65</f>
        <v>0.20568069664940072</v>
      </c>
      <c r="BU65" s="167">
        <f>'Provincial spending by services'!CI65</f>
        <v>7.2673846149454935E-2</v>
      </c>
      <c r="BV65" s="167">
        <f>'Provincial spending by services'!CJ65</f>
        <v>7.2673846149454935E-2</v>
      </c>
      <c r="BW65" s="167">
        <f>'Provincial spending by services'!CK65+'Provincial spending by services'!CL65</f>
        <v>0.1131243831571704</v>
      </c>
      <c r="BX65" s="167">
        <f>'Provincial spending by services'!CM65</f>
        <v>0.1131243831571704</v>
      </c>
      <c r="BY65" s="167">
        <f>'Provincial spending by services'!CN65</f>
        <v>0.13026444121128714</v>
      </c>
      <c r="CA65" s="58">
        <f t="shared" si="0"/>
        <v>100.00000000000001</v>
      </c>
    </row>
    <row r="66" spans="1:79" s="166" customFormat="1">
      <c r="A66" s="164">
        <v>38</v>
      </c>
      <c r="B66" s="165">
        <f>'Provincial spending by services'!F66</f>
        <v>0.36396243545432488</v>
      </c>
      <c r="C66" s="165">
        <f>'Provincial spending by services'!G66</f>
        <v>0.1286000605271948</v>
      </c>
      <c r="D66" s="165">
        <f>'Provincial spending by services'!H66</f>
        <v>0.1286000605271948</v>
      </c>
      <c r="E66" s="165">
        <f>'Provincial spending by services'!I66+'Provincial spending by services'!J66</f>
        <v>0.20017933949987865</v>
      </c>
      <c r="F66" s="165">
        <f>'Provincial spending by services'!K66</f>
        <v>0.20017933949987868</v>
      </c>
      <c r="G66" s="165">
        <f>'Provincial spending by services'!L66</f>
        <v>0.23050954245440575</v>
      </c>
      <c r="I66" s="167">
        <f>'Provincial spending by services'!N66</f>
        <v>0.12760446129214245</v>
      </c>
      <c r="J66" s="167">
        <f>'Provincial spending by services'!O66</f>
        <v>4.5086909656557005E-2</v>
      </c>
      <c r="K66" s="167">
        <f>'Provincial spending by services'!P66</f>
        <v>4.5086909656557005E-2</v>
      </c>
      <c r="L66" s="167">
        <f>'Provincial spending by services'!Q66+'Provincial spending by services'!R66</f>
        <v>7.0182453710678355E-2</v>
      </c>
      <c r="M66" s="167">
        <f>'Provincial spending by services'!S66</f>
        <v>7.0182453710678355E-2</v>
      </c>
      <c r="N66" s="167">
        <f>'Provincial spending by services'!T66</f>
        <v>8.0816158818356881E-2</v>
      </c>
      <c r="P66" s="165">
        <f>'Provincial spending by services'!V66</f>
        <v>0.68873143353661848</v>
      </c>
      <c r="Q66" s="165">
        <f>'Provincial spending by services'!W66</f>
        <v>0.24335177318293855</v>
      </c>
      <c r="R66" s="165">
        <f>'Provincial spending by services'!X66</f>
        <v>0.24335177318293855</v>
      </c>
      <c r="S66" s="165">
        <f>'Provincial spending by services'!Y66+'Provincial spending by services'!Z66</f>
        <v>0.37880228844514013</v>
      </c>
      <c r="T66" s="165">
        <f>'Provincial spending by services'!AA66</f>
        <v>0.37880228844514013</v>
      </c>
      <c r="U66" s="165">
        <f>'Provincial spending by services'!AB66</f>
        <v>0.43619657457319172</v>
      </c>
      <c r="W66" s="165">
        <f>'Provincial spending by services'!AD66</f>
        <v>0.53328295748221199</v>
      </c>
      <c r="X66" s="165">
        <f>'Provincial spending by services'!AE66</f>
        <v>0.18842664497704825</v>
      </c>
      <c r="Y66" s="165">
        <f>'Provincial spending by services'!AF66</f>
        <v>0.18842664497704825</v>
      </c>
      <c r="Z66" s="165">
        <f>'Provincial spending by services'!AG66+'Provincial spending by services'!AH66</f>
        <v>0.29330562661521659</v>
      </c>
      <c r="AA66" s="165">
        <f>'Provincial spending by services'!AI66</f>
        <v>0.29330562661521659</v>
      </c>
      <c r="AB66" s="165">
        <f>'Provincial spending by services'!AJ66</f>
        <v>0.33774587307206755</v>
      </c>
      <c r="AD66" s="165">
        <f>'Provincial spending by services'!AL66</f>
        <v>5.8083742544042591</v>
      </c>
      <c r="AE66" s="165">
        <f>'Provincial spending by services'!AM66</f>
        <v>2.0522922365561715</v>
      </c>
      <c r="AF66" s="165">
        <f>'Provincial spending by services'!AN66</f>
        <v>2.0522922365561715</v>
      </c>
      <c r="AG66" s="165">
        <f>'Provincial spending by services'!AO66+'Provincial spending by services'!AP66</f>
        <v>3.1946058399223425</v>
      </c>
      <c r="AH66" s="165">
        <f>'Provincial spending by services'!AQ66</f>
        <v>3.1946058399223425</v>
      </c>
      <c r="AI66" s="165">
        <f>'Provincial spending by services'!AR66</f>
        <v>3.6786370277893639</v>
      </c>
      <c r="AK66" s="165">
        <f>'Provincial spending by services'!AT66</f>
        <v>10.478119427847123</v>
      </c>
      <c r="AL66" s="165">
        <f>'Provincial spending by services'!AU66</f>
        <v>3.7022688645059838</v>
      </c>
      <c r="AM66" s="165">
        <f>'Provincial spending by services'!AV66</f>
        <v>3.7022688645059838</v>
      </c>
      <c r="AN66" s="165">
        <f>'Provincial spending by services'!AW66+'Provincial spending by services'!AX66</f>
        <v>5.7629656853159172</v>
      </c>
      <c r="AO66" s="165">
        <f>'Provincial spending by services'!AY66</f>
        <v>5.7629656853159172</v>
      </c>
      <c r="AP66" s="165">
        <f>'Provincial spending by services'!AZ66</f>
        <v>6.6361423043031778</v>
      </c>
      <c r="AR66" s="165">
        <f>'Provincial spending by services'!BB66</f>
        <v>1.2393482036371934</v>
      </c>
      <c r="AS66" s="165">
        <f>'Provincial spending by services'!BC66</f>
        <v>0.43790303195180835</v>
      </c>
      <c r="AT66" s="165">
        <f>'Provincial spending by services'!BD66</f>
        <v>0.43790303195180835</v>
      </c>
      <c r="AU66" s="165">
        <f>'Provincial spending by services'!BE66+'Provincial spending by services'!BF66</f>
        <v>0.68164151200045642</v>
      </c>
      <c r="AV66" s="165">
        <f>'Provincial spending by services'!BG66</f>
        <v>0.68164151200045631</v>
      </c>
      <c r="AW66" s="165">
        <f>'Provincial spending by services'!BH66</f>
        <v>0.78492052897022246</v>
      </c>
      <c r="AY66" s="165">
        <f>'Provincial spending by services'!BJ66</f>
        <v>0.98635251035219351</v>
      </c>
      <c r="AZ66" s="165">
        <f>'Provincial spending by services'!BK66</f>
        <v>0.34851122032444176</v>
      </c>
      <c r="BA66" s="167">
        <f>'Provincial spending by services'!BL66</f>
        <v>0.34851122032444176</v>
      </c>
      <c r="BB66" s="167">
        <f>'Provincial spending by services'!BM66+'Provincial spending by services'!BN66</f>
        <v>0.54249388069370641</v>
      </c>
      <c r="BC66" s="167">
        <f>'Provincial spending by services'!BO66</f>
        <v>0.54249388069370641</v>
      </c>
      <c r="BD66" s="167">
        <f>'Provincial spending by services'!BP66</f>
        <v>0.62468992322305594</v>
      </c>
      <c r="BE66" s="167"/>
      <c r="BF66" s="167">
        <f>'Provincial spending by services'!BR66</f>
        <v>4.9188808378419555</v>
      </c>
      <c r="BG66" s="167">
        <f>'Provincial spending by services'!BS66</f>
        <v>1.7380045627041578</v>
      </c>
      <c r="BH66" s="167">
        <f>'Provincial spending by services'!BT66</f>
        <v>1.7380045627041578</v>
      </c>
      <c r="BI66" s="167">
        <f>'Provincial spending by services'!BU66+'Provincial spending by services'!BV66</f>
        <v>2.7053844608130753</v>
      </c>
      <c r="BJ66" s="167">
        <f>'Provincial spending by services'!BW66</f>
        <v>2.7053844608130757</v>
      </c>
      <c r="BK66" s="167">
        <f>'Provincial spending by services'!BX66</f>
        <v>3.1152911972999053</v>
      </c>
      <c r="BL66" s="167"/>
      <c r="BM66" s="167">
        <f>'Provincial spending by services'!BZ66</f>
        <v>3.7194302233630445</v>
      </c>
      <c r="BN66" s="167">
        <f>'Provincial spending by services'!CA66</f>
        <v>1.3141986789216091</v>
      </c>
      <c r="BO66" s="167">
        <f>'Provincial spending by services'!CB66</f>
        <v>1.3141986789216091</v>
      </c>
      <c r="BP66" s="167">
        <f>'Provincial spending by services'!CC66+'Provincial spending by services'!CD66</f>
        <v>2.0456866228496744</v>
      </c>
      <c r="BQ66" s="167">
        <f>'Provincial spending by services'!CE66</f>
        <v>2.0456866228496744</v>
      </c>
      <c r="BR66" s="167">
        <f>'Provincial spending by services'!CF66</f>
        <v>2.3556391414632616</v>
      </c>
      <c r="BS66" s="167"/>
      <c r="BT66" s="167">
        <f>'Provincial spending by services'!CH66</f>
        <v>0.20568069664940072</v>
      </c>
      <c r="BU66" s="167">
        <f>'Provincial spending by services'!CI66</f>
        <v>7.2673846149454935E-2</v>
      </c>
      <c r="BV66" s="167">
        <f>'Provincial spending by services'!CJ66</f>
        <v>7.2673846149454935E-2</v>
      </c>
      <c r="BW66" s="167">
        <f>'Provincial spending by services'!CK66+'Provincial spending by services'!CL66</f>
        <v>0.1131243831571704</v>
      </c>
      <c r="BX66" s="167">
        <f>'Provincial spending by services'!CM66</f>
        <v>0.1131243831571704</v>
      </c>
      <c r="BY66" s="167">
        <f>'Provincial spending by services'!CN66</f>
        <v>0.13026444121128714</v>
      </c>
      <c r="CA66" s="58">
        <f t="shared" si="0"/>
        <v>100.00000000000001</v>
      </c>
    </row>
    <row r="67" spans="1:79" s="166" customFormat="1">
      <c r="A67" s="164">
        <v>39</v>
      </c>
      <c r="B67" s="165">
        <f>'Provincial spending by services'!F67</f>
        <v>0.36396243545432494</v>
      </c>
      <c r="C67" s="165">
        <f>'Provincial spending by services'!G67</f>
        <v>0.12860006052719483</v>
      </c>
      <c r="D67" s="165">
        <f>'Provincial spending by services'!H67</f>
        <v>0.12860006052719483</v>
      </c>
      <c r="E67" s="165">
        <f>'Provincial spending by services'!I67+'Provincial spending by services'!J67</f>
        <v>0.20017933949987873</v>
      </c>
      <c r="F67" s="165">
        <f>'Provincial spending by services'!K67</f>
        <v>0.20017933949987873</v>
      </c>
      <c r="G67" s="165">
        <f>'Provincial spending by services'!L67</f>
        <v>0.2305095424544058</v>
      </c>
      <c r="I67" s="167">
        <f>'Provincial spending by services'!N67</f>
        <v>0.12760446129214248</v>
      </c>
      <c r="J67" s="167">
        <f>'Provincial spending by services'!O67</f>
        <v>4.5086909656557012E-2</v>
      </c>
      <c r="K67" s="167">
        <f>'Provincial spending by services'!P67</f>
        <v>4.5086909656557012E-2</v>
      </c>
      <c r="L67" s="167">
        <f>'Provincial spending by services'!Q67+'Provincial spending by services'!R67</f>
        <v>7.0182453710678369E-2</v>
      </c>
      <c r="M67" s="167">
        <f>'Provincial spending by services'!S67</f>
        <v>7.0182453710678369E-2</v>
      </c>
      <c r="N67" s="167">
        <f>'Provincial spending by services'!T67</f>
        <v>8.0816158818356909E-2</v>
      </c>
      <c r="P67" s="165">
        <f>'Provincial spending by services'!V67</f>
        <v>0.68873143353661848</v>
      </c>
      <c r="Q67" s="165">
        <f>'Provincial spending by services'!W67</f>
        <v>0.24335177318293855</v>
      </c>
      <c r="R67" s="165">
        <f>'Provincial spending by services'!X67</f>
        <v>0.24335177318293855</v>
      </c>
      <c r="S67" s="165">
        <f>'Provincial spending by services'!Y67+'Provincial spending by services'!Z67</f>
        <v>0.37880228844514013</v>
      </c>
      <c r="T67" s="165">
        <f>'Provincial spending by services'!AA67</f>
        <v>0.37880228844514013</v>
      </c>
      <c r="U67" s="165">
        <f>'Provincial spending by services'!AB67</f>
        <v>0.43619657457319172</v>
      </c>
      <c r="W67" s="165">
        <f>'Provincial spending by services'!AD67</f>
        <v>0.53328295748221211</v>
      </c>
      <c r="X67" s="165">
        <f>'Provincial spending by services'!AE67</f>
        <v>0.18842664497704828</v>
      </c>
      <c r="Y67" s="165">
        <f>'Provincial spending by services'!AF67</f>
        <v>0.18842664497704828</v>
      </c>
      <c r="Z67" s="165">
        <f>'Provincial spending by services'!AG67+'Provincial spending by services'!AH67</f>
        <v>0.29330562661521664</v>
      </c>
      <c r="AA67" s="165">
        <f>'Provincial spending by services'!AI67</f>
        <v>0.29330562661521664</v>
      </c>
      <c r="AB67" s="165">
        <f>'Provincial spending by services'!AJ67</f>
        <v>0.33774587307206766</v>
      </c>
      <c r="AD67" s="165">
        <f>'Provincial spending by services'!AL67</f>
        <v>5.8083742544042591</v>
      </c>
      <c r="AE67" s="165">
        <f>'Provincial spending by services'!AM67</f>
        <v>2.0522922365561715</v>
      </c>
      <c r="AF67" s="165">
        <f>'Provincial spending by services'!AN67</f>
        <v>2.0522922365561715</v>
      </c>
      <c r="AG67" s="165">
        <f>'Provincial spending by services'!AO67+'Provincial spending by services'!AP67</f>
        <v>3.1946058399223425</v>
      </c>
      <c r="AH67" s="165">
        <f>'Provincial spending by services'!AQ67</f>
        <v>3.1946058399223425</v>
      </c>
      <c r="AI67" s="165">
        <f>'Provincial spending by services'!AR67</f>
        <v>3.6786370277893639</v>
      </c>
      <c r="AK67" s="165">
        <f>'Provincial spending by services'!AT67</f>
        <v>10.478119427847126</v>
      </c>
      <c r="AL67" s="165">
        <f>'Provincial spending by services'!AU67</f>
        <v>3.7022688645059847</v>
      </c>
      <c r="AM67" s="165">
        <f>'Provincial spending by services'!AV67</f>
        <v>3.7022688645059847</v>
      </c>
      <c r="AN67" s="165">
        <f>'Provincial spending by services'!AW67+'Provincial spending by services'!AX67</f>
        <v>5.762965685315919</v>
      </c>
      <c r="AO67" s="165">
        <f>'Provincial spending by services'!AY67</f>
        <v>5.762965685315919</v>
      </c>
      <c r="AP67" s="165">
        <f>'Provincial spending by services'!AZ67</f>
        <v>6.6361423043031795</v>
      </c>
      <c r="AR67" s="165">
        <f>'Provincial spending by services'!BB67</f>
        <v>1.2393482036371937</v>
      </c>
      <c r="AS67" s="165">
        <f>'Provincial spending by services'!BC67</f>
        <v>0.43790303195180846</v>
      </c>
      <c r="AT67" s="165">
        <f>'Provincial spending by services'!BD67</f>
        <v>0.43790303195180846</v>
      </c>
      <c r="AU67" s="165">
        <f>'Provincial spending by services'!BE67+'Provincial spending by services'!BF67</f>
        <v>0.68164151200045653</v>
      </c>
      <c r="AV67" s="165">
        <f>'Provincial spending by services'!BG67</f>
        <v>0.68164151200045642</v>
      </c>
      <c r="AW67" s="165">
        <f>'Provincial spending by services'!BH67</f>
        <v>0.78492052897022258</v>
      </c>
      <c r="AY67" s="165">
        <f>'Provincial spending by services'!BJ67</f>
        <v>0.98635251035219351</v>
      </c>
      <c r="AZ67" s="165">
        <f>'Provincial spending by services'!BK67</f>
        <v>0.34851122032444176</v>
      </c>
      <c r="BA67" s="167">
        <f>'Provincial spending by services'!BL67</f>
        <v>0.34851122032444176</v>
      </c>
      <c r="BB67" s="167">
        <f>'Provincial spending by services'!BM67+'Provincial spending by services'!BN67</f>
        <v>0.54249388069370641</v>
      </c>
      <c r="BC67" s="167">
        <f>'Provincial spending by services'!BO67</f>
        <v>0.54249388069370641</v>
      </c>
      <c r="BD67" s="167">
        <f>'Provincial spending by services'!BP67</f>
        <v>0.62468992322305594</v>
      </c>
      <c r="BE67" s="167"/>
      <c r="BF67" s="167">
        <f>'Provincial spending by services'!BR67</f>
        <v>4.9188808378419573</v>
      </c>
      <c r="BG67" s="167">
        <f>'Provincial spending by services'!BS67</f>
        <v>1.7380045627041585</v>
      </c>
      <c r="BH67" s="167">
        <f>'Provincial spending by services'!BT67</f>
        <v>1.7380045627041585</v>
      </c>
      <c r="BI67" s="167">
        <f>'Provincial spending by services'!BU67+'Provincial spending by services'!BV67</f>
        <v>2.7053844608130766</v>
      </c>
      <c r="BJ67" s="167">
        <f>'Provincial spending by services'!BW67</f>
        <v>2.7053844608130766</v>
      </c>
      <c r="BK67" s="167">
        <f>'Provincial spending by services'!BX67</f>
        <v>3.1152911972999062</v>
      </c>
      <c r="BL67" s="167"/>
      <c r="BM67" s="167">
        <f>'Provincial spending by services'!BZ67</f>
        <v>3.7194302233630436</v>
      </c>
      <c r="BN67" s="167">
        <f>'Provincial spending by services'!CA67</f>
        <v>1.3141986789216089</v>
      </c>
      <c r="BO67" s="167">
        <f>'Provincial spending by services'!CB67</f>
        <v>1.3141986789216089</v>
      </c>
      <c r="BP67" s="167">
        <f>'Provincial spending by services'!CC67+'Provincial spending by services'!CD67</f>
        <v>2.045686622849674</v>
      </c>
      <c r="BQ67" s="167">
        <f>'Provincial spending by services'!CE67</f>
        <v>2.045686622849674</v>
      </c>
      <c r="BR67" s="167">
        <f>'Provincial spending by services'!CF67</f>
        <v>2.3556391414632611</v>
      </c>
      <c r="BS67" s="167"/>
      <c r="BT67" s="167">
        <f>'Provincial spending by services'!CH67</f>
        <v>0.20568069664940081</v>
      </c>
      <c r="BU67" s="167">
        <f>'Provincial spending by services'!CI67</f>
        <v>7.2673846149454963E-2</v>
      </c>
      <c r="BV67" s="167">
        <f>'Provincial spending by services'!CJ67</f>
        <v>7.2673846149454963E-2</v>
      </c>
      <c r="BW67" s="167">
        <f>'Provincial spending by services'!CK67+'Provincial spending by services'!CL67</f>
        <v>0.11312438315717044</v>
      </c>
      <c r="BX67" s="167">
        <f>'Provincial spending by services'!CM67</f>
        <v>0.11312438315717044</v>
      </c>
      <c r="BY67" s="167">
        <f>'Provincial spending by services'!CN67</f>
        <v>0.13026444121128716</v>
      </c>
      <c r="CA67" s="58">
        <f t="shared" si="0"/>
        <v>100.00000000000001</v>
      </c>
    </row>
    <row r="68" spans="1:79" s="166" customFormat="1">
      <c r="A68" s="164">
        <v>40</v>
      </c>
      <c r="B68" s="165">
        <f>'Provincial spending by services'!F68</f>
        <v>0.36396243545432488</v>
      </c>
      <c r="C68" s="165">
        <f>'Provincial spending by services'!G68</f>
        <v>0.1286000605271948</v>
      </c>
      <c r="D68" s="165">
        <f>'Provincial spending by services'!H68</f>
        <v>0.1286000605271948</v>
      </c>
      <c r="E68" s="165">
        <f>'Provincial spending by services'!I68+'Provincial spending by services'!J68</f>
        <v>0.20017933949987865</v>
      </c>
      <c r="F68" s="165">
        <f>'Provincial spending by services'!K68</f>
        <v>0.20017933949987868</v>
      </c>
      <c r="G68" s="165">
        <f>'Provincial spending by services'!L68</f>
        <v>0.23050954245440575</v>
      </c>
      <c r="I68" s="167">
        <f>'Provincial spending by services'!N68</f>
        <v>0.12760446129214245</v>
      </c>
      <c r="J68" s="167">
        <f>'Provincial spending by services'!O68</f>
        <v>4.5086909656557005E-2</v>
      </c>
      <c r="K68" s="167">
        <f>'Provincial spending by services'!P68</f>
        <v>4.5086909656557005E-2</v>
      </c>
      <c r="L68" s="167">
        <f>'Provincial spending by services'!Q68+'Provincial spending by services'!R68</f>
        <v>7.0182453710678355E-2</v>
      </c>
      <c r="M68" s="167">
        <f>'Provincial spending by services'!S68</f>
        <v>7.0182453710678355E-2</v>
      </c>
      <c r="N68" s="167">
        <f>'Provincial spending by services'!T68</f>
        <v>8.0816158818356881E-2</v>
      </c>
      <c r="P68" s="165">
        <f>'Provincial spending by services'!V68</f>
        <v>0.68873143353661848</v>
      </c>
      <c r="Q68" s="165">
        <f>'Provincial spending by services'!W68</f>
        <v>0.24335177318293855</v>
      </c>
      <c r="R68" s="165">
        <f>'Provincial spending by services'!X68</f>
        <v>0.24335177318293855</v>
      </c>
      <c r="S68" s="165">
        <f>'Provincial spending by services'!Y68+'Provincial spending by services'!Z68</f>
        <v>0.37880228844514013</v>
      </c>
      <c r="T68" s="165">
        <f>'Provincial spending by services'!AA68</f>
        <v>0.37880228844514013</v>
      </c>
      <c r="U68" s="165">
        <f>'Provincial spending by services'!AB68</f>
        <v>0.43619657457319172</v>
      </c>
      <c r="W68" s="165">
        <f>'Provincial spending by services'!AD68</f>
        <v>0.53328295748221199</v>
      </c>
      <c r="X68" s="165">
        <f>'Provincial spending by services'!AE68</f>
        <v>0.18842664497704825</v>
      </c>
      <c r="Y68" s="165">
        <f>'Provincial spending by services'!AF68</f>
        <v>0.18842664497704825</v>
      </c>
      <c r="Z68" s="165">
        <f>'Provincial spending by services'!AG68+'Provincial spending by services'!AH68</f>
        <v>0.29330562661521659</v>
      </c>
      <c r="AA68" s="165">
        <f>'Provincial spending by services'!AI68</f>
        <v>0.29330562661521659</v>
      </c>
      <c r="AB68" s="165">
        <f>'Provincial spending by services'!AJ68</f>
        <v>0.33774587307206755</v>
      </c>
      <c r="AD68" s="165">
        <f>'Provincial spending by services'!AL68</f>
        <v>5.8083742544042591</v>
      </c>
      <c r="AE68" s="165">
        <f>'Provincial spending by services'!AM68</f>
        <v>2.0522922365561715</v>
      </c>
      <c r="AF68" s="165">
        <f>'Provincial spending by services'!AN68</f>
        <v>2.0522922365561715</v>
      </c>
      <c r="AG68" s="165">
        <f>'Provincial spending by services'!AO68+'Provincial spending by services'!AP68</f>
        <v>3.1946058399223425</v>
      </c>
      <c r="AH68" s="165">
        <f>'Provincial spending by services'!AQ68</f>
        <v>3.1946058399223425</v>
      </c>
      <c r="AI68" s="165">
        <f>'Provincial spending by services'!AR68</f>
        <v>3.6786370277893639</v>
      </c>
      <c r="AK68" s="165">
        <f>'Provincial spending by services'!AT68</f>
        <v>10.478119427847123</v>
      </c>
      <c r="AL68" s="165">
        <f>'Provincial spending by services'!AU68</f>
        <v>3.7022688645059838</v>
      </c>
      <c r="AM68" s="165">
        <f>'Provincial spending by services'!AV68</f>
        <v>3.7022688645059838</v>
      </c>
      <c r="AN68" s="165">
        <f>'Provincial spending by services'!AW68+'Provincial spending by services'!AX68</f>
        <v>5.7629656853159172</v>
      </c>
      <c r="AO68" s="165">
        <f>'Provincial spending by services'!AY68</f>
        <v>5.7629656853159172</v>
      </c>
      <c r="AP68" s="165">
        <f>'Provincial spending by services'!AZ68</f>
        <v>6.6361423043031778</v>
      </c>
      <c r="AR68" s="165">
        <f>'Provincial spending by services'!BB68</f>
        <v>1.2393482036371934</v>
      </c>
      <c r="AS68" s="165">
        <f>'Provincial spending by services'!BC68</f>
        <v>0.43790303195180835</v>
      </c>
      <c r="AT68" s="165">
        <f>'Provincial spending by services'!BD68</f>
        <v>0.43790303195180835</v>
      </c>
      <c r="AU68" s="165">
        <f>'Provincial spending by services'!BE68+'Provincial spending by services'!BF68</f>
        <v>0.68164151200045642</v>
      </c>
      <c r="AV68" s="165">
        <f>'Provincial spending by services'!BG68</f>
        <v>0.68164151200045631</v>
      </c>
      <c r="AW68" s="165">
        <f>'Provincial spending by services'!BH68</f>
        <v>0.78492052897022246</v>
      </c>
      <c r="AY68" s="165">
        <f>'Provincial spending by services'!BJ68</f>
        <v>0.98635251035219351</v>
      </c>
      <c r="AZ68" s="165">
        <f>'Provincial spending by services'!BK68</f>
        <v>0.34851122032444176</v>
      </c>
      <c r="BA68" s="167">
        <f>'Provincial spending by services'!BL68</f>
        <v>0.34851122032444176</v>
      </c>
      <c r="BB68" s="167">
        <f>'Provincial spending by services'!BM68+'Provincial spending by services'!BN68</f>
        <v>0.54249388069370641</v>
      </c>
      <c r="BC68" s="167">
        <f>'Provincial spending by services'!BO68</f>
        <v>0.54249388069370641</v>
      </c>
      <c r="BD68" s="167">
        <f>'Provincial spending by services'!BP68</f>
        <v>0.62468992322305594</v>
      </c>
      <c r="BE68" s="167"/>
      <c r="BF68" s="167">
        <f>'Provincial spending by services'!BR68</f>
        <v>4.9188808378419555</v>
      </c>
      <c r="BG68" s="167">
        <f>'Provincial spending by services'!BS68</f>
        <v>1.7380045627041578</v>
      </c>
      <c r="BH68" s="167">
        <f>'Provincial spending by services'!BT68</f>
        <v>1.7380045627041578</v>
      </c>
      <c r="BI68" s="167">
        <f>'Provincial spending by services'!BU68+'Provincial spending by services'!BV68</f>
        <v>2.7053844608130753</v>
      </c>
      <c r="BJ68" s="167">
        <f>'Provincial spending by services'!BW68</f>
        <v>2.7053844608130757</v>
      </c>
      <c r="BK68" s="167">
        <f>'Provincial spending by services'!BX68</f>
        <v>3.1152911972999053</v>
      </c>
      <c r="BL68" s="167"/>
      <c r="BM68" s="167">
        <f>'Provincial spending by services'!BZ68</f>
        <v>3.7194302233630427</v>
      </c>
      <c r="BN68" s="167">
        <f>'Provincial spending by services'!CA68</f>
        <v>1.3141986789216087</v>
      </c>
      <c r="BO68" s="167">
        <f>'Provincial spending by services'!CB68</f>
        <v>1.3141986789216087</v>
      </c>
      <c r="BP68" s="167">
        <f>'Provincial spending by services'!CC68+'Provincial spending by services'!CD68</f>
        <v>2.0456866228496735</v>
      </c>
      <c r="BQ68" s="167">
        <f>'Provincial spending by services'!CE68</f>
        <v>2.0456866228496735</v>
      </c>
      <c r="BR68" s="167">
        <f>'Provincial spending by services'!CF68</f>
        <v>2.3556391414632603</v>
      </c>
      <c r="BS68" s="167"/>
      <c r="BT68" s="167">
        <f>'Provincial spending by services'!CH68</f>
        <v>0.20568069664940075</v>
      </c>
      <c r="BU68" s="167">
        <f>'Provincial spending by services'!CI68</f>
        <v>7.2673846149454935E-2</v>
      </c>
      <c r="BV68" s="167">
        <f>'Provincial spending by services'!CJ68</f>
        <v>7.2673846149454935E-2</v>
      </c>
      <c r="BW68" s="167">
        <f>'Provincial spending by services'!CK68+'Provincial spending by services'!CL68</f>
        <v>0.11312438315717041</v>
      </c>
      <c r="BX68" s="167">
        <f>'Provincial spending by services'!CM68</f>
        <v>0.11312438315717041</v>
      </c>
      <c r="BY68" s="167">
        <f>'Provincial spending by services'!CN68</f>
        <v>0.13026444121128714</v>
      </c>
      <c r="CA68" s="58">
        <f t="shared" ref="CA68:CA78" si="1">SUM(B68:BY68)</f>
        <v>100.00000000000001</v>
      </c>
    </row>
    <row r="69" spans="1:79" s="166" customFormat="1">
      <c r="A69" s="164">
        <v>41</v>
      </c>
      <c r="B69" s="165">
        <f>'Provincial spending by services'!F69</f>
        <v>0.36396243545432488</v>
      </c>
      <c r="C69" s="165">
        <f>'Provincial spending by services'!G69</f>
        <v>0.1286000605271948</v>
      </c>
      <c r="D69" s="165">
        <f>'Provincial spending by services'!H69</f>
        <v>0.1286000605271948</v>
      </c>
      <c r="E69" s="165">
        <f>'Provincial spending by services'!I69+'Provincial spending by services'!J69</f>
        <v>0.20017933949987865</v>
      </c>
      <c r="F69" s="165">
        <f>'Provincial spending by services'!K69</f>
        <v>0.20017933949987868</v>
      </c>
      <c r="G69" s="165">
        <f>'Provincial spending by services'!L69</f>
        <v>0.23050954245440575</v>
      </c>
      <c r="I69" s="167">
        <f>'Provincial spending by services'!N69</f>
        <v>0.12760446129214245</v>
      </c>
      <c r="J69" s="167">
        <f>'Provincial spending by services'!O69</f>
        <v>4.5086909656557005E-2</v>
      </c>
      <c r="K69" s="167">
        <f>'Provincial spending by services'!P69</f>
        <v>4.5086909656557005E-2</v>
      </c>
      <c r="L69" s="167">
        <f>'Provincial spending by services'!Q69+'Provincial spending by services'!R69</f>
        <v>7.0182453710678355E-2</v>
      </c>
      <c r="M69" s="167">
        <f>'Provincial spending by services'!S69</f>
        <v>7.0182453710678355E-2</v>
      </c>
      <c r="N69" s="167">
        <f>'Provincial spending by services'!T69</f>
        <v>8.0816158818356881E-2</v>
      </c>
      <c r="P69" s="165">
        <f>'Provincial spending by services'!V69</f>
        <v>0.68873143353661848</v>
      </c>
      <c r="Q69" s="165">
        <f>'Provincial spending by services'!W69</f>
        <v>0.24335177318293855</v>
      </c>
      <c r="R69" s="165">
        <f>'Provincial spending by services'!X69</f>
        <v>0.24335177318293855</v>
      </c>
      <c r="S69" s="165">
        <f>'Provincial spending by services'!Y69+'Provincial spending by services'!Z69</f>
        <v>0.37880228844514013</v>
      </c>
      <c r="T69" s="165">
        <f>'Provincial spending by services'!AA69</f>
        <v>0.37880228844514013</v>
      </c>
      <c r="U69" s="165">
        <f>'Provincial spending by services'!AB69</f>
        <v>0.43619657457319172</v>
      </c>
      <c r="W69" s="165">
        <f>'Provincial spending by services'!AD69</f>
        <v>0.53328295748221199</v>
      </c>
      <c r="X69" s="165">
        <f>'Provincial spending by services'!AE69</f>
        <v>0.18842664497704825</v>
      </c>
      <c r="Y69" s="165">
        <f>'Provincial spending by services'!AF69</f>
        <v>0.18842664497704825</v>
      </c>
      <c r="Z69" s="165">
        <f>'Provincial spending by services'!AG69+'Provincial spending by services'!AH69</f>
        <v>0.29330562661521659</v>
      </c>
      <c r="AA69" s="165">
        <f>'Provincial spending by services'!AI69</f>
        <v>0.29330562661521659</v>
      </c>
      <c r="AB69" s="165">
        <f>'Provincial spending by services'!AJ69</f>
        <v>0.33774587307206755</v>
      </c>
      <c r="AD69" s="165">
        <f>'Provincial spending by services'!AL69</f>
        <v>5.8083742544042583</v>
      </c>
      <c r="AE69" s="165">
        <f>'Provincial spending by services'!AM69</f>
        <v>2.0522922365561715</v>
      </c>
      <c r="AF69" s="165">
        <f>'Provincial spending by services'!AN69</f>
        <v>2.0522922365561715</v>
      </c>
      <c r="AG69" s="165">
        <f>'Provincial spending by services'!AO69+'Provincial spending by services'!AP69</f>
        <v>3.194605839922342</v>
      </c>
      <c r="AH69" s="165">
        <f>'Provincial spending by services'!AQ69</f>
        <v>3.194605839922342</v>
      </c>
      <c r="AI69" s="165">
        <f>'Provincial spending by services'!AR69</f>
        <v>3.6786370277893634</v>
      </c>
      <c r="AK69" s="165">
        <f>'Provincial spending by services'!AT69</f>
        <v>10.478119427847123</v>
      </c>
      <c r="AL69" s="165">
        <f>'Provincial spending by services'!AU69</f>
        <v>3.7022688645059838</v>
      </c>
      <c r="AM69" s="165">
        <f>'Provincial spending by services'!AV69</f>
        <v>3.7022688645059838</v>
      </c>
      <c r="AN69" s="165">
        <f>'Provincial spending by services'!AW69+'Provincial spending by services'!AX69</f>
        <v>5.7629656853159172</v>
      </c>
      <c r="AO69" s="165">
        <f>'Provincial spending by services'!AY69</f>
        <v>5.7629656853159172</v>
      </c>
      <c r="AP69" s="165">
        <f>'Provincial spending by services'!AZ69</f>
        <v>6.6361423043031778</v>
      </c>
      <c r="AR69" s="165">
        <f>'Provincial spending by services'!BB69</f>
        <v>1.2393482036371934</v>
      </c>
      <c r="AS69" s="165">
        <f>'Provincial spending by services'!BC69</f>
        <v>0.43790303195180835</v>
      </c>
      <c r="AT69" s="165">
        <f>'Provincial spending by services'!BD69</f>
        <v>0.43790303195180835</v>
      </c>
      <c r="AU69" s="165">
        <f>'Provincial spending by services'!BE69+'Provincial spending by services'!BF69</f>
        <v>0.68164151200045642</v>
      </c>
      <c r="AV69" s="165">
        <f>'Provincial spending by services'!BG69</f>
        <v>0.68164151200045631</v>
      </c>
      <c r="AW69" s="165">
        <f>'Provincial spending by services'!BH69</f>
        <v>0.78492052897022246</v>
      </c>
      <c r="AY69" s="165">
        <f>'Provincial spending by services'!BJ69</f>
        <v>0.98635251035219351</v>
      </c>
      <c r="AZ69" s="165">
        <f>'Provincial spending by services'!BK69</f>
        <v>0.34851122032444176</v>
      </c>
      <c r="BA69" s="167">
        <f>'Provincial spending by services'!BL69</f>
        <v>0.34851122032444176</v>
      </c>
      <c r="BB69" s="167">
        <f>'Provincial spending by services'!BM69+'Provincial spending by services'!BN69</f>
        <v>0.54249388069370641</v>
      </c>
      <c r="BC69" s="167">
        <f>'Provincial spending by services'!BO69</f>
        <v>0.54249388069370641</v>
      </c>
      <c r="BD69" s="167">
        <f>'Provincial spending by services'!BP69</f>
        <v>0.62468992322305594</v>
      </c>
      <c r="BE69" s="167"/>
      <c r="BF69" s="167">
        <f>'Provincial spending by services'!BR69</f>
        <v>4.9188808378419573</v>
      </c>
      <c r="BG69" s="167">
        <f>'Provincial spending by services'!BS69</f>
        <v>1.7380045627041585</v>
      </c>
      <c r="BH69" s="167">
        <f>'Provincial spending by services'!BT69</f>
        <v>1.7380045627041585</v>
      </c>
      <c r="BI69" s="167">
        <f>'Provincial spending by services'!BU69+'Provincial spending by services'!BV69</f>
        <v>2.7053844608130766</v>
      </c>
      <c r="BJ69" s="167">
        <f>'Provincial spending by services'!BW69</f>
        <v>2.7053844608130766</v>
      </c>
      <c r="BK69" s="167">
        <f>'Provincial spending by services'!BX69</f>
        <v>3.1152911972999062</v>
      </c>
      <c r="BL69" s="167"/>
      <c r="BM69" s="167">
        <f>'Provincial spending by services'!BZ69</f>
        <v>3.7194302233630427</v>
      </c>
      <c r="BN69" s="167">
        <f>'Provincial spending by services'!CA69</f>
        <v>1.3141986789216087</v>
      </c>
      <c r="BO69" s="167">
        <f>'Provincial spending by services'!CB69</f>
        <v>1.3141986789216087</v>
      </c>
      <c r="BP69" s="167">
        <f>'Provincial spending by services'!CC69+'Provincial spending by services'!CD69</f>
        <v>2.0456866228496735</v>
      </c>
      <c r="BQ69" s="167">
        <f>'Provincial spending by services'!CE69</f>
        <v>2.0456866228496735</v>
      </c>
      <c r="BR69" s="167">
        <f>'Provincial spending by services'!CF69</f>
        <v>2.3556391414632603</v>
      </c>
      <c r="BS69" s="167"/>
      <c r="BT69" s="167">
        <f>'Provincial spending by services'!CH69</f>
        <v>0.20568069664940083</v>
      </c>
      <c r="BU69" s="167">
        <f>'Provincial spending by services'!CI69</f>
        <v>7.2673846149454963E-2</v>
      </c>
      <c r="BV69" s="167">
        <f>'Provincial spending by services'!CJ69</f>
        <v>7.2673846149454963E-2</v>
      </c>
      <c r="BW69" s="167">
        <f>'Provincial spending by services'!CK69+'Provincial spending by services'!CL69</f>
        <v>0.11312438315717045</v>
      </c>
      <c r="BX69" s="167">
        <f>'Provincial spending by services'!CM69</f>
        <v>0.11312438315717045</v>
      </c>
      <c r="BY69" s="167">
        <f>'Provincial spending by services'!CN69</f>
        <v>0.13026444121128719</v>
      </c>
      <c r="CA69" s="58">
        <f t="shared" si="1"/>
        <v>100.00000000000001</v>
      </c>
    </row>
    <row r="70" spans="1:79" s="166" customFormat="1">
      <c r="A70" s="164">
        <v>42</v>
      </c>
      <c r="B70" s="165">
        <f>'Provincial spending by services'!F70</f>
        <v>0.36396243545432488</v>
      </c>
      <c r="C70" s="165">
        <f>'Provincial spending by services'!G70</f>
        <v>0.1286000605271948</v>
      </c>
      <c r="D70" s="165">
        <f>'Provincial spending by services'!H70</f>
        <v>0.1286000605271948</v>
      </c>
      <c r="E70" s="165">
        <f>'Provincial spending by services'!I70+'Provincial spending by services'!J70</f>
        <v>0.20017933949987865</v>
      </c>
      <c r="F70" s="165">
        <f>'Provincial spending by services'!K70</f>
        <v>0.20017933949987868</v>
      </c>
      <c r="G70" s="165">
        <f>'Provincial spending by services'!L70</f>
        <v>0.23050954245440575</v>
      </c>
      <c r="I70" s="167">
        <f>'Provincial spending by services'!N70</f>
        <v>0.12760446129214245</v>
      </c>
      <c r="J70" s="167">
        <f>'Provincial spending by services'!O70</f>
        <v>4.5086909656557005E-2</v>
      </c>
      <c r="K70" s="167">
        <f>'Provincial spending by services'!P70</f>
        <v>4.5086909656557005E-2</v>
      </c>
      <c r="L70" s="167">
        <f>'Provincial spending by services'!Q70+'Provincial spending by services'!R70</f>
        <v>7.0182453710678355E-2</v>
      </c>
      <c r="M70" s="167">
        <f>'Provincial spending by services'!S70</f>
        <v>7.0182453710678355E-2</v>
      </c>
      <c r="N70" s="167">
        <f>'Provincial spending by services'!T70</f>
        <v>8.0816158818356881E-2</v>
      </c>
      <c r="P70" s="165">
        <f>'Provincial spending by services'!V70</f>
        <v>0.68873143353661848</v>
      </c>
      <c r="Q70" s="165">
        <f>'Provincial spending by services'!W70</f>
        <v>0.24335177318293855</v>
      </c>
      <c r="R70" s="165">
        <f>'Provincial spending by services'!X70</f>
        <v>0.24335177318293855</v>
      </c>
      <c r="S70" s="165">
        <f>'Provincial spending by services'!Y70+'Provincial spending by services'!Z70</f>
        <v>0.37880228844514013</v>
      </c>
      <c r="T70" s="165">
        <f>'Provincial spending by services'!AA70</f>
        <v>0.37880228844514013</v>
      </c>
      <c r="U70" s="165">
        <f>'Provincial spending by services'!AB70</f>
        <v>0.43619657457319172</v>
      </c>
      <c r="W70" s="165">
        <f>'Provincial spending by services'!AD70</f>
        <v>0.53328295748221199</v>
      </c>
      <c r="X70" s="165">
        <f>'Provincial spending by services'!AE70</f>
        <v>0.18842664497704825</v>
      </c>
      <c r="Y70" s="165">
        <f>'Provincial spending by services'!AF70</f>
        <v>0.18842664497704825</v>
      </c>
      <c r="Z70" s="165">
        <f>'Provincial spending by services'!AG70+'Provincial spending by services'!AH70</f>
        <v>0.29330562661521659</v>
      </c>
      <c r="AA70" s="165">
        <f>'Provincial spending by services'!AI70</f>
        <v>0.29330562661521659</v>
      </c>
      <c r="AB70" s="165">
        <f>'Provincial spending by services'!AJ70</f>
        <v>0.33774587307206755</v>
      </c>
      <c r="AD70" s="165">
        <f>'Provincial spending by services'!AL70</f>
        <v>5.8083742544042591</v>
      </c>
      <c r="AE70" s="165">
        <f>'Provincial spending by services'!AM70</f>
        <v>2.0522922365561715</v>
      </c>
      <c r="AF70" s="165">
        <f>'Provincial spending by services'!AN70</f>
        <v>2.0522922365561715</v>
      </c>
      <c r="AG70" s="165">
        <f>'Provincial spending by services'!AO70+'Provincial spending by services'!AP70</f>
        <v>3.1946058399223425</v>
      </c>
      <c r="AH70" s="165">
        <f>'Provincial spending by services'!AQ70</f>
        <v>3.1946058399223425</v>
      </c>
      <c r="AI70" s="165">
        <f>'Provincial spending by services'!AR70</f>
        <v>3.6786370277893639</v>
      </c>
      <c r="AK70" s="165">
        <f>'Provincial spending by services'!AT70</f>
        <v>10.478119427847123</v>
      </c>
      <c r="AL70" s="165">
        <f>'Provincial spending by services'!AU70</f>
        <v>3.7022688645059838</v>
      </c>
      <c r="AM70" s="165">
        <f>'Provincial spending by services'!AV70</f>
        <v>3.7022688645059838</v>
      </c>
      <c r="AN70" s="165">
        <f>'Provincial spending by services'!AW70+'Provincial spending by services'!AX70</f>
        <v>5.7629656853159172</v>
      </c>
      <c r="AO70" s="165">
        <f>'Provincial spending by services'!AY70</f>
        <v>5.7629656853159172</v>
      </c>
      <c r="AP70" s="165">
        <f>'Provincial spending by services'!AZ70</f>
        <v>6.6361423043031778</v>
      </c>
      <c r="AR70" s="165">
        <f>'Provincial spending by services'!BB70</f>
        <v>1.2393482036371934</v>
      </c>
      <c r="AS70" s="165">
        <f>'Provincial spending by services'!BC70</f>
        <v>0.43790303195180835</v>
      </c>
      <c r="AT70" s="165">
        <f>'Provincial spending by services'!BD70</f>
        <v>0.43790303195180835</v>
      </c>
      <c r="AU70" s="165">
        <f>'Provincial spending by services'!BE70+'Provincial spending by services'!BF70</f>
        <v>0.68164151200045642</v>
      </c>
      <c r="AV70" s="165">
        <f>'Provincial spending by services'!BG70</f>
        <v>0.68164151200045631</v>
      </c>
      <c r="AW70" s="165">
        <f>'Provincial spending by services'!BH70</f>
        <v>0.78492052897022246</v>
      </c>
      <c r="AY70" s="165">
        <f>'Provincial spending by services'!BJ70</f>
        <v>0.98635251035219373</v>
      </c>
      <c r="AZ70" s="165">
        <f>'Provincial spending by services'!BK70</f>
        <v>0.34851122032444182</v>
      </c>
      <c r="BA70" s="167">
        <f>'Provincial spending by services'!BL70</f>
        <v>0.34851122032444182</v>
      </c>
      <c r="BB70" s="167">
        <f>'Provincial spending by services'!BM70+'Provincial spending by services'!BN70</f>
        <v>0.54249388069370652</v>
      </c>
      <c r="BC70" s="167">
        <f>'Provincial spending by services'!BO70</f>
        <v>0.54249388069370652</v>
      </c>
      <c r="BD70" s="167">
        <f>'Provincial spending by services'!BP70</f>
        <v>0.62468992322305605</v>
      </c>
      <c r="BE70" s="167"/>
      <c r="BF70" s="167">
        <f>'Provincial spending by services'!BR70</f>
        <v>4.9188808378419573</v>
      </c>
      <c r="BG70" s="167">
        <f>'Provincial spending by services'!BS70</f>
        <v>1.7380045627041585</v>
      </c>
      <c r="BH70" s="167">
        <f>'Provincial spending by services'!BT70</f>
        <v>1.7380045627041585</v>
      </c>
      <c r="BI70" s="167">
        <f>'Provincial spending by services'!BU70+'Provincial spending by services'!BV70</f>
        <v>2.7053844608130766</v>
      </c>
      <c r="BJ70" s="167">
        <f>'Provincial spending by services'!BW70</f>
        <v>2.7053844608130766</v>
      </c>
      <c r="BK70" s="167">
        <f>'Provincial spending by services'!BX70</f>
        <v>3.1152911972999062</v>
      </c>
      <c r="BL70" s="167"/>
      <c r="BM70" s="167">
        <f>'Provincial spending by services'!BZ70</f>
        <v>3.7194302233630427</v>
      </c>
      <c r="BN70" s="167">
        <f>'Provincial spending by services'!CA70</f>
        <v>1.3141986789216087</v>
      </c>
      <c r="BO70" s="167">
        <f>'Provincial spending by services'!CB70</f>
        <v>1.3141986789216087</v>
      </c>
      <c r="BP70" s="167">
        <f>'Provincial spending by services'!CC70+'Provincial spending by services'!CD70</f>
        <v>2.0456866228496735</v>
      </c>
      <c r="BQ70" s="167">
        <f>'Provincial spending by services'!CE70</f>
        <v>2.0456866228496735</v>
      </c>
      <c r="BR70" s="167">
        <f>'Provincial spending by services'!CF70</f>
        <v>2.3556391414632603</v>
      </c>
      <c r="BS70" s="167"/>
      <c r="BT70" s="167">
        <f>'Provincial spending by services'!CH70</f>
        <v>0.20568069664940072</v>
      </c>
      <c r="BU70" s="167">
        <f>'Provincial spending by services'!CI70</f>
        <v>7.2673846149454935E-2</v>
      </c>
      <c r="BV70" s="167">
        <f>'Provincial spending by services'!CJ70</f>
        <v>7.2673846149454935E-2</v>
      </c>
      <c r="BW70" s="167">
        <f>'Provincial spending by services'!CK70+'Provincial spending by services'!CL70</f>
        <v>0.1131243831571704</v>
      </c>
      <c r="BX70" s="167">
        <f>'Provincial spending by services'!CM70</f>
        <v>0.1131243831571704</v>
      </c>
      <c r="BY70" s="167">
        <f>'Provincial spending by services'!CN70</f>
        <v>0.13026444121128714</v>
      </c>
      <c r="CA70" s="58">
        <f t="shared" si="1"/>
        <v>100.00000000000001</v>
      </c>
    </row>
    <row r="71" spans="1:79" s="166" customFormat="1">
      <c r="A71" s="164">
        <v>43</v>
      </c>
      <c r="B71" s="165">
        <f>'Provincial spending by services'!F71</f>
        <v>0.36396243545432488</v>
      </c>
      <c r="C71" s="165">
        <f>'Provincial spending by services'!G71</f>
        <v>0.1286000605271948</v>
      </c>
      <c r="D71" s="165">
        <f>'Provincial spending by services'!H71</f>
        <v>0.1286000605271948</v>
      </c>
      <c r="E71" s="165">
        <f>'Provincial spending by services'!I71+'Provincial spending by services'!J71</f>
        <v>0.20017933949987865</v>
      </c>
      <c r="F71" s="165">
        <f>'Provincial spending by services'!K71</f>
        <v>0.20017933949987868</v>
      </c>
      <c r="G71" s="165">
        <f>'Provincial spending by services'!L71</f>
        <v>0.23050954245440575</v>
      </c>
      <c r="I71" s="167">
        <f>'Provincial spending by services'!N71</f>
        <v>0.12760446129214245</v>
      </c>
      <c r="J71" s="167">
        <f>'Provincial spending by services'!O71</f>
        <v>4.5086909656557005E-2</v>
      </c>
      <c r="K71" s="167">
        <f>'Provincial spending by services'!P71</f>
        <v>4.5086909656557005E-2</v>
      </c>
      <c r="L71" s="167">
        <f>'Provincial spending by services'!Q71+'Provincial spending by services'!R71</f>
        <v>7.0182453710678355E-2</v>
      </c>
      <c r="M71" s="167">
        <f>'Provincial spending by services'!S71</f>
        <v>7.0182453710678355E-2</v>
      </c>
      <c r="N71" s="167">
        <f>'Provincial spending by services'!T71</f>
        <v>8.0816158818356881E-2</v>
      </c>
      <c r="P71" s="165">
        <f>'Provincial spending by services'!V71</f>
        <v>0.68873143353661848</v>
      </c>
      <c r="Q71" s="165">
        <f>'Provincial spending by services'!W71</f>
        <v>0.24335177318293855</v>
      </c>
      <c r="R71" s="165">
        <f>'Provincial spending by services'!X71</f>
        <v>0.24335177318293855</v>
      </c>
      <c r="S71" s="165">
        <f>'Provincial spending by services'!Y71+'Provincial spending by services'!Z71</f>
        <v>0.37880228844514013</v>
      </c>
      <c r="T71" s="165">
        <f>'Provincial spending by services'!AA71</f>
        <v>0.37880228844514013</v>
      </c>
      <c r="U71" s="165">
        <f>'Provincial spending by services'!AB71</f>
        <v>0.43619657457319172</v>
      </c>
      <c r="W71" s="165">
        <f>'Provincial spending by services'!AD71</f>
        <v>0.53328295748221199</v>
      </c>
      <c r="X71" s="165">
        <f>'Provincial spending by services'!AE71</f>
        <v>0.18842664497704825</v>
      </c>
      <c r="Y71" s="165">
        <f>'Provincial spending by services'!AF71</f>
        <v>0.18842664497704825</v>
      </c>
      <c r="Z71" s="165">
        <f>'Provincial spending by services'!AG71+'Provincial spending by services'!AH71</f>
        <v>0.29330562661521659</v>
      </c>
      <c r="AA71" s="165">
        <f>'Provincial spending by services'!AI71</f>
        <v>0.29330562661521659</v>
      </c>
      <c r="AB71" s="165">
        <f>'Provincial spending by services'!AJ71</f>
        <v>0.33774587307206755</v>
      </c>
      <c r="AD71" s="165">
        <f>'Provincial spending by services'!AL71</f>
        <v>5.8083742544042591</v>
      </c>
      <c r="AE71" s="165">
        <f>'Provincial spending by services'!AM71</f>
        <v>2.0522922365561715</v>
      </c>
      <c r="AF71" s="165">
        <f>'Provincial spending by services'!AN71</f>
        <v>2.0522922365561715</v>
      </c>
      <c r="AG71" s="165">
        <f>'Provincial spending by services'!AO71+'Provincial spending by services'!AP71</f>
        <v>3.1946058399223425</v>
      </c>
      <c r="AH71" s="165">
        <f>'Provincial spending by services'!AQ71</f>
        <v>3.1946058399223425</v>
      </c>
      <c r="AI71" s="165">
        <f>'Provincial spending by services'!AR71</f>
        <v>3.6786370277893639</v>
      </c>
      <c r="AK71" s="165">
        <f>'Provincial spending by services'!AT71</f>
        <v>10.478119427847123</v>
      </c>
      <c r="AL71" s="165">
        <f>'Provincial spending by services'!AU71</f>
        <v>3.7022688645059838</v>
      </c>
      <c r="AM71" s="165">
        <f>'Provincial spending by services'!AV71</f>
        <v>3.7022688645059838</v>
      </c>
      <c r="AN71" s="165">
        <f>'Provincial spending by services'!AW71+'Provincial spending by services'!AX71</f>
        <v>5.7629656853159172</v>
      </c>
      <c r="AO71" s="165">
        <f>'Provincial spending by services'!AY71</f>
        <v>5.7629656853159172</v>
      </c>
      <c r="AP71" s="165">
        <f>'Provincial spending by services'!AZ71</f>
        <v>6.6361423043031778</v>
      </c>
      <c r="AR71" s="165">
        <f>'Provincial spending by services'!BB71</f>
        <v>1.2393482036371934</v>
      </c>
      <c r="AS71" s="165">
        <f>'Provincial spending by services'!BC71</f>
        <v>0.43790303195180835</v>
      </c>
      <c r="AT71" s="165">
        <f>'Provincial spending by services'!BD71</f>
        <v>0.43790303195180835</v>
      </c>
      <c r="AU71" s="165">
        <f>'Provincial spending by services'!BE71+'Provincial spending by services'!BF71</f>
        <v>0.68164151200045642</v>
      </c>
      <c r="AV71" s="165">
        <f>'Provincial spending by services'!BG71</f>
        <v>0.68164151200045631</v>
      </c>
      <c r="AW71" s="165">
        <f>'Provincial spending by services'!BH71</f>
        <v>0.78492052897022246</v>
      </c>
      <c r="AY71" s="165">
        <f>'Provincial spending by services'!BJ71</f>
        <v>0.98635251035219373</v>
      </c>
      <c r="AZ71" s="165">
        <f>'Provincial spending by services'!BK71</f>
        <v>0.34851122032444182</v>
      </c>
      <c r="BA71" s="167">
        <f>'Provincial spending by services'!BL71</f>
        <v>0.34851122032444182</v>
      </c>
      <c r="BB71" s="167">
        <f>'Provincial spending by services'!BM71+'Provincial spending by services'!BN71</f>
        <v>0.54249388069370652</v>
      </c>
      <c r="BC71" s="167">
        <f>'Provincial spending by services'!BO71</f>
        <v>0.54249388069370652</v>
      </c>
      <c r="BD71" s="167">
        <f>'Provincial spending by services'!BP71</f>
        <v>0.62468992322305605</v>
      </c>
      <c r="BE71" s="167"/>
      <c r="BF71" s="167">
        <f>'Provincial spending by services'!BR71</f>
        <v>4.9188808378419555</v>
      </c>
      <c r="BG71" s="167">
        <f>'Provincial spending by services'!BS71</f>
        <v>1.7380045627041578</v>
      </c>
      <c r="BH71" s="167">
        <f>'Provincial spending by services'!BT71</f>
        <v>1.7380045627041578</v>
      </c>
      <c r="BI71" s="167">
        <f>'Provincial spending by services'!BU71+'Provincial spending by services'!BV71</f>
        <v>2.7053844608130753</v>
      </c>
      <c r="BJ71" s="167">
        <f>'Provincial spending by services'!BW71</f>
        <v>2.7053844608130757</v>
      </c>
      <c r="BK71" s="167">
        <f>'Provincial spending by services'!BX71</f>
        <v>3.1152911972999053</v>
      </c>
      <c r="BL71" s="167"/>
      <c r="BM71" s="167">
        <f>'Provincial spending by services'!BZ71</f>
        <v>3.7194302233630427</v>
      </c>
      <c r="BN71" s="167">
        <f>'Provincial spending by services'!CA71</f>
        <v>1.3141986789216087</v>
      </c>
      <c r="BO71" s="167">
        <f>'Provincial spending by services'!CB71</f>
        <v>1.3141986789216087</v>
      </c>
      <c r="BP71" s="167">
        <f>'Provincial spending by services'!CC71+'Provincial spending by services'!CD71</f>
        <v>2.0456866228496735</v>
      </c>
      <c r="BQ71" s="167">
        <f>'Provincial spending by services'!CE71</f>
        <v>2.0456866228496735</v>
      </c>
      <c r="BR71" s="167">
        <f>'Provincial spending by services'!CF71</f>
        <v>2.3556391414632603</v>
      </c>
      <c r="BS71" s="167"/>
      <c r="BT71" s="167">
        <f>'Provincial spending by services'!CH71</f>
        <v>0.20568069664940075</v>
      </c>
      <c r="BU71" s="167">
        <f>'Provincial spending by services'!CI71</f>
        <v>7.2673846149454935E-2</v>
      </c>
      <c r="BV71" s="167">
        <f>'Provincial spending by services'!CJ71</f>
        <v>7.2673846149454935E-2</v>
      </c>
      <c r="BW71" s="167">
        <f>'Provincial spending by services'!CK71+'Provincial spending by services'!CL71</f>
        <v>0.11312438315717041</v>
      </c>
      <c r="BX71" s="167">
        <f>'Provincial spending by services'!CM71</f>
        <v>0.11312438315717041</v>
      </c>
      <c r="BY71" s="167">
        <f>'Provincial spending by services'!CN71</f>
        <v>0.13026444121128714</v>
      </c>
      <c r="CA71" s="58">
        <f t="shared" si="1"/>
        <v>100.00000000000001</v>
      </c>
    </row>
    <row r="72" spans="1:79" s="166" customFormat="1">
      <c r="A72" s="164">
        <v>44</v>
      </c>
      <c r="B72" s="165">
        <f>'Provincial spending by services'!F72</f>
        <v>0.36396243545432488</v>
      </c>
      <c r="C72" s="165">
        <f>'Provincial spending by services'!G72</f>
        <v>0.1286000605271948</v>
      </c>
      <c r="D72" s="165">
        <f>'Provincial spending by services'!H72</f>
        <v>0.1286000605271948</v>
      </c>
      <c r="E72" s="165">
        <f>'Provincial spending by services'!I72+'Provincial spending by services'!J72</f>
        <v>0.20017933949987865</v>
      </c>
      <c r="F72" s="165">
        <f>'Provincial spending by services'!K72</f>
        <v>0.20017933949987868</v>
      </c>
      <c r="G72" s="165">
        <f>'Provincial spending by services'!L72</f>
        <v>0.23050954245440575</v>
      </c>
      <c r="I72" s="167">
        <f>'Provincial spending by services'!N72</f>
        <v>0.12760446129214245</v>
      </c>
      <c r="J72" s="167">
        <f>'Provincial spending by services'!O72</f>
        <v>4.5086909656557005E-2</v>
      </c>
      <c r="K72" s="167">
        <f>'Provincial spending by services'!P72</f>
        <v>4.5086909656557005E-2</v>
      </c>
      <c r="L72" s="167">
        <f>'Provincial spending by services'!Q72+'Provincial spending by services'!R72</f>
        <v>7.0182453710678355E-2</v>
      </c>
      <c r="M72" s="167">
        <f>'Provincial spending by services'!S72</f>
        <v>7.0182453710678355E-2</v>
      </c>
      <c r="N72" s="167">
        <f>'Provincial spending by services'!T72</f>
        <v>8.0816158818356881E-2</v>
      </c>
      <c r="P72" s="165">
        <f>'Provincial spending by services'!V72</f>
        <v>0.68873143353661848</v>
      </c>
      <c r="Q72" s="165">
        <f>'Provincial spending by services'!W72</f>
        <v>0.24335177318293855</v>
      </c>
      <c r="R72" s="165">
        <f>'Provincial spending by services'!X72</f>
        <v>0.24335177318293855</v>
      </c>
      <c r="S72" s="165">
        <f>'Provincial spending by services'!Y72+'Provincial spending by services'!Z72</f>
        <v>0.37880228844514013</v>
      </c>
      <c r="T72" s="165">
        <f>'Provincial spending by services'!AA72</f>
        <v>0.37880228844514013</v>
      </c>
      <c r="U72" s="165">
        <f>'Provincial spending by services'!AB72</f>
        <v>0.43619657457319172</v>
      </c>
      <c r="W72" s="165">
        <f>'Provincial spending by services'!AD72</f>
        <v>0.53328295748221199</v>
      </c>
      <c r="X72" s="165">
        <f>'Provincial spending by services'!AE72</f>
        <v>0.18842664497704825</v>
      </c>
      <c r="Y72" s="165">
        <f>'Provincial spending by services'!AF72</f>
        <v>0.18842664497704825</v>
      </c>
      <c r="Z72" s="165">
        <f>'Provincial spending by services'!AG72+'Provincial spending by services'!AH72</f>
        <v>0.29330562661521659</v>
      </c>
      <c r="AA72" s="165">
        <f>'Provincial spending by services'!AI72</f>
        <v>0.29330562661521659</v>
      </c>
      <c r="AB72" s="165">
        <f>'Provincial spending by services'!AJ72</f>
        <v>0.33774587307206755</v>
      </c>
      <c r="AD72" s="165">
        <f>'Provincial spending by services'!AL72</f>
        <v>5.8083742544042591</v>
      </c>
      <c r="AE72" s="165">
        <f>'Provincial spending by services'!AM72</f>
        <v>2.0522922365561715</v>
      </c>
      <c r="AF72" s="165">
        <f>'Provincial spending by services'!AN72</f>
        <v>2.0522922365561715</v>
      </c>
      <c r="AG72" s="165">
        <f>'Provincial spending by services'!AO72+'Provincial spending by services'!AP72</f>
        <v>3.1946058399223425</v>
      </c>
      <c r="AH72" s="165">
        <f>'Provincial spending by services'!AQ72</f>
        <v>3.1946058399223425</v>
      </c>
      <c r="AI72" s="165">
        <f>'Provincial spending by services'!AR72</f>
        <v>3.6786370277893639</v>
      </c>
      <c r="AK72" s="165">
        <f>'Provincial spending by services'!AT72</f>
        <v>10.478119427847123</v>
      </c>
      <c r="AL72" s="165">
        <f>'Provincial spending by services'!AU72</f>
        <v>3.7022688645059838</v>
      </c>
      <c r="AM72" s="165">
        <f>'Provincial spending by services'!AV72</f>
        <v>3.7022688645059838</v>
      </c>
      <c r="AN72" s="165">
        <f>'Provincial spending by services'!AW72+'Provincial spending by services'!AX72</f>
        <v>5.7629656853159172</v>
      </c>
      <c r="AO72" s="165">
        <f>'Provincial spending by services'!AY72</f>
        <v>5.7629656853159172</v>
      </c>
      <c r="AP72" s="165">
        <f>'Provincial spending by services'!AZ72</f>
        <v>6.6361423043031778</v>
      </c>
      <c r="AR72" s="165">
        <f>'Provincial spending by services'!BB72</f>
        <v>1.2393482036371934</v>
      </c>
      <c r="AS72" s="165">
        <f>'Provincial spending by services'!BC72</f>
        <v>0.43790303195180835</v>
      </c>
      <c r="AT72" s="165">
        <f>'Provincial spending by services'!BD72</f>
        <v>0.43790303195180835</v>
      </c>
      <c r="AU72" s="165">
        <f>'Provincial spending by services'!BE72+'Provincial spending by services'!BF72</f>
        <v>0.68164151200045642</v>
      </c>
      <c r="AV72" s="165">
        <f>'Provincial spending by services'!BG72</f>
        <v>0.68164151200045631</v>
      </c>
      <c r="AW72" s="165">
        <f>'Provincial spending by services'!BH72</f>
        <v>0.78492052897022246</v>
      </c>
      <c r="AY72" s="165">
        <f>'Provincial spending by services'!BJ72</f>
        <v>0.98635251035219329</v>
      </c>
      <c r="AZ72" s="165">
        <f>'Provincial spending by services'!BK72</f>
        <v>0.34851122032444165</v>
      </c>
      <c r="BA72" s="167">
        <f>'Provincial spending by services'!BL72</f>
        <v>0.34851122032444165</v>
      </c>
      <c r="BB72" s="167">
        <f>'Provincial spending by services'!BM72+'Provincial spending by services'!BN72</f>
        <v>0.5424938806937063</v>
      </c>
      <c r="BC72" s="167">
        <f>'Provincial spending by services'!BO72</f>
        <v>0.5424938806937063</v>
      </c>
      <c r="BD72" s="167">
        <f>'Provincial spending by services'!BP72</f>
        <v>0.62468992322305572</v>
      </c>
      <c r="BE72" s="167"/>
      <c r="BF72" s="167">
        <f>'Provincial spending by services'!BR72</f>
        <v>4.9188808378419555</v>
      </c>
      <c r="BG72" s="167">
        <f>'Provincial spending by services'!BS72</f>
        <v>1.7380045627041578</v>
      </c>
      <c r="BH72" s="167">
        <f>'Provincial spending by services'!BT72</f>
        <v>1.7380045627041578</v>
      </c>
      <c r="BI72" s="167">
        <f>'Provincial spending by services'!BU72+'Provincial spending by services'!BV72</f>
        <v>2.7053844608130753</v>
      </c>
      <c r="BJ72" s="167">
        <f>'Provincial spending by services'!BW72</f>
        <v>2.7053844608130757</v>
      </c>
      <c r="BK72" s="167">
        <f>'Provincial spending by services'!BX72</f>
        <v>3.1152911972999053</v>
      </c>
      <c r="BL72" s="167"/>
      <c r="BM72" s="167">
        <f>'Provincial spending by services'!BZ72</f>
        <v>3.7194302233630427</v>
      </c>
      <c r="BN72" s="167">
        <f>'Provincial spending by services'!CA72</f>
        <v>1.3141986789216087</v>
      </c>
      <c r="BO72" s="167">
        <f>'Provincial spending by services'!CB72</f>
        <v>1.3141986789216087</v>
      </c>
      <c r="BP72" s="167">
        <f>'Provincial spending by services'!CC72+'Provincial spending by services'!CD72</f>
        <v>2.0456866228496735</v>
      </c>
      <c r="BQ72" s="167">
        <f>'Provincial spending by services'!CE72</f>
        <v>2.0456866228496735</v>
      </c>
      <c r="BR72" s="167">
        <f>'Provincial spending by services'!CF72</f>
        <v>2.3556391414632603</v>
      </c>
      <c r="BS72" s="167"/>
      <c r="BT72" s="167">
        <f>'Provincial spending by services'!CH72</f>
        <v>0.20568069664940072</v>
      </c>
      <c r="BU72" s="167">
        <f>'Provincial spending by services'!CI72</f>
        <v>7.2673846149454935E-2</v>
      </c>
      <c r="BV72" s="167">
        <f>'Provincial spending by services'!CJ72</f>
        <v>7.2673846149454935E-2</v>
      </c>
      <c r="BW72" s="167">
        <f>'Provincial spending by services'!CK72+'Provincial spending by services'!CL72</f>
        <v>0.1131243831571704</v>
      </c>
      <c r="BX72" s="167">
        <f>'Provincial spending by services'!CM72</f>
        <v>0.1131243831571704</v>
      </c>
      <c r="BY72" s="167">
        <f>'Provincial spending by services'!CN72</f>
        <v>0.13026444121128714</v>
      </c>
      <c r="CA72" s="58">
        <f t="shared" si="1"/>
        <v>100.00000000000001</v>
      </c>
    </row>
    <row r="73" spans="1:79" s="166" customFormat="1">
      <c r="A73" s="164">
        <v>45</v>
      </c>
      <c r="B73" s="165">
        <f>'Provincial spending by services'!F73</f>
        <v>0.36396243545432488</v>
      </c>
      <c r="C73" s="165">
        <f>'Provincial spending by services'!G73</f>
        <v>0.1286000605271948</v>
      </c>
      <c r="D73" s="165">
        <f>'Provincial spending by services'!H73</f>
        <v>0.1286000605271948</v>
      </c>
      <c r="E73" s="165">
        <f>'Provincial spending by services'!I73+'Provincial spending by services'!J73</f>
        <v>0.20017933949987865</v>
      </c>
      <c r="F73" s="165">
        <f>'Provincial spending by services'!K73</f>
        <v>0.20017933949987868</v>
      </c>
      <c r="G73" s="165">
        <f>'Provincial spending by services'!L73</f>
        <v>0.23050954245440575</v>
      </c>
      <c r="I73" s="167">
        <f>'Provincial spending by services'!N73</f>
        <v>0.12760446129214245</v>
      </c>
      <c r="J73" s="167">
        <f>'Provincial spending by services'!O73</f>
        <v>4.5086909656557005E-2</v>
      </c>
      <c r="K73" s="167">
        <f>'Provincial spending by services'!P73</f>
        <v>4.5086909656557005E-2</v>
      </c>
      <c r="L73" s="167">
        <f>'Provincial spending by services'!Q73+'Provincial spending by services'!R73</f>
        <v>7.0182453710678355E-2</v>
      </c>
      <c r="M73" s="167">
        <f>'Provincial spending by services'!S73</f>
        <v>7.0182453710678355E-2</v>
      </c>
      <c r="N73" s="167">
        <f>'Provincial spending by services'!T73</f>
        <v>8.0816158818356881E-2</v>
      </c>
      <c r="P73" s="165">
        <f>'Provincial spending by services'!V73</f>
        <v>0.68873143353661848</v>
      </c>
      <c r="Q73" s="165">
        <f>'Provincial spending by services'!W73</f>
        <v>0.24335177318293855</v>
      </c>
      <c r="R73" s="165">
        <f>'Provincial spending by services'!X73</f>
        <v>0.24335177318293855</v>
      </c>
      <c r="S73" s="165">
        <f>'Provincial spending by services'!Y73+'Provincial spending by services'!Z73</f>
        <v>0.37880228844514013</v>
      </c>
      <c r="T73" s="165">
        <f>'Provincial spending by services'!AA73</f>
        <v>0.37880228844514013</v>
      </c>
      <c r="U73" s="165">
        <f>'Provincial spending by services'!AB73</f>
        <v>0.43619657457319172</v>
      </c>
      <c r="W73" s="165">
        <f>'Provincial spending by services'!AD73</f>
        <v>0.53328295748221199</v>
      </c>
      <c r="X73" s="165">
        <f>'Provincial spending by services'!AE73</f>
        <v>0.18842664497704825</v>
      </c>
      <c r="Y73" s="165">
        <f>'Provincial spending by services'!AF73</f>
        <v>0.18842664497704825</v>
      </c>
      <c r="Z73" s="165">
        <f>'Provincial spending by services'!AG73+'Provincial spending by services'!AH73</f>
        <v>0.29330562661521659</v>
      </c>
      <c r="AA73" s="165">
        <f>'Provincial spending by services'!AI73</f>
        <v>0.29330562661521659</v>
      </c>
      <c r="AB73" s="165">
        <f>'Provincial spending by services'!AJ73</f>
        <v>0.33774587307206755</v>
      </c>
      <c r="AD73" s="165">
        <f>'Provincial spending by services'!AL73</f>
        <v>5.8083742544042591</v>
      </c>
      <c r="AE73" s="165">
        <f>'Provincial spending by services'!AM73</f>
        <v>2.0522922365561715</v>
      </c>
      <c r="AF73" s="165">
        <f>'Provincial spending by services'!AN73</f>
        <v>2.0522922365561715</v>
      </c>
      <c r="AG73" s="165">
        <f>'Provincial spending by services'!AO73+'Provincial spending by services'!AP73</f>
        <v>3.1946058399223425</v>
      </c>
      <c r="AH73" s="165">
        <f>'Provincial spending by services'!AQ73</f>
        <v>3.1946058399223425</v>
      </c>
      <c r="AI73" s="165">
        <f>'Provincial spending by services'!AR73</f>
        <v>3.6786370277893639</v>
      </c>
      <c r="AK73" s="165">
        <f>'Provincial spending by services'!AT73</f>
        <v>10.478119427847121</v>
      </c>
      <c r="AL73" s="165">
        <f>'Provincial spending by services'!AU73</f>
        <v>3.7022688645059829</v>
      </c>
      <c r="AM73" s="165">
        <f>'Provincial spending by services'!AV73</f>
        <v>3.7022688645059829</v>
      </c>
      <c r="AN73" s="165">
        <f>'Provincial spending by services'!AW73+'Provincial spending by services'!AX73</f>
        <v>5.7629656853159164</v>
      </c>
      <c r="AO73" s="165">
        <f>'Provincial spending by services'!AY73</f>
        <v>5.7629656853159164</v>
      </c>
      <c r="AP73" s="165">
        <f>'Provincial spending by services'!AZ73</f>
        <v>6.6361423043031769</v>
      </c>
      <c r="AR73" s="165">
        <f>'Provincial spending by services'!BB73</f>
        <v>1.2393482036371934</v>
      </c>
      <c r="AS73" s="165">
        <f>'Provincial spending by services'!BC73</f>
        <v>0.43790303195180835</v>
      </c>
      <c r="AT73" s="165">
        <f>'Provincial spending by services'!BD73</f>
        <v>0.43790303195180835</v>
      </c>
      <c r="AU73" s="165">
        <f>'Provincial spending by services'!BE73+'Provincial spending by services'!BF73</f>
        <v>0.68164151200045642</v>
      </c>
      <c r="AV73" s="165">
        <f>'Provincial spending by services'!BG73</f>
        <v>0.68164151200045631</v>
      </c>
      <c r="AW73" s="165">
        <f>'Provincial spending by services'!BH73</f>
        <v>0.78492052897022246</v>
      </c>
      <c r="AY73" s="165">
        <f>'Provincial spending by services'!BJ73</f>
        <v>0.98635251035219351</v>
      </c>
      <c r="AZ73" s="165">
        <f>'Provincial spending by services'!BK73</f>
        <v>0.34851122032444176</v>
      </c>
      <c r="BA73" s="167">
        <f>'Provincial spending by services'!BL73</f>
        <v>0.34851122032444176</v>
      </c>
      <c r="BB73" s="167">
        <f>'Provincial spending by services'!BM73+'Provincial spending by services'!BN73</f>
        <v>0.54249388069370641</v>
      </c>
      <c r="BC73" s="167">
        <f>'Provincial spending by services'!BO73</f>
        <v>0.54249388069370641</v>
      </c>
      <c r="BD73" s="167">
        <f>'Provincial spending by services'!BP73</f>
        <v>0.62468992322305594</v>
      </c>
      <c r="BE73" s="167"/>
      <c r="BF73" s="167">
        <f>'Provincial spending by services'!BR73</f>
        <v>4.9188808378419573</v>
      </c>
      <c r="BG73" s="167">
        <f>'Provincial spending by services'!BS73</f>
        <v>1.7380045627041585</v>
      </c>
      <c r="BH73" s="167">
        <f>'Provincial spending by services'!BT73</f>
        <v>1.7380045627041585</v>
      </c>
      <c r="BI73" s="167">
        <f>'Provincial spending by services'!BU73+'Provincial spending by services'!BV73</f>
        <v>2.7053844608130766</v>
      </c>
      <c r="BJ73" s="167">
        <f>'Provincial spending by services'!BW73</f>
        <v>2.7053844608130766</v>
      </c>
      <c r="BK73" s="167">
        <f>'Provincial spending by services'!BX73</f>
        <v>3.1152911972999062</v>
      </c>
      <c r="BL73" s="167"/>
      <c r="BM73" s="167">
        <f>'Provincial spending by services'!BZ73</f>
        <v>3.7194302233630427</v>
      </c>
      <c r="BN73" s="167">
        <f>'Provincial spending by services'!CA73</f>
        <v>1.3141986789216087</v>
      </c>
      <c r="BO73" s="167">
        <f>'Provincial spending by services'!CB73</f>
        <v>1.3141986789216087</v>
      </c>
      <c r="BP73" s="167">
        <f>'Provincial spending by services'!CC73+'Provincial spending by services'!CD73</f>
        <v>2.0456866228496735</v>
      </c>
      <c r="BQ73" s="167">
        <f>'Provincial spending by services'!CE73</f>
        <v>2.0456866228496735</v>
      </c>
      <c r="BR73" s="167">
        <f>'Provincial spending by services'!CF73</f>
        <v>2.3556391414632603</v>
      </c>
      <c r="BS73" s="167"/>
      <c r="BT73" s="167">
        <f>'Provincial spending by services'!CH73</f>
        <v>0.20568069664940075</v>
      </c>
      <c r="BU73" s="167">
        <f>'Provincial spending by services'!CI73</f>
        <v>7.2673846149454935E-2</v>
      </c>
      <c r="BV73" s="167">
        <f>'Provincial spending by services'!CJ73</f>
        <v>7.2673846149454935E-2</v>
      </c>
      <c r="BW73" s="167">
        <f>'Provincial spending by services'!CK73+'Provincial spending by services'!CL73</f>
        <v>0.11312438315717041</v>
      </c>
      <c r="BX73" s="167">
        <f>'Provincial spending by services'!CM73</f>
        <v>0.11312438315717041</v>
      </c>
      <c r="BY73" s="167">
        <f>'Provincial spending by services'!CN73</f>
        <v>0.13026444121128714</v>
      </c>
      <c r="CA73" s="58">
        <f t="shared" si="1"/>
        <v>100.00000000000001</v>
      </c>
    </row>
    <row r="74" spans="1:79" s="166" customFormat="1">
      <c r="A74" s="164">
        <v>46</v>
      </c>
      <c r="B74" s="165">
        <f>'Provincial spending by services'!F74</f>
        <v>0.36396243545432488</v>
      </c>
      <c r="C74" s="165">
        <f>'Provincial spending by services'!G74</f>
        <v>0.1286000605271948</v>
      </c>
      <c r="D74" s="165">
        <f>'Provincial spending by services'!H74</f>
        <v>0.1286000605271948</v>
      </c>
      <c r="E74" s="165">
        <f>'Provincial spending by services'!I74+'Provincial spending by services'!J74</f>
        <v>0.20017933949987865</v>
      </c>
      <c r="F74" s="165">
        <f>'Provincial spending by services'!K74</f>
        <v>0.20017933949987868</v>
      </c>
      <c r="G74" s="165">
        <f>'Provincial spending by services'!L74</f>
        <v>0.23050954245440575</v>
      </c>
      <c r="I74" s="167">
        <f>'Provincial spending by services'!N74</f>
        <v>0.12760446129214245</v>
      </c>
      <c r="J74" s="167">
        <f>'Provincial spending by services'!O74</f>
        <v>4.5086909656557005E-2</v>
      </c>
      <c r="K74" s="167">
        <f>'Provincial spending by services'!P74</f>
        <v>4.5086909656557005E-2</v>
      </c>
      <c r="L74" s="167">
        <f>'Provincial spending by services'!Q74+'Provincial spending by services'!R74</f>
        <v>7.0182453710678355E-2</v>
      </c>
      <c r="M74" s="167">
        <f>'Provincial spending by services'!S74</f>
        <v>7.0182453710678355E-2</v>
      </c>
      <c r="N74" s="167">
        <f>'Provincial spending by services'!T74</f>
        <v>8.0816158818356881E-2</v>
      </c>
      <c r="P74" s="165">
        <f>'Provincial spending by services'!V74</f>
        <v>0.68873143353661848</v>
      </c>
      <c r="Q74" s="165">
        <f>'Provincial spending by services'!W74</f>
        <v>0.24335177318293855</v>
      </c>
      <c r="R74" s="165">
        <f>'Provincial spending by services'!X74</f>
        <v>0.24335177318293855</v>
      </c>
      <c r="S74" s="165">
        <f>'Provincial spending by services'!Y74+'Provincial spending by services'!Z74</f>
        <v>0.37880228844514013</v>
      </c>
      <c r="T74" s="165">
        <f>'Provincial spending by services'!AA74</f>
        <v>0.37880228844514013</v>
      </c>
      <c r="U74" s="165">
        <f>'Provincial spending by services'!AB74</f>
        <v>0.43619657457319172</v>
      </c>
      <c r="W74" s="165">
        <f>'Provincial spending by services'!AD74</f>
        <v>0.53328295748221199</v>
      </c>
      <c r="X74" s="165">
        <f>'Provincial spending by services'!AE74</f>
        <v>0.18842664497704825</v>
      </c>
      <c r="Y74" s="165">
        <f>'Provincial spending by services'!AF74</f>
        <v>0.18842664497704825</v>
      </c>
      <c r="Z74" s="165">
        <f>'Provincial spending by services'!AG74+'Provincial spending by services'!AH74</f>
        <v>0.29330562661521659</v>
      </c>
      <c r="AA74" s="165">
        <f>'Provincial spending by services'!AI74</f>
        <v>0.29330562661521659</v>
      </c>
      <c r="AB74" s="165">
        <f>'Provincial spending by services'!AJ74</f>
        <v>0.33774587307206755</v>
      </c>
      <c r="AD74" s="165">
        <f>'Provincial spending by services'!AL74</f>
        <v>5.80837425440426</v>
      </c>
      <c r="AE74" s="165">
        <f>'Provincial spending by services'!AM74</f>
        <v>2.052292236556172</v>
      </c>
      <c r="AF74" s="165">
        <f>'Provincial spending by services'!AN74</f>
        <v>2.052292236556172</v>
      </c>
      <c r="AG74" s="165">
        <f>'Provincial spending by services'!AO74+'Provincial spending by services'!AP74</f>
        <v>3.1946058399223429</v>
      </c>
      <c r="AH74" s="165">
        <f>'Provincial spending by services'!AQ74</f>
        <v>3.1946058399223429</v>
      </c>
      <c r="AI74" s="165">
        <f>'Provincial spending by services'!AR74</f>
        <v>3.6786370277893647</v>
      </c>
      <c r="AK74" s="165">
        <f>'Provincial spending by services'!AT74</f>
        <v>10.478119427847121</v>
      </c>
      <c r="AL74" s="165">
        <f>'Provincial spending by services'!AU74</f>
        <v>3.7022688645059829</v>
      </c>
      <c r="AM74" s="165">
        <f>'Provincial spending by services'!AV74</f>
        <v>3.7022688645059829</v>
      </c>
      <c r="AN74" s="165">
        <f>'Provincial spending by services'!AW74+'Provincial spending by services'!AX74</f>
        <v>5.7629656853159164</v>
      </c>
      <c r="AO74" s="165">
        <f>'Provincial spending by services'!AY74</f>
        <v>5.7629656853159164</v>
      </c>
      <c r="AP74" s="165">
        <f>'Provincial spending by services'!AZ74</f>
        <v>6.6361423043031769</v>
      </c>
      <c r="AR74" s="165">
        <f>'Provincial spending by services'!BB74</f>
        <v>1.2393482036371934</v>
      </c>
      <c r="AS74" s="165">
        <f>'Provincial spending by services'!BC74</f>
        <v>0.43790303195180835</v>
      </c>
      <c r="AT74" s="165">
        <f>'Provincial spending by services'!BD74</f>
        <v>0.43790303195180835</v>
      </c>
      <c r="AU74" s="165">
        <f>'Provincial spending by services'!BE74+'Provincial spending by services'!BF74</f>
        <v>0.68164151200045642</v>
      </c>
      <c r="AV74" s="165">
        <f>'Provincial spending by services'!BG74</f>
        <v>0.68164151200045631</v>
      </c>
      <c r="AW74" s="165">
        <f>'Provincial spending by services'!BH74</f>
        <v>0.78492052897022246</v>
      </c>
      <c r="AY74" s="165">
        <f>'Provincial spending by services'!BJ74</f>
        <v>0.98635251035219351</v>
      </c>
      <c r="AZ74" s="165">
        <f>'Provincial spending by services'!BK74</f>
        <v>0.34851122032444176</v>
      </c>
      <c r="BA74" s="167">
        <f>'Provincial spending by services'!BL74</f>
        <v>0.34851122032444176</v>
      </c>
      <c r="BB74" s="167">
        <f>'Provincial spending by services'!BM74+'Provincial spending by services'!BN74</f>
        <v>0.54249388069370641</v>
      </c>
      <c r="BC74" s="167">
        <f>'Provincial spending by services'!BO74</f>
        <v>0.54249388069370641</v>
      </c>
      <c r="BD74" s="167">
        <f>'Provincial spending by services'!BP74</f>
        <v>0.62468992322305594</v>
      </c>
      <c r="BE74" s="167"/>
      <c r="BF74" s="167">
        <f>'Provincial spending by services'!BR74</f>
        <v>4.9188808378419573</v>
      </c>
      <c r="BG74" s="167">
        <f>'Provincial spending by services'!BS74</f>
        <v>1.7380045627041585</v>
      </c>
      <c r="BH74" s="167">
        <f>'Provincial spending by services'!BT74</f>
        <v>1.7380045627041585</v>
      </c>
      <c r="BI74" s="167">
        <f>'Provincial spending by services'!BU74+'Provincial spending by services'!BV74</f>
        <v>2.7053844608130766</v>
      </c>
      <c r="BJ74" s="167">
        <f>'Provincial spending by services'!BW74</f>
        <v>2.7053844608130766</v>
      </c>
      <c r="BK74" s="167">
        <f>'Provincial spending by services'!BX74</f>
        <v>3.1152911972999062</v>
      </c>
      <c r="BL74" s="167"/>
      <c r="BM74" s="167">
        <f>'Provincial spending by services'!BZ74</f>
        <v>3.7194302233630427</v>
      </c>
      <c r="BN74" s="167">
        <f>'Provincial spending by services'!CA74</f>
        <v>1.3141986789216087</v>
      </c>
      <c r="BO74" s="167">
        <f>'Provincial spending by services'!CB74</f>
        <v>1.3141986789216087</v>
      </c>
      <c r="BP74" s="167">
        <f>'Provincial spending by services'!CC74+'Provincial spending by services'!CD74</f>
        <v>2.0456866228496735</v>
      </c>
      <c r="BQ74" s="167">
        <f>'Provincial spending by services'!CE74</f>
        <v>2.0456866228496735</v>
      </c>
      <c r="BR74" s="167">
        <f>'Provincial spending by services'!CF74</f>
        <v>2.3556391414632603</v>
      </c>
      <c r="BS74" s="167"/>
      <c r="BT74" s="167">
        <f>'Provincial spending by services'!CH74</f>
        <v>0.20568069664940083</v>
      </c>
      <c r="BU74" s="167">
        <f>'Provincial spending by services'!CI74</f>
        <v>7.2673846149454963E-2</v>
      </c>
      <c r="BV74" s="167">
        <f>'Provincial spending by services'!CJ74</f>
        <v>7.2673846149454963E-2</v>
      </c>
      <c r="BW74" s="167">
        <f>'Provincial spending by services'!CK74+'Provincial spending by services'!CL74</f>
        <v>0.11312438315717045</v>
      </c>
      <c r="BX74" s="167">
        <f>'Provincial spending by services'!CM74</f>
        <v>0.11312438315717045</v>
      </c>
      <c r="BY74" s="167">
        <f>'Provincial spending by services'!CN74</f>
        <v>0.13026444121128719</v>
      </c>
      <c r="CA74" s="58">
        <f t="shared" si="1"/>
        <v>100.00000000000001</v>
      </c>
    </row>
    <row r="75" spans="1:79" s="166" customFormat="1">
      <c r="A75" s="164">
        <v>47</v>
      </c>
      <c r="B75" s="165">
        <f>'Provincial spending by services'!F75</f>
        <v>0.36396243545432488</v>
      </c>
      <c r="C75" s="165">
        <f>'Provincial spending by services'!G75</f>
        <v>0.1286000605271948</v>
      </c>
      <c r="D75" s="165">
        <f>'Provincial spending by services'!H75</f>
        <v>0.1286000605271948</v>
      </c>
      <c r="E75" s="165">
        <f>'Provincial spending by services'!I75+'Provincial spending by services'!J75</f>
        <v>0.20017933949987865</v>
      </c>
      <c r="F75" s="165">
        <f>'Provincial spending by services'!K75</f>
        <v>0.20017933949987868</v>
      </c>
      <c r="G75" s="165">
        <f>'Provincial spending by services'!L75</f>
        <v>0.23050954245440575</v>
      </c>
      <c r="I75" s="167">
        <f>'Provincial spending by services'!N75</f>
        <v>0.12760446129214245</v>
      </c>
      <c r="J75" s="167">
        <f>'Provincial spending by services'!O75</f>
        <v>4.5086909656557005E-2</v>
      </c>
      <c r="K75" s="167">
        <f>'Provincial spending by services'!P75</f>
        <v>4.5086909656557005E-2</v>
      </c>
      <c r="L75" s="167">
        <f>'Provincial spending by services'!Q75+'Provincial spending by services'!R75</f>
        <v>7.0182453710678355E-2</v>
      </c>
      <c r="M75" s="167">
        <f>'Provincial spending by services'!S75</f>
        <v>7.0182453710678355E-2</v>
      </c>
      <c r="N75" s="167">
        <f>'Provincial spending by services'!T75</f>
        <v>8.0816158818356881E-2</v>
      </c>
      <c r="P75" s="165">
        <f>'Provincial spending by services'!V75</f>
        <v>0.68873143353661848</v>
      </c>
      <c r="Q75" s="165">
        <f>'Provincial spending by services'!W75</f>
        <v>0.24335177318293855</v>
      </c>
      <c r="R75" s="165">
        <f>'Provincial spending by services'!X75</f>
        <v>0.24335177318293855</v>
      </c>
      <c r="S75" s="165">
        <f>'Provincial spending by services'!Y75+'Provincial spending by services'!Z75</f>
        <v>0.37880228844514013</v>
      </c>
      <c r="T75" s="165">
        <f>'Provincial spending by services'!AA75</f>
        <v>0.37880228844514013</v>
      </c>
      <c r="U75" s="165">
        <f>'Provincial spending by services'!AB75</f>
        <v>0.43619657457319172</v>
      </c>
      <c r="W75" s="165">
        <f>'Provincial spending by services'!AD75</f>
        <v>0.53328295748221199</v>
      </c>
      <c r="X75" s="165">
        <f>'Provincial spending by services'!AE75</f>
        <v>0.18842664497704825</v>
      </c>
      <c r="Y75" s="165">
        <f>'Provincial spending by services'!AF75</f>
        <v>0.18842664497704825</v>
      </c>
      <c r="Z75" s="165">
        <f>'Provincial spending by services'!AG75+'Provincial spending by services'!AH75</f>
        <v>0.29330562661521659</v>
      </c>
      <c r="AA75" s="165">
        <f>'Provincial spending by services'!AI75</f>
        <v>0.29330562661521659</v>
      </c>
      <c r="AB75" s="165">
        <f>'Provincial spending by services'!AJ75</f>
        <v>0.33774587307206755</v>
      </c>
      <c r="AD75" s="165">
        <f>'Provincial spending by services'!AL75</f>
        <v>5.8083742544042591</v>
      </c>
      <c r="AE75" s="165">
        <f>'Provincial spending by services'!AM75</f>
        <v>2.0522922365561715</v>
      </c>
      <c r="AF75" s="165">
        <f>'Provincial spending by services'!AN75</f>
        <v>2.0522922365561715</v>
      </c>
      <c r="AG75" s="165">
        <f>'Provincial spending by services'!AO75+'Provincial spending by services'!AP75</f>
        <v>3.1946058399223425</v>
      </c>
      <c r="AH75" s="165">
        <f>'Provincial spending by services'!AQ75</f>
        <v>3.1946058399223425</v>
      </c>
      <c r="AI75" s="165">
        <f>'Provincial spending by services'!AR75</f>
        <v>3.6786370277893639</v>
      </c>
      <c r="AK75" s="165">
        <f>'Provincial spending by services'!AT75</f>
        <v>10.478119427847123</v>
      </c>
      <c r="AL75" s="165">
        <f>'Provincial spending by services'!AU75</f>
        <v>3.7022688645059838</v>
      </c>
      <c r="AM75" s="165">
        <f>'Provincial spending by services'!AV75</f>
        <v>3.7022688645059838</v>
      </c>
      <c r="AN75" s="165">
        <f>'Provincial spending by services'!AW75+'Provincial spending by services'!AX75</f>
        <v>5.7629656853159172</v>
      </c>
      <c r="AO75" s="165">
        <f>'Provincial spending by services'!AY75</f>
        <v>5.7629656853159172</v>
      </c>
      <c r="AP75" s="165">
        <f>'Provincial spending by services'!AZ75</f>
        <v>6.6361423043031778</v>
      </c>
      <c r="AR75" s="165">
        <f>'Provincial spending by services'!BB75</f>
        <v>1.2393482036371934</v>
      </c>
      <c r="AS75" s="165">
        <f>'Provincial spending by services'!BC75</f>
        <v>0.43790303195180835</v>
      </c>
      <c r="AT75" s="165">
        <f>'Provincial spending by services'!BD75</f>
        <v>0.43790303195180835</v>
      </c>
      <c r="AU75" s="165">
        <f>'Provincial spending by services'!BE75+'Provincial spending by services'!BF75</f>
        <v>0.68164151200045642</v>
      </c>
      <c r="AV75" s="165">
        <f>'Provincial spending by services'!BG75</f>
        <v>0.68164151200045631</v>
      </c>
      <c r="AW75" s="165">
        <f>'Provincial spending by services'!BH75</f>
        <v>0.78492052897022246</v>
      </c>
      <c r="AY75" s="165">
        <f>'Provincial spending by services'!BJ75</f>
        <v>0.98635251035219329</v>
      </c>
      <c r="AZ75" s="165">
        <f>'Provincial spending by services'!BK75</f>
        <v>0.34851122032444165</v>
      </c>
      <c r="BA75" s="167">
        <f>'Provincial spending by services'!BL75</f>
        <v>0.34851122032444165</v>
      </c>
      <c r="BB75" s="167">
        <f>'Provincial spending by services'!BM75+'Provincial spending by services'!BN75</f>
        <v>0.5424938806937063</v>
      </c>
      <c r="BC75" s="167">
        <f>'Provincial spending by services'!BO75</f>
        <v>0.5424938806937063</v>
      </c>
      <c r="BD75" s="167">
        <f>'Provincial spending by services'!BP75</f>
        <v>0.62468992322305572</v>
      </c>
      <c r="BE75" s="167"/>
      <c r="BF75" s="167">
        <f>'Provincial spending by services'!BR75</f>
        <v>4.9188808378419573</v>
      </c>
      <c r="BG75" s="167">
        <f>'Provincial spending by services'!BS75</f>
        <v>1.7380045627041585</v>
      </c>
      <c r="BH75" s="167">
        <f>'Provincial spending by services'!BT75</f>
        <v>1.7380045627041585</v>
      </c>
      <c r="BI75" s="167">
        <f>'Provincial spending by services'!BU75+'Provincial spending by services'!BV75</f>
        <v>2.7053844608130766</v>
      </c>
      <c r="BJ75" s="167">
        <f>'Provincial spending by services'!BW75</f>
        <v>2.7053844608130766</v>
      </c>
      <c r="BK75" s="167">
        <f>'Provincial spending by services'!BX75</f>
        <v>3.1152911972999062</v>
      </c>
      <c r="BL75" s="167"/>
      <c r="BM75" s="167">
        <f>'Provincial spending by services'!BZ75</f>
        <v>3.7194302233630427</v>
      </c>
      <c r="BN75" s="167">
        <f>'Provincial spending by services'!CA75</f>
        <v>1.3141986789216087</v>
      </c>
      <c r="BO75" s="167">
        <f>'Provincial spending by services'!CB75</f>
        <v>1.3141986789216087</v>
      </c>
      <c r="BP75" s="167">
        <f>'Provincial spending by services'!CC75+'Provincial spending by services'!CD75</f>
        <v>2.0456866228496735</v>
      </c>
      <c r="BQ75" s="167">
        <f>'Provincial spending by services'!CE75</f>
        <v>2.0456866228496735</v>
      </c>
      <c r="BR75" s="167">
        <f>'Provincial spending by services'!CF75</f>
        <v>2.3556391414632603</v>
      </c>
      <c r="BS75" s="167"/>
      <c r="BT75" s="167">
        <f>'Provincial spending by services'!CH75</f>
        <v>0.20568069664940075</v>
      </c>
      <c r="BU75" s="167">
        <f>'Provincial spending by services'!CI75</f>
        <v>7.2673846149454935E-2</v>
      </c>
      <c r="BV75" s="167">
        <f>'Provincial spending by services'!CJ75</f>
        <v>7.2673846149454935E-2</v>
      </c>
      <c r="BW75" s="167">
        <f>'Provincial spending by services'!CK75+'Provincial spending by services'!CL75</f>
        <v>0.11312438315717041</v>
      </c>
      <c r="BX75" s="167">
        <f>'Provincial spending by services'!CM75</f>
        <v>0.11312438315717041</v>
      </c>
      <c r="BY75" s="167">
        <f>'Provincial spending by services'!CN75</f>
        <v>0.13026444121128714</v>
      </c>
      <c r="CA75" s="58">
        <f t="shared" si="1"/>
        <v>100.00000000000001</v>
      </c>
    </row>
    <row r="76" spans="1:79" s="166" customFormat="1">
      <c r="A76" s="164">
        <v>48</v>
      </c>
      <c r="B76" s="165">
        <f>'Provincial spending by services'!F76</f>
        <v>0.36396243545432488</v>
      </c>
      <c r="C76" s="165">
        <f>'Provincial spending by services'!G76</f>
        <v>0.1286000605271948</v>
      </c>
      <c r="D76" s="165">
        <f>'Provincial spending by services'!H76</f>
        <v>0.1286000605271948</v>
      </c>
      <c r="E76" s="165">
        <f>'Provincial spending by services'!I76+'Provincial spending by services'!J76</f>
        <v>0.20017933949987865</v>
      </c>
      <c r="F76" s="165">
        <f>'Provincial spending by services'!K76</f>
        <v>0.20017933949987868</v>
      </c>
      <c r="G76" s="165">
        <f>'Provincial spending by services'!L76</f>
        <v>0.23050954245440575</v>
      </c>
      <c r="I76" s="167">
        <f>'Provincial spending by services'!N76</f>
        <v>0.12760446129214245</v>
      </c>
      <c r="J76" s="167">
        <f>'Provincial spending by services'!O76</f>
        <v>4.5086909656557005E-2</v>
      </c>
      <c r="K76" s="167">
        <f>'Provincial spending by services'!P76</f>
        <v>4.5086909656557005E-2</v>
      </c>
      <c r="L76" s="167">
        <f>'Provincial spending by services'!Q76+'Provincial spending by services'!R76</f>
        <v>7.0182453710678355E-2</v>
      </c>
      <c r="M76" s="167">
        <f>'Provincial spending by services'!S76</f>
        <v>7.0182453710678355E-2</v>
      </c>
      <c r="N76" s="167">
        <f>'Provincial spending by services'!T76</f>
        <v>8.0816158818356881E-2</v>
      </c>
      <c r="P76" s="165">
        <f>'Provincial spending by services'!V76</f>
        <v>0.68873143353661848</v>
      </c>
      <c r="Q76" s="165">
        <f>'Provincial spending by services'!W76</f>
        <v>0.24335177318293855</v>
      </c>
      <c r="R76" s="165">
        <f>'Provincial spending by services'!X76</f>
        <v>0.24335177318293855</v>
      </c>
      <c r="S76" s="165">
        <f>'Provincial spending by services'!Y76+'Provincial spending by services'!Z76</f>
        <v>0.37880228844514013</v>
      </c>
      <c r="T76" s="165">
        <f>'Provincial spending by services'!AA76</f>
        <v>0.37880228844514013</v>
      </c>
      <c r="U76" s="165">
        <f>'Provincial spending by services'!AB76</f>
        <v>0.43619657457319172</v>
      </c>
      <c r="W76" s="165">
        <f>'Provincial spending by services'!AD76</f>
        <v>0.53328295748221199</v>
      </c>
      <c r="X76" s="165">
        <f>'Provincial spending by services'!AE76</f>
        <v>0.18842664497704825</v>
      </c>
      <c r="Y76" s="165">
        <f>'Provincial spending by services'!AF76</f>
        <v>0.18842664497704825</v>
      </c>
      <c r="Z76" s="165">
        <f>'Provincial spending by services'!AG76+'Provincial spending by services'!AH76</f>
        <v>0.29330562661521659</v>
      </c>
      <c r="AA76" s="165">
        <f>'Provincial spending by services'!AI76</f>
        <v>0.29330562661521659</v>
      </c>
      <c r="AB76" s="165">
        <f>'Provincial spending by services'!AJ76</f>
        <v>0.33774587307206755</v>
      </c>
      <c r="AD76" s="165">
        <f>'Provincial spending by services'!AL76</f>
        <v>5.8083742544042591</v>
      </c>
      <c r="AE76" s="165">
        <f>'Provincial spending by services'!AM76</f>
        <v>2.0522922365561715</v>
      </c>
      <c r="AF76" s="165">
        <f>'Provincial spending by services'!AN76</f>
        <v>2.0522922365561715</v>
      </c>
      <c r="AG76" s="165">
        <f>'Provincial spending by services'!AO76+'Provincial spending by services'!AP76</f>
        <v>3.1946058399223425</v>
      </c>
      <c r="AH76" s="165">
        <f>'Provincial spending by services'!AQ76</f>
        <v>3.1946058399223425</v>
      </c>
      <c r="AI76" s="165">
        <f>'Provincial spending by services'!AR76</f>
        <v>3.6786370277893639</v>
      </c>
      <c r="AK76" s="165">
        <f>'Provincial spending by services'!AT76</f>
        <v>10.478119427847123</v>
      </c>
      <c r="AL76" s="165">
        <f>'Provincial spending by services'!AU76</f>
        <v>3.7022688645059838</v>
      </c>
      <c r="AM76" s="165">
        <f>'Provincial spending by services'!AV76</f>
        <v>3.7022688645059838</v>
      </c>
      <c r="AN76" s="165">
        <f>'Provincial spending by services'!AW76+'Provincial spending by services'!AX76</f>
        <v>5.7629656853159172</v>
      </c>
      <c r="AO76" s="165">
        <f>'Provincial spending by services'!AY76</f>
        <v>5.7629656853159172</v>
      </c>
      <c r="AP76" s="165">
        <f>'Provincial spending by services'!AZ76</f>
        <v>6.6361423043031778</v>
      </c>
      <c r="AR76" s="165">
        <f>'Provincial spending by services'!BB76</f>
        <v>1.2393482036371934</v>
      </c>
      <c r="AS76" s="165">
        <f>'Provincial spending by services'!BC76</f>
        <v>0.43790303195180835</v>
      </c>
      <c r="AT76" s="165">
        <f>'Provincial spending by services'!BD76</f>
        <v>0.43790303195180835</v>
      </c>
      <c r="AU76" s="165">
        <f>'Provincial spending by services'!BE76+'Provincial spending by services'!BF76</f>
        <v>0.68164151200045642</v>
      </c>
      <c r="AV76" s="165">
        <f>'Provincial spending by services'!BG76</f>
        <v>0.68164151200045631</v>
      </c>
      <c r="AW76" s="165">
        <f>'Provincial spending by services'!BH76</f>
        <v>0.78492052897022246</v>
      </c>
      <c r="AY76" s="165">
        <f>'Provincial spending by services'!BJ76</f>
        <v>0.98635251035219351</v>
      </c>
      <c r="AZ76" s="165">
        <f>'Provincial spending by services'!BK76</f>
        <v>0.34851122032444176</v>
      </c>
      <c r="BA76" s="167">
        <f>'Provincial spending by services'!BL76</f>
        <v>0.34851122032444176</v>
      </c>
      <c r="BB76" s="167">
        <f>'Provincial spending by services'!BM76+'Provincial spending by services'!BN76</f>
        <v>0.54249388069370641</v>
      </c>
      <c r="BC76" s="167">
        <f>'Provincial spending by services'!BO76</f>
        <v>0.54249388069370641</v>
      </c>
      <c r="BD76" s="167">
        <f>'Provincial spending by services'!BP76</f>
        <v>0.62468992322305594</v>
      </c>
      <c r="BE76" s="167"/>
      <c r="BF76" s="167">
        <f>'Provincial spending by services'!BR76</f>
        <v>4.9188808378419555</v>
      </c>
      <c r="BG76" s="167">
        <f>'Provincial spending by services'!BS76</f>
        <v>1.7380045627041578</v>
      </c>
      <c r="BH76" s="167">
        <f>'Provincial spending by services'!BT76</f>
        <v>1.7380045627041578</v>
      </c>
      <c r="BI76" s="167">
        <f>'Provincial spending by services'!BU76+'Provincial spending by services'!BV76</f>
        <v>2.7053844608130753</v>
      </c>
      <c r="BJ76" s="167">
        <f>'Provincial spending by services'!BW76</f>
        <v>2.7053844608130757</v>
      </c>
      <c r="BK76" s="167">
        <f>'Provincial spending by services'!BX76</f>
        <v>3.1152911972999053</v>
      </c>
      <c r="BL76" s="167"/>
      <c r="BM76" s="167">
        <f>'Provincial spending by services'!BZ76</f>
        <v>3.7194302233630427</v>
      </c>
      <c r="BN76" s="167">
        <f>'Provincial spending by services'!CA76</f>
        <v>1.3141986789216087</v>
      </c>
      <c r="BO76" s="167">
        <f>'Provincial spending by services'!CB76</f>
        <v>1.3141986789216087</v>
      </c>
      <c r="BP76" s="167">
        <f>'Provincial spending by services'!CC76+'Provincial spending by services'!CD76</f>
        <v>2.0456866228496735</v>
      </c>
      <c r="BQ76" s="167">
        <f>'Provincial spending by services'!CE76</f>
        <v>2.0456866228496735</v>
      </c>
      <c r="BR76" s="167">
        <f>'Provincial spending by services'!CF76</f>
        <v>2.3556391414632603</v>
      </c>
      <c r="BS76" s="167"/>
      <c r="BT76" s="167">
        <f>'Provincial spending by services'!CH76</f>
        <v>0.20568069664940072</v>
      </c>
      <c r="BU76" s="167">
        <f>'Provincial spending by services'!CI76</f>
        <v>7.2673846149454935E-2</v>
      </c>
      <c r="BV76" s="167">
        <f>'Provincial spending by services'!CJ76</f>
        <v>7.2673846149454935E-2</v>
      </c>
      <c r="BW76" s="167">
        <f>'Provincial spending by services'!CK76+'Provincial spending by services'!CL76</f>
        <v>0.1131243831571704</v>
      </c>
      <c r="BX76" s="167">
        <f>'Provincial spending by services'!CM76</f>
        <v>0.1131243831571704</v>
      </c>
      <c r="BY76" s="167">
        <f>'Provincial spending by services'!CN76</f>
        <v>0.13026444121128714</v>
      </c>
      <c r="CA76" s="58">
        <f t="shared" si="1"/>
        <v>100.00000000000001</v>
      </c>
    </row>
    <row r="77" spans="1:79" s="166" customFormat="1">
      <c r="A77" s="164">
        <v>49</v>
      </c>
      <c r="B77" s="165">
        <f>'Provincial spending by services'!F77</f>
        <v>0.36396243545432488</v>
      </c>
      <c r="C77" s="165">
        <f>'Provincial spending by services'!G77</f>
        <v>0.1286000605271948</v>
      </c>
      <c r="D77" s="165">
        <f>'Provincial spending by services'!H77</f>
        <v>0.1286000605271948</v>
      </c>
      <c r="E77" s="165">
        <f>'Provincial spending by services'!I77+'Provincial spending by services'!J77</f>
        <v>0.20017933949987865</v>
      </c>
      <c r="F77" s="165">
        <f>'Provincial spending by services'!K77</f>
        <v>0.20017933949987868</v>
      </c>
      <c r="G77" s="165">
        <f>'Provincial spending by services'!L77</f>
        <v>0.23050954245440575</v>
      </c>
      <c r="I77" s="167">
        <f>'Provincial spending by services'!N77</f>
        <v>0.12760446129214245</v>
      </c>
      <c r="J77" s="167">
        <f>'Provincial spending by services'!O77</f>
        <v>4.5086909656557005E-2</v>
      </c>
      <c r="K77" s="167">
        <f>'Provincial spending by services'!P77</f>
        <v>4.5086909656557005E-2</v>
      </c>
      <c r="L77" s="167">
        <f>'Provincial spending by services'!Q77+'Provincial spending by services'!R77</f>
        <v>7.0182453710678355E-2</v>
      </c>
      <c r="M77" s="167">
        <f>'Provincial spending by services'!S77</f>
        <v>7.0182453710678355E-2</v>
      </c>
      <c r="N77" s="167">
        <f>'Provincial spending by services'!T77</f>
        <v>8.0816158818356881E-2</v>
      </c>
      <c r="P77" s="165">
        <f>'Provincial spending by services'!V77</f>
        <v>0.68873143353661848</v>
      </c>
      <c r="Q77" s="165">
        <f>'Provincial spending by services'!W77</f>
        <v>0.24335177318293855</v>
      </c>
      <c r="R77" s="165">
        <f>'Provincial spending by services'!X77</f>
        <v>0.24335177318293855</v>
      </c>
      <c r="S77" s="165">
        <f>'Provincial spending by services'!Y77+'Provincial spending by services'!Z77</f>
        <v>0.37880228844514013</v>
      </c>
      <c r="T77" s="165">
        <f>'Provincial spending by services'!AA77</f>
        <v>0.37880228844514013</v>
      </c>
      <c r="U77" s="165">
        <f>'Provincial spending by services'!AB77</f>
        <v>0.43619657457319172</v>
      </c>
      <c r="W77" s="165">
        <f>'Provincial spending by services'!AD77</f>
        <v>0.53328295748221199</v>
      </c>
      <c r="X77" s="165">
        <f>'Provincial spending by services'!AE77</f>
        <v>0.18842664497704825</v>
      </c>
      <c r="Y77" s="165">
        <f>'Provincial spending by services'!AF77</f>
        <v>0.18842664497704825</v>
      </c>
      <c r="Z77" s="165">
        <f>'Provincial spending by services'!AG77+'Provincial spending by services'!AH77</f>
        <v>0.29330562661521659</v>
      </c>
      <c r="AA77" s="165">
        <f>'Provincial spending by services'!AI77</f>
        <v>0.29330562661521659</v>
      </c>
      <c r="AB77" s="165">
        <f>'Provincial spending by services'!AJ77</f>
        <v>0.33774587307206755</v>
      </c>
      <c r="AD77" s="165">
        <f>'Provincial spending by services'!AL77</f>
        <v>5.8083742544042591</v>
      </c>
      <c r="AE77" s="165">
        <f>'Provincial spending by services'!AM77</f>
        <v>2.0522922365561715</v>
      </c>
      <c r="AF77" s="165">
        <f>'Provincial spending by services'!AN77</f>
        <v>2.0522922365561715</v>
      </c>
      <c r="AG77" s="165">
        <f>'Provincial spending by services'!AO77+'Provincial spending by services'!AP77</f>
        <v>3.1946058399223425</v>
      </c>
      <c r="AH77" s="165">
        <f>'Provincial spending by services'!AQ77</f>
        <v>3.1946058399223425</v>
      </c>
      <c r="AI77" s="165">
        <f>'Provincial spending by services'!AR77</f>
        <v>3.6786370277893639</v>
      </c>
      <c r="AK77" s="165">
        <f>'Provincial spending by services'!AT77</f>
        <v>10.478119427847123</v>
      </c>
      <c r="AL77" s="165">
        <f>'Provincial spending by services'!AU77</f>
        <v>3.7022688645059838</v>
      </c>
      <c r="AM77" s="165">
        <f>'Provincial spending by services'!AV77</f>
        <v>3.7022688645059838</v>
      </c>
      <c r="AN77" s="165">
        <f>'Provincial spending by services'!AW77+'Provincial spending by services'!AX77</f>
        <v>5.7629656853159172</v>
      </c>
      <c r="AO77" s="165">
        <f>'Provincial spending by services'!AY77</f>
        <v>5.7629656853159172</v>
      </c>
      <c r="AP77" s="165">
        <f>'Provincial spending by services'!AZ77</f>
        <v>6.6361423043031778</v>
      </c>
      <c r="AR77" s="165">
        <f>'Provincial spending by services'!BB77</f>
        <v>1.2393482036371934</v>
      </c>
      <c r="AS77" s="165">
        <f>'Provincial spending by services'!BC77</f>
        <v>0.43790303195180835</v>
      </c>
      <c r="AT77" s="165">
        <f>'Provincial spending by services'!BD77</f>
        <v>0.43790303195180835</v>
      </c>
      <c r="AU77" s="165">
        <f>'Provincial spending by services'!BE77+'Provincial spending by services'!BF77</f>
        <v>0.68164151200045642</v>
      </c>
      <c r="AV77" s="165">
        <f>'Provincial spending by services'!BG77</f>
        <v>0.68164151200045631</v>
      </c>
      <c r="AW77" s="165">
        <f>'Provincial spending by services'!BH77</f>
        <v>0.78492052897022246</v>
      </c>
      <c r="AY77" s="165">
        <f>'Provincial spending by services'!BJ77</f>
        <v>0.98635251035219373</v>
      </c>
      <c r="AZ77" s="165">
        <f>'Provincial spending by services'!BK77</f>
        <v>0.34851122032444182</v>
      </c>
      <c r="BA77" s="167">
        <f>'Provincial spending by services'!BL77</f>
        <v>0.34851122032444182</v>
      </c>
      <c r="BB77" s="167">
        <f>'Provincial spending by services'!BM77+'Provincial spending by services'!BN77</f>
        <v>0.54249388069370652</v>
      </c>
      <c r="BC77" s="167">
        <f>'Provincial spending by services'!BO77</f>
        <v>0.54249388069370652</v>
      </c>
      <c r="BD77" s="167">
        <f>'Provincial spending by services'!BP77</f>
        <v>0.62468992322305605</v>
      </c>
      <c r="BE77" s="167"/>
      <c r="BF77" s="167">
        <f>'Provincial spending by services'!BR77</f>
        <v>4.9188808378419555</v>
      </c>
      <c r="BG77" s="167">
        <f>'Provincial spending by services'!BS77</f>
        <v>1.7380045627041578</v>
      </c>
      <c r="BH77" s="167">
        <f>'Provincial spending by services'!BT77</f>
        <v>1.7380045627041578</v>
      </c>
      <c r="BI77" s="167">
        <f>'Provincial spending by services'!BU77+'Provincial spending by services'!BV77</f>
        <v>2.7053844608130753</v>
      </c>
      <c r="BJ77" s="167">
        <f>'Provincial spending by services'!BW77</f>
        <v>2.7053844608130757</v>
      </c>
      <c r="BK77" s="167">
        <f>'Provincial spending by services'!BX77</f>
        <v>3.1152911972999053</v>
      </c>
      <c r="BL77" s="167"/>
      <c r="BM77" s="167">
        <f>'Provincial spending by services'!BZ77</f>
        <v>3.7194302233630427</v>
      </c>
      <c r="BN77" s="167">
        <f>'Provincial spending by services'!CA77</f>
        <v>1.3141986789216087</v>
      </c>
      <c r="BO77" s="167">
        <f>'Provincial spending by services'!CB77</f>
        <v>1.3141986789216087</v>
      </c>
      <c r="BP77" s="167">
        <f>'Provincial spending by services'!CC77+'Provincial spending by services'!CD77</f>
        <v>2.0456866228496735</v>
      </c>
      <c r="BQ77" s="167">
        <f>'Provincial spending by services'!CE77</f>
        <v>2.0456866228496735</v>
      </c>
      <c r="BR77" s="167">
        <f>'Provincial spending by services'!CF77</f>
        <v>2.3556391414632603</v>
      </c>
      <c r="BS77" s="167"/>
      <c r="BT77" s="167">
        <f>'Provincial spending by services'!CH77</f>
        <v>0.20568069664940075</v>
      </c>
      <c r="BU77" s="167">
        <f>'Provincial spending by services'!CI77</f>
        <v>7.2673846149454935E-2</v>
      </c>
      <c r="BV77" s="167">
        <f>'Provincial spending by services'!CJ77</f>
        <v>7.2673846149454935E-2</v>
      </c>
      <c r="BW77" s="167">
        <f>'Provincial spending by services'!CK77+'Provincial spending by services'!CL77</f>
        <v>0.11312438315717041</v>
      </c>
      <c r="BX77" s="167">
        <f>'Provincial spending by services'!CM77</f>
        <v>0.11312438315717041</v>
      </c>
      <c r="BY77" s="167">
        <f>'Provincial spending by services'!CN77</f>
        <v>0.13026444121128714</v>
      </c>
      <c r="CA77" s="58">
        <f t="shared" si="1"/>
        <v>100.00000000000001</v>
      </c>
    </row>
    <row r="78" spans="1:79" s="166" customFormat="1">
      <c r="A78" s="164">
        <v>50</v>
      </c>
      <c r="B78" s="165">
        <f>'Provincial spending by services'!F78</f>
        <v>0.36396243545432488</v>
      </c>
      <c r="C78" s="165">
        <f>'Provincial spending by services'!G78</f>
        <v>0.1286000605271948</v>
      </c>
      <c r="D78" s="165">
        <f>'Provincial spending by services'!H78</f>
        <v>0.1286000605271948</v>
      </c>
      <c r="E78" s="165">
        <f>'Provincial spending by services'!I78+'Provincial spending by services'!J78</f>
        <v>0.20017933949987865</v>
      </c>
      <c r="F78" s="165">
        <f>'Provincial spending by services'!K78</f>
        <v>0.20017933949987868</v>
      </c>
      <c r="G78" s="165">
        <f>'Provincial spending by services'!L78</f>
        <v>0.23050954245440575</v>
      </c>
      <c r="I78" s="167">
        <f>'Provincial spending by services'!N78</f>
        <v>0.12760446129214245</v>
      </c>
      <c r="J78" s="167">
        <f>'Provincial spending by services'!O78</f>
        <v>4.5086909656557005E-2</v>
      </c>
      <c r="K78" s="167">
        <f>'Provincial spending by services'!P78</f>
        <v>4.5086909656557005E-2</v>
      </c>
      <c r="L78" s="167">
        <f>'Provincial spending by services'!Q78+'Provincial spending by services'!R78</f>
        <v>7.0182453710678355E-2</v>
      </c>
      <c r="M78" s="167">
        <f>'Provincial spending by services'!S78</f>
        <v>7.0182453710678355E-2</v>
      </c>
      <c r="N78" s="167">
        <f>'Provincial spending by services'!T78</f>
        <v>8.0816158818356881E-2</v>
      </c>
      <c r="P78" s="165">
        <f>'Provincial spending by services'!V78</f>
        <v>0.68873143353661848</v>
      </c>
      <c r="Q78" s="165">
        <f>'Provincial spending by services'!W78</f>
        <v>0.24335177318293855</v>
      </c>
      <c r="R78" s="165">
        <f>'Provincial spending by services'!X78</f>
        <v>0.24335177318293855</v>
      </c>
      <c r="S78" s="165">
        <f>'Provincial spending by services'!Y78+'Provincial spending by services'!Z78</f>
        <v>0.37880228844514013</v>
      </c>
      <c r="T78" s="165">
        <f>'Provincial spending by services'!AA78</f>
        <v>0.37880228844514013</v>
      </c>
      <c r="U78" s="165">
        <f>'Provincial spending by services'!AB78</f>
        <v>0.43619657457319172</v>
      </c>
      <c r="W78" s="165">
        <f>'Provincial spending by services'!AD78</f>
        <v>0.53328295748221199</v>
      </c>
      <c r="X78" s="165">
        <f>'Provincial spending by services'!AE78</f>
        <v>0.18842664497704825</v>
      </c>
      <c r="Y78" s="165">
        <f>'Provincial spending by services'!AF78</f>
        <v>0.18842664497704825</v>
      </c>
      <c r="Z78" s="165">
        <f>'Provincial spending by services'!AG78+'Provincial spending by services'!AH78</f>
        <v>0.29330562661521659</v>
      </c>
      <c r="AA78" s="165">
        <f>'Provincial spending by services'!AI78</f>
        <v>0.29330562661521659</v>
      </c>
      <c r="AB78" s="165">
        <f>'Provincial spending by services'!AJ78</f>
        <v>0.33774587307206755</v>
      </c>
      <c r="AD78" s="165">
        <f>'Provincial spending by services'!AL78</f>
        <v>5.8083742544042591</v>
      </c>
      <c r="AE78" s="165">
        <f>'Provincial spending by services'!AM78</f>
        <v>2.0522922365561715</v>
      </c>
      <c r="AF78" s="165">
        <f>'Provincial spending by services'!AN78</f>
        <v>2.0522922365561715</v>
      </c>
      <c r="AG78" s="165">
        <f>'Provincial spending by services'!AO78+'Provincial spending by services'!AP78</f>
        <v>3.1946058399223425</v>
      </c>
      <c r="AH78" s="165">
        <f>'Provincial spending by services'!AQ78</f>
        <v>3.1946058399223425</v>
      </c>
      <c r="AI78" s="165">
        <f>'Provincial spending by services'!AR78</f>
        <v>3.6786370277893639</v>
      </c>
      <c r="AK78" s="165">
        <f>'Provincial spending by services'!AT78</f>
        <v>10.478119427847123</v>
      </c>
      <c r="AL78" s="165">
        <f>'Provincial spending by services'!AU78</f>
        <v>3.7022688645059838</v>
      </c>
      <c r="AM78" s="165">
        <f>'Provincial spending by services'!AV78</f>
        <v>3.7022688645059838</v>
      </c>
      <c r="AN78" s="165">
        <f>'Provincial spending by services'!AW78+'Provincial spending by services'!AX78</f>
        <v>5.7629656853159172</v>
      </c>
      <c r="AO78" s="165">
        <f>'Provincial spending by services'!AY78</f>
        <v>5.7629656853159172</v>
      </c>
      <c r="AP78" s="165">
        <f>'Provincial spending by services'!AZ78</f>
        <v>6.6361423043031778</v>
      </c>
      <c r="AR78" s="165">
        <f>'Provincial spending by services'!BB78</f>
        <v>1.2393482036371934</v>
      </c>
      <c r="AS78" s="165">
        <f>'Provincial spending by services'!BC78</f>
        <v>0.43790303195180835</v>
      </c>
      <c r="AT78" s="165">
        <f>'Provincial spending by services'!BD78</f>
        <v>0.43790303195180835</v>
      </c>
      <c r="AU78" s="165">
        <f>'Provincial spending by services'!BE78+'Provincial spending by services'!BF78</f>
        <v>0.68164151200045642</v>
      </c>
      <c r="AV78" s="165">
        <f>'Provincial spending by services'!BG78</f>
        <v>0.68164151200045631</v>
      </c>
      <c r="AW78" s="165">
        <f>'Provincial spending by services'!BH78</f>
        <v>0.78492052897022246</v>
      </c>
      <c r="AY78" s="165">
        <f>'Provincial spending by services'!BJ78</f>
        <v>0.98635251035219329</v>
      </c>
      <c r="AZ78" s="165">
        <f>'Provincial spending by services'!BK78</f>
        <v>0.34851122032444165</v>
      </c>
      <c r="BA78" s="167">
        <f>'Provincial spending by services'!BL78</f>
        <v>0.34851122032444165</v>
      </c>
      <c r="BB78" s="167">
        <f>'Provincial spending by services'!BM78+'Provincial spending by services'!BN78</f>
        <v>0.5424938806937063</v>
      </c>
      <c r="BC78" s="167">
        <f>'Provincial spending by services'!BO78</f>
        <v>0.5424938806937063</v>
      </c>
      <c r="BD78" s="167">
        <f>'Provincial spending by services'!BP78</f>
        <v>0.62468992322305572</v>
      </c>
      <c r="BE78" s="167"/>
      <c r="BF78" s="167">
        <f>'Provincial spending by services'!BR78</f>
        <v>4.9188808378419555</v>
      </c>
      <c r="BG78" s="167">
        <f>'Provincial spending by services'!BS78</f>
        <v>1.7380045627041578</v>
      </c>
      <c r="BH78" s="167">
        <f>'Provincial spending by services'!BT78</f>
        <v>1.7380045627041578</v>
      </c>
      <c r="BI78" s="167">
        <f>'Provincial spending by services'!BU78+'Provincial spending by services'!BV78</f>
        <v>2.7053844608130753</v>
      </c>
      <c r="BJ78" s="167">
        <f>'Provincial spending by services'!BW78</f>
        <v>2.7053844608130757</v>
      </c>
      <c r="BK78" s="167">
        <f>'Provincial spending by services'!BX78</f>
        <v>3.1152911972999053</v>
      </c>
      <c r="BL78" s="167"/>
      <c r="BM78" s="167">
        <f>'Provincial spending by services'!BZ78</f>
        <v>3.7194302233630427</v>
      </c>
      <c r="BN78" s="167">
        <f>'Provincial spending by services'!CA78</f>
        <v>1.3141986789216087</v>
      </c>
      <c r="BO78" s="167">
        <f>'Provincial spending by services'!CB78</f>
        <v>1.3141986789216087</v>
      </c>
      <c r="BP78" s="167">
        <f>'Provincial spending by services'!CC78+'Provincial spending by services'!CD78</f>
        <v>2.0456866228496735</v>
      </c>
      <c r="BQ78" s="167">
        <f>'Provincial spending by services'!CE78</f>
        <v>2.0456866228496735</v>
      </c>
      <c r="BR78" s="167">
        <f>'Provincial spending by services'!CF78</f>
        <v>2.3556391414632603</v>
      </c>
      <c r="BS78" s="167"/>
      <c r="BT78" s="167">
        <f>'Provincial spending by services'!CH78</f>
        <v>0.20568069664940072</v>
      </c>
      <c r="BU78" s="167">
        <f>'Provincial spending by services'!CI78</f>
        <v>7.2673846149454935E-2</v>
      </c>
      <c r="BV78" s="167">
        <f>'Provincial spending by services'!CJ78</f>
        <v>7.2673846149454935E-2</v>
      </c>
      <c r="BW78" s="167">
        <f>'Provincial spending by services'!CK78+'Provincial spending by services'!CL78</f>
        <v>0.1131243831571704</v>
      </c>
      <c r="BX78" s="167">
        <f>'Provincial spending by services'!CM78</f>
        <v>0.1131243831571704</v>
      </c>
      <c r="BY78" s="167">
        <f>'Provincial spending by services'!CN78</f>
        <v>0.13026444121128714</v>
      </c>
      <c r="CA78" s="58">
        <f t="shared" si="1"/>
        <v>100.00000000000001</v>
      </c>
    </row>
    <row r="79" spans="1:79">
      <c r="W79" s="165"/>
      <c r="X79" s="165"/>
      <c r="Y79" s="165"/>
      <c r="Z79" s="165"/>
      <c r="AA79" s="165"/>
      <c r="AB79" s="165"/>
    </row>
  </sheetData>
  <sheetProtection algorithmName="SHA-512" hashValue="w+P4ShZZrhAZ7Mmy+wk/BuyV4qaoAd++MyMINtp758txHkz5L8a9K4mM7LZQmXtcNNL2NIZV3dVMkIB8EtlZkQ==" saltValue="8xZc+N0ncnDr0vMucMnfAA==" spinCount="100000"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P50"/>
  <sheetViews>
    <sheetView topLeftCell="A10" workbookViewId="0">
      <selection activeCell="C26" sqref="C26"/>
    </sheetView>
  </sheetViews>
  <sheetFormatPr defaultRowHeight="15"/>
  <cols>
    <col min="2" max="2" width="14.85546875" customWidth="1"/>
    <col min="3" max="3" width="15" customWidth="1"/>
    <col min="4" max="4" width="11.85546875" customWidth="1"/>
    <col min="5" max="5" width="15" customWidth="1"/>
    <col min="6" max="6" width="12.5703125" customWidth="1"/>
    <col min="7" max="8" width="9.5703125" bestFit="1" customWidth="1"/>
    <col min="14" max="14" width="9.140625" style="2"/>
  </cols>
  <sheetData>
    <row r="1" spans="1:68" ht="15.75" thickBot="1">
      <c r="A1" s="50"/>
      <c r="B1" s="50" t="s">
        <v>63</v>
      </c>
      <c r="C1" s="50" t="s">
        <v>123</v>
      </c>
      <c r="D1" s="50" t="s">
        <v>124</v>
      </c>
      <c r="E1" s="50" t="s">
        <v>125</v>
      </c>
      <c r="F1" s="50" t="s">
        <v>126</v>
      </c>
      <c r="G1" s="50" t="s">
        <v>127</v>
      </c>
      <c r="H1" s="50" t="s">
        <v>128</v>
      </c>
      <c r="I1" s="50" t="s">
        <v>129</v>
      </c>
      <c r="J1" s="50" t="s">
        <v>130</v>
      </c>
      <c r="K1" s="50" t="s">
        <v>131</v>
      </c>
      <c r="L1" s="50" t="s">
        <v>132</v>
      </c>
      <c r="M1" s="111" t="s">
        <v>133</v>
      </c>
      <c r="N1" s="111"/>
      <c r="O1" s="116" t="s">
        <v>123</v>
      </c>
      <c r="P1" s="116" t="s">
        <v>124</v>
      </c>
      <c r="Q1" s="116" t="s">
        <v>125</v>
      </c>
      <c r="R1" s="116" t="s">
        <v>126</v>
      </c>
      <c r="S1" s="116" t="s">
        <v>127</v>
      </c>
      <c r="T1" s="116" t="s">
        <v>128</v>
      </c>
      <c r="U1" s="116" t="s">
        <v>129</v>
      </c>
      <c r="V1" s="116" t="s">
        <v>130</v>
      </c>
      <c r="W1" s="116" t="s">
        <v>131</v>
      </c>
      <c r="X1" s="116" t="s">
        <v>132</v>
      </c>
      <c r="Y1" s="117" t="s">
        <v>133</v>
      </c>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10"/>
      <c r="BC1" s="110"/>
      <c r="BD1" s="110"/>
      <c r="BE1" s="110"/>
      <c r="BF1" s="110"/>
      <c r="BG1" s="110"/>
      <c r="BH1" s="110"/>
      <c r="BI1" s="110"/>
      <c r="BJ1" s="110"/>
      <c r="BK1" s="110"/>
      <c r="BL1" s="110"/>
      <c r="BM1" s="110"/>
      <c r="BN1" s="110"/>
      <c r="BO1" s="110"/>
      <c r="BP1" s="110"/>
    </row>
    <row r="2" spans="1:68" s="2" customFormat="1" ht="15.75" thickBot="1">
      <c r="A2" s="50"/>
      <c r="B2" s="50"/>
      <c r="C2" s="50"/>
      <c r="D2" s="50"/>
      <c r="E2" s="50"/>
      <c r="F2" s="50"/>
      <c r="G2" s="50"/>
      <c r="H2" s="50"/>
      <c r="I2" s="50"/>
      <c r="J2" s="50"/>
      <c r="K2" s="50"/>
      <c r="L2" s="50"/>
      <c r="M2" s="111"/>
      <c r="N2" s="113"/>
      <c r="O2" s="114"/>
      <c r="P2" s="118"/>
      <c r="Q2" s="120" t="s">
        <v>122</v>
      </c>
      <c r="R2" s="119"/>
      <c r="S2" s="119"/>
      <c r="T2" s="119"/>
      <c r="U2" s="119"/>
      <c r="V2" s="119"/>
      <c r="W2" s="119"/>
      <c r="X2" s="119"/>
      <c r="Y2" s="11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10"/>
      <c r="BC2" s="110"/>
      <c r="BD2" s="110"/>
      <c r="BE2" s="110"/>
      <c r="BF2" s="110"/>
      <c r="BG2" s="110"/>
      <c r="BH2" s="110"/>
      <c r="BI2" s="110"/>
      <c r="BJ2" s="110"/>
      <c r="BK2" s="110"/>
      <c r="BL2" s="110"/>
      <c r="BM2" s="110"/>
      <c r="BN2" s="110"/>
      <c r="BO2" s="110"/>
      <c r="BP2" s="110"/>
    </row>
    <row r="3" spans="1:68" ht="15.75" thickBot="1">
      <c r="A3" s="50">
        <v>2016</v>
      </c>
      <c r="B3" s="50">
        <v>36229.1</v>
      </c>
      <c r="C3" s="50">
        <v>521.20000000000005</v>
      </c>
      <c r="D3" s="50">
        <v>149.5</v>
      </c>
      <c r="E3" s="50">
        <v>945.6</v>
      </c>
      <c r="F3" s="50">
        <v>760.2</v>
      </c>
      <c r="G3" s="50">
        <v>8342</v>
      </c>
      <c r="H3" s="50">
        <v>13929.4</v>
      </c>
      <c r="I3" s="50">
        <v>1306</v>
      </c>
      <c r="J3" s="50">
        <v>1135.0999999999999</v>
      </c>
      <c r="K3" s="50">
        <v>4271.5</v>
      </c>
      <c r="L3" s="50">
        <v>4750</v>
      </c>
      <c r="M3" s="111">
        <v>118.80000000000001</v>
      </c>
      <c r="N3" s="113"/>
      <c r="O3" s="121">
        <f t="shared" ref="O3:O50" si="0">C3/$B3*100</f>
        <v>1.4386225437562623</v>
      </c>
      <c r="P3" s="121">
        <f t="shared" ref="P3:P50" si="1">D3/$B3*100</f>
        <v>0.41265170815725477</v>
      </c>
      <c r="Q3" s="121">
        <f t="shared" ref="Q3:Q50" si="2">E3/$B3*100</f>
        <v>2.6100565567458203</v>
      </c>
      <c r="R3" s="121">
        <f t="shared" ref="R3:R50" si="3">F3/$B3*100</f>
        <v>2.0983132343889306</v>
      </c>
      <c r="S3" s="121">
        <f t="shared" ref="S3:S50" si="4">G3/$B3*100</f>
        <v>23.02568929396535</v>
      </c>
      <c r="T3" s="121">
        <f t="shared" ref="T3:T50" si="5">H3/$B3*100</f>
        <v>38.448098351877356</v>
      </c>
      <c r="U3" s="121">
        <f t="shared" ref="U3:U50" si="6">I3/$B3*100</f>
        <v>3.6048369956747477</v>
      </c>
      <c r="V3" s="121">
        <f t="shared" ref="V3:V50" si="7">J3/$B3*100</f>
        <v>3.1331167486909695</v>
      </c>
      <c r="W3" s="121">
        <f t="shared" ref="W3:W50" si="8">K3/$B3*100</f>
        <v>11.79024596249976</v>
      </c>
      <c r="X3" s="121">
        <f t="shared" ref="X3:X50" si="9">L3/$B3*100</f>
        <v>13.111007449812446</v>
      </c>
      <c r="Y3" s="121">
        <f t="shared" ref="Y3:Y50" si="10">M3/$B3*100</f>
        <v>0.327913196850046</v>
      </c>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10"/>
      <c r="BC3" s="110"/>
      <c r="BD3" s="110"/>
      <c r="BE3" s="110"/>
      <c r="BF3" s="110"/>
      <c r="BG3" s="110"/>
      <c r="BH3" s="110"/>
      <c r="BI3" s="110"/>
      <c r="BJ3" s="110"/>
      <c r="BK3" s="110"/>
      <c r="BL3" s="110"/>
      <c r="BM3" s="110"/>
      <c r="BN3" s="110"/>
      <c r="BO3" s="110"/>
      <c r="BP3" s="110"/>
    </row>
    <row r="4" spans="1:68" ht="15.75" thickBot="1">
      <c r="A4" s="50">
        <v>2017</v>
      </c>
      <c r="B4" s="50">
        <v>36584.9</v>
      </c>
      <c r="C4" s="50">
        <v>519.29999999999995</v>
      </c>
      <c r="D4" s="50">
        <v>151</v>
      </c>
      <c r="E4" s="50">
        <v>946.9</v>
      </c>
      <c r="F4" s="50">
        <v>761.4</v>
      </c>
      <c r="G4" s="50">
        <v>8402.9</v>
      </c>
      <c r="H4" s="50">
        <v>14058.8</v>
      </c>
      <c r="I4" s="50">
        <v>1319.9</v>
      </c>
      <c r="J4" s="50">
        <v>1144.2</v>
      </c>
      <c r="K4" s="50">
        <v>4355.2</v>
      </c>
      <c r="L4" s="50">
        <v>4805.6000000000004</v>
      </c>
      <c r="M4" s="111">
        <v>119.7</v>
      </c>
      <c r="N4" s="113"/>
      <c r="O4" s="121">
        <f t="shared" si="0"/>
        <v>1.4194380741781443</v>
      </c>
      <c r="P4" s="121">
        <f t="shared" si="1"/>
        <v>0.41273858887136494</v>
      </c>
      <c r="Q4" s="121">
        <f t="shared" si="2"/>
        <v>2.588226290081427</v>
      </c>
      <c r="R4" s="121">
        <f t="shared" si="3"/>
        <v>2.0811865004414387</v>
      </c>
      <c r="S4" s="121">
        <f t="shared" si="4"/>
        <v>22.968219128656902</v>
      </c>
      <c r="T4" s="121">
        <f t="shared" si="5"/>
        <v>38.427875981620829</v>
      </c>
      <c r="U4" s="121">
        <f t="shared" si="6"/>
        <v>3.6077726056378454</v>
      </c>
      <c r="V4" s="121">
        <f t="shared" si="7"/>
        <v>3.1275198237524227</v>
      </c>
      <c r="W4" s="121">
        <f t="shared" si="8"/>
        <v>11.904364915579924</v>
      </c>
      <c r="X4" s="121">
        <f t="shared" si="9"/>
        <v>13.135473925034646</v>
      </c>
      <c r="Y4" s="121">
        <f t="shared" si="10"/>
        <v>0.32718416614504892</v>
      </c>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10"/>
      <c r="BC4" s="110"/>
      <c r="BD4" s="110"/>
      <c r="BE4" s="110"/>
      <c r="BF4" s="110"/>
      <c r="BG4" s="110"/>
      <c r="BH4" s="110"/>
      <c r="BI4" s="110"/>
      <c r="BJ4" s="110"/>
      <c r="BK4" s="110"/>
      <c r="BL4" s="110"/>
      <c r="BM4" s="110"/>
      <c r="BN4" s="110"/>
      <c r="BO4" s="110"/>
      <c r="BP4" s="110"/>
    </row>
    <row r="5" spans="1:68" ht="15.75" thickBot="1">
      <c r="A5" s="50">
        <v>2018</v>
      </c>
      <c r="B5" s="50">
        <v>36939.9</v>
      </c>
      <c r="C5" s="50">
        <v>517.4</v>
      </c>
      <c r="D5" s="50">
        <v>152.4</v>
      </c>
      <c r="E5" s="50">
        <v>948.2</v>
      </c>
      <c r="F5" s="50">
        <v>762.6</v>
      </c>
      <c r="G5" s="50">
        <v>8463.1</v>
      </c>
      <c r="H5" s="50">
        <v>14187.7</v>
      </c>
      <c r="I5" s="50">
        <v>1334.1</v>
      </c>
      <c r="J5" s="50">
        <v>1153.3</v>
      </c>
      <c r="K5" s="50">
        <v>4439.6000000000004</v>
      </c>
      <c r="L5" s="50">
        <v>4860.8999999999996</v>
      </c>
      <c r="M5" s="111">
        <v>120.5</v>
      </c>
      <c r="N5" s="113"/>
      <c r="O5" s="121">
        <f t="shared" si="0"/>
        <v>1.4006534939185</v>
      </c>
      <c r="P5" s="121">
        <f t="shared" si="1"/>
        <v>0.41256202642670936</v>
      </c>
      <c r="Q5" s="121">
        <f t="shared" si="2"/>
        <v>2.5668721355499065</v>
      </c>
      <c r="R5" s="121">
        <f t="shared" si="3"/>
        <v>2.0644343920801083</v>
      </c>
      <c r="S5" s="121">
        <f t="shared" si="4"/>
        <v>22.910457256245955</v>
      </c>
      <c r="T5" s="121">
        <f t="shared" si="5"/>
        <v>38.407521406392547</v>
      </c>
      <c r="U5" s="121">
        <f t="shared" si="6"/>
        <v>3.611541991180268</v>
      </c>
      <c r="V5" s="121">
        <f t="shared" si="7"/>
        <v>3.122098327282965</v>
      </c>
      <c r="W5" s="121">
        <f t="shared" si="8"/>
        <v>12.018440764593299</v>
      </c>
      <c r="X5" s="121">
        <f t="shared" si="9"/>
        <v>13.158941957070807</v>
      </c>
      <c r="Y5" s="121">
        <f t="shared" si="10"/>
        <v>0.32620553926783774</v>
      </c>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10"/>
      <c r="BC5" s="110"/>
      <c r="BD5" s="110"/>
      <c r="BE5" s="110"/>
      <c r="BF5" s="110"/>
      <c r="BG5" s="110"/>
      <c r="BH5" s="110"/>
      <c r="BI5" s="110"/>
      <c r="BJ5" s="110"/>
      <c r="BK5" s="110"/>
      <c r="BL5" s="110"/>
      <c r="BM5" s="110"/>
      <c r="BN5" s="110"/>
      <c r="BO5" s="110"/>
      <c r="BP5" s="110"/>
    </row>
    <row r="6" spans="1:68" ht="15.75" thickBot="1">
      <c r="A6" s="50">
        <v>2019</v>
      </c>
      <c r="B6" s="50">
        <v>37293.800000000003</v>
      </c>
      <c r="C6" s="50">
        <v>515.5</v>
      </c>
      <c r="D6" s="50">
        <v>153.80000000000001</v>
      </c>
      <c r="E6" s="50">
        <v>949.3</v>
      </c>
      <c r="F6" s="50">
        <v>763.6</v>
      </c>
      <c r="G6" s="50">
        <v>8522.6</v>
      </c>
      <c r="H6" s="50">
        <v>14316.2</v>
      </c>
      <c r="I6" s="50">
        <v>1348.3</v>
      </c>
      <c r="J6" s="50">
        <v>1162.5</v>
      </c>
      <c r="K6" s="50">
        <v>4524.5</v>
      </c>
      <c r="L6" s="50">
        <v>4916</v>
      </c>
      <c r="M6" s="111">
        <v>121.5</v>
      </c>
      <c r="N6" s="113"/>
      <c r="O6" s="121">
        <f t="shared" si="0"/>
        <v>1.3822672937592844</v>
      </c>
      <c r="P6" s="121">
        <f t="shared" si="1"/>
        <v>0.41240098890432186</v>
      </c>
      <c r="Q6" s="121">
        <f t="shared" si="2"/>
        <v>2.5454633209809669</v>
      </c>
      <c r="R6" s="121">
        <f t="shared" si="3"/>
        <v>2.0475253259254886</v>
      </c>
      <c r="S6" s="121">
        <f t="shared" si="4"/>
        <v>22.85259211986979</v>
      </c>
      <c r="T6" s="121">
        <f t="shared" si="5"/>
        <v>38.387614026996445</v>
      </c>
      <c r="U6" s="121">
        <f t="shared" si="6"/>
        <v>3.6153462505832068</v>
      </c>
      <c r="V6" s="121">
        <f t="shared" si="7"/>
        <v>3.117140114442615</v>
      </c>
      <c r="W6" s="121">
        <f t="shared" si="8"/>
        <v>12.132043395953215</v>
      </c>
      <c r="X6" s="121">
        <f t="shared" si="9"/>
        <v>13.181815744171951</v>
      </c>
      <c r="Y6" s="121">
        <f t="shared" si="10"/>
        <v>0.32579141841271197</v>
      </c>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10"/>
      <c r="BC6" s="110"/>
      <c r="BD6" s="110"/>
      <c r="BE6" s="110"/>
      <c r="BF6" s="110"/>
      <c r="BG6" s="110"/>
      <c r="BH6" s="110"/>
      <c r="BI6" s="110"/>
      <c r="BJ6" s="110"/>
      <c r="BK6" s="110"/>
      <c r="BL6" s="110"/>
      <c r="BM6" s="110"/>
      <c r="BN6" s="110"/>
      <c r="BO6" s="110"/>
      <c r="BP6" s="110"/>
    </row>
    <row r="7" spans="1:68" ht="15.75" thickBot="1">
      <c r="A7" s="50">
        <v>2020</v>
      </c>
      <c r="B7" s="50">
        <v>37646.5</v>
      </c>
      <c r="C7" s="50">
        <v>513.4</v>
      </c>
      <c r="D7" s="50">
        <v>155.30000000000001</v>
      </c>
      <c r="E7" s="50">
        <v>950.3</v>
      </c>
      <c r="F7" s="50">
        <v>764.5</v>
      </c>
      <c r="G7" s="50">
        <v>8581.4</v>
      </c>
      <c r="H7" s="50">
        <v>14444.2</v>
      </c>
      <c r="I7" s="50">
        <v>1362.7</v>
      </c>
      <c r="J7" s="50">
        <v>1171.7</v>
      </c>
      <c r="K7" s="50">
        <v>4609.8</v>
      </c>
      <c r="L7" s="50">
        <v>4970.8</v>
      </c>
      <c r="M7" s="111">
        <v>122.39999999999999</v>
      </c>
      <c r="N7" s="113"/>
      <c r="O7" s="121">
        <f t="shared" si="0"/>
        <v>1.3637389930006774</v>
      </c>
      <c r="P7" s="121">
        <f t="shared" si="1"/>
        <v>0.4125217483697024</v>
      </c>
      <c r="Q7" s="121">
        <f t="shared" si="2"/>
        <v>2.5242718446601939</v>
      </c>
      <c r="R7" s="121">
        <f t="shared" si="3"/>
        <v>2.0307332686969572</v>
      </c>
      <c r="S7" s="121">
        <f t="shared" si="4"/>
        <v>22.794682108562547</v>
      </c>
      <c r="T7" s="121">
        <f t="shared" si="5"/>
        <v>38.367975774640406</v>
      </c>
      <c r="U7" s="121">
        <f t="shared" si="6"/>
        <v>3.6197256053019538</v>
      </c>
      <c r="V7" s="121">
        <f t="shared" si="7"/>
        <v>3.1123743243063764</v>
      </c>
      <c r="W7" s="121">
        <f t="shared" si="8"/>
        <v>12.244963011169698</v>
      </c>
      <c r="X7" s="121">
        <f t="shared" si="9"/>
        <v>13.203883495145632</v>
      </c>
      <c r="Y7" s="121">
        <f t="shared" si="10"/>
        <v>0.32512982614585684</v>
      </c>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10"/>
      <c r="BC7" s="110"/>
      <c r="BD7" s="110"/>
      <c r="BE7" s="110"/>
      <c r="BF7" s="110"/>
      <c r="BG7" s="110"/>
      <c r="BH7" s="110"/>
      <c r="BI7" s="110"/>
      <c r="BJ7" s="110"/>
      <c r="BK7" s="110"/>
      <c r="BL7" s="110"/>
      <c r="BM7" s="110"/>
      <c r="BN7" s="110"/>
      <c r="BO7" s="110"/>
      <c r="BP7" s="110"/>
    </row>
    <row r="8" spans="1:68" ht="15.75" thickBot="1">
      <c r="A8" s="50">
        <v>2021</v>
      </c>
      <c r="B8" s="50">
        <v>37997.5</v>
      </c>
      <c r="C8" s="50">
        <v>511.3</v>
      </c>
      <c r="D8" s="50">
        <v>156.69999999999999</v>
      </c>
      <c r="E8" s="50">
        <v>951.1</v>
      </c>
      <c r="F8" s="50">
        <v>765.3</v>
      </c>
      <c r="G8" s="50">
        <v>8639.2999999999993</v>
      </c>
      <c r="H8" s="50">
        <v>14571.8</v>
      </c>
      <c r="I8" s="50">
        <v>1377.2</v>
      </c>
      <c r="J8" s="50">
        <v>1180.8</v>
      </c>
      <c r="K8" s="50">
        <v>4695.5</v>
      </c>
      <c r="L8" s="50">
        <v>5025.2</v>
      </c>
      <c r="M8" s="111">
        <v>123.2</v>
      </c>
      <c r="N8" s="113"/>
      <c r="O8" s="121">
        <f t="shared" si="0"/>
        <v>1.3456148430817816</v>
      </c>
      <c r="P8" s="121">
        <f t="shared" si="1"/>
        <v>0.41239555233896963</v>
      </c>
      <c r="Q8" s="121">
        <f t="shared" si="2"/>
        <v>2.5030594118034082</v>
      </c>
      <c r="R8" s="121">
        <f t="shared" si="3"/>
        <v>2.0140798736758994</v>
      </c>
      <c r="S8" s="121">
        <f t="shared" si="4"/>
        <v>22.736495822093559</v>
      </c>
      <c r="T8" s="121">
        <f t="shared" si="5"/>
        <v>38.349365089808543</v>
      </c>
      <c r="U8" s="121">
        <f t="shared" si="6"/>
        <v>3.6244489769063755</v>
      </c>
      <c r="V8" s="121">
        <f t="shared" si="7"/>
        <v>3.1075728666359628</v>
      </c>
      <c r="W8" s="121">
        <f t="shared" si="8"/>
        <v>12.357391933679846</v>
      </c>
      <c r="X8" s="121">
        <f t="shared" si="9"/>
        <v>13.225080597407723</v>
      </c>
      <c r="Y8" s="121">
        <f t="shared" si="10"/>
        <v>0.32423185735903681</v>
      </c>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10"/>
      <c r="BC8" s="110"/>
      <c r="BD8" s="110"/>
      <c r="BE8" s="110"/>
      <c r="BF8" s="110"/>
      <c r="BG8" s="110"/>
      <c r="BH8" s="110"/>
      <c r="BI8" s="110"/>
      <c r="BJ8" s="110"/>
      <c r="BK8" s="110"/>
      <c r="BL8" s="110"/>
      <c r="BM8" s="110"/>
      <c r="BN8" s="110"/>
      <c r="BO8" s="110"/>
      <c r="BP8" s="110"/>
    </row>
    <row r="9" spans="1:68" ht="15.75" thickBot="1">
      <c r="A9" s="50">
        <v>2022</v>
      </c>
      <c r="B9" s="50">
        <v>38346.6</v>
      </c>
      <c r="C9" s="50">
        <v>509.1</v>
      </c>
      <c r="D9" s="50">
        <v>158.19999999999999</v>
      </c>
      <c r="E9" s="50">
        <v>951.8</v>
      </c>
      <c r="F9" s="50">
        <v>766</v>
      </c>
      <c r="G9" s="50">
        <v>8696.1</v>
      </c>
      <c r="H9" s="50">
        <v>14698.9</v>
      </c>
      <c r="I9" s="50">
        <v>1391.8</v>
      </c>
      <c r="J9" s="50">
        <v>1189.8</v>
      </c>
      <c r="K9" s="50">
        <v>4781.5</v>
      </c>
      <c r="L9" s="50">
        <v>5079.3</v>
      </c>
      <c r="M9" s="111">
        <v>124.00000000000001</v>
      </c>
      <c r="N9" s="113"/>
      <c r="O9" s="121">
        <f t="shared" si="0"/>
        <v>1.3276274819671106</v>
      </c>
      <c r="P9" s="121">
        <f t="shared" si="1"/>
        <v>0.41255287300569021</v>
      </c>
      <c r="Q9" s="121">
        <f t="shared" si="2"/>
        <v>2.4820975001695067</v>
      </c>
      <c r="R9" s="121">
        <f t="shared" si="3"/>
        <v>1.9975695368037845</v>
      </c>
      <c r="S9" s="121">
        <f t="shared" si="4"/>
        <v>22.677629828980926</v>
      </c>
      <c r="T9" s="121">
        <f t="shared" si="5"/>
        <v>38.331690423662074</v>
      </c>
      <c r="U9" s="121">
        <f t="shared" si="6"/>
        <v>3.6295264769236382</v>
      </c>
      <c r="V9" s="121">
        <f t="shared" si="7"/>
        <v>3.1027522648683323</v>
      </c>
      <c r="W9" s="121">
        <f t="shared" si="8"/>
        <v>12.469162846249732</v>
      </c>
      <c r="X9" s="121">
        <f t="shared" si="9"/>
        <v>13.245763640061961</v>
      </c>
      <c r="Y9" s="121">
        <f t="shared" si="10"/>
        <v>0.32336634799434633</v>
      </c>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10"/>
      <c r="BC9" s="110"/>
      <c r="BD9" s="110"/>
      <c r="BE9" s="110"/>
      <c r="BF9" s="110"/>
      <c r="BG9" s="110"/>
      <c r="BH9" s="110"/>
      <c r="BI9" s="110"/>
      <c r="BJ9" s="110"/>
      <c r="BK9" s="110"/>
      <c r="BL9" s="110"/>
      <c r="BM9" s="110"/>
      <c r="BN9" s="110"/>
      <c r="BO9" s="110"/>
      <c r="BP9" s="110"/>
    </row>
    <row r="10" spans="1:68" ht="15.75" thickBot="1">
      <c r="A10" s="50">
        <v>2023</v>
      </c>
      <c r="B10" s="50">
        <v>38694.9</v>
      </c>
      <c r="C10" s="50">
        <v>506.8</v>
      </c>
      <c r="D10" s="50">
        <v>159.6</v>
      </c>
      <c r="E10" s="50">
        <v>952.4</v>
      </c>
      <c r="F10" s="50">
        <v>766.6</v>
      </c>
      <c r="G10" s="50">
        <v>8752</v>
      </c>
      <c r="H10" s="50">
        <v>14826</v>
      </c>
      <c r="I10" s="50">
        <v>1406.5</v>
      </c>
      <c r="J10" s="50">
        <v>1198.8</v>
      </c>
      <c r="K10" s="50">
        <v>4868</v>
      </c>
      <c r="L10" s="50">
        <v>5133.5</v>
      </c>
      <c r="M10" s="111">
        <v>124.79999999999998</v>
      </c>
      <c r="N10" s="113"/>
      <c r="O10" s="121">
        <f t="shared" si="0"/>
        <v>1.3097333240297817</v>
      </c>
      <c r="P10" s="121">
        <f t="shared" si="1"/>
        <v>0.41245745563368819</v>
      </c>
      <c r="Q10" s="121">
        <f t="shared" si="2"/>
        <v>2.461306270335367</v>
      </c>
      <c r="R10" s="121">
        <f t="shared" si="3"/>
        <v>1.9811396333883795</v>
      </c>
      <c r="S10" s="121">
        <f t="shared" si="4"/>
        <v>22.617967742519038</v>
      </c>
      <c r="T10" s="121">
        <f t="shared" si="5"/>
        <v>38.315126799655772</v>
      </c>
      <c r="U10" s="121">
        <f t="shared" si="6"/>
        <v>3.634845935769313</v>
      </c>
      <c r="V10" s="121">
        <f t="shared" si="7"/>
        <v>3.0980826930680787</v>
      </c>
      <c r="W10" s="121">
        <f t="shared" si="8"/>
        <v>12.580469260806979</v>
      </c>
      <c r="X10" s="121">
        <f t="shared" si="9"/>
        <v>13.266606193581065</v>
      </c>
      <c r="Y10" s="121">
        <f t="shared" si="10"/>
        <v>0.32252312320228238</v>
      </c>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10"/>
      <c r="BC10" s="110"/>
      <c r="BD10" s="110"/>
      <c r="BE10" s="110"/>
      <c r="BF10" s="110"/>
      <c r="BG10" s="110"/>
      <c r="BH10" s="110"/>
      <c r="BI10" s="110"/>
      <c r="BJ10" s="110"/>
      <c r="BK10" s="110"/>
      <c r="BL10" s="110"/>
      <c r="BM10" s="110"/>
      <c r="BN10" s="110"/>
      <c r="BO10" s="110"/>
      <c r="BP10" s="110"/>
    </row>
    <row r="11" spans="1:68" ht="15.75" thickBot="1">
      <c r="A11" s="50">
        <v>2024</v>
      </c>
      <c r="B11" s="50">
        <v>39041.5</v>
      </c>
      <c r="C11" s="50">
        <v>504.3</v>
      </c>
      <c r="D11" s="50">
        <v>161</v>
      </c>
      <c r="E11" s="50">
        <v>952.8</v>
      </c>
      <c r="F11" s="50">
        <v>767</v>
      </c>
      <c r="G11" s="50">
        <v>8806.5</v>
      </c>
      <c r="H11" s="50">
        <v>14952.8</v>
      </c>
      <c r="I11" s="50">
        <v>1421.3</v>
      </c>
      <c r="J11" s="50">
        <v>1207.5999999999999</v>
      </c>
      <c r="K11" s="50">
        <v>4954.8999999999996</v>
      </c>
      <c r="L11" s="50">
        <v>5187.8</v>
      </c>
      <c r="M11" s="111">
        <v>125.5</v>
      </c>
      <c r="N11" s="113"/>
      <c r="O11" s="121">
        <f t="shared" si="0"/>
        <v>1.2917024192205731</v>
      </c>
      <c r="P11" s="121">
        <f t="shared" si="1"/>
        <v>0.41238169639998468</v>
      </c>
      <c r="Q11" s="121">
        <f t="shared" si="2"/>
        <v>2.4404800020491018</v>
      </c>
      <c r="R11" s="121">
        <f t="shared" si="3"/>
        <v>1.9645761561415416</v>
      </c>
      <c r="S11" s="121">
        <f t="shared" si="4"/>
        <v>22.556766517679904</v>
      </c>
      <c r="T11" s="121">
        <f t="shared" si="5"/>
        <v>38.29975794987385</v>
      </c>
      <c r="U11" s="121">
        <f t="shared" si="6"/>
        <v>3.6404851248030936</v>
      </c>
      <c r="V11" s="121">
        <f t="shared" si="7"/>
        <v>3.0931188606995121</v>
      </c>
      <c r="W11" s="121">
        <f t="shared" si="8"/>
        <v>12.69136687883406</v>
      </c>
      <c r="X11" s="121">
        <f t="shared" si="9"/>
        <v>13.287911581266091</v>
      </c>
      <c r="Y11" s="121">
        <f t="shared" si="10"/>
        <v>0.32145281303228612</v>
      </c>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10"/>
      <c r="BC11" s="110"/>
      <c r="BD11" s="110"/>
      <c r="BE11" s="110"/>
      <c r="BF11" s="110"/>
      <c r="BG11" s="110"/>
      <c r="BH11" s="110"/>
      <c r="BI11" s="110"/>
      <c r="BJ11" s="110"/>
      <c r="BK11" s="110"/>
      <c r="BL11" s="110"/>
      <c r="BM11" s="110"/>
      <c r="BN11" s="110"/>
      <c r="BO11" s="110"/>
      <c r="BP11" s="110"/>
    </row>
    <row r="12" spans="1:68" ht="15.75" thickBot="1">
      <c r="A12" s="50">
        <v>2025</v>
      </c>
      <c r="B12" s="50">
        <v>39385.800000000003</v>
      </c>
      <c r="C12" s="50">
        <v>501.8</v>
      </c>
      <c r="D12" s="50">
        <v>162.4</v>
      </c>
      <c r="E12" s="50">
        <v>953</v>
      </c>
      <c r="F12" s="50">
        <v>767.2</v>
      </c>
      <c r="G12" s="50">
        <v>8859.7000000000007</v>
      </c>
      <c r="H12" s="50">
        <v>15078.9</v>
      </c>
      <c r="I12" s="50">
        <v>1436</v>
      </c>
      <c r="J12" s="50">
        <v>1216.2</v>
      </c>
      <c r="K12" s="50">
        <v>5042.2</v>
      </c>
      <c r="L12" s="50">
        <v>5242</v>
      </c>
      <c r="M12" s="111">
        <v>126.4</v>
      </c>
      <c r="N12" s="113"/>
      <c r="O12" s="121">
        <f t="shared" si="0"/>
        <v>1.2740632410665773</v>
      </c>
      <c r="P12" s="121">
        <f t="shared" si="1"/>
        <v>0.41233134784617809</v>
      </c>
      <c r="Q12" s="121">
        <f t="shared" si="2"/>
        <v>2.4196537838510324</v>
      </c>
      <c r="R12" s="121">
        <f t="shared" si="3"/>
        <v>1.9479101605147031</v>
      </c>
      <c r="S12" s="121">
        <f t="shared" si="4"/>
        <v>22.494655434192019</v>
      </c>
      <c r="T12" s="121">
        <f t="shared" si="5"/>
        <v>38.285117986685549</v>
      </c>
      <c r="U12" s="121">
        <f t="shared" si="6"/>
        <v>3.6459840856349244</v>
      </c>
      <c r="V12" s="121">
        <f t="shared" si="7"/>
        <v>3.0879149338086314</v>
      </c>
      <c r="W12" s="121">
        <f t="shared" si="8"/>
        <v>12.802075875061568</v>
      </c>
      <c r="X12" s="121">
        <f t="shared" si="9"/>
        <v>13.309365304246706</v>
      </c>
      <c r="Y12" s="121">
        <f t="shared" si="10"/>
        <v>0.32092784709209915</v>
      </c>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10"/>
      <c r="BC12" s="110"/>
      <c r="BD12" s="110"/>
      <c r="BE12" s="110"/>
      <c r="BF12" s="110"/>
      <c r="BG12" s="110"/>
      <c r="BH12" s="110"/>
      <c r="BI12" s="110"/>
      <c r="BJ12" s="110"/>
      <c r="BK12" s="110"/>
      <c r="BL12" s="110"/>
      <c r="BM12" s="110"/>
      <c r="BN12" s="110"/>
      <c r="BO12" s="110"/>
      <c r="BP12" s="110"/>
    </row>
    <row r="13" spans="1:68" ht="15.75" thickBot="1">
      <c r="A13" s="50">
        <v>2026</v>
      </c>
      <c r="B13" s="50">
        <v>39727.1</v>
      </c>
      <c r="C13" s="50">
        <v>499</v>
      </c>
      <c r="D13" s="50">
        <v>163.80000000000001</v>
      </c>
      <c r="E13" s="50">
        <v>953</v>
      </c>
      <c r="F13" s="50">
        <v>767.3</v>
      </c>
      <c r="G13" s="50">
        <v>8911.2000000000007</v>
      </c>
      <c r="H13" s="50">
        <v>15204.1</v>
      </c>
      <c r="I13" s="50">
        <v>1450.7</v>
      </c>
      <c r="J13" s="50">
        <v>1224.7</v>
      </c>
      <c r="K13" s="50">
        <v>5130</v>
      </c>
      <c r="L13" s="50">
        <v>5296.1</v>
      </c>
      <c r="M13" s="111">
        <v>127.1</v>
      </c>
      <c r="N13" s="113"/>
      <c r="O13" s="121">
        <f t="shared" si="0"/>
        <v>1.2560695343984334</v>
      </c>
      <c r="P13" s="121">
        <f t="shared" si="1"/>
        <v>0.41231300547988659</v>
      </c>
      <c r="Q13" s="121">
        <f t="shared" si="2"/>
        <v>2.3988662650936012</v>
      </c>
      <c r="R13" s="121">
        <f t="shared" si="3"/>
        <v>1.9314271618114585</v>
      </c>
      <c r="S13" s="121">
        <f t="shared" si="4"/>
        <v>22.431035741345333</v>
      </c>
      <c r="T13" s="121">
        <f t="shared" si="5"/>
        <v>38.271356328551548</v>
      </c>
      <c r="U13" s="121">
        <f t="shared" si="6"/>
        <v>3.651663474051718</v>
      </c>
      <c r="V13" s="121">
        <f t="shared" si="7"/>
        <v>3.0827822821197621</v>
      </c>
      <c r="W13" s="121">
        <f t="shared" si="8"/>
        <v>12.913099622172272</v>
      </c>
      <c r="X13" s="121">
        <f t="shared" si="9"/>
        <v>13.331202126508101</v>
      </c>
      <c r="Y13" s="121">
        <f t="shared" si="10"/>
        <v>0.31993274112633441</v>
      </c>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10"/>
      <c r="BC13" s="110"/>
      <c r="BD13" s="110"/>
      <c r="BE13" s="110"/>
      <c r="BF13" s="110"/>
      <c r="BG13" s="110"/>
      <c r="BH13" s="110"/>
      <c r="BI13" s="110"/>
      <c r="BJ13" s="110"/>
      <c r="BK13" s="110"/>
      <c r="BL13" s="110"/>
      <c r="BM13" s="110"/>
      <c r="BN13" s="110"/>
      <c r="BO13" s="110"/>
      <c r="BP13" s="110"/>
    </row>
    <row r="14" spans="1:68" ht="15.75" thickBot="1">
      <c r="A14" s="50">
        <v>2027</v>
      </c>
      <c r="B14" s="50">
        <v>40064.9</v>
      </c>
      <c r="C14" s="50">
        <v>496.2</v>
      </c>
      <c r="D14" s="50">
        <v>165.2</v>
      </c>
      <c r="E14" s="50">
        <v>952.8</v>
      </c>
      <c r="F14" s="50">
        <v>767.1</v>
      </c>
      <c r="G14" s="50">
        <v>8961</v>
      </c>
      <c r="H14" s="50">
        <v>15328</v>
      </c>
      <c r="I14" s="50">
        <v>1465.4</v>
      </c>
      <c r="J14" s="50">
        <v>1233.0999999999999</v>
      </c>
      <c r="K14" s="50">
        <v>5218.1000000000004</v>
      </c>
      <c r="L14" s="50">
        <v>5350.2</v>
      </c>
      <c r="M14" s="111">
        <v>127.8</v>
      </c>
      <c r="N14" s="113"/>
      <c r="O14" s="121">
        <f t="shared" si="0"/>
        <v>1.2384905490841109</v>
      </c>
      <c r="P14" s="121">
        <f t="shared" si="1"/>
        <v>0.41233099296391601</v>
      </c>
      <c r="Q14" s="121">
        <f t="shared" si="2"/>
        <v>2.3781414654722712</v>
      </c>
      <c r="R14" s="121">
        <f t="shared" si="3"/>
        <v>1.9146434909359564</v>
      </c>
      <c r="S14" s="121">
        <f t="shared" si="4"/>
        <v>22.366210822939781</v>
      </c>
      <c r="T14" s="121">
        <f t="shared" si="5"/>
        <v>38.257926514230661</v>
      </c>
      <c r="U14" s="121">
        <f t="shared" si="6"/>
        <v>3.6575655998143013</v>
      </c>
      <c r="V14" s="121">
        <f t="shared" si="7"/>
        <v>3.0777563403378014</v>
      </c>
      <c r="W14" s="121">
        <f t="shared" si="8"/>
        <v>13.024118367948004</v>
      </c>
      <c r="X14" s="121">
        <f t="shared" si="9"/>
        <v>13.3538334052999</v>
      </c>
      <c r="Y14" s="121">
        <f t="shared" si="10"/>
        <v>0.31898245097329581</v>
      </c>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10"/>
      <c r="BC14" s="110"/>
      <c r="BD14" s="110"/>
      <c r="BE14" s="110"/>
      <c r="BF14" s="110"/>
      <c r="BG14" s="110"/>
      <c r="BH14" s="110"/>
      <c r="BI14" s="110"/>
      <c r="BJ14" s="110"/>
      <c r="BK14" s="110"/>
      <c r="BL14" s="110"/>
      <c r="BM14" s="110"/>
      <c r="BN14" s="110"/>
      <c r="BO14" s="110"/>
      <c r="BP14" s="110"/>
    </row>
    <row r="15" spans="1:68" ht="15.75" thickBot="1">
      <c r="A15" s="50">
        <v>2028</v>
      </c>
      <c r="B15" s="50">
        <v>40398.699999999997</v>
      </c>
      <c r="C15" s="50">
        <v>493.2</v>
      </c>
      <c r="D15" s="50">
        <v>166.5</v>
      </c>
      <c r="E15" s="50">
        <v>952.3</v>
      </c>
      <c r="F15" s="50">
        <v>766.8</v>
      </c>
      <c r="G15" s="50">
        <v>9009.1</v>
      </c>
      <c r="H15" s="50">
        <v>15450.3</v>
      </c>
      <c r="I15" s="50">
        <v>1480.1</v>
      </c>
      <c r="J15" s="50">
        <v>1241.2</v>
      </c>
      <c r="K15" s="50">
        <v>5306.7</v>
      </c>
      <c r="L15" s="50">
        <v>5404</v>
      </c>
      <c r="M15" s="111">
        <v>128.39999999999998</v>
      </c>
      <c r="N15" s="113"/>
      <c r="O15" s="121">
        <f t="shared" si="0"/>
        <v>1.2208313633854555</v>
      </c>
      <c r="P15" s="121">
        <f t="shared" si="1"/>
        <v>0.41214197486552789</v>
      </c>
      <c r="Q15" s="121">
        <f t="shared" si="2"/>
        <v>2.3572540700567095</v>
      </c>
      <c r="R15" s="121">
        <f t="shared" si="3"/>
        <v>1.8980808788401606</v>
      </c>
      <c r="S15" s="121">
        <f t="shared" si="4"/>
        <v>22.300470064630794</v>
      </c>
      <c r="T15" s="121">
        <f t="shared" si="5"/>
        <v>38.244547473062255</v>
      </c>
      <c r="U15" s="121">
        <f t="shared" si="6"/>
        <v>3.6637317537445515</v>
      </c>
      <c r="V15" s="121">
        <f t="shared" si="7"/>
        <v>3.0723760913098692</v>
      </c>
      <c r="W15" s="121">
        <f t="shared" si="8"/>
        <v>13.13581872684022</v>
      </c>
      <c r="X15" s="121">
        <f t="shared" si="9"/>
        <v>13.376668061100977</v>
      </c>
      <c r="Y15" s="121">
        <f t="shared" si="10"/>
        <v>0.31783200944584844</v>
      </c>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10"/>
      <c r="BC15" s="110"/>
      <c r="BD15" s="110"/>
      <c r="BE15" s="110"/>
      <c r="BF15" s="110"/>
      <c r="BG15" s="110"/>
      <c r="BH15" s="110"/>
      <c r="BI15" s="110"/>
      <c r="BJ15" s="110"/>
      <c r="BK15" s="110"/>
      <c r="BL15" s="110"/>
      <c r="BM15" s="110"/>
      <c r="BN15" s="110"/>
      <c r="BO15" s="110"/>
      <c r="BP15" s="110"/>
    </row>
    <row r="16" spans="1:68" ht="15.75" thickBot="1">
      <c r="A16" s="50">
        <v>2029</v>
      </c>
      <c r="B16" s="50">
        <v>40728.1</v>
      </c>
      <c r="C16" s="50">
        <v>490</v>
      </c>
      <c r="D16" s="50">
        <v>167.9</v>
      </c>
      <c r="E16" s="50">
        <v>951.7</v>
      </c>
      <c r="F16" s="50">
        <v>766.3</v>
      </c>
      <c r="G16" s="50">
        <v>9055.4</v>
      </c>
      <c r="H16" s="50">
        <v>15570.6</v>
      </c>
      <c r="I16" s="50">
        <v>1494.7</v>
      </c>
      <c r="J16" s="50">
        <v>1249.2</v>
      </c>
      <c r="K16" s="50">
        <v>5395.8</v>
      </c>
      <c r="L16" s="50">
        <v>5457.5</v>
      </c>
      <c r="M16" s="111">
        <v>129.1</v>
      </c>
      <c r="N16" s="113"/>
      <c r="O16" s="121">
        <f t="shared" si="0"/>
        <v>1.2031005620198341</v>
      </c>
      <c r="P16" s="121">
        <f t="shared" si="1"/>
        <v>0.41224609053700023</v>
      </c>
      <c r="Q16" s="121">
        <f t="shared" si="2"/>
        <v>2.3367159283148493</v>
      </c>
      <c r="R16" s="121">
        <f t="shared" si="3"/>
        <v>1.8815019605628547</v>
      </c>
      <c r="S16" s="121">
        <f t="shared" si="4"/>
        <v>22.233789447580417</v>
      </c>
      <c r="T16" s="121">
        <f t="shared" si="5"/>
        <v>38.230607369359241</v>
      </c>
      <c r="U16" s="121">
        <f t="shared" si="6"/>
        <v>3.6699477756143795</v>
      </c>
      <c r="V16" s="121">
        <f t="shared" si="7"/>
        <v>3.0671698409697483</v>
      </c>
      <c r="W16" s="121">
        <f t="shared" si="8"/>
        <v>13.248346964380858</v>
      </c>
      <c r="X16" s="121">
        <f t="shared" si="9"/>
        <v>13.399839422904581</v>
      </c>
      <c r="Y16" s="121">
        <f t="shared" si="10"/>
        <v>0.31698016848318483</v>
      </c>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10"/>
      <c r="BC16" s="110"/>
      <c r="BD16" s="110"/>
      <c r="BE16" s="110"/>
      <c r="BF16" s="110"/>
      <c r="BG16" s="110"/>
      <c r="BH16" s="110"/>
      <c r="BI16" s="110"/>
      <c r="BJ16" s="110"/>
      <c r="BK16" s="110"/>
      <c r="BL16" s="110"/>
      <c r="BM16" s="110"/>
      <c r="BN16" s="110"/>
      <c r="BO16" s="110"/>
      <c r="BP16" s="110"/>
    </row>
    <row r="17" spans="1:68" ht="15.75" thickBot="1">
      <c r="A17" s="50">
        <v>2030</v>
      </c>
      <c r="B17" s="50">
        <v>41052.800000000003</v>
      </c>
      <c r="C17" s="50">
        <v>486.7</v>
      </c>
      <c r="D17" s="50">
        <v>169.1</v>
      </c>
      <c r="E17" s="50">
        <v>950.7</v>
      </c>
      <c r="F17" s="50">
        <v>765.5</v>
      </c>
      <c r="G17" s="50">
        <v>9099.9</v>
      </c>
      <c r="H17" s="50">
        <v>15688.8</v>
      </c>
      <c r="I17" s="50">
        <v>1509.2</v>
      </c>
      <c r="J17" s="50">
        <v>1257.0999999999999</v>
      </c>
      <c r="K17" s="50">
        <v>5485.3</v>
      </c>
      <c r="L17" s="50">
        <v>5510.7</v>
      </c>
      <c r="M17" s="111">
        <v>129.79999999999998</v>
      </c>
      <c r="N17" s="113"/>
      <c r="O17" s="121">
        <f t="shared" si="0"/>
        <v>1.1855464182711044</v>
      </c>
      <c r="P17" s="121">
        <f t="shared" si="1"/>
        <v>0.41190856652895774</v>
      </c>
      <c r="Q17" s="121">
        <f t="shared" si="2"/>
        <v>2.3157981915971626</v>
      </c>
      <c r="R17" s="121">
        <f t="shared" si="3"/>
        <v>1.8646718372437445</v>
      </c>
      <c r="S17" s="121">
        <f t="shared" si="4"/>
        <v>22.166332138124559</v>
      </c>
      <c r="T17" s="121">
        <f t="shared" si="5"/>
        <v>38.216150908098832</v>
      </c>
      <c r="U17" s="121">
        <f t="shared" si="6"/>
        <v>3.6762413282407045</v>
      </c>
      <c r="V17" s="121">
        <f t="shared" si="7"/>
        <v>3.0621541039831626</v>
      </c>
      <c r="W17" s="121">
        <f t="shared" si="8"/>
        <v>13.361573388416867</v>
      </c>
      <c r="X17" s="121">
        <f t="shared" si="9"/>
        <v>13.423444929456698</v>
      </c>
      <c r="Y17" s="121">
        <f t="shared" si="10"/>
        <v>0.31617819003819464</v>
      </c>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10"/>
      <c r="BC17" s="110"/>
      <c r="BD17" s="110"/>
      <c r="BE17" s="110"/>
      <c r="BF17" s="110"/>
      <c r="BG17" s="110"/>
      <c r="BH17" s="110"/>
      <c r="BI17" s="110"/>
      <c r="BJ17" s="110"/>
      <c r="BK17" s="110"/>
      <c r="BL17" s="110"/>
      <c r="BM17" s="110"/>
      <c r="BN17" s="110"/>
      <c r="BO17" s="110"/>
      <c r="BP17" s="110"/>
    </row>
    <row r="18" spans="1:68" ht="15.75" thickBot="1">
      <c r="A18" s="50">
        <v>2031</v>
      </c>
      <c r="B18" s="50">
        <v>41372.6</v>
      </c>
      <c r="C18" s="50">
        <v>483.3</v>
      </c>
      <c r="D18" s="50">
        <v>170.4</v>
      </c>
      <c r="E18" s="50">
        <v>949.5</v>
      </c>
      <c r="F18" s="50">
        <v>764.6</v>
      </c>
      <c r="G18" s="50">
        <v>9142.6</v>
      </c>
      <c r="H18" s="50">
        <v>15804.6</v>
      </c>
      <c r="I18" s="50">
        <v>1523.7</v>
      </c>
      <c r="J18" s="50">
        <v>1264.8</v>
      </c>
      <c r="K18" s="50">
        <v>5575.4</v>
      </c>
      <c r="L18" s="50">
        <v>5563.5</v>
      </c>
      <c r="M18" s="111">
        <v>130.30000000000001</v>
      </c>
      <c r="N18" s="113"/>
      <c r="O18" s="121">
        <f t="shared" si="0"/>
        <v>1.168164437332921</v>
      </c>
      <c r="P18" s="121">
        <f t="shared" si="1"/>
        <v>0.41186679106461771</v>
      </c>
      <c r="Q18" s="121">
        <f t="shared" si="2"/>
        <v>2.2949971720413997</v>
      </c>
      <c r="R18" s="121">
        <f t="shared" si="3"/>
        <v>1.8480830307981613</v>
      </c>
      <c r="S18" s="121">
        <f t="shared" si="4"/>
        <v>22.098200258141866</v>
      </c>
      <c r="T18" s="121">
        <f t="shared" si="5"/>
        <v>38.200644871243291</v>
      </c>
      <c r="U18" s="121">
        <f t="shared" si="6"/>
        <v>3.682872239114777</v>
      </c>
      <c r="V18" s="121">
        <f t="shared" si="7"/>
        <v>3.0570957590289227</v>
      </c>
      <c r="W18" s="121">
        <f t="shared" si="8"/>
        <v>13.476068702474583</v>
      </c>
      <c r="X18" s="121">
        <f t="shared" si="9"/>
        <v>13.447305704741785</v>
      </c>
      <c r="Y18" s="121">
        <f t="shared" si="10"/>
        <v>0.31494273988098409</v>
      </c>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10"/>
      <c r="BC18" s="110"/>
      <c r="BD18" s="110"/>
      <c r="BE18" s="110"/>
      <c r="BF18" s="110"/>
      <c r="BG18" s="110"/>
      <c r="BH18" s="110"/>
      <c r="BI18" s="110"/>
      <c r="BJ18" s="110"/>
      <c r="BK18" s="110"/>
      <c r="BL18" s="110"/>
      <c r="BM18" s="110"/>
      <c r="BN18" s="110"/>
      <c r="BO18" s="110"/>
      <c r="BP18" s="110"/>
    </row>
    <row r="19" spans="1:68" ht="15.75" thickBot="1">
      <c r="A19" s="50">
        <v>2032</v>
      </c>
      <c r="B19" s="50">
        <v>41687.5</v>
      </c>
      <c r="C19" s="50">
        <v>479.7</v>
      </c>
      <c r="D19" s="50">
        <v>171.6</v>
      </c>
      <c r="E19" s="50">
        <v>948</v>
      </c>
      <c r="F19" s="50">
        <v>763.4</v>
      </c>
      <c r="G19" s="50">
        <v>9183.7999999999993</v>
      </c>
      <c r="H19" s="50">
        <v>15918</v>
      </c>
      <c r="I19" s="50">
        <v>1538.1</v>
      </c>
      <c r="J19" s="50">
        <v>1272.3</v>
      </c>
      <c r="K19" s="50">
        <v>5666</v>
      </c>
      <c r="L19" s="50">
        <v>5615.8</v>
      </c>
      <c r="M19" s="111">
        <v>130.9</v>
      </c>
      <c r="N19" s="113"/>
      <c r="O19" s="121">
        <f t="shared" si="0"/>
        <v>1.150704647676162</v>
      </c>
      <c r="P19" s="121">
        <f t="shared" si="1"/>
        <v>0.41163418290854575</v>
      </c>
      <c r="Q19" s="121">
        <f t="shared" si="2"/>
        <v>2.2740629685157421</v>
      </c>
      <c r="R19" s="121">
        <f t="shared" si="3"/>
        <v>1.8312443778110945</v>
      </c>
      <c r="S19" s="121">
        <f t="shared" si="4"/>
        <v>22.030104947526237</v>
      </c>
      <c r="T19" s="121">
        <f t="shared" si="5"/>
        <v>38.184107946026984</v>
      </c>
      <c r="U19" s="121">
        <f t="shared" si="6"/>
        <v>3.6895952023988001</v>
      </c>
      <c r="V19" s="121">
        <f t="shared" si="7"/>
        <v>3.0519940029985007</v>
      </c>
      <c r="W19" s="121">
        <f t="shared" si="8"/>
        <v>13.59160419790105</v>
      </c>
      <c r="X19" s="121">
        <f t="shared" si="9"/>
        <v>13.471184407796102</v>
      </c>
      <c r="Y19" s="121">
        <f t="shared" si="10"/>
        <v>0.31400299850074964</v>
      </c>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10"/>
      <c r="BC19" s="110"/>
      <c r="BD19" s="110"/>
      <c r="BE19" s="110"/>
      <c r="BF19" s="110"/>
      <c r="BG19" s="110"/>
      <c r="BH19" s="110"/>
      <c r="BI19" s="110"/>
      <c r="BJ19" s="110"/>
      <c r="BK19" s="110"/>
      <c r="BL19" s="110"/>
      <c r="BM19" s="110"/>
      <c r="BN19" s="110"/>
      <c r="BO19" s="110"/>
      <c r="BP19" s="110"/>
    </row>
    <row r="20" spans="1:68" ht="15.75" thickBot="1">
      <c r="A20" s="50">
        <v>2033</v>
      </c>
      <c r="B20" s="50">
        <v>41997.8</v>
      </c>
      <c r="C20" s="50">
        <v>476</v>
      </c>
      <c r="D20" s="50">
        <v>172.8</v>
      </c>
      <c r="E20" s="50">
        <v>946.3</v>
      </c>
      <c r="F20" s="50">
        <v>762.1</v>
      </c>
      <c r="G20" s="50">
        <v>9223.5</v>
      </c>
      <c r="H20" s="50">
        <v>16028.9</v>
      </c>
      <c r="I20" s="50">
        <v>1552.4</v>
      </c>
      <c r="J20" s="50">
        <v>1279.7</v>
      </c>
      <c r="K20" s="50">
        <v>5757.2</v>
      </c>
      <c r="L20" s="50">
        <v>5667.6</v>
      </c>
      <c r="M20" s="111">
        <v>131.5</v>
      </c>
      <c r="N20" s="113"/>
      <c r="O20" s="121">
        <f t="shared" si="0"/>
        <v>1.1333927015224607</v>
      </c>
      <c r="P20" s="121">
        <f t="shared" si="1"/>
        <v>0.41145012357790173</v>
      </c>
      <c r="Q20" s="121">
        <f t="shared" si="2"/>
        <v>2.2532132635519</v>
      </c>
      <c r="R20" s="121">
        <f t="shared" si="3"/>
        <v>1.8146188609879563</v>
      </c>
      <c r="S20" s="121">
        <f t="shared" si="4"/>
        <v>21.961864669101715</v>
      </c>
      <c r="T20" s="121">
        <f t="shared" si="5"/>
        <v>38.166046792927247</v>
      </c>
      <c r="U20" s="121">
        <f t="shared" si="6"/>
        <v>3.6963840963098065</v>
      </c>
      <c r="V20" s="121">
        <f t="shared" si="7"/>
        <v>3.0470643700384303</v>
      </c>
      <c r="W20" s="121">
        <f t="shared" si="8"/>
        <v>13.708337103372081</v>
      </c>
      <c r="X20" s="121">
        <f t="shared" si="9"/>
        <v>13.494992594850205</v>
      </c>
      <c r="Y20" s="121">
        <f t="shared" si="10"/>
        <v>0.31311163918109991</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10"/>
      <c r="BC20" s="110"/>
      <c r="BD20" s="110"/>
      <c r="BE20" s="110"/>
      <c r="BF20" s="110"/>
      <c r="BG20" s="110"/>
      <c r="BH20" s="110"/>
      <c r="BI20" s="110"/>
      <c r="BJ20" s="110"/>
      <c r="BK20" s="110"/>
      <c r="BL20" s="110"/>
      <c r="BM20" s="110"/>
      <c r="BN20" s="110"/>
      <c r="BO20" s="110"/>
      <c r="BP20" s="110"/>
    </row>
    <row r="21" spans="1:68" ht="15.75" thickBot="1">
      <c r="A21" s="50">
        <v>2034</v>
      </c>
      <c r="B21" s="50">
        <v>42303.6</v>
      </c>
      <c r="C21" s="50">
        <v>472.1</v>
      </c>
      <c r="D21" s="50">
        <v>173.9</v>
      </c>
      <c r="E21" s="50">
        <v>944.3</v>
      </c>
      <c r="F21" s="50">
        <v>760.5</v>
      </c>
      <c r="G21" s="50">
        <v>9261.7999999999993</v>
      </c>
      <c r="H21" s="50">
        <v>16137.4</v>
      </c>
      <c r="I21" s="50">
        <v>1566.6</v>
      </c>
      <c r="J21" s="50">
        <v>1287</v>
      </c>
      <c r="K21" s="50">
        <v>5849.1</v>
      </c>
      <c r="L21" s="50">
        <v>5718.8</v>
      </c>
      <c r="M21" s="111">
        <v>132</v>
      </c>
      <c r="N21" s="113"/>
      <c r="O21" s="121">
        <f t="shared" si="0"/>
        <v>1.1159806730396469</v>
      </c>
      <c r="P21" s="121">
        <f t="shared" si="1"/>
        <v>0.41107612590890613</v>
      </c>
      <c r="Q21" s="121">
        <f t="shared" si="2"/>
        <v>2.2321977325806786</v>
      </c>
      <c r="R21" s="121">
        <f t="shared" si="3"/>
        <v>1.7977193430346354</v>
      </c>
      <c r="S21" s="121">
        <f t="shared" si="4"/>
        <v>21.89364498529676</v>
      </c>
      <c r="T21" s="121">
        <f t="shared" si="5"/>
        <v>38.146635274539278</v>
      </c>
      <c r="U21" s="121">
        <f t="shared" si="6"/>
        <v>3.7032309307009332</v>
      </c>
      <c r="V21" s="121">
        <f t="shared" si="7"/>
        <v>3.0422942728278448</v>
      </c>
      <c r="W21" s="121">
        <f t="shared" si="8"/>
        <v>13.826482852523192</v>
      </c>
      <c r="X21" s="121">
        <f t="shared" si="9"/>
        <v>13.518471241218242</v>
      </c>
      <c r="Y21" s="121">
        <f t="shared" si="10"/>
        <v>0.31203018182849684</v>
      </c>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10"/>
      <c r="BC21" s="110"/>
      <c r="BD21" s="110"/>
      <c r="BE21" s="110"/>
      <c r="BF21" s="110"/>
      <c r="BG21" s="110"/>
      <c r="BH21" s="110"/>
      <c r="BI21" s="110"/>
      <c r="BJ21" s="110"/>
      <c r="BK21" s="110"/>
      <c r="BL21" s="110"/>
      <c r="BM21" s="110"/>
      <c r="BN21" s="110"/>
      <c r="BO21" s="110"/>
      <c r="BP21" s="110"/>
    </row>
    <row r="22" spans="1:68" ht="15.75" thickBot="1">
      <c r="A22" s="50">
        <v>2035</v>
      </c>
      <c r="B22" s="50">
        <v>42605.3</v>
      </c>
      <c r="C22" s="50">
        <v>468.2</v>
      </c>
      <c r="D22" s="50">
        <v>175.1</v>
      </c>
      <c r="E22" s="50">
        <v>942</v>
      </c>
      <c r="F22" s="50">
        <v>758.8</v>
      </c>
      <c r="G22" s="50">
        <v>9299.1</v>
      </c>
      <c r="H22" s="50">
        <v>16243.5</v>
      </c>
      <c r="I22" s="50">
        <v>1580.8</v>
      </c>
      <c r="J22" s="50">
        <v>1294.2</v>
      </c>
      <c r="K22" s="50">
        <v>5941.8</v>
      </c>
      <c r="L22" s="50">
        <v>5769.5</v>
      </c>
      <c r="M22" s="111">
        <v>132.5</v>
      </c>
      <c r="N22" s="113"/>
      <c r="O22" s="121">
        <f t="shared" si="0"/>
        <v>1.0989243122334544</v>
      </c>
      <c r="P22" s="121">
        <f t="shared" si="1"/>
        <v>0.41098173231968788</v>
      </c>
      <c r="Q22" s="121">
        <f t="shared" si="2"/>
        <v>2.2109925290984922</v>
      </c>
      <c r="R22" s="121">
        <f t="shared" si="3"/>
        <v>1.7809990775795499</v>
      </c>
      <c r="S22" s="121">
        <f t="shared" si="4"/>
        <v>21.826157778492348</v>
      </c>
      <c r="T22" s="121">
        <f t="shared" si="5"/>
        <v>38.125538371986586</v>
      </c>
      <c r="U22" s="121">
        <f t="shared" si="6"/>
        <v>3.710336507429826</v>
      </c>
      <c r="V22" s="121">
        <f t="shared" si="7"/>
        <v>3.0376502453920051</v>
      </c>
      <c r="W22" s="121">
        <f t="shared" si="8"/>
        <v>13.946152239275394</v>
      </c>
      <c r="X22" s="121">
        <f t="shared" si="9"/>
        <v>13.541742459271497</v>
      </c>
      <c r="Y22" s="121">
        <f t="shared" si="10"/>
        <v>0.31099417208657137</v>
      </c>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10"/>
      <c r="BC22" s="110"/>
      <c r="BD22" s="110"/>
      <c r="BE22" s="110"/>
      <c r="BF22" s="110"/>
      <c r="BG22" s="110"/>
      <c r="BH22" s="110"/>
      <c r="BI22" s="110"/>
      <c r="BJ22" s="110"/>
      <c r="BK22" s="110"/>
      <c r="BL22" s="110"/>
      <c r="BM22" s="110"/>
      <c r="BN22" s="110"/>
      <c r="BO22" s="110"/>
      <c r="BP22" s="110"/>
    </row>
    <row r="23" spans="1:68" ht="15.75" thickBot="1">
      <c r="A23" s="50">
        <v>2036</v>
      </c>
      <c r="B23" s="50">
        <v>42903.4</v>
      </c>
      <c r="C23" s="50">
        <v>464.1</v>
      </c>
      <c r="D23" s="50">
        <v>176.2</v>
      </c>
      <c r="E23" s="50">
        <v>939.5</v>
      </c>
      <c r="F23" s="50">
        <v>756.9</v>
      </c>
      <c r="G23" s="50">
        <v>9335.2999999999993</v>
      </c>
      <c r="H23" s="50">
        <v>16347.3</v>
      </c>
      <c r="I23" s="50">
        <v>1594.9</v>
      </c>
      <c r="J23" s="50">
        <v>1301.3</v>
      </c>
      <c r="K23" s="50">
        <v>6035.2</v>
      </c>
      <c r="L23" s="50">
        <v>5819.7</v>
      </c>
      <c r="M23" s="111">
        <v>133.10000000000002</v>
      </c>
      <c r="N23" s="113"/>
      <c r="O23" s="121">
        <f t="shared" si="0"/>
        <v>1.0817324501088492</v>
      </c>
      <c r="P23" s="121">
        <f t="shared" si="1"/>
        <v>0.41069006185989915</v>
      </c>
      <c r="Q23" s="121">
        <f t="shared" si="2"/>
        <v>2.1898031391451491</v>
      </c>
      <c r="R23" s="121">
        <f t="shared" si="3"/>
        <v>1.7641958446183752</v>
      </c>
      <c r="S23" s="121">
        <f t="shared" si="4"/>
        <v>21.7588815804808</v>
      </c>
      <c r="T23" s="121">
        <f t="shared" si="5"/>
        <v>38.102574621125598</v>
      </c>
      <c r="U23" s="121">
        <f t="shared" si="6"/>
        <v>3.7174209969373062</v>
      </c>
      <c r="V23" s="121">
        <f t="shared" si="7"/>
        <v>3.0330929483444202</v>
      </c>
      <c r="W23" s="121">
        <f t="shared" si="8"/>
        <v>14.066950404863016</v>
      </c>
      <c r="X23" s="121">
        <f t="shared" si="9"/>
        <v>13.564659211158089</v>
      </c>
      <c r="Y23" s="121">
        <f t="shared" si="10"/>
        <v>0.31023182311891373</v>
      </c>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10"/>
      <c r="BC23" s="110"/>
      <c r="BD23" s="110"/>
      <c r="BE23" s="110"/>
      <c r="BF23" s="110"/>
      <c r="BG23" s="110"/>
      <c r="BH23" s="110"/>
      <c r="BI23" s="110"/>
      <c r="BJ23" s="110"/>
      <c r="BK23" s="110"/>
      <c r="BL23" s="110"/>
      <c r="BM23" s="110"/>
      <c r="BN23" s="110"/>
      <c r="BO23" s="110"/>
      <c r="BP23" s="110"/>
    </row>
    <row r="24" spans="1:68" ht="15.75" thickBot="1">
      <c r="A24" s="50">
        <v>2037</v>
      </c>
      <c r="B24" s="50">
        <v>43198.1</v>
      </c>
      <c r="C24" s="50">
        <v>459.9</v>
      </c>
      <c r="D24" s="50">
        <v>177.2</v>
      </c>
      <c r="E24" s="50">
        <v>936.8</v>
      </c>
      <c r="F24" s="50">
        <v>754.8</v>
      </c>
      <c r="G24" s="50">
        <v>9370.7000000000007</v>
      </c>
      <c r="H24" s="50">
        <v>16448.900000000001</v>
      </c>
      <c r="I24" s="50">
        <v>1609</v>
      </c>
      <c r="J24" s="50">
        <v>1308.3</v>
      </c>
      <c r="K24" s="50">
        <v>6129.5</v>
      </c>
      <c r="L24" s="50">
        <v>5869.4</v>
      </c>
      <c r="M24" s="111">
        <v>133.60000000000002</v>
      </c>
      <c r="N24" s="113"/>
      <c r="O24" s="121">
        <f t="shared" si="0"/>
        <v>1.0646301573448833</v>
      </c>
      <c r="P24" s="121">
        <f t="shared" si="1"/>
        <v>0.41020322653079649</v>
      </c>
      <c r="Q24" s="121">
        <f t="shared" si="2"/>
        <v>2.168613897370486</v>
      </c>
      <c r="R24" s="121">
        <f t="shared" si="3"/>
        <v>1.7472990710239569</v>
      </c>
      <c r="S24" s="121">
        <f t="shared" si="4"/>
        <v>21.692389248601216</v>
      </c>
      <c r="T24" s="121">
        <f t="shared" si="5"/>
        <v>38.077832126875954</v>
      </c>
      <c r="U24" s="121">
        <f t="shared" si="6"/>
        <v>3.7247008548987113</v>
      </c>
      <c r="V24" s="121">
        <f t="shared" si="7"/>
        <v>3.0286054247756269</v>
      </c>
      <c r="W24" s="121">
        <f t="shared" si="8"/>
        <v>14.189281473027748</v>
      </c>
      <c r="X24" s="121">
        <f t="shared" si="9"/>
        <v>13.587171658012737</v>
      </c>
      <c r="Y24" s="121">
        <f t="shared" si="10"/>
        <v>0.3092728615378918</v>
      </c>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10"/>
      <c r="BC24" s="110"/>
      <c r="BD24" s="110"/>
      <c r="BE24" s="110"/>
      <c r="BF24" s="110"/>
      <c r="BG24" s="110"/>
      <c r="BH24" s="110"/>
      <c r="BI24" s="110"/>
      <c r="BJ24" s="110"/>
      <c r="BK24" s="110"/>
      <c r="BL24" s="110"/>
      <c r="BM24" s="110"/>
      <c r="BN24" s="110"/>
      <c r="BO24" s="110"/>
      <c r="BP24" s="110"/>
    </row>
    <row r="25" spans="1:68" ht="15.75" thickBot="1">
      <c r="A25" s="50">
        <v>2038</v>
      </c>
      <c r="B25" s="50">
        <v>43490.1</v>
      </c>
      <c r="C25" s="50">
        <v>455.6</v>
      </c>
      <c r="D25" s="50">
        <v>178.3</v>
      </c>
      <c r="E25" s="50">
        <v>933.9</v>
      </c>
      <c r="F25" s="50">
        <v>752.5</v>
      </c>
      <c r="G25" s="50">
        <v>9405.2999999999993</v>
      </c>
      <c r="H25" s="50">
        <v>16548.5</v>
      </c>
      <c r="I25" s="50">
        <v>1623.1</v>
      </c>
      <c r="J25" s="50">
        <v>1315.2</v>
      </c>
      <c r="K25" s="50">
        <v>6224.8</v>
      </c>
      <c r="L25" s="50">
        <v>5918.8</v>
      </c>
      <c r="M25" s="111">
        <v>134</v>
      </c>
      <c r="N25" s="113"/>
      <c r="O25" s="121">
        <f t="shared" si="0"/>
        <v>1.0475947399523111</v>
      </c>
      <c r="P25" s="121">
        <f t="shared" si="1"/>
        <v>0.40997836289178458</v>
      </c>
      <c r="Q25" s="121">
        <f t="shared" si="2"/>
        <v>2.1473852669917979</v>
      </c>
      <c r="R25" s="121">
        <f t="shared" si="3"/>
        <v>1.7302788450704871</v>
      </c>
      <c r="S25" s="121">
        <f t="shared" si="4"/>
        <v>21.626301158194622</v>
      </c>
      <c r="T25" s="121">
        <f t="shared" si="5"/>
        <v>38.051188661327522</v>
      </c>
      <c r="U25" s="121">
        <f t="shared" si="6"/>
        <v>3.73211374542712</v>
      </c>
      <c r="V25" s="121">
        <f t="shared" si="7"/>
        <v>3.0241365276235284</v>
      </c>
      <c r="W25" s="121">
        <f t="shared" si="8"/>
        <v>14.313142531288731</v>
      </c>
      <c r="X25" s="121">
        <f t="shared" si="9"/>
        <v>13.609534123858074</v>
      </c>
      <c r="Y25" s="121">
        <f t="shared" si="10"/>
        <v>0.30811609998597383</v>
      </c>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row>
    <row r="26" spans="1:68" ht="15.75" thickBot="1">
      <c r="A26" s="2">
        <v>2039</v>
      </c>
      <c r="B26" s="2">
        <v>43779.6</v>
      </c>
      <c r="C26" s="112">
        <f>B26*$O$25/100</f>
        <v>458.63278677216198</v>
      </c>
      <c r="D26" s="112">
        <f>$B26*$P$25/100</f>
        <v>179.4868873605717</v>
      </c>
      <c r="E26" s="112">
        <f>$B26*$Q$25/100</f>
        <v>940.11668034794116</v>
      </c>
      <c r="F26" s="112">
        <f>$B26*$R$25/100</f>
        <v>757.50915725647894</v>
      </c>
      <c r="G26" s="112">
        <f>$B26*$S$25/100</f>
        <v>9467.9081418529731</v>
      </c>
      <c r="H26" s="112">
        <f>$B26*$T$25/100</f>
        <v>16658.658191174545</v>
      </c>
      <c r="I26" s="112">
        <f>$B26*$U$25/100</f>
        <v>1633.9044692930113</v>
      </c>
      <c r="J26" s="112">
        <f>$B26*$V$25/100</f>
        <v>1323.95487524747</v>
      </c>
      <c r="K26" s="112">
        <f>$B26*$W$25/100</f>
        <v>6266.2365476280811</v>
      </c>
      <c r="L26" s="112">
        <f>$B26*$X$25/100</f>
        <v>5958.1996012885693</v>
      </c>
      <c r="M26" s="112">
        <f>$B26*$Y$25/100</f>
        <v>134.8919961094594</v>
      </c>
      <c r="N26" s="115"/>
      <c r="O26" s="121">
        <f t="shared" si="0"/>
        <v>1.0475947399523111</v>
      </c>
      <c r="P26" s="121">
        <f t="shared" si="1"/>
        <v>0.40997836289178458</v>
      </c>
      <c r="Q26" s="121">
        <f t="shared" si="2"/>
        <v>2.1473852669917979</v>
      </c>
      <c r="R26" s="121">
        <f t="shared" si="3"/>
        <v>1.7302788450704871</v>
      </c>
      <c r="S26" s="121">
        <f t="shared" si="4"/>
        <v>21.626301158194625</v>
      </c>
      <c r="T26" s="121">
        <f t="shared" si="5"/>
        <v>38.051188661327529</v>
      </c>
      <c r="U26" s="121">
        <f t="shared" si="6"/>
        <v>3.73211374542712</v>
      </c>
      <c r="V26" s="121">
        <f t="shared" si="7"/>
        <v>3.0241365276235279</v>
      </c>
      <c r="W26" s="121">
        <f t="shared" si="8"/>
        <v>14.313142531288731</v>
      </c>
      <c r="X26" s="121">
        <f t="shared" si="9"/>
        <v>13.609534123858074</v>
      </c>
      <c r="Y26" s="121">
        <f t="shared" si="10"/>
        <v>0.30811609998597383</v>
      </c>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row>
    <row r="27" spans="1:68" ht="15.75" thickBot="1">
      <c r="A27" s="2">
        <v>2040</v>
      </c>
      <c r="B27" s="2">
        <v>44067.1</v>
      </c>
      <c r="C27" s="112">
        <f t="shared" ref="C27:C50" si="11">B27*$O$25/100</f>
        <v>461.64462164952488</v>
      </c>
      <c r="D27" s="112">
        <f t="shared" ref="D27:D50" si="12">$B27*$P$25/100</f>
        <v>180.66557515388558</v>
      </c>
      <c r="E27" s="112">
        <f t="shared" ref="E27:E50" si="13">$B27*$Q$25/100</f>
        <v>946.29041299054256</v>
      </c>
      <c r="F27" s="112">
        <f t="shared" ref="F27:F50" si="14">$B27*$R$25/100</f>
        <v>762.4837089360567</v>
      </c>
      <c r="G27" s="112">
        <f t="shared" ref="G27:G50" si="15">$B27*$S$25/100</f>
        <v>9530.0837576827817</v>
      </c>
      <c r="H27" s="112">
        <f t="shared" ref="H27:H50" si="16">$B27*$T$25/100</f>
        <v>16768.055358575861</v>
      </c>
      <c r="I27" s="112">
        <f t="shared" ref="I27:I50" si="17">$B27*$U$25/100</f>
        <v>1644.6342963111144</v>
      </c>
      <c r="J27" s="112">
        <f t="shared" ref="J27:J50" si="18">$B27*$V$25/100</f>
        <v>1332.6492677643878</v>
      </c>
      <c r="K27" s="112">
        <f t="shared" ref="K27:K50" si="19">$B27*$W$25/100</f>
        <v>6307.3868324055356</v>
      </c>
      <c r="L27" s="112">
        <f t="shared" ref="L27:L50" si="20">$B27*$X$25/100</f>
        <v>5997.3270118946621</v>
      </c>
      <c r="M27" s="112">
        <f t="shared" ref="M27:M50" si="21">$B27*$Y$25/100</f>
        <v>135.77782989691906</v>
      </c>
      <c r="N27" s="115"/>
      <c r="O27" s="121">
        <f t="shared" si="0"/>
        <v>1.0475947399523111</v>
      </c>
      <c r="P27" s="121">
        <f t="shared" si="1"/>
        <v>0.40997836289178458</v>
      </c>
      <c r="Q27" s="121">
        <f t="shared" si="2"/>
        <v>2.1473852669917979</v>
      </c>
      <c r="R27" s="121">
        <f t="shared" si="3"/>
        <v>1.7302788450704871</v>
      </c>
      <c r="S27" s="121">
        <f t="shared" si="4"/>
        <v>21.626301158194622</v>
      </c>
      <c r="T27" s="121">
        <f t="shared" si="5"/>
        <v>38.051188661327522</v>
      </c>
      <c r="U27" s="121">
        <f t="shared" si="6"/>
        <v>3.73211374542712</v>
      </c>
      <c r="V27" s="121">
        <f t="shared" si="7"/>
        <v>3.0241365276235284</v>
      </c>
      <c r="W27" s="121">
        <f t="shared" si="8"/>
        <v>14.313142531288731</v>
      </c>
      <c r="X27" s="121">
        <f t="shared" si="9"/>
        <v>13.609534123858078</v>
      </c>
      <c r="Y27" s="121">
        <f t="shared" si="10"/>
        <v>0.30811609998597378</v>
      </c>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row>
    <row r="28" spans="1:68" ht="15.75" thickBot="1">
      <c r="A28" s="2">
        <v>2041</v>
      </c>
      <c r="B28" s="2">
        <v>44352.9</v>
      </c>
      <c r="C28" s="112">
        <f t="shared" si="11"/>
        <v>464.63864741630857</v>
      </c>
      <c r="D28" s="112">
        <f t="shared" si="12"/>
        <v>181.83729331503034</v>
      </c>
      <c r="E28" s="112">
        <f t="shared" si="13"/>
        <v>952.42764008360518</v>
      </c>
      <c r="F28" s="112">
        <f t="shared" si="14"/>
        <v>767.42884587526817</v>
      </c>
      <c r="G28" s="112">
        <f t="shared" si="15"/>
        <v>9591.8917263929015</v>
      </c>
      <c r="H28" s="112">
        <f t="shared" si="16"/>
        <v>16876.805655769935</v>
      </c>
      <c r="I28" s="112">
        <f t="shared" si="17"/>
        <v>1655.3006773955451</v>
      </c>
      <c r="J28" s="112">
        <f t="shared" si="18"/>
        <v>1341.292249960336</v>
      </c>
      <c r="K28" s="112">
        <f t="shared" si="19"/>
        <v>6348.29379375996</v>
      </c>
      <c r="L28" s="112">
        <f t="shared" si="20"/>
        <v>6036.2230604206479</v>
      </c>
      <c r="M28" s="112">
        <f t="shared" si="21"/>
        <v>136.65842571067898</v>
      </c>
      <c r="N28" s="115"/>
      <c r="O28" s="121">
        <f t="shared" si="0"/>
        <v>1.0475947399523111</v>
      </c>
      <c r="P28" s="121">
        <f t="shared" si="1"/>
        <v>0.40997836289178458</v>
      </c>
      <c r="Q28" s="121">
        <f t="shared" si="2"/>
        <v>2.1473852669917979</v>
      </c>
      <c r="R28" s="121">
        <f t="shared" si="3"/>
        <v>1.7302788450704871</v>
      </c>
      <c r="S28" s="121">
        <f t="shared" si="4"/>
        <v>21.626301158194618</v>
      </c>
      <c r="T28" s="121">
        <f t="shared" si="5"/>
        <v>38.051188661327522</v>
      </c>
      <c r="U28" s="121">
        <f t="shared" si="6"/>
        <v>3.73211374542712</v>
      </c>
      <c r="V28" s="121">
        <f t="shared" si="7"/>
        <v>3.0241365276235284</v>
      </c>
      <c r="W28" s="121">
        <f t="shared" si="8"/>
        <v>14.313142531288731</v>
      </c>
      <c r="X28" s="121">
        <f t="shared" si="9"/>
        <v>13.609534123858074</v>
      </c>
      <c r="Y28" s="121">
        <f t="shared" si="10"/>
        <v>0.30811609998597383</v>
      </c>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row>
    <row r="29" spans="1:68" ht="15.75" thickBot="1">
      <c r="A29" s="2">
        <v>2042</v>
      </c>
      <c r="B29" s="2">
        <v>44637.4</v>
      </c>
      <c r="C29" s="112">
        <f t="shared" si="11"/>
        <v>467.61905445147289</v>
      </c>
      <c r="D29" s="112">
        <f t="shared" si="12"/>
        <v>183.00368175745746</v>
      </c>
      <c r="E29" s="112">
        <f t="shared" si="13"/>
        <v>958.53695116819688</v>
      </c>
      <c r="F29" s="112">
        <f t="shared" si="14"/>
        <v>772.35148918949358</v>
      </c>
      <c r="G29" s="112">
        <f t="shared" si="15"/>
        <v>9653.4185531879666</v>
      </c>
      <c r="H29" s="112">
        <f t="shared" si="16"/>
        <v>16985.061287511413</v>
      </c>
      <c r="I29" s="112">
        <f t="shared" si="17"/>
        <v>1665.9185410012851</v>
      </c>
      <c r="J29" s="112">
        <f t="shared" si="18"/>
        <v>1349.895918381425</v>
      </c>
      <c r="K29" s="112">
        <f t="shared" si="19"/>
        <v>6389.0146842614758</v>
      </c>
      <c r="L29" s="112">
        <f t="shared" si="20"/>
        <v>6074.942185003024</v>
      </c>
      <c r="M29" s="112">
        <f t="shared" si="21"/>
        <v>137.53501601513909</v>
      </c>
      <c r="N29" s="115"/>
      <c r="O29" s="121">
        <f t="shared" si="0"/>
        <v>1.0475947399523111</v>
      </c>
      <c r="P29" s="121">
        <f t="shared" si="1"/>
        <v>0.40997836289178458</v>
      </c>
      <c r="Q29" s="121">
        <f t="shared" si="2"/>
        <v>2.1473852669917979</v>
      </c>
      <c r="R29" s="121">
        <f t="shared" si="3"/>
        <v>1.7302788450704869</v>
      </c>
      <c r="S29" s="121">
        <f t="shared" si="4"/>
        <v>21.626301158194622</v>
      </c>
      <c r="T29" s="121">
        <f t="shared" si="5"/>
        <v>38.051188661327522</v>
      </c>
      <c r="U29" s="121">
        <f t="shared" si="6"/>
        <v>3.7321137454271196</v>
      </c>
      <c r="V29" s="121">
        <f t="shared" si="7"/>
        <v>3.0241365276235284</v>
      </c>
      <c r="W29" s="121">
        <f t="shared" si="8"/>
        <v>14.313142531288731</v>
      </c>
      <c r="X29" s="121">
        <f t="shared" si="9"/>
        <v>13.609534123858074</v>
      </c>
      <c r="Y29" s="121">
        <f t="shared" si="10"/>
        <v>0.30811609998597383</v>
      </c>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row>
    <row r="30" spans="1:68" ht="15.75" thickBot="1">
      <c r="A30" s="2">
        <v>2043</v>
      </c>
      <c r="B30" s="2">
        <v>44920.800000000003</v>
      </c>
      <c r="C30" s="112">
        <f t="shared" si="11"/>
        <v>470.58793794449781</v>
      </c>
      <c r="D30" s="112">
        <f t="shared" si="12"/>
        <v>184.16556043789279</v>
      </c>
      <c r="E30" s="112">
        <f t="shared" si="13"/>
        <v>964.62264101485152</v>
      </c>
      <c r="F30" s="112">
        <f t="shared" si="14"/>
        <v>777.25509943642351</v>
      </c>
      <c r="G30" s="112">
        <f t="shared" si="15"/>
        <v>9714.7074906702892</v>
      </c>
      <c r="H30" s="112">
        <f t="shared" si="16"/>
        <v>17092.898356177615</v>
      </c>
      <c r="I30" s="112">
        <f t="shared" si="17"/>
        <v>1676.4953513558257</v>
      </c>
      <c r="J30" s="112">
        <f t="shared" si="18"/>
        <v>1358.46632130071</v>
      </c>
      <c r="K30" s="112">
        <f t="shared" si="19"/>
        <v>6429.5781301951492</v>
      </c>
      <c r="L30" s="112">
        <f t="shared" si="20"/>
        <v>6113.5116047100382</v>
      </c>
      <c r="M30" s="112">
        <f t="shared" si="21"/>
        <v>138.40821704249936</v>
      </c>
      <c r="N30" s="115"/>
      <c r="O30" s="121">
        <f t="shared" si="0"/>
        <v>1.0475947399523111</v>
      </c>
      <c r="P30" s="121">
        <f t="shared" si="1"/>
        <v>0.40997836289178458</v>
      </c>
      <c r="Q30" s="121">
        <f t="shared" si="2"/>
        <v>2.1473852669917979</v>
      </c>
      <c r="R30" s="121">
        <f t="shared" si="3"/>
        <v>1.7302788450704871</v>
      </c>
      <c r="S30" s="121">
        <f t="shared" si="4"/>
        <v>21.626301158194618</v>
      </c>
      <c r="T30" s="121">
        <f t="shared" si="5"/>
        <v>38.051188661327522</v>
      </c>
      <c r="U30" s="121">
        <f t="shared" si="6"/>
        <v>3.73211374542712</v>
      </c>
      <c r="V30" s="121">
        <f t="shared" si="7"/>
        <v>3.0241365276235284</v>
      </c>
      <c r="W30" s="121">
        <f t="shared" si="8"/>
        <v>14.313142531288733</v>
      </c>
      <c r="X30" s="121">
        <f t="shared" si="9"/>
        <v>13.609534123858074</v>
      </c>
      <c r="Y30" s="121">
        <f t="shared" si="10"/>
        <v>0.30811609998597389</v>
      </c>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row>
    <row r="31" spans="1:68" ht="15.75" thickBot="1">
      <c r="A31" s="2">
        <v>2044</v>
      </c>
      <c r="B31" s="2">
        <v>45203.6</v>
      </c>
      <c r="C31" s="112">
        <f t="shared" si="11"/>
        <v>473.55053586908286</v>
      </c>
      <c r="D31" s="112">
        <f t="shared" si="12"/>
        <v>185.32497924815073</v>
      </c>
      <c r="E31" s="112">
        <f t="shared" si="13"/>
        <v>970.69544654990432</v>
      </c>
      <c r="F31" s="112">
        <f t="shared" si="14"/>
        <v>782.14832801028274</v>
      </c>
      <c r="G31" s="112">
        <f t="shared" si="15"/>
        <v>9775.8666703456638</v>
      </c>
      <c r="H31" s="112">
        <f t="shared" si="16"/>
        <v>17200.507117711848</v>
      </c>
      <c r="I31" s="112">
        <f t="shared" si="17"/>
        <v>1687.0497690278935</v>
      </c>
      <c r="J31" s="112">
        <f t="shared" si="18"/>
        <v>1367.0185794008294</v>
      </c>
      <c r="K31" s="112">
        <f t="shared" si="19"/>
        <v>6470.0556972736331</v>
      </c>
      <c r="L31" s="112">
        <f t="shared" si="20"/>
        <v>6151.9993672123082</v>
      </c>
      <c r="M31" s="112">
        <f t="shared" si="21"/>
        <v>139.27956937325965</v>
      </c>
      <c r="N31" s="115"/>
      <c r="O31" s="121">
        <f t="shared" si="0"/>
        <v>1.0475947399523111</v>
      </c>
      <c r="P31" s="121">
        <f t="shared" si="1"/>
        <v>0.40997836289178458</v>
      </c>
      <c r="Q31" s="121">
        <f t="shared" si="2"/>
        <v>2.1473852669917979</v>
      </c>
      <c r="R31" s="121">
        <f t="shared" si="3"/>
        <v>1.7302788450704871</v>
      </c>
      <c r="S31" s="121">
        <f t="shared" si="4"/>
        <v>21.626301158194622</v>
      </c>
      <c r="T31" s="121">
        <f t="shared" si="5"/>
        <v>38.051188661327522</v>
      </c>
      <c r="U31" s="121">
        <f t="shared" si="6"/>
        <v>3.73211374542712</v>
      </c>
      <c r="V31" s="121">
        <f t="shared" si="7"/>
        <v>3.0241365276235288</v>
      </c>
      <c r="W31" s="121">
        <f t="shared" si="8"/>
        <v>14.313142531288733</v>
      </c>
      <c r="X31" s="121">
        <f t="shared" si="9"/>
        <v>13.609534123858074</v>
      </c>
      <c r="Y31" s="121">
        <f t="shared" si="10"/>
        <v>0.30811609998597378</v>
      </c>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row>
    <row r="32" spans="1:68" ht="15.75" thickBot="1">
      <c r="A32" s="2">
        <v>2045</v>
      </c>
      <c r="B32" s="2">
        <v>45485.9</v>
      </c>
      <c r="C32" s="112">
        <f t="shared" si="11"/>
        <v>476.50789581996833</v>
      </c>
      <c r="D32" s="112">
        <f t="shared" si="12"/>
        <v>186.48234816659425</v>
      </c>
      <c r="E32" s="112">
        <f t="shared" si="13"/>
        <v>976.75751515862225</v>
      </c>
      <c r="F32" s="112">
        <f t="shared" si="14"/>
        <v>787.03290518991673</v>
      </c>
      <c r="G32" s="112">
        <f t="shared" si="15"/>
        <v>9836.9177185152475</v>
      </c>
      <c r="H32" s="112">
        <f t="shared" si="16"/>
        <v>17307.925623302777</v>
      </c>
      <c r="I32" s="112">
        <f t="shared" si="17"/>
        <v>1697.5855261312345</v>
      </c>
      <c r="J32" s="112">
        <f t="shared" si="18"/>
        <v>1375.5557168183107</v>
      </c>
      <c r="K32" s="112">
        <f t="shared" si="19"/>
        <v>6510.4616986394612</v>
      </c>
      <c r="L32" s="112">
        <f t="shared" si="20"/>
        <v>6190.4190820439599</v>
      </c>
      <c r="M32" s="112">
        <f t="shared" si="21"/>
        <v>140.14938112352007</v>
      </c>
      <c r="N32" s="115"/>
      <c r="O32" s="121">
        <f t="shared" si="0"/>
        <v>1.0475947399523111</v>
      </c>
      <c r="P32" s="121">
        <f t="shared" si="1"/>
        <v>0.40997836289178458</v>
      </c>
      <c r="Q32" s="121">
        <f t="shared" si="2"/>
        <v>2.1473852669917979</v>
      </c>
      <c r="R32" s="121">
        <f t="shared" si="3"/>
        <v>1.7302788450704871</v>
      </c>
      <c r="S32" s="121">
        <f t="shared" si="4"/>
        <v>21.626301158194622</v>
      </c>
      <c r="T32" s="121">
        <f t="shared" si="5"/>
        <v>38.051188661327522</v>
      </c>
      <c r="U32" s="121">
        <f t="shared" si="6"/>
        <v>3.73211374542712</v>
      </c>
      <c r="V32" s="121">
        <f t="shared" si="7"/>
        <v>3.0241365276235288</v>
      </c>
      <c r="W32" s="121">
        <f t="shared" si="8"/>
        <v>14.313142531288731</v>
      </c>
      <c r="X32" s="121">
        <f t="shared" si="9"/>
        <v>13.609534123858074</v>
      </c>
      <c r="Y32" s="121">
        <f t="shared" si="10"/>
        <v>0.30811609998597383</v>
      </c>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row>
    <row r="33" spans="1:68" ht="15.75" thickBot="1">
      <c r="A33" s="2">
        <v>2046</v>
      </c>
      <c r="B33" s="2">
        <v>45768.1</v>
      </c>
      <c r="C33" s="112">
        <f t="shared" si="11"/>
        <v>479.46420817611369</v>
      </c>
      <c r="D33" s="112">
        <f t="shared" si="12"/>
        <v>187.63930710667486</v>
      </c>
      <c r="E33" s="112">
        <f t="shared" si="13"/>
        <v>982.81743638207308</v>
      </c>
      <c r="F33" s="112">
        <f t="shared" si="14"/>
        <v>791.91575209070561</v>
      </c>
      <c r="G33" s="112">
        <f t="shared" si="15"/>
        <v>9897.9471403836724</v>
      </c>
      <c r="H33" s="112">
        <f t="shared" si="16"/>
        <v>17415.306077705041</v>
      </c>
      <c r="I33" s="112">
        <f t="shared" si="17"/>
        <v>1708.1175511208296</v>
      </c>
      <c r="J33" s="112">
        <f t="shared" si="18"/>
        <v>1384.089830099264</v>
      </c>
      <c r="K33" s="112">
        <f t="shared" si="19"/>
        <v>6550.8533868627574</v>
      </c>
      <c r="L33" s="112">
        <f t="shared" si="20"/>
        <v>6228.8251873414874</v>
      </c>
      <c r="M33" s="112">
        <f t="shared" si="21"/>
        <v>141.01888475768047</v>
      </c>
      <c r="N33" s="115"/>
      <c r="O33" s="121">
        <f t="shared" si="0"/>
        <v>1.0475947399523111</v>
      </c>
      <c r="P33" s="121">
        <f t="shared" si="1"/>
        <v>0.40997836289178458</v>
      </c>
      <c r="Q33" s="121">
        <f t="shared" si="2"/>
        <v>2.1473852669917979</v>
      </c>
      <c r="R33" s="121">
        <f t="shared" si="3"/>
        <v>1.7302788450704871</v>
      </c>
      <c r="S33" s="121">
        <f t="shared" si="4"/>
        <v>21.626301158194622</v>
      </c>
      <c r="T33" s="121">
        <f t="shared" si="5"/>
        <v>38.051188661327522</v>
      </c>
      <c r="U33" s="121">
        <f t="shared" si="6"/>
        <v>3.73211374542712</v>
      </c>
      <c r="V33" s="121">
        <f t="shared" si="7"/>
        <v>3.0241365276235279</v>
      </c>
      <c r="W33" s="121">
        <f t="shared" si="8"/>
        <v>14.313142531288731</v>
      </c>
      <c r="X33" s="121">
        <f t="shared" si="9"/>
        <v>13.609534123858074</v>
      </c>
      <c r="Y33" s="121">
        <f t="shared" si="10"/>
        <v>0.30811609998597378</v>
      </c>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row>
    <row r="34" spans="1:68" ht="15.75" thickBot="1">
      <c r="A34" s="2">
        <v>2047</v>
      </c>
      <c r="B34" s="2">
        <v>46050.6</v>
      </c>
      <c r="C34" s="112">
        <f t="shared" si="11"/>
        <v>482.42366331647901</v>
      </c>
      <c r="D34" s="112">
        <f t="shared" si="12"/>
        <v>188.79749598184415</v>
      </c>
      <c r="E34" s="112">
        <f t="shared" si="13"/>
        <v>988.88379976132478</v>
      </c>
      <c r="F34" s="112">
        <f t="shared" si="14"/>
        <v>796.80378982802972</v>
      </c>
      <c r="G34" s="112">
        <f t="shared" si="15"/>
        <v>9959.0414411555721</v>
      </c>
      <c r="H34" s="112">
        <f t="shared" si="16"/>
        <v>17522.80068567329</v>
      </c>
      <c r="I34" s="112">
        <f t="shared" si="17"/>
        <v>1718.6607724516612</v>
      </c>
      <c r="J34" s="112">
        <f t="shared" si="18"/>
        <v>1392.6330157898005</v>
      </c>
      <c r="K34" s="112">
        <f t="shared" si="19"/>
        <v>6591.2880145136487</v>
      </c>
      <c r="L34" s="112">
        <f t="shared" si="20"/>
        <v>6267.2721212413862</v>
      </c>
      <c r="M34" s="112">
        <f t="shared" si="21"/>
        <v>141.88931274014087</v>
      </c>
      <c r="N34" s="115"/>
      <c r="O34" s="121">
        <f t="shared" si="0"/>
        <v>1.0475947399523111</v>
      </c>
      <c r="P34" s="121">
        <f t="shared" si="1"/>
        <v>0.40997836289178458</v>
      </c>
      <c r="Q34" s="121">
        <f t="shared" si="2"/>
        <v>2.1473852669917979</v>
      </c>
      <c r="R34" s="121">
        <f t="shared" si="3"/>
        <v>1.7302788450704871</v>
      </c>
      <c r="S34" s="121">
        <f t="shared" si="4"/>
        <v>21.626301158194622</v>
      </c>
      <c r="T34" s="121">
        <f t="shared" si="5"/>
        <v>38.051188661327515</v>
      </c>
      <c r="U34" s="121">
        <f t="shared" si="6"/>
        <v>3.7321137454271196</v>
      </c>
      <c r="V34" s="121">
        <f t="shared" si="7"/>
        <v>3.0241365276235284</v>
      </c>
      <c r="W34" s="121">
        <f t="shared" si="8"/>
        <v>14.313142531288733</v>
      </c>
      <c r="X34" s="121">
        <f t="shared" si="9"/>
        <v>13.609534123858074</v>
      </c>
      <c r="Y34" s="121">
        <f t="shared" si="10"/>
        <v>0.30811609998597383</v>
      </c>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row>
    <row r="35" spans="1:68" ht="15.75" thickBot="1">
      <c r="A35" s="2">
        <v>2048</v>
      </c>
      <c r="B35" s="2">
        <v>46333.7</v>
      </c>
      <c r="C35" s="112">
        <f t="shared" si="11"/>
        <v>485.38940402528397</v>
      </c>
      <c r="D35" s="112">
        <f t="shared" si="12"/>
        <v>189.95814472719078</v>
      </c>
      <c r="E35" s="112">
        <f t="shared" si="13"/>
        <v>994.96304745217856</v>
      </c>
      <c r="F35" s="112">
        <f t="shared" si="14"/>
        <v>801.7022092384243</v>
      </c>
      <c r="G35" s="112">
        <f t="shared" si="15"/>
        <v>10020.265499734422</v>
      </c>
      <c r="H35" s="112">
        <f t="shared" si="16"/>
        <v>17630.523600773507</v>
      </c>
      <c r="I35" s="112">
        <f t="shared" si="17"/>
        <v>1729.2263864649656</v>
      </c>
      <c r="J35" s="112">
        <f t="shared" si="18"/>
        <v>1401.1943462995027</v>
      </c>
      <c r="K35" s="112">
        <f t="shared" si="19"/>
        <v>6631.8085210197269</v>
      </c>
      <c r="L35" s="112">
        <f t="shared" si="20"/>
        <v>6305.8007123460284</v>
      </c>
      <c r="M35" s="112">
        <f t="shared" si="21"/>
        <v>142.76158941920116</v>
      </c>
      <c r="N35" s="115"/>
      <c r="O35" s="121">
        <f t="shared" si="0"/>
        <v>1.0475947399523111</v>
      </c>
      <c r="P35" s="121">
        <f t="shared" si="1"/>
        <v>0.40997836289178458</v>
      </c>
      <c r="Q35" s="121">
        <f t="shared" si="2"/>
        <v>2.1473852669917979</v>
      </c>
      <c r="R35" s="121">
        <f t="shared" si="3"/>
        <v>1.7302788450704871</v>
      </c>
      <c r="S35" s="121">
        <f t="shared" si="4"/>
        <v>21.626301158194625</v>
      </c>
      <c r="T35" s="121">
        <f t="shared" si="5"/>
        <v>38.051188661327515</v>
      </c>
      <c r="U35" s="121">
        <f t="shared" si="6"/>
        <v>3.73211374542712</v>
      </c>
      <c r="V35" s="121">
        <f t="shared" si="7"/>
        <v>3.0241365276235284</v>
      </c>
      <c r="W35" s="121">
        <f t="shared" si="8"/>
        <v>14.313142531288733</v>
      </c>
      <c r="X35" s="121">
        <f t="shared" si="9"/>
        <v>13.609534123858074</v>
      </c>
      <c r="Y35" s="121">
        <f t="shared" si="10"/>
        <v>0.30811609998597389</v>
      </c>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row>
    <row r="36" spans="1:68" ht="15.75" thickBot="1">
      <c r="A36" s="2">
        <v>2049</v>
      </c>
      <c r="B36" s="2">
        <v>46617.8</v>
      </c>
      <c r="C36" s="112">
        <f t="shared" si="11"/>
        <v>488.36562068148851</v>
      </c>
      <c r="D36" s="112">
        <f t="shared" si="12"/>
        <v>191.12289325616635</v>
      </c>
      <c r="E36" s="112">
        <f t="shared" si="13"/>
        <v>1001.0637689957024</v>
      </c>
      <c r="F36" s="112">
        <f t="shared" si="14"/>
        <v>806.61793143726959</v>
      </c>
      <c r="G36" s="112">
        <f t="shared" si="15"/>
        <v>10081.705821324853</v>
      </c>
      <c r="H36" s="112">
        <f t="shared" si="16"/>
        <v>17738.627027760343</v>
      </c>
      <c r="I36" s="112">
        <f t="shared" si="17"/>
        <v>1739.8293216157242</v>
      </c>
      <c r="J36" s="112">
        <f t="shared" si="18"/>
        <v>1409.7859181744811</v>
      </c>
      <c r="K36" s="112">
        <f t="shared" si="19"/>
        <v>6672.4721589511191</v>
      </c>
      <c r="L36" s="112">
        <f t="shared" si="20"/>
        <v>6344.46539879191</v>
      </c>
      <c r="M36" s="112">
        <f t="shared" si="21"/>
        <v>143.63694725926132</v>
      </c>
      <c r="N36" s="115"/>
      <c r="O36" s="121">
        <f t="shared" si="0"/>
        <v>1.0475947399523111</v>
      </c>
      <c r="P36" s="121">
        <f t="shared" si="1"/>
        <v>0.40997836289178458</v>
      </c>
      <c r="Q36" s="121">
        <f t="shared" si="2"/>
        <v>2.1473852669917979</v>
      </c>
      <c r="R36" s="121">
        <f t="shared" si="3"/>
        <v>1.7302788450704871</v>
      </c>
      <c r="S36" s="121">
        <f t="shared" si="4"/>
        <v>21.626301158194622</v>
      </c>
      <c r="T36" s="121">
        <f t="shared" si="5"/>
        <v>38.051188661327522</v>
      </c>
      <c r="U36" s="121">
        <f t="shared" si="6"/>
        <v>3.73211374542712</v>
      </c>
      <c r="V36" s="121">
        <f t="shared" si="7"/>
        <v>3.0241365276235279</v>
      </c>
      <c r="W36" s="121">
        <f t="shared" si="8"/>
        <v>14.313142531288733</v>
      </c>
      <c r="X36" s="121">
        <f t="shared" si="9"/>
        <v>13.609534123858074</v>
      </c>
      <c r="Y36" s="121">
        <f t="shared" si="10"/>
        <v>0.30811609998597383</v>
      </c>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row>
    <row r="37" spans="1:68" ht="15.75" thickBot="1">
      <c r="A37" s="2">
        <v>2050</v>
      </c>
      <c r="B37" s="2">
        <v>46903.4</v>
      </c>
      <c r="C37" s="112">
        <f t="shared" si="11"/>
        <v>491.35755125879228</v>
      </c>
      <c r="D37" s="112">
        <f t="shared" si="12"/>
        <v>192.29379146058531</v>
      </c>
      <c r="E37" s="112">
        <f t="shared" si="13"/>
        <v>1007.1967013182309</v>
      </c>
      <c r="F37" s="112">
        <f t="shared" si="14"/>
        <v>811.55960781879082</v>
      </c>
      <c r="G37" s="112">
        <f t="shared" si="15"/>
        <v>10143.470537432657</v>
      </c>
      <c r="H37" s="112">
        <f t="shared" si="16"/>
        <v>17847.301222577094</v>
      </c>
      <c r="I37" s="112">
        <f t="shared" si="17"/>
        <v>1750.4882384726639</v>
      </c>
      <c r="J37" s="112">
        <f t="shared" si="18"/>
        <v>1418.4228520973741</v>
      </c>
      <c r="K37" s="112">
        <f t="shared" si="19"/>
        <v>6713.3504940204784</v>
      </c>
      <c r="L37" s="112">
        <f t="shared" si="20"/>
        <v>6383.3342282496487</v>
      </c>
      <c r="M37" s="112">
        <f t="shared" si="21"/>
        <v>144.51692684082124</v>
      </c>
      <c r="N37" s="115"/>
      <c r="O37" s="121">
        <f t="shared" si="0"/>
        <v>1.0475947399523111</v>
      </c>
      <c r="P37" s="121">
        <f t="shared" si="1"/>
        <v>0.40997836289178458</v>
      </c>
      <c r="Q37" s="121">
        <f t="shared" si="2"/>
        <v>2.1473852669917979</v>
      </c>
      <c r="R37" s="121">
        <f t="shared" si="3"/>
        <v>1.7302788450704869</v>
      </c>
      <c r="S37" s="121">
        <f t="shared" si="4"/>
        <v>21.626301158194622</v>
      </c>
      <c r="T37" s="121">
        <f t="shared" si="5"/>
        <v>38.051188661327522</v>
      </c>
      <c r="U37" s="121">
        <f t="shared" si="6"/>
        <v>3.73211374542712</v>
      </c>
      <c r="V37" s="121">
        <f t="shared" si="7"/>
        <v>3.0241365276235284</v>
      </c>
      <c r="W37" s="121">
        <f t="shared" si="8"/>
        <v>14.313142531288731</v>
      </c>
      <c r="X37" s="121">
        <f t="shared" si="9"/>
        <v>13.609534123858074</v>
      </c>
      <c r="Y37" s="121">
        <f t="shared" si="10"/>
        <v>0.30811609998597378</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row>
    <row r="38" spans="1:68" ht="15.75" thickBot="1">
      <c r="A38" s="2">
        <v>2051</v>
      </c>
      <c r="B38" s="2">
        <v>47191</v>
      </c>
      <c r="C38" s="112">
        <f t="shared" si="11"/>
        <v>494.37043373089517</v>
      </c>
      <c r="D38" s="112">
        <f t="shared" si="12"/>
        <v>193.47288923226205</v>
      </c>
      <c r="E38" s="112">
        <f t="shared" si="13"/>
        <v>1013.3725813460993</v>
      </c>
      <c r="F38" s="112">
        <f t="shared" si="14"/>
        <v>816.53588977721358</v>
      </c>
      <c r="G38" s="112">
        <f t="shared" si="15"/>
        <v>10205.667779563624</v>
      </c>
      <c r="H38" s="112">
        <f t="shared" si="16"/>
        <v>17956.736441167071</v>
      </c>
      <c r="I38" s="112">
        <f t="shared" si="17"/>
        <v>1761.2217976045122</v>
      </c>
      <c r="J38" s="112">
        <f t="shared" si="18"/>
        <v>1427.1202687508194</v>
      </c>
      <c r="K38" s="112">
        <f t="shared" si="19"/>
        <v>6754.515091940465</v>
      </c>
      <c r="L38" s="112">
        <f t="shared" si="20"/>
        <v>6422.4752483898637</v>
      </c>
      <c r="M38" s="112">
        <f t="shared" si="21"/>
        <v>145.4030687443809</v>
      </c>
      <c r="N38" s="115"/>
      <c r="O38" s="121">
        <f t="shared" si="0"/>
        <v>1.0475947399523111</v>
      </c>
      <c r="P38" s="121">
        <f t="shared" si="1"/>
        <v>0.40997836289178458</v>
      </c>
      <c r="Q38" s="121">
        <f t="shared" si="2"/>
        <v>2.1473852669917979</v>
      </c>
      <c r="R38" s="121">
        <f t="shared" si="3"/>
        <v>1.7302788450704871</v>
      </c>
      <c r="S38" s="121">
        <f t="shared" si="4"/>
        <v>21.626301158194622</v>
      </c>
      <c r="T38" s="121">
        <f t="shared" si="5"/>
        <v>38.051188661327522</v>
      </c>
      <c r="U38" s="121">
        <f t="shared" si="6"/>
        <v>3.73211374542712</v>
      </c>
      <c r="V38" s="121">
        <f t="shared" si="7"/>
        <v>3.0241365276235288</v>
      </c>
      <c r="W38" s="121">
        <f t="shared" si="8"/>
        <v>14.313142531288731</v>
      </c>
      <c r="X38" s="121">
        <f t="shared" si="9"/>
        <v>13.609534123858074</v>
      </c>
      <c r="Y38" s="121">
        <f t="shared" si="10"/>
        <v>0.30811609998597383</v>
      </c>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row>
    <row r="39" spans="1:68" ht="15.75" thickBot="1">
      <c r="A39" s="2">
        <v>2052</v>
      </c>
      <c r="B39" s="2">
        <v>47481</v>
      </c>
      <c r="C39" s="112">
        <f t="shared" si="11"/>
        <v>497.40845847675683</v>
      </c>
      <c r="D39" s="112">
        <f t="shared" si="12"/>
        <v>194.66182648464823</v>
      </c>
      <c r="E39" s="112">
        <f t="shared" si="13"/>
        <v>1019.5999986203756</v>
      </c>
      <c r="F39" s="112">
        <f t="shared" si="14"/>
        <v>821.55369842791799</v>
      </c>
      <c r="G39" s="112">
        <f t="shared" si="15"/>
        <v>10268.384052922389</v>
      </c>
      <c r="H39" s="112">
        <f t="shared" si="16"/>
        <v>18067.08488828492</v>
      </c>
      <c r="I39" s="112">
        <f t="shared" si="17"/>
        <v>1772.044927466251</v>
      </c>
      <c r="J39" s="112">
        <f t="shared" si="18"/>
        <v>1435.8902646809274</v>
      </c>
      <c r="K39" s="112">
        <f t="shared" si="19"/>
        <v>6796.0232052812025</v>
      </c>
      <c r="L39" s="112">
        <f t="shared" si="20"/>
        <v>6461.9428973490521</v>
      </c>
      <c r="M39" s="112">
        <f t="shared" si="21"/>
        <v>146.29660543434022</v>
      </c>
      <c r="N39" s="115"/>
      <c r="O39" s="121">
        <f t="shared" si="0"/>
        <v>1.0475947399523111</v>
      </c>
      <c r="P39" s="121">
        <f t="shared" si="1"/>
        <v>0.40997836289178458</v>
      </c>
      <c r="Q39" s="121">
        <f t="shared" si="2"/>
        <v>2.1473852669917979</v>
      </c>
      <c r="R39" s="121">
        <f t="shared" si="3"/>
        <v>1.7302788450704871</v>
      </c>
      <c r="S39" s="121">
        <f t="shared" si="4"/>
        <v>21.626301158194622</v>
      </c>
      <c r="T39" s="121">
        <f t="shared" si="5"/>
        <v>38.051188661327522</v>
      </c>
      <c r="U39" s="121">
        <f t="shared" si="6"/>
        <v>3.73211374542712</v>
      </c>
      <c r="V39" s="121">
        <f t="shared" si="7"/>
        <v>3.0241365276235279</v>
      </c>
      <c r="W39" s="121">
        <f t="shared" si="8"/>
        <v>14.313142531288731</v>
      </c>
      <c r="X39" s="121">
        <f t="shared" si="9"/>
        <v>13.609534123858074</v>
      </c>
      <c r="Y39" s="121">
        <f t="shared" si="10"/>
        <v>0.30811609998597378</v>
      </c>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row>
    <row r="40" spans="1:68" ht="15.75" thickBot="1">
      <c r="A40" s="2">
        <v>2053</v>
      </c>
      <c r="B40" s="2">
        <v>47773.9</v>
      </c>
      <c r="C40" s="112">
        <f t="shared" si="11"/>
        <v>500.47686347007715</v>
      </c>
      <c r="D40" s="112">
        <f t="shared" si="12"/>
        <v>195.86265310955827</v>
      </c>
      <c r="E40" s="112">
        <f t="shared" si="13"/>
        <v>1025.8896900673944</v>
      </c>
      <c r="F40" s="112">
        <f t="shared" si="14"/>
        <v>826.62168516512941</v>
      </c>
      <c r="G40" s="112">
        <f t="shared" si="15"/>
        <v>10331.72748901474</v>
      </c>
      <c r="H40" s="112">
        <f t="shared" si="16"/>
        <v>18178.536819873949</v>
      </c>
      <c r="I40" s="112">
        <f t="shared" si="17"/>
        <v>1782.9762886266069</v>
      </c>
      <c r="J40" s="112">
        <f t="shared" si="18"/>
        <v>1444.7479605703368</v>
      </c>
      <c r="K40" s="112">
        <f t="shared" si="19"/>
        <v>6837.9463997553476</v>
      </c>
      <c r="L40" s="112">
        <f t="shared" si="20"/>
        <v>6501.8052227978324</v>
      </c>
      <c r="M40" s="112">
        <f t="shared" si="21"/>
        <v>147.19907749119915</v>
      </c>
      <c r="N40" s="115"/>
      <c r="O40" s="121">
        <f t="shared" si="0"/>
        <v>1.0475947399523111</v>
      </c>
      <c r="P40" s="121">
        <f t="shared" si="1"/>
        <v>0.40997836289178458</v>
      </c>
      <c r="Q40" s="121">
        <f t="shared" si="2"/>
        <v>2.1473852669917979</v>
      </c>
      <c r="R40" s="121">
        <f t="shared" si="3"/>
        <v>1.7302788450704869</v>
      </c>
      <c r="S40" s="121">
        <f t="shared" si="4"/>
        <v>21.626301158194618</v>
      </c>
      <c r="T40" s="121">
        <f t="shared" si="5"/>
        <v>38.051188661327522</v>
      </c>
      <c r="U40" s="121">
        <f t="shared" si="6"/>
        <v>3.73211374542712</v>
      </c>
      <c r="V40" s="121">
        <f t="shared" si="7"/>
        <v>3.0241365276235279</v>
      </c>
      <c r="W40" s="121">
        <f t="shared" si="8"/>
        <v>14.313142531288731</v>
      </c>
      <c r="X40" s="121">
        <f t="shared" si="9"/>
        <v>13.609534123858074</v>
      </c>
      <c r="Y40" s="121">
        <f t="shared" si="10"/>
        <v>0.30811609998597383</v>
      </c>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row>
    <row r="41" spans="1:68" ht="15.75" thickBot="1">
      <c r="A41" s="2">
        <v>2054</v>
      </c>
      <c r="B41" s="2">
        <v>48070.400000000001</v>
      </c>
      <c r="C41" s="112">
        <f t="shared" si="11"/>
        <v>503.58298187403574</v>
      </c>
      <c r="D41" s="112">
        <f t="shared" si="12"/>
        <v>197.07823895553244</v>
      </c>
      <c r="E41" s="112">
        <f t="shared" si="13"/>
        <v>1032.2566873840253</v>
      </c>
      <c r="F41" s="112">
        <f t="shared" si="14"/>
        <v>831.75196194076341</v>
      </c>
      <c r="G41" s="112">
        <f t="shared" si="15"/>
        <v>10395.849471948788</v>
      </c>
      <c r="H41" s="112">
        <f t="shared" si="16"/>
        <v>18291.358594254787</v>
      </c>
      <c r="I41" s="112">
        <f t="shared" si="17"/>
        <v>1794.0420058817983</v>
      </c>
      <c r="J41" s="112">
        <f t="shared" si="18"/>
        <v>1453.7145253747406</v>
      </c>
      <c r="K41" s="112">
        <f t="shared" si="19"/>
        <v>6880.384867360619</v>
      </c>
      <c r="L41" s="112">
        <f t="shared" si="20"/>
        <v>6542.1574914750709</v>
      </c>
      <c r="M41" s="112">
        <f t="shared" si="21"/>
        <v>148.11264172765758</v>
      </c>
      <c r="N41" s="115"/>
      <c r="O41" s="121">
        <f t="shared" si="0"/>
        <v>1.0475947399523111</v>
      </c>
      <c r="P41" s="121">
        <f t="shared" si="1"/>
        <v>0.40997836289178458</v>
      </c>
      <c r="Q41" s="121">
        <f t="shared" si="2"/>
        <v>2.1473852669917979</v>
      </c>
      <c r="R41" s="121">
        <f t="shared" si="3"/>
        <v>1.7302788450704869</v>
      </c>
      <c r="S41" s="121">
        <f t="shared" si="4"/>
        <v>21.626301158194622</v>
      </c>
      <c r="T41" s="121">
        <f t="shared" si="5"/>
        <v>38.051188661327522</v>
      </c>
      <c r="U41" s="121">
        <f t="shared" si="6"/>
        <v>3.73211374542712</v>
      </c>
      <c r="V41" s="121">
        <f t="shared" si="7"/>
        <v>3.0241365276235284</v>
      </c>
      <c r="W41" s="121">
        <f t="shared" si="8"/>
        <v>14.313142531288733</v>
      </c>
      <c r="X41" s="121">
        <f t="shared" si="9"/>
        <v>13.609534123858072</v>
      </c>
      <c r="Y41" s="121">
        <f t="shared" si="10"/>
        <v>0.30811609998597383</v>
      </c>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row>
    <row r="42" spans="1:68" ht="15.75" thickBot="1">
      <c r="A42" s="2">
        <v>2055</v>
      </c>
      <c r="B42" s="2">
        <v>48370.9</v>
      </c>
      <c r="C42" s="112">
        <f t="shared" si="11"/>
        <v>506.73100406759244</v>
      </c>
      <c r="D42" s="112">
        <f t="shared" si="12"/>
        <v>198.31022393602223</v>
      </c>
      <c r="E42" s="112">
        <f t="shared" si="13"/>
        <v>1038.7095801113355</v>
      </c>
      <c r="F42" s="112">
        <f t="shared" si="14"/>
        <v>836.95144987020035</v>
      </c>
      <c r="G42" s="112">
        <f t="shared" si="15"/>
        <v>10460.836506929163</v>
      </c>
      <c r="H42" s="112">
        <f t="shared" si="16"/>
        <v>18405.702416182074</v>
      </c>
      <c r="I42" s="112">
        <f t="shared" si="17"/>
        <v>1805.2570076868069</v>
      </c>
      <c r="J42" s="112">
        <f t="shared" si="18"/>
        <v>1462.8020556402494</v>
      </c>
      <c r="K42" s="112">
        <f t="shared" si="19"/>
        <v>6923.3958606671413</v>
      </c>
      <c r="L42" s="112">
        <f t="shared" si="20"/>
        <v>6583.0541415172656</v>
      </c>
      <c r="M42" s="112">
        <f t="shared" si="21"/>
        <v>149.03853060811542</v>
      </c>
      <c r="N42" s="115"/>
      <c r="O42" s="121">
        <f t="shared" si="0"/>
        <v>1.0475947399523111</v>
      </c>
      <c r="P42" s="121">
        <f t="shared" si="1"/>
        <v>0.40997836289178458</v>
      </c>
      <c r="Q42" s="121">
        <f t="shared" si="2"/>
        <v>2.1473852669917979</v>
      </c>
      <c r="R42" s="121">
        <f t="shared" si="3"/>
        <v>1.7302788450704871</v>
      </c>
      <c r="S42" s="121">
        <f t="shared" si="4"/>
        <v>21.626301158194622</v>
      </c>
      <c r="T42" s="121">
        <f t="shared" si="5"/>
        <v>38.051188661327515</v>
      </c>
      <c r="U42" s="121">
        <f t="shared" si="6"/>
        <v>3.73211374542712</v>
      </c>
      <c r="V42" s="121">
        <f t="shared" si="7"/>
        <v>3.0241365276235284</v>
      </c>
      <c r="W42" s="121">
        <f t="shared" si="8"/>
        <v>14.313142531288731</v>
      </c>
      <c r="X42" s="121">
        <f t="shared" si="9"/>
        <v>13.609534123858074</v>
      </c>
      <c r="Y42" s="121">
        <f t="shared" si="10"/>
        <v>0.30811609998597383</v>
      </c>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row>
    <row r="43" spans="1:68" ht="15.75" thickBot="1">
      <c r="A43" s="2">
        <v>2056</v>
      </c>
      <c r="B43" s="2">
        <v>48675.9</v>
      </c>
      <c r="C43" s="112">
        <f t="shared" si="11"/>
        <v>509.92616802444701</v>
      </c>
      <c r="D43" s="112">
        <f t="shared" si="12"/>
        <v>199.5606579428422</v>
      </c>
      <c r="E43" s="112">
        <f t="shared" si="13"/>
        <v>1045.2591051756606</v>
      </c>
      <c r="F43" s="112">
        <f t="shared" si="14"/>
        <v>842.22880034766524</v>
      </c>
      <c r="G43" s="112">
        <f t="shared" si="15"/>
        <v>10526.796725461656</v>
      </c>
      <c r="H43" s="112">
        <f t="shared" si="16"/>
        <v>18521.758541599123</v>
      </c>
      <c r="I43" s="112">
        <f t="shared" si="17"/>
        <v>1816.6399546103596</v>
      </c>
      <c r="J43" s="112">
        <f t="shared" si="18"/>
        <v>1472.0256720495011</v>
      </c>
      <c r="K43" s="112">
        <f t="shared" si="19"/>
        <v>6967.050945387572</v>
      </c>
      <c r="L43" s="112">
        <f t="shared" si="20"/>
        <v>6624.5632205950333</v>
      </c>
      <c r="M43" s="112">
        <f t="shared" si="21"/>
        <v>149.97828471307264</v>
      </c>
      <c r="N43" s="115"/>
      <c r="O43" s="121">
        <f t="shared" si="0"/>
        <v>1.0475947399523111</v>
      </c>
      <c r="P43" s="121">
        <f t="shared" si="1"/>
        <v>0.40997836289178458</v>
      </c>
      <c r="Q43" s="121">
        <f t="shared" si="2"/>
        <v>2.1473852669917979</v>
      </c>
      <c r="R43" s="121">
        <f t="shared" si="3"/>
        <v>1.7302788450704871</v>
      </c>
      <c r="S43" s="121">
        <f t="shared" si="4"/>
        <v>21.626301158194622</v>
      </c>
      <c r="T43" s="121">
        <f t="shared" si="5"/>
        <v>38.051188661327522</v>
      </c>
      <c r="U43" s="121">
        <f t="shared" si="6"/>
        <v>3.73211374542712</v>
      </c>
      <c r="V43" s="121">
        <f t="shared" si="7"/>
        <v>3.0241365276235284</v>
      </c>
      <c r="W43" s="121">
        <f t="shared" si="8"/>
        <v>14.313142531288731</v>
      </c>
      <c r="X43" s="121">
        <f t="shared" si="9"/>
        <v>13.609534123858074</v>
      </c>
      <c r="Y43" s="121">
        <f t="shared" si="10"/>
        <v>0.30811609998597383</v>
      </c>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row>
    <row r="44" spans="1:68" ht="15.75" thickBot="1">
      <c r="A44" s="2">
        <v>2057</v>
      </c>
      <c r="B44" s="2">
        <v>48985.8</v>
      </c>
      <c r="C44" s="112">
        <f t="shared" si="11"/>
        <v>513.17266412355923</v>
      </c>
      <c r="D44" s="112">
        <f t="shared" si="12"/>
        <v>200.83118088944383</v>
      </c>
      <c r="E44" s="112">
        <f t="shared" si="13"/>
        <v>1051.9138521180682</v>
      </c>
      <c r="F44" s="112">
        <f t="shared" si="14"/>
        <v>847.59093448853878</v>
      </c>
      <c r="G44" s="112">
        <f t="shared" si="15"/>
        <v>10593.816632750901</v>
      </c>
      <c r="H44" s="112">
        <f t="shared" si="16"/>
        <v>18639.679175260579</v>
      </c>
      <c r="I44" s="112">
        <f t="shared" si="17"/>
        <v>1828.2057751074383</v>
      </c>
      <c r="J44" s="112">
        <f t="shared" si="18"/>
        <v>1481.3974711486067</v>
      </c>
      <c r="K44" s="112">
        <f t="shared" si="19"/>
        <v>7011.4073740920358</v>
      </c>
      <c r="L44" s="112">
        <f t="shared" si="20"/>
        <v>6666.739166844869</v>
      </c>
      <c r="M44" s="112">
        <f t="shared" si="21"/>
        <v>150.93313650692917</v>
      </c>
      <c r="N44" s="115"/>
      <c r="O44" s="121">
        <f t="shared" si="0"/>
        <v>1.0475947399523111</v>
      </c>
      <c r="P44" s="121">
        <f t="shared" si="1"/>
        <v>0.40997836289178458</v>
      </c>
      <c r="Q44" s="121">
        <f t="shared" si="2"/>
        <v>2.1473852669917979</v>
      </c>
      <c r="R44" s="121">
        <f t="shared" si="3"/>
        <v>1.7302788450704871</v>
      </c>
      <c r="S44" s="121">
        <f t="shared" si="4"/>
        <v>21.626301158194618</v>
      </c>
      <c r="T44" s="121">
        <f t="shared" si="5"/>
        <v>38.051188661327522</v>
      </c>
      <c r="U44" s="121">
        <f t="shared" si="6"/>
        <v>3.73211374542712</v>
      </c>
      <c r="V44" s="121">
        <f t="shared" si="7"/>
        <v>3.0241365276235288</v>
      </c>
      <c r="W44" s="121">
        <f t="shared" si="8"/>
        <v>14.313142531288731</v>
      </c>
      <c r="X44" s="121">
        <f t="shared" si="9"/>
        <v>13.609534123858074</v>
      </c>
      <c r="Y44" s="121">
        <f t="shared" si="10"/>
        <v>0.30811609998597383</v>
      </c>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row>
    <row r="45" spans="1:68" ht="15.75" thickBot="1">
      <c r="A45" s="2">
        <v>2058</v>
      </c>
      <c r="B45" s="2">
        <v>49300.9</v>
      </c>
      <c r="C45" s="112">
        <f t="shared" si="11"/>
        <v>516.473635149149</v>
      </c>
      <c r="D45" s="112">
        <f t="shared" si="12"/>
        <v>202.12302271091582</v>
      </c>
      <c r="E45" s="112">
        <f t="shared" si="13"/>
        <v>1058.6802630943594</v>
      </c>
      <c r="F45" s="112">
        <f t="shared" si="14"/>
        <v>853.04304312935574</v>
      </c>
      <c r="G45" s="112">
        <f t="shared" si="15"/>
        <v>10661.961107700372</v>
      </c>
      <c r="H45" s="112">
        <f t="shared" si="16"/>
        <v>18759.57847073242</v>
      </c>
      <c r="I45" s="112">
        <f t="shared" si="17"/>
        <v>1839.9656655192791</v>
      </c>
      <c r="J45" s="112">
        <f t="shared" si="18"/>
        <v>1490.9265253471481</v>
      </c>
      <c r="K45" s="112">
        <f t="shared" si="19"/>
        <v>7056.5080862081259</v>
      </c>
      <c r="L45" s="112">
        <f t="shared" si="20"/>
        <v>6709.622808869146</v>
      </c>
      <c r="M45" s="112">
        <f t="shared" si="21"/>
        <v>151.90401033798497</v>
      </c>
      <c r="N45" s="115"/>
      <c r="O45" s="121">
        <f t="shared" si="0"/>
        <v>1.0475947399523111</v>
      </c>
      <c r="P45" s="121">
        <f t="shared" si="1"/>
        <v>0.40997836289178458</v>
      </c>
      <c r="Q45" s="121">
        <f t="shared" si="2"/>
        <v>2.1473852669917979</v>
      </c>
      <c r="R45" s="121">
        <f t="shared" si="3"/>
        <v>1.7302788450704869</v>
      </c>
      <c r="S45" s="121">
        <f t="shared" si="4"/>
        <v>21.626301158194618</v>
      </c>
      <c r="T45" s="121">
        <f t="shared" si="5"/>
        <v>38.051188661327522</v>
      </c>
      <c r="U45" s="121">
        <f t="shared" si="6"/>
        <v>3.73211374542712</v>
      </c>
      <c r="V45" s="121">
        <f t="shared" si="7"/>
        <v>3.0241365276235284</v>
      </c>
      <c r="W45" s="121">
        <f t="shared" si="8"/>
        <v>14.313142531288731</v>
      </c>
      <c r="X45" s="121">
        <f t="shared" si="9"/>
        <v>13.609534123858074</v>
      </c>
      <c r="Y45" s="121">
        <f t="shared" si="10"/>
        <v>0.30811609998597383</v>
      </c>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row>
    <row r="46" spans="1:68" ht="15.75" thickBot="1">
      <c r="A46" s="2">
        <v>2059</v>
      </c>
      <c r="B46" s="2">
        <v>49621.2</v>
      </c>
      <c r="C46" s="112">
        <f t="shared" si="11"/>
        <v>519.82908110121616</v>
      </c>
      <c r="D46" s="112">
        <f t="shared" si="12"/>
        <v>203.43618340725823</v>
      </c>
      <c r="E46" s="112">
        <f t="shared" si="13"/>
        <v>1065.558338104534</v>
      </c>
      <c r="F46" s="112">
        <f t="shared" si="14"/>
        <v>858.58512627011646</v>
      </c>
      <c r="G46" s="112">
        <f t="shared" si="15"/>
        <v>10731.230150310068</v>
      </c>
      <c r="H46" s="112">
        <f t="shared" si="16"/>
        <v>18881.456428014651</v>
      </c>
      <c r="I46" s="112">
        <f t="shared" si="17"/>
        <v>1851.9196258458821</v>
      </c>
      <c r="J46" s="112">
        <f t="shared" si="18"/>
        <v>1500.6128346451262</v>
      </c>
      <c r="K46" s="112">
        <f t="shared" si="19"/>
        <v>7102.3530817358442</v>
      </c>
      <c r="L46" s="112">
        <f t="shared" si="20"/>
        <v>6753.2141466678622</v>
      </c>
      <c r="M46" s="112">
        <f t="shared" si="21"/>
        <v>152.89090620624003</v>
      </c>
      <c r="N46" s="115"/>
      <c r="O46" s="121">
        <f t="shared" si="0"/>
        <v>1.0475947399523111</v>
      </c>
      <c r="P46" s="121">
        <f t="shared" si="1"/>
        <v>0.40997836289178469</v>
      </c>
      <c r="Q46" s="121">
        <f t="shared" si="2"/>
        <v>2.1473852669917979</v>
      </c>
      <c r="R46" s="121">
        <f t="shared" si="3"/>
        <v>1.7302788450704869</v>
      </c>
      <c r="S46" s="121">
        <f t="shared" si="4"/>
        <v>21.626301158194618</v>
      </c>
      <c r="T46" s="121">
        <f t="shared" si="5"/>
        <v>38.051188661327522</v>
      </c>
      <c r="U46" s="121">
        <f t="shared" si="6"/>
        <v>3.73211374542712</v>
      </c>
      <c r="V46" s="121">
        <f t="shared" si="7"/>
        <v>3.0241365276235284</v>
      </c>
      <c r="W46" s="121">
        <f t="shared" si="8"/>
        <v>14.313142531288733</v>
      </c>
      <c r="X46" s="121">
        <f t="shared" si="9"/>
        <v>13.609534123858074</v>
      </c>
      <c r="Y46" s="121">
        <f t="shared" si="10"/>
        <v>0.30811609998597383</v>
      </c>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row>
    <row r="47" spans="1:68" ht="15.75" thickBot="1">
      <c r="A47" s="2">
        <v>2060</v>
      </c>
      <c r="B47" s="2">
        <v>49946.8</v>
      </c>
      <c r="C47" s="112">
        <f t="shared" si="11"/>
        <v>523.24004957450097</v>
      </c>
      <c r="D47" s="112">
        <f t="shared" si="12"/>
        <v>204.77107295683388</v>
      </c>
      <c r="E47" s="112">
        <f t="shared" si="13"/>
        <v>1072.5502245338594</v>
      </c>
      <c r="F47" s="112">
        <f t="shared" si="14"/>
        <v>864.21891418966607</v>
      </c>
      <c r="G47" s="112">
        <f t="shared" si="15"/>
        <v>10801.645386881151</v>
      </c>
      <c r="H47" s="112">
        <f t="shared" si="16"/>
        <v>19005.351098295938</v>
      </c>
      <c r="I47" s="112">
        <f t="shared" si="17"/>
        <v>1864.0713882009929</v>
      </c>
      <c r="J47" s="112">
        <f t="shared" si="18"/>
        <v>1510.4594231790686</v>
      </c>
      <c r="K47" s="112">
        <f t="shared" si="19"/>
        <v>7148.9566738177209</v>
      </c>
      <c r="L47" s="112">
        <f t="shared" si="20"/>
        <v>6797.5267897751446</v>
      </c>
      <c r="M47" s="112">
        <f t="shared" si="21"/>
        <v>153.89413222779439</v>
      </c>
      <c r="N47" s="115"/>
      <c r="O47" s="121">
        <f t="shared" si="0"/>
        <v>1.0475947399523111</v>
      </c>
      <c r="P47" s="121">
        <f t="shared" si="1"/>
        <v>0.40997836289178458</v>
      </c>
      <c r="Q47" s="121">
        <f t="shared" si="2"/>
        <v>2.1473852669917979</v>
      </c>
      <c r="R47" s="121">
        <f t="shared" si="3"/>
        <v>1.7302788450704869</v>
      </c>
      <c r="S47" s="121">
        <f t="shared" si="4"/>
        <v>21.626301158194622</v>
      </c>
      <c r="T47" s="121">
        <f t="shared" si="5"/>
        <v>38.051188661327529</v>
      </c>
      <c r="U47" s="121">
        <f t="shared" si="6"/>
        <v>3.73211374542712</v>
      </c>
      <c r="V47" s="121">
        <f t="shared" si="7"/>
        <v>3.0241365276235284</v>
      </c>
      <c r="W47" s="121">
        <f t="shared" si="8"/>
        <v>14.313142531288733</v>
      </c>
      <c r="X47" s="121">
        <f t="shared" si="9"/>
        <v>13.609534123858074</v>
      </c>
      <c r="Y47" s="121">
        <f t="shared" si="10"/>
        <v>0.30811609998597383</v>
      </c>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row>
    <row r="48" spans="1:68" ht="15.75" thickBot="1">
      <c r="A48" s="2">
        <v>2061</v>
      </c>
      <c r="B48" s="2">
        <v>50277.4</v>
      </c>
      <c r="C48" s="112">
        <f t="shared" si="11"/>
        <v>526.70339778478331</v>
      </c>
      <c r="D48" s="112">
        <f t="shared" si="12"/>
        <v>206.12646142455412</v>
      </c>
      <c r="E48" s="112">
        <f t="shared" si="13"/>
        <v>1079.6494802265343</v>
      </c>
      <c r="F48" s="112">
        <f t="shared" si="14"/>
        <v>869.93921605146909</v>
      </c>
      <c r="G48" s="112">
        <f t="shared" si="15"/>
        <v>10873.141938510144</v>
      </c>
      <c r="H48" s="112">
        <f t="shared" si="16"/>
        <v>19131.148328010284</v>
      </c>
      <c r="I48" s="112">
        <f t="shared" si="17"/>
        <v>1876.4097562433751</v>
      </c>
      <c r="J48" s="112">
        <f t="shared" si="18"/>
        <v>1520.4572185393918</v>
      </c>
      <c r="K48" s="112">
        <f t="shared" si="19"/>
        <v>7196.2759230261609</v>
      </c>
      <c r="L48" s="112">
        <f t="shared" si="20"/>
        <v>6842.5199095886201</v>
      </c>
      <c r="M48" s="112">
        <f t="shared" si="21"/>
        <v>154.912764054348</v>
      </c>
      <c r="N48" s="115"/>
      <c r="O48" s="121">
        <f t="shared" si="0"/>
        <v>1.0475947399523111</v>
      </c>
      <c r="P48" s="121">
        <f t="shared" si="1"/>
        <v>0.40997836289178458</v>
      </c>
      <c r="Q48" s="121">
        <f t="shared" si="2"/>
        <v>2.1473852669917979</v>
      </c>
      <c r="R48" s="121">
        <f t="shared" si="3"/>
        <v>1.7302788450704871</v>
      </c>
      <c r="S48" s="121">
        <f t="shared" si="4"/>
        <v>21.626301158194622</v>
      </c>
      <c r="T48" s="121">
        <f t="shared" si="5"/>
        <v>38.051188661327522</v>
      </c>
      <c r="U48" s="121">
        <f t="shared" si="6"/>
        <v>3.73211374542712</v>
      </c>
      <c r="V48" s="121">
        <f t="shared" si="7"/>
        <v>3.0241365276235279</v>
      </c>
      <c r="W48" s="121">
        <f t="shared" si="8"/>
        <v>14.313142531288731</v>
      </c>
      <c r="X48" s="121">
        <f t="shared" si="9"/>
        <v>13.609534123858074</v>
      </c>
      <c r="Y48" s="121">
        <f t="shared" si="10"/>
        <v>0.30811609998597383</v>
      </c>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row>
    <row r="49" spans="1:68" ht="15.75" thickBot="1">
      <c r="A49" s="2">
        <v>2062</v>
      </c>
      <c r="B49" s="2">
        <v>50612.9</v>
      </c>
      <c r="C49" s="112">
        <f t="shared" si="11"/>
        <v>530.21807813732335</v>
      </c>
      <c r="D49" s="112">
        <f t="shared" si="12"/>
        <v>207.50193883205603</v>
      </c>
      <c r="E49" s="112">
        <f t="shared" si="13"/>
        <v>1086.8539577972917</v>
      </c>
      <c r="F49" s="112">
        <f t="shared" si="14"/>
        <v>875.74430157668064</v>
      </c>
      <c r="G49" s="112">
        <f t="shared" si="15"/>
        <v>10945.698178895887</v>
      </c>
      <c r="H49" s="112">
        <f t="shared" si="16"/>
        <v>19258.810065969039</v>
      </c>
      <c r="I49" s="112">
        <f t="shared" si="17"/>
        <v>1888.930997859283</v>
      </c>
      <c r="J49" s="112">
        <f t="shared" si="18"/>
        <v>1530.6031965895686</v>
      </c>
      <c r="K49" s="112">
        <f t="shared" si="19"/>
        <v>7244.2965162186347</v>
      </c>
      <c r="L49" s="112">
        <f t="shared" si="20"/>
        <v>6888.1798965741636</v>
      </c>
      <c r="M49" s="112">
        <f t="shared" si="21"/>
        <v>155.94649356980096</v>
      </c>
      <c r="N49" s="115"/>
      <c r="O49" s="121">
        <f t="shared" si="0"/>
        <v>1.0475947399523111</v>
      </c>
      <c r="P49" s="121">
        <f t="shared" si="1"/>
        <v>0.40997836289178458</v>
      </c>
      <c r="Q49" s="121">
        <f t="shared" si="2"/>
        <v>2.1473852669917979</v>
      </c>
      <c r="R49" s="121">
        <f t="shared" si="3"/>
        <v>1.7302788450704871</v>
      </c>
      <c r="S49" s="121">
        <f t="shared" si="4"/>
        <v>21.626301158194625</v>
      </c>
      <c r="T49" s="121">
        <f t="shared" si="5"/>
        <v>38.051188661327522</v>
      </c>
      <c r="U49" s="121">
        <f t="shared" si="6"/>
        <v>3.73211374542712</v>
      </c>
      <c r="V49" s="121">
        <f t="shared" si="7"/>
        <v>3.0241365276235279</v>
      </c>
      <c r="W49" s="121">
        <f t="shared" si="8"/>
        <v>14.313142531288731</v>
      </c>
      <c r="X49" s="121">
        <f t="shared" si="9"/>
        <v>13.609534123858074</v>
      </c>
      <c r="Y49" s="121">
        <f t="shared" si="10"/>
        <v>0.30811609998597389</v>
      </c>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row>
    <row r="50" spans="1:68">
      <c r="A50" s="2">
        <v>2063</v>
      </c>
      <c r="B50" s="2">
        <v>50952.9</v>
      </c>
      <c r="C50" s="112">
        <f t="shared" si="11"/>
        <v>533.77990025316114</v>
      </c>
      <c r="D50" s="112">
        <f t="shared" si="12"/>
        <v>208.89586526588809</v>
      </c>
      <c r="E50" s="112">
        <f t="shared" si="13"/>
        <v>1094.1550677050639</v>
      </c>
      <c r="F50" s="112">
        <f t="shared" si="14"/>
        <v>881.62724964992026</v>
      </c>
      <c r="G50" s="112">
        <f t="shared" si="15"/>
        <v>11019.227602833747</v>
      </c>
      <c r="H50" s="112">
        <f t="shared" si="16"/>
        <v>19388.184107417554</v>
      </c>
      <c r="I50" s="112">
        <f t="shared" si="17"/>
        <v>1901.6201845937351</v>
      </c>
      <c r="J50" s="112">
        <f t="shared" si="18"/>
        <v>1540.885260783489</v>
      </c>
      <c r="K50" s="112">
        <f t="shared" si="19"/>
        <v>7292.9612008250169</v>
      </c>
      <c r="L50" s="112">
        <f t="shared" si="20"/>
        <v>6934.452312595281</v>
      </c>
      <c r="M50" s="112">
        <f t="shared" si="21"/>
        <v>156.99408830975327</v>
      </c>
      <c r="N50" s="115"/>
      <c r="O50" s="121">
        <f t="shared" si="0"/>
        <v>1.0475947399523111</v>
      </c>
      <c r="P50" s="121">
        <f t="shared" si="1"/>
        <v>0.40997836289178458</v>
      </c>
      <c r="Q50" s="121">
        <f t="shared" si="2"/>
        <v>2.1473852669917979</v>
      </c>
      <c r="R50" s="121">
        <f t="shared" si="3"/>
        <v>1.7302788450704871</v>
      </c>
      <c r="S50" s="121">
        <f t="shared" si="4"/>
        <v>21.626301158194622</v>
      </c>
      <c r="T50" s="121">
        <f t="shared" si="5"/>
        <v>38.051188661327529</v>
      </c>
      <c r="U50" s="121">
        <f t="shared" si="6"/>
        <v>3.73211374542712</v>
      </c>
      <c r="V50" s="121">
        <f t="shared" si="7"/>
        <v>3.0241365276235288</v>
      </c>
      <c r="W50" s="121">
        <f t="shared" si="8"/>
        <v>14.313142531288733</v>
      </c>
      <c r="X50" s="121">
        <f t="shared" si="9"/>
        <v>13.609534123858074</v>
      </c>
      <c r="Y50" s="121">
        <f t="shared" si="10"/>
        <v>0.30811609998597383</v>
      </c>
      <c r="Z50" s="61"/>
    </row>
  </sheetData>
  <pageMargins left="0.7" right="0.7" top="0.75" bottom="0.75" header="0.3" footer="0.3"/>
  <drawing r:id="rId1"/>
  <legacyDrawing r:id="rId2"/>
  <controls>
    <mc:AlternateContent xmlns:mc="http://schemas.openxmlformats.org/markup-compatibility/2006">
      <mc:Choice Requires="x14">
        <control shapeId="6145" r:id="rId3" name="Control 1">
          <controlPr defaultSize="0" r:id="rId4">
            <anchor moveWithCells="1">
              <from>
                <xdr:col>0</xdr:col>
                <xdr:colOff>0</xdr:colOff>
                <xdr:row>50</xdr:row>
                <xdr:rowOff>0</xdr:rowOff>
              </from>
              <to>
                <xdr:col>1</xdr:col>
                <xdr:colOff>781050</xdr:colOff>
                <xdr:row>51</xdr:row>
                <xdr:rowOff>133350</xdr:rowOff>
              </to>
            </anchor>
          </controlPr>
        </control>
      </mc:Choice>
      <mc:Fallback>
        <control shapeId="6145" r:id="rId3" name="Control 1"/>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2"/>
  <sheetViews>
    <sheetView workbookViewId="0">
      <selection activeCell="Z22" sqref="Z22"/>
    </sheetView>
  </sheetViews>
  <sheetFormatPr defaultColWidth="9.140625" defaultRowHeight="15"/>
  <cols>
    <col min="1" max="42" width="9.140625" style="2"/>
    <col min="43" max="43" width="9" style="2" customWidth="1"/>
    <col min="44" max="44" width="11.5703125" style="2" customWidth="1"/>
    <col min="45" max="46" width="9.140625" style="2"/>
    <col min="47" max="47" width="12.140625" style="2" customWidth="1"/>
    <col min="48" max="48" width="9.140625" style="2"/>
    <col min="49" max="49" width="11.140625" style="2" customWidth="1"/>
    <col min="50" max="50" width="11.28515625" style="2" customWidth="1"/>
    <col min="51" max="51" width="11" style="2" customWidth="1"/>
    <col min="52" max="53" width="9.140625" style="2"/>
    <col min="54" max="54" width="10.28515625" style="2" customWidth="1"/>
    <col min="55" max="55" width="10.140625" style="2" customWidth="1"/>
    <col min="56" max="56" width="9.140625" style="2"/>
    <col min="57" max="57" width="10.42578125" style="2" customWidth="1"/>
    <col min="58" max="58" width="11" style="2" customWidth="1"/>
    <col min="59" max="16384" width="9.140625" style="2"/>
  </cols>
  <sheetData>
    <row r="1" spans="1:58" ht="60">
      <c r="A1" s="139"/>
      <c r="B1" s="81" t="s">
        <v>156</v>
      </c>
      <c r="C1" s="81" t="s">
        <v>157</v>
      </c>
      <c r="D1" s="81" t="s">
        <v>158</v>
      </c>
      <c r="E1" s="81" t="s">
        <v>159</v>
      </c>
      <c r="F1" s="81" t="s">
        <v>160</v>
      </c>
      <c r="G1" s="81" t="s">
        <v>161</v>
      </c>
      <c r="H1" s="81" t="s">
        <v>162</v>
      </c>
      <c r="I1" s="81" t="s">
        <v>163</v>
      </c>
      <c r="J1" s="81" t="s">
        <v>164</v>
      </c>
      <c r="K1" s="82" t="s">
        <v>165</v>
      </c>
      <c r="M1" s="81" t="s">
        <v>156</v>
      </c>
      <c r="N1" s="81" t="s">
        <v>157</v>
      </c>
      <c r="O1" s="81" t="s">
        <v>158</v>
      </c>
      <c r="P1" s="81" t="s">
        <v>159</v>
      </c>
      <c r="Q1" s="81" t="s">
        <v>160</v>
      </c>
      <c r="R1" s="81" t="s">
        <v>161</v>
      </c>
      <c r="S1" s="81" t="s">
        <v>162</v>
      </c>
      <c r="T1" s="81" t="s">
        <v>163</v>
      </c>
      <c r="U1" s="81" t="s">
        <v>164</v>
      </c>
      <c r="V1" s="82" t="s">
        <v>165</v>
      </c>
      <c r="W1" s="140"/>
      <c r="X1" s="141" t="s">
        <v>156</v>
      </c>
      <c r="Y1" s="141" t="s">
        <v>157</v>
      </c>
      <c r="Z1" s="141" t="s">
        <v>158</v>
      </c>
      <c r="AA1" s="141" t="s">
        <v>159</v>
      </c>
      <c r="AB1" s="141" t="s">
        <v>160</v>
      </c>
      <c r="AC1" s="141" t="s">
        <v>161</v>
      </c>
      <c r="AD1" s="141" t="s">
        <v>162</v>
      </c>
      <c r="AE1" s="141" t="s">
        <v>163</v>
      </c>
      <c r="AF1" s="141" t="s">
        <v>164</v>
      </c>
      <c r="AG1" s="142" t="s">
        <v>165</v>
      </c>
      <c r="AI1" s="143"/>
      <c r="AJ1" s="86" t="s">
        <v>156</v>
      </c>
      <c r="AK1" s="86" t="s">
        <v>157</v>
      </c>
      <c r="AL1" s="86" t="s">
        <v>158</v>
      </c>
      <c r="AM1" s="86" t="s">
        <v>159</v>
      </c>
      <c r="AN1" s="86" t="s">
        <v>160</v>
      </c>
      <c r="AO1" s="86" t="s">
        <v>161</v>
      </c>
      <c r="AP1" s="86" t="s">
        <v>162</v>
      </c>
      <c r="AQ1" s="86" t="s">
        <v>163</v>
      </c>
      <c r="AR1" s="86" t="s">
        <v>164</v>
      </c>
      <c r="AS1" s="86" t="s">
        <v>165</v>
      </c>
      <c r="AU1" s="86" t="s">
        <v>166</v>
      </c>
      <c r="AW1" s="86" t="s">
        <v>156</v>
      </c>
      <c r="AX1" s="86" t="s">
        <v>157</v>
      </c>
      <c r="AY1" s="86" t="s">
        <v>158</v>
      </c>
      <c r="AZ1" s="86" t="s">
        <v>159</v>
      </c>
      <c r="BA1" s="86" t="s">
        <v>160</v>
      </c>
      <c r="BB1" s="86" t="s">
        <v>161</v>
      </c>
      <c r="BC1" s="86" t="s">
        <v>162</v>
      </c>
      <c r="BD1" s="86" t="s">
        <v>163</v>
      </c>
      <c r="BE1" s="86" t="s">
        <v>164</v>
      </c>
      <c r="BF1" s="86" t="s">
        <v>165</v>
      </c>
    </row>
    <row r="2" spans="1:58">
      <c r="A2" s="83">
        <v>1975</v>
      </c>
      <c r="B2" s="144">
        <v>4.7665499999999996</v>
      </c>
      <c r="C2" s="144">
        <v>0.61624999999999996</v>
      </c>
      <c r="D2" s="144">
        <v>1.5439500000000002</v>
      </c>
      <c r="E2" s="144">
        <v>1.1548</v>
      </c>
      <c r="F2" s="144">
        <v>1.7057000000000002</v>
      </c>
      <c r="G2" s="144">
        <v>3.39175</v>
      </c>
      <c r="H2" s="144">
        <v>1.0431634973652901</v>
      </c>
      <c r="I2" s="144">
        <v>0.63288650263470991</v>
      </c>
      <c r="J2" s="144">
        <v>1.0607499999999999</v>
      </c>
      <c r="K2" s="145">
        <v>15.915799999999999</v>
      </c>
      <c r="L2" s="83">
        <v>1975</v>
      </c>
      <c r="M2" s="144">
        <v>13.78725</v>
      </c>
      <c r="N2" s="144">
        <v>1.0367999999999999</v>
      </c>
      <c r="O2" s="144">
        <v>2.7395</v>
      </c>
      <c r="P2" s="144">
        <v>2.9707499999999998</v>
      </c>
      <c r="Q2" s="144">
        <v>2.9475999999999996</v>
      </c>
      <c r="R2" s="144">
        <v>3.9910000000000001</v>
      </c>
      <c r="S2" s="144">
        <v>4.1255342152569536</v>
      </c>
      <c r="T2" s="144">
        <v>2.1993657847430459</v>
      </c>
      <c r="U2" s="144">
        <v>1.2813000000000001</v>
      </c>
      <c r="V2" s="145">
        <v>35.079099999999997</v>
      </c>
      <c r="W2" s="83">
        <v>1975</v>
      </c>
      <c r="X2" s="50"/>
      <c r="Y2" s="50"/>
      <c r="Z2" s="50"/>
      <c r="AA2" s="50"/>
      <c r="AB2" s="50"/>
      <c r="AC2" s="50"/>
      <c r="AD2" s="50"/>
      <c r="AE2" s="50"/>
      <c r="AF2" s="50"/>
      <c r="AG2" s="50"/>
      <c r="AI2" s="83">
        <v>1975</v>
      </c>
      <c r="AJ2" s="135">
        <f t="shared" ref="AJ2:AS17" si="0">B2+M2+X2</f>
        <v>18.553799999999999</v>
      </c>
      <c r="AK2" s="135">
        <f t="shared" si="0"/>
        <v>1.6530499999999999</v>
      </c>
      <c r="AL2" s="135">
        <f t="shared" si="0"/>
        <v>4.2834500000000002</v>
      </c>
      <c r="AM2" s="135">
        <f t="shared" si="0"/>
        <v>4.1255499999999996</v>
      </c>
      <c r="AN2" s="135">
        <f t="shared" si="0"/>
        <v>4.6532999999999998</v>
      </c>
      <c r="AO2" s="135">
        <f t="shared" si="0"/>
        <v>7.3827499999999997</v>
      </c>
      <c r="AP2" s="135">
        <f t="shared" si="0"/>
        <v>5.1686977126222438</v>
      </c>
      <c r="AQ2" s="135">
        <f t="shared" si="0"/>
        <v>2.8322522873777558</v>
      </c>
      <c r="AR2" s="135">
        <f t="shared" si="0"/>
        <v>2.34205</v>
      </c>
      <c r="AS2" s="135">
        <f t="shared" si="0"/>
        <v>50.994899999999994</v>
      </c>
      <c r="AU2" s="146">
        <v>64.757000000000005</v>
      </c>
      <c r="AW2" s="147">
        <f>AJ2*1000/$AU2</f>
        <v>286.51419923714809</v>
      </c>
      <c r="AX2" s="147">
        <f t="shared" ref="AX2:BF17" si="1">AK2*1000/$AU2</f>
        <v>25.526970057291102</v>
      </c>
      <c r="AY2" s="147">
        <f t="shared" si="1"/>
        <v>66.146516978859424</v>
      </c>
      <c r="AZ2" s="147">
        <f t="shared" si="1"/>
        <v>63.708170545269219</v>
      </c>
      <c r="BA2" s="147">
        <f t="shared" si="1"/>
        <v>71.857868647404914</v>
      </c>
      <c r="BB2" s="147">
        <f t="shared" si="1"/>
        <v>114.00697994039254</v>
      </c>
      <c r="BC2" s="147">
        <f t="shared" si="1"/>
        <v>79.816818453946965</v>
      </c>
      <c r="BD2" s="147">
        <f t="shared" si="1"/>
        <v>43.736619784390186</v>
      </c>
      <c r="BE2" s="147">
        <f t="shared" si="1"/>
        <v>36.166746452121004</v>
      </c>
      <c r="BF2" s="147">
        <f>AS2*1000/$AU2</f>
        <v>787.48089009682337</v>
      </c>
    </row>
    <row r="3" spans="1:58">
      <c r="A3" s="83">
        <v>1976</v>
      </c>
      <c r="B3" s="144">
        <v>7.1614000000000004</v>
      </c>
      <c r="C3" s="144">
        <v>0.6823499999999999</v>
      </c>
      <c r="D3" s="144">
        <v>1.9096</v>
      </c>
      <c r="E3" s="144">
        <v>1.4241000000000001</v>
      </c>
      <c r="F3" s="144">
        <v>2.0324500000000003</v>
      </c>
      <c r="G3" s="144">
        <v>1.3932500000000001</v>
      </c>
      <c r="H3" s="144">
        <v>1.2450271885744346</v>
      </c>
      <c r="I3" s="144">
        <v>0.82402281142556533</v>
      </c>
      <c r="J3" s="144">
        <v>1.4027499999999999</v>
      </c>
      <c r="K3" s="145">
        <v>18.074950000000001</v>
      </c>
      <c r="L3" s="83">
        <v>1976</v>
      </c>
      <c r="M3" s="144">
        <v>14.4724</v>
      </c>
      <c r="N3" s="144">
        <v>1.2281</v>
      </c>
      <c r="O3" s="144">
        <v>2.8045500000000003</v>
      </c>
      <c r="P3" s="144">
        <v>3.1879500000000003</v>
      </c>
      <c r="Q3" s="144">
        <v>3.2308499999999998</v>
      </c>
      <c r="R3" s="144">
        <v>5.2997500000000004</v>
      </c>
      <c r="S3" s="144">
        <v>4.7914768115124318</v>
      </c>
      <c r="T3" s="144">
        <v>2.5706731884875689</v>
      </c>
      <c r="U3" s="144">
        <v>1.4597</v>
      </c>
      <c r="V3" s="145">
        <v>39.045449999999995</v>
      </c>
      <c r="W3" s="83">
        <v>1976</v>
      </c>
      <c r="X3" s="50"/>
      <c r="Y3" s="50"/>
      <c r="Z3" s="50"/>
      <c r="AA3" s="50"/>
      <c r="AB3" s="50"/>
      <c r="AC3" s="50"/>
      <c r="AD3" s="50"/>
      <c r="AE3" s="50"/>
      <c r="AF3" s="50"/>
      <c r="AG3" s="50"/>
      <c r="AI3" s="83">
        <v>1976</v>
      </c>
      <c r="AJ3" s="135">
        <f t="shared" si="0"/>
        <v>21.633800000000001</v>
      </c>
      <c r="AK3" s="135">
        <f t="shared" si="0"/>
        <v>1.91045</v>
      </c>
      <c r="AL3" s="135">
        <f t="shared" si="0"/>
        <v>4.7141500000000001</v>
      </c>
      <c r="AM3" s="135">
        <f t="shared" si="0"/>
        <v>4.61205</v>
      </c>
      <c r="AN3" s="135">
        <f t="shared" si="0"/>
        <v>5.2633000000000001</v>
      </c>
      <c r="AO3" s="135">
        <f t="shared" si="0"/>
        <v>6.6930000000000005</v>
      </c>
      <c r="AP3" s="135">
        <f t="shared" si="0"/>
        <v>6.0365040000868664</v>
      </c>
      <c r="AQ3" s="135">
        <f t="shared" si="0"/>
        <v>3.3946959999131341</v>
      </c>
      <c r="AR3" s="135">
        <f t="shared" si="0"/>
        <v>2.8624499999999999</v>
      </c>
      <c r="AS3" s="135">
        <f t="shared" si="0"/>
        <v>57.120399999999997</v>
      </c>
      <c r="AU3" s="146">
        <v>66.790999999999997</v>
      </c>
      <c r="AW3" s="147">
        <f t="shared" ref="AW3:BF41" si="2">AJ3*1000/$AU3</f>
        <v>323.90292105223756</v>
      </c>
      <c r="AX3" s="147">
        <f t="shared" si="1"/>
        <v>28.603404650327143</v>
      </c>
      <c r="AY3" s="147">
        <f t="shared" si="1"/>
        <v>70.580617149017087</v>
      </c>
      <c r="AZ3" s="147">
        <f t="shared" si="1"/>
        <v>69.051968079531676</v>
      </c>
      <c r="BA3" s="147">
        <f t="shared" si="1"/>
        <v>78.802533275441306</v>
      </c>
      <c r="BB3" s="147">
        <f t="shared" si="1"/>
        <v>100.20811187135993</v>
      </c>
      <c r="BC3" s="147">
        <f t="shared" si="1"/>
        <v>90.379003160408843</v>
      </c>
      <c r="BD3" s="147">
        <f t="shared" si="1"/>
        <v>50.825650161146477</v>
      </c>
      <c r="BE3" s="147">
        <f t="shared" si="1"/>
        <v>42.856822026919794</v>
      </c>
      <c r="BF3" s="147">
        <f t="shared" si="1"/>
        <v>855.2110314263897</v>
      </c>
    </row>
    <row r="4" spans="1:58">
      <c r="A4" s="83">
        <v>1977</v>
      </c>
      <c r="B4" s="144">
        <v>7.7955500000000004</v>
      </c>
      <c r="C4" s="144">
        <v>0.63300000000000001</v>
      </c>
      <c r="D4" s="144">
        <v>2.1574</v>
      </c>
      <c r="E4" s="144">
        <v>1.4937499999999999</v>
      </c>
      <c r="F4" s="144">
        <v>2.06155</v>
      </c>
      <c r="G4" s="144">
        <v>0.33324999999999999</v>
      </c>
      <c r="H4" s="144">
        <v>1.3205390001711668</v>
      </c>
      <c r="I4" s="144">
        <v>0.95836099982883338</v>
      </c>
      <c r="J4" s="144">
        <v>1.7495000000000001</v>
      </c>
      <c r="K4" s="145">
        <v>18.502899999999997</v>
      </c>
      <c r="L4" s="83">
        <v>1977</v>
      </c>
      <c r="M4" s="144">
        <v>18.717700000000001</v>
      </c>
      <c r="N4" s="144">
        <v>1.4615</v>
      </c>
      <c r="O4" s="144">
        <v>3.01335</v>
      </c>
      <c r="P4" s="144">
        <v>3.5629</v>
      </c>
      <c r="Q4" s="144">
        <v>3.7175000000000002</v>
      </c>
      <c r="R4" s="144">
        <v>7.9262499999999996</v>
      </c>
      <c r="S4" s="144">
        <v>5.4768631984846952</v>
      </c>
      <c r="T4" s="144">
        <v>2.776486801515305</v>
      </c>
      <c r="U4" s="144">
        <v>2.6556999999999999</v>
      </c>
      <c r="V4" s="145">
        <v>49.308249999999994</v>
      </c>
      <c r="W4" s="83">
        <v>1977</v>
      </c>
      <c r="X4" s="50"/>
      <c r="Y4" s="50"/>
      <c r="Z4" s="50"/>
      <c r="AA4" s="50"/>
      <c r="AB4" s="50"/>
      <c r="AC4" s="50"/>
      <c r="AD4" s="50"/>
      <c r="AE4" s="50"/>
      <c r="AF4" s="50"/>
      <c r="AG4" s="50"/>
      <c r="AI4" s="83">
        <v>1977</v>
      </c>
      <c r="AJ4" s="135">
        <f t="shared" si="0"/>
        <v>26.513249999999999</v>
      </c>
      <c r="AK4" s="135">
        <f t="shared" si="0"/>
        <v>2.0945</v>
      </c>
      <c r="AL4" s="135">
        <f t="shared" si="0"/>
        <v>5.17075</v>
      </c>
      <c r="AM4" s="135">
        <f t="shared" si="0"/>
        <v>5.0566499999999994</v>
      </c>
      <c r="AN4" s="135">
        <f t="shared" si="0"/>
        <v>5.7790499999999998</v>
      </c>
      <c r="AO4" s="135">
        <f t="shared" si="0"/>
        <v>8.2594999999999992</v>
      </c>
      <c r="AP4" s="135">
        <f t="shared" si="0"/>
        <v>6.7974021986558615</v>
      </c>
      <c r="AQ4" s="135">
        <f t="shared" si="0"/>
        <v>3.7348478013441384</v>
      </c>
      <c r="AR4" s="135">
        <f t="shared" si="0"/>
        <v>4.4051999999999998</v>
      </c>
      <c r="AS4" s="135">
        <f t="shared" si="0"/>
        <v>67.811149999999998</v>
      </c>
      <c r="AU4" s="146">
        <v>67.503</v>
      </c>
      <c r="AW4" s="147">
        <f t="shared" si="2"/>
        <v>392.7714323807831</v>
      </c>
      <c r="AX4" s="147">
        <f t="shared" si="1"/>
        <v>31.028250596269796</v>
      </c>
      <c r="AY4" s="147">
        <f t="shared" si="1"/>
        <v>76.600299245959434</v>
      </c>
      <c r="AZ4" s="147">
        <f t="shared" si="1"/>
        <v>74.910003999822223</v>
      </c>
      <c r="BA4" s="147">
        <f t="shared" si="1"/>
        <v>85.611750588862719</v>
      </c>
      <c r="BB4" s="147">
        <f t="shared" si="1"/>
        <v>122.35752485074737</v>
      </c>
      <c r="BC4" s="147">
        <f t="shared" si="1"/>
        <v>100.69777933804218</v>
      </c>
      <c r="BD4" s="147">
        <f t="shared" si="1"/>
        <v>55.32861948867663</v>
      </c>
      <c r="BE4" s="147">
        <f t="shared" si="1"/>
        <v>65.259321807919648</v>
      </c>
      <c r="BF4" s="147">
        <f t="shared" si="1"/>
        <v>1004.564982297083</v>
      </c>
    </row>
    <row r="5" spans="1:58">
      <c r="A5" s="83">
        <v>1978</v>
      </c>
      <c r="B5" s="144">
        <v>8.8047500000000003</v>
      </c>
      <c r="C5" s="144">
        <v>0.65440000000000009</v>
      </c>
      <c r="D5" s="144">
        <v>2.5660499999999997</v>
      </c>
      <c r="E5" s="144">
        <v>1.7772000000000001</v>
      </c>
      <c r="F5" s="144">
        <v>2.1468000000000003</v>
      </c>
      <c r="G5" s="144">
        <v>0.35075000000000001</v>
      </c>
      <c r="H5" s="144">
        <v>1.4888840414907343</v>
      </c>
      <c r="I5" s="144">
        <v>0.91631595850926573</v>
      </c>
      <c r="J5" s="144">
        <v>2.6379999999999999</v>
      </c>
      <c r="K5" s="145">
        <v>21.343150000000001</v>
      </c>
      <c r="L5" s="83">
        <v>1978</v>
      </c>
      <c r="M5" s="144">
        <v>21.474699999999999</v>
      </c>
      <c r="N5" s="144">
        <v>1.6515</v>
      </c>
      <c r="O5" s="144">
        <v>3.1691000000000003</v>
      </c>
      <c r="P5" s="144">
        <v>3.9321999999999995</v>
      </c>
      <c r="Q5" s="144">
        <v>4.5292500000000002</v>
      </c>
      <c r="R5" s="144">
        <v>8.5585000000000004</v>
      </c>
      <c r="S5" s="144">
        <v>5.8059468510051335</v>
      </c>
      <c r="T5" s="144">
        <v>3.044853148994866</v>
      </c>
      <c r="U5" s="144">
        <v>4.3374000000000006</v>
      </c>
      <c r="V5" s="145">
        <v>56.503450000000001</v>
      </c>
      <c r="W5" s="83">
        <v>1978</v>
      </c>
      <c r="X5" s="50"/>
      <c r="Y5" s="50"/>
      <c r="Z5" s="50"/>
      <c r="AA5" s="50"/>
      <c r="AB5" s="50"/>
      <c r="AC5" s="50"/>
      <c r="AD5" s="50"/>
      <c r="AE5" s="50"/>
      <c r="AF5" s="50"/>
      <c r="AG5" s="50"/>
      <c r="AI5" s="83">
        <v>1978</v>
      </c>
      <c r="AJ5" s="135">
        <f t="shared" si="0"/>
        <v>30.279449999999997</v>
      </c>
      <c r="AK5" s="135">
        <f t="shared" si="0"/>
        <v>2.3059000000000003</v>
      </c>
      <c r="AL5" s="135">
        <f t="shared" si="0"/>
        <v>5.73515</v>
      </c>
      <c r="AM5" s="135">
        <f t="shared" si="0"/>
        <v>5.7093999999999996</v>
      </c>
      <c r="AN5" s="135">
        <f t="shared" si="0"/>
        <v>6.67605</v>
      </c>
      <c r="AO5" s="135">
        <f t="shared" si="0"/>
        <v>8.9092500000000001</v>
      </c>
      <c r="AP5" s="135">
        <f t="shared" si="0"/>
        <v>7.2948308924958676</v>
      </c>
      <c r="AQ5" s="135">
        <f t="shared" si="0"/>
        <v>3.9611691075041318</v>
      </c>
      <c r="AR5" s="135">
        <f t="shared" si="0"/>
        <v>6.9754000000000005</v>
      </c>
      <c r="AS5" s="135">
        <f t="shared" si="0"/>
        <v>77.846599999999995</v>
      </c>
      <c r="AU5" s="146">
        <v>69.015000000000001</v>
      </c>
      <c r="AW5" s="147">
        <f t="shared" si="2"/>
        <v>438.73723103673109</v>
      </c>
      <c r="AX5" s="147">
        <f t="shared" si="1"/>
        <v>33.411577193363762</v>
      </c>
      <c r="AY5" s="147">
        <f t="shared" si="1"/>
        <v>83.100050713612973</v>
      </c>
      <c r="AZ5" s="147">
        <f t="shared" si="1"/>
        <v>82.726943418097505</v>
      </c>
      <c r="BA5" s="147">
        <f t="shared" si="1"/>
        <v>96.73331884372962</v>
      </c>
      <c r="BB5" s="147">
        <f t="shared" si="1"/>
        <v>129.09150184742447</v>
      </c>
      <c r="BC5" s="147">
        <f t="shared" si="1"/>
        <v>105.69920875890556</v>
      </c>
      <c r="BD5" s="147">
        <f t="shared" si="1"/>
        <v>57.395770593409139</v>
      </c>
      <c r="BE5" s="147">
        <f t="shared" si="1"/>
        <v>101.07078171412013</v>
      </c>
      <c r="BF5" s="147">
        <f t="shared" si="1"/>
        <v>1127.9663841193942</v>
      </c>
    </row>
    <row r="6" spans="1:58">
      <c r="A6" s="83">
        <v>1979</v>
      </c>
      <c r="B6" s="144">
        <v>9.6601499999999998</v>
      </c>
      <c r="C6" s="144">
        <v>0.70384999999999998</v>
      </c>
      <c r="D6" s="144">
        <v>2.9292500000000001</v>
      </c>
      <c r="E6" s="144">
        <v>2.1476500000000001</v>
      </c>
      <c r="F6" s="144">
        <v>2.4118000000000004</v>
      </c>
      <c r="G6" s="144">
        <v>0.34475</v>
      </c>
      <c r="H6" s="144">
        <v>1.502335314063616</v>
      </c>
      <c r="I6" s="144">
        <v>0.9970646859363842</v>
      </c>
      <c r="J6" s="144">
        <v>3.2450999999999999</v>
      </c>
      <c r="K6" s="145">
        <v>23.941950000000002</v>
      </c>
      <c r="L6" s="83">
        <v>1979</v>
      </c>
      <c r="M6" s="144">
        <v>24.440950000000001</v>
      </c>
      <c r="N6" s="144">
        <v>1.1951499999999999</v>
      </c>
      <c r="O6" s="144">
        <v>3.5447500000000001</v>
      </c>
      <c r="P6" s="144">
        <v>4.2745499999999996</v>
      </c>
      <c r="Q6" s="144">
        <v>4.863900000000001</v>
      </c>
      <c r="R6" s="144">
        <v>5.5934999999999997</v>
      </c>
      <c r="S6" s="144">
        <v>6.2336269990912694</v>
      </c>
      <c r="T6" s="144">
        <v>3.6189730009087304</v>
      </c>
      <c r="U6" s="144">
        <v>5.1891500000000006</v>
      </c>
      <c r="V6" s="145">
        <v>58.954550000000005</v>
      </c>
      <c r="W6" s="83">
        <v>1979</v>
      </c>
      <c r="X6" s="50"/>
      <c r="Y6" s="50"/>
      <c r="Z6" s="50"/>
      <c r="AA6" s="50"/>
      <c r="AB6" s="50"/>
      <c r="AC6" s="50"/>
      <c r="AD6" s="50"/>
      <c r="AE6" s="50"/>
      <c r="AF6" s="50"/>
      <c r="AG6" s="50"/>
      <c r="AI6" s="83">
        <v>1979</v>
      </c>
      <c r="AJ6" s="135">
        <f t="shared" si="0"/>
        <v>34.101100000000002</v>
      </c>
      <c r="AK6" s="135">
        <f t="shared" si="0"/>
        <v>1.899</v>
      </c>
      <c r="AL6" s="135">
        <f t="shared" si="0"/>
        <v>6.4740000000000002</v>
      </c>
      <c r="AM6" s="135">
        <f t="shared" si="0"/>
        <v>6.4222000000000001</v>
      </c>
      <c r="AN6" s="135">
        <f t="shared" si="0"/>
        <v>7.2757000000000014</v>
      </c>
      <c r="AO6" s="135">
        <f t="shared" si="0"/>
        <v>5.93825</v>
      </c>
      <c r="AP6" s="135">
        <f t="shared" si="0"/>
        <v>7.7359623131548858</v>
      </c>
      <c r="AQ6" s="135">
        <f t="shared" si="0"/>
        <v>4.6160376868451145</v>
      </c>
      <c r="AR6" s="135">
        <f t="shared" si="0"/>
        <v>8.4342500000000005</v>
      </c>
      <c r="AS6" s="135">
        <f t="shared" si="0"/>
        <v>82.896500000000003</v>
      </c>
      <c r="AU6" s="146">
        <v>69.715000000000003</v>
      </c>
      <c r="AW6" s="147">
        <f t="shared" si="2"/>
        <v>489.15011116689385</v>
      </c>
      <c r="AX6" s="147">
        <f t="shared" si="1"/>
        <v>27.239475005379042</v>
      </c>
      <c r="AY6" s="147">
        <f t="shared" si="1"/>
        <v>92.863802624973104</v>
      </c>
      <c r="AZ6" s="147">
        <f t="shared" si="1"/>
        <v>92.120777451050699</v>
      </c>
      <c r="BA6" s="147">
        <f t="shared" si="1"/>
        <v>104.36347988237827</v>
      </c>
      <c r="BB6" s="147">
        <f t="shared" si="1"/>
        <v>85.178942838700422</v>
      </c>
      <c r="BC6" s="147">
        <f t="shared" si="1"/>
        <v>110.96553558279976</v>
      </c>
      <c r="BD6" s="147">
        <f t="shared" si="1"/>
        <v>66.212976932440867</v>
      </c>
      <c r="BE6" s="147">
        <f t="shared" si="1"/>
        <v>120.98185469411173</v>
      </c>
      <c r="BF6" s="147">
        <f t="shared" si="1"/>
        <v>1189.0769561787276</v>
      </c>
    </row>
    <row r="7" spans="1:58">
      <c r="A7" s="83">
        <v>1980</v>
      </c>
      <c r="B7" s="144">
        <v>9.5771499999999996</v>
      </c>
      <c r="C7" s="144">
        <v>0.80395000000000005</v>
      </c>
      <c r="D7" s="144">
        <v>3.0573999999999999</v>
      </c>
      <c r="E7" s="144">
        <v>2.3918500000000003</v>
      </c>
      <c r="F7" s="144">
        <v>2.6618499999999998</v>
      </c>
      <c r="G7" s="144">
        <v>1.5057499999999999</v>
      </c>
      <c r="H7" s="144">
        <v>1.4454383638847259</v>
      </c>
      <c r="I7" s="144">
        <v>0.98481163611527411</v>
      </c>
      <c r="J7" s="144">
        <v>3.669</v>
      </c>
      <c r="K7" s="145">
        <v>26.097200000000001</v>
      </c>
      <c r="L7" s="83">
        <v>1980</v>
      </c>
      <c r="M7" s="144">
        <v>24.35885</v>
      </c>
      <c r="N7" s="144">
        <v>1.3527</v>
      </c>
      <c r="O7" s="144">
        <v>4.1375000000000002</v>
      </c>
      <c r="P7" s="144">
        <v>4.9819000000000013</v>
      </c>
      <c r="Q7" s="144">
        <v>5.2784500000000003</v>
      </c>
      <c r="R7" s="144">
        <v>4.8654999999999999</v>
      </c>
      <c r="S7" s="144">
        <v>6.6319946200073234</v>
      </c>
      <c r="T7" s="144">
        <v>3.369005379992676</v>
      </c>
      <c r="U7" s="144">
        <v>6.1043499999999993</v>
      </c>
      <c r="V7" s="145">
        <v>61.080249999999992</v>
      </c>
      <c r="W7" s="83">
        <v>1980</v>
      </c>
      <c r="X7" s="50"/>
      <c r="Y7" s="50"/>
      <c r="Z7" s="50"/>
      <c r="AA7" s="50"/>
      <c r="AB7" s="50"/>
      <c r="AC7" s="50"/>
      <c r="AD7" s="50"/>
      <c r="AE7" s="50"/>
      <c r="AF7" s="50"/>
      <c r="AG7" s="50"/>
      <c r="AI7" s="83">
        <v>1980</v>
      </c>
      <c r="AJ7" s="135">
        <f t="shared" si="0"/>
        <v>33.936</v>
      </c>
      <c r="AK7" s="135">
        <f t="shared" si="0"/>
        <v>2.15665</v>
      </c>
      <c r="AL7" s="135">
        <f t="shared" si="0"/>
        <v>7.1949000000000005</v>
      </c>
      <c r="AM7" s="135">
        <f t="shared" si="0"/>
        <v>7.3737500000000011</v>
      </c>
      <c r="AN7" s="135">
        <f t="shared" si="0"/>
        <v>7.9403000000000006</v>
      </c>
      <c r="AO7" s="135">
        <f t="shared" si="0"/>
        <v>6.3712499999999999</v>
      </c>
      <c r="AP7" s="135">
        <f t="shared" si="0"/>
        <v>8.0774329838920487</v>
      </c>
      <c r="AQ7" s="135">
        <f t="shared" si="0"/>
        <v>4.3538170161079499</v>
      </c>
      <c r="AR7" s="135">
        <f t="shared" si="0"/>
        <v>9.7733499999999989</v>
      </c>
      <c r="AS7" s="135">
        <f t="shared" si="0"/>
        <v>87.177449999999993</v>
      </c>
      <c r="AU7" s="146">
        <v>70.625</v>
      </c>
      <c r="AW7" s="147">
        <f t="shared" si="2"/>
        <v>480.50973451327434</v>
      </c>
      <c r="AX7" s="147">
        <f t="shared" si="1"/>
        <v>30.536637168141596</v>
      </c>
      <c r="AY7" s="147">
        <f t="shared" si="1"/>
        <v>101.87469026548673</v>
      </c>
      <c r="AZ7" s="147">
        <f t="shared" si="1"/>
        <v>104.40707964601771</v>
      </c>
      <c r="BA7" s="147">
        <f t="shared" si="1"/>
        <v>112.42902654867257</v>
      </c>
      <c r="BB7" s="147">
        <f t="shared" si="1"/>
        <v>90.212389380530979</v>
      </c>
      <c r="BC7" s="147">
        <f t="shared" si="1"/>
        <v>114.37073251528564</v>
      </c>
      <c r="BD7" s="147">
        <f t="shared" si="1"/>
        <v>61.646966599758578</v>
      </c>
      <c r="BE7" s="147">
        <f t="shared" si="1"/>
        <v>138.38371681415927</v>
      </c>
      <c r="BF7" s="147">
        <f t="shared" si="1"/>
        <v>1234.3709734513275</v>
      </c>
    </row>
    <row r="8" spans="1:58">
      <c r="A8" s="83">
        <v>1981</v>
      </c>
      <c r="B8" s="144">
        <v>10.48855</v>
      </c>
      <c r="C8" s="144">
        <v>0.89400000000000002</v>
      </c>
      <c r="D8" s="144">
        <v>3.6680000000000001</v>
      </c>
      <c r="E8" s="144">
        <v>3.4600999999999997</v>
      </c>
      <c r="F8" s="144">
        <v>2.7175500000000001</v>
      </c>
      <c r="G8" s="144">
        <v>0.63449999999999995</v>
      </c>
      <c r="H8" s="144">
        <v>1.5004221275298186</v>
      </c>
      <c r="I8" s="144">
        <v>0.97492787247018153</v>
      </c>
      <c r="J8" s="144">
        <v>3.8146999999999998</v>
      </c>
      <c r="K8" s="145">
        <v>28.152749999999997</v>
      </c>
      <c r="L8" s="83">
        <v>1981</v>
      </c>
      <c r="M8" s="144">
        <v>28.264499999999998</v>
      </c>
      <c r="N8" s="144">
        <v>1.6249500000000001</v>
      </c>
      <c r="O8" s="144">
        <v>5.3810500000000001</v>
      </c>
      <c r="P8" s="144">
        <v>6.0881000000000007</v>
      </c>
      <c r="Q8" s="144">
        <v>5.9656500000000001</v>
      </c>
      <c r="R8" s="144">
        <v>9.3864999999999998</v>
      </c>
      <c r="S8" s="144">
        <v>6.7760915893730056</v>
      </c>
      <c r="T8" s="144">
        <v>2.950408410626995</v>
      </c>
      <c r="U8" s="144">
        <v>7.3862500000000004</v>
      </c>
      <c r="V8" s="145">
        <v>73.82350000000001</v>
      </c>
      <c r="W8" s="83">
        <v>1981</v>
      </c>
      <c r="X8" s="50"/>
      <c r="Y8" s="50"/>
      <c r="Z8" s="50"/>
      <c r="AA8" s="50"/>
      <c r="AB8" s="50"/>
      <c r="AC8" s="50"/>
      <c r="AD8" s="50"/>
      <c r="AE8" s="50"/>
      <c r="AF8" s="50"/>
      <c r="AG8" s="50"/>
      <c r="AI8" s="83">
        <v>1981</v>
      </c>
      <c r="AJ8" s="135">
        <f t="shared" si="0"/>
        <v>38.753050000000002</v>
      </c>
      <c r="AK8" s="135">
        <f t="shared" si="0"/>
        <v>2.5189500000000002</v>
      </c>
      <c r="AL8" s="135">
        <f t="shared" si="0"/>
        <v>9.0490500000000011</v>
      </c>
      <c r="AM8" s="135">
        <f t="shared" si="0"/>
        <v>9.5482000000000014</v>
      </c>
      <c r="AN8" s="135">
        <f t="shared" si="0"/>
        <v>8.6831999999999994</v>
      </c>
      <c r="AO8" s="135">
        <f t="shared" si="0"/>
        <v>10.020999999999999</v>
      </c>
      <c r="AP8" s="135">
        <f t="shared" si="0"/>
        <v>8.2765137169028247</v>
      </c>
      <c r="AQ8" s="135">
        <f t="shared" si="0"/>
        <v>3.9253362830971765</v>
      </c>
      <c r="AR8" s="135">
        <f t="shared" si="0"/>
        <v>11.200950000000001</v>
      </c>
      <c r="AS8" s="135">
        <f t="shared" si="0"/>
        <v>101.97625000000001</v>
      </c>
      <c r="AU8" s="146">
        <v>71.457999999999998</v>
      </c>
      <c r="AW8" s="147">
        <f t="shared" si="2"/>
        <v>542.31926446304124</v>
      </c>
      <c r="AX8" s="147">
        <f t="shared" si="1"/>
        <v>35.250776680007839</v>
      </c>
      <c r="AY8" s="147">
        <f t="shared" si="1"/>
        <v>126.6345265750511</v>
      </c>
      <c r="AZ8" s="147">
        <f t="shared" si="1"/>
        <v>133.61974866355064</v>
      </c>
      <c r="BA8" s="147">
        <f t="shared" si="1"/>
        <v>121.51473592879732</v>
      </c>
      <c r="BB8" s="147">
        <f t="shared" si="1"/>
        <v>140.23622267625737</v>
      </c>
      <c r="BC8" s="147">
        <f t="shared" si="1"/>
        <v>115.82347276586</v>
      </c>
      <c r="BD8" s="147">
        <f t="shared" si="1"/>
        <v>54.932075948069865</v>
      </c>
      <c r="BE8" s="147">
        <f t="shared" si="1"/>
        <v>156.74871952755467</v>
      </c>
      <c r="BF8" s="147">
        <f t="shared" si="1"/>
        <v>1427.0795432281902</v>
      </c>
    </row>
    <row r="9" spans="1:58">
      <c r="A9" s="83">
        <v>1982</v>
      </c>
      <c r="B9" s="144">
        <v>17.53445</v>
      </c>
      <c r="C9" s="144">
        <v>1.01685</v>
      </c>
      <c r="D9" s="144">
        <v>4.3197000000000001</v>
      </c>
      <c r="E9" s="144">
        <v>3.3611000000000004</v>
      </c>
      <c r="F9" s="144">
        <v>3.0707</v>
      </c>
      <c r="G9" s="144">
        <v>0.2205</v>
      </c>
      <c r="H9" s="144">
        <v>1.9798304869942769</v>
      </c>
      <c r="I9" s="144">
        <v>1.2182195130057232</v>
      </c>
      <c r="J9" s="144">
        <v>4.4232500000000003</v>
      </c>
      <c r="K9" s="145">
        <v>37.144600000000004</v>
      </c>
      <c r="L9" s="83">
        <v>1982</v>
      </c>
      <c r="M9" s="144">
        <v>39.383650000000003</v>
      </c>
      <c r="N9" s="144">
        <v>1.7018499999999999</v>
      </c>
      <c r="O9" s="144">
        <v>8.4934499999999993</v>
      </c>
      <c r="P9" s="144">
        <v>6.955000000000001</v>
      </c>
      <c r="Q9" s="144">
        <v>6.7377000000000002</v>
      </c>
      <c r="R9" s="144">
        <v>18.384</v>
      </c>
      <c r="S9" s="144">
        <v>12.765136811604435</v>
      </c>
      <c r="T9" s="144">
        <v>5.5148631883955641</v>
      </c>
      <c r="U9" s="144">
        <v>10.43285</v>
      </c>
      <c r="V9" s="145">
        <v>110.36850000000001</v>
      </c>
      <c r="W9" s="83">
        <v>1982</v>
      </c>
      <c r="X9" s="50"/>
      <c r="Y9" s="50"/>
      <c r="Z9" s="50"/>
      <c r="AA9" s="50"/>
      <c r="AB9" s="50"/>
      <c r="AC9" s="50"/>
      <c r="AD9" s="50"/>
      <c r="AE9" s="50"/>
      <c r="AF9" s="50"/>
      <c r="AG9" s="50"/>
      <c r="AI9" s="83">
        <v>1982</v>
      </c>
      <c r="AJ9" s="135">
        <f t="shared" si="0"/>
        <v>56.918100000000003</v>
      </c>
      <c r="AK9" s="135">
        <f t="shared" si="0"/>
        <v>2.7187000000000001</v>
      </c>
      <c r="AL9" s="135">
        <f t="shared" si="0"/>
        <v>12.81315</v>
      </c>
      <c r="AM9" s="135">
        <f t="shared" si="0"/>
        <v>10.316100000000002</v>
      </c>
      <c r="AN9" s="135">
        <f t="shared" si="0"/>
        <v>9.8084000000000007</v>
      </c>
      <c r="AO9" s="135">
        <f t="shared" si="0"/>
        <v>18.604500000000002</v>
      </c>
      <c r="AP9" s="135">
        <f t="shared" si="0"/>
        <v>14.744967298598713</v>
      </c>
      <c r="AQ9" s="135">
        <f t="shared" si="0"/>
        <v>6.7330827014012868</v>
      </c>
      <c r="AR9" s="135">
        <f t="shared" si="0"/>
        <v>14.856100000000001</v>
      </c>
      <c r="AS9" s="135">
        <f t="shared" si="0"/>
        <v>147.51310000000001</v>
      </c>
      <c r="AU9" s="146">
        <v>73.984999999999999</v>
      </c>
      <c r="AW9" s="147">
        <f t="shared" si="2"/>
        <v>769.3194566466176</v>
      </c>
      <c r="AX9" s="147">
        <f t="shared" si="1"/>
        <v>36.746637831992977</v>
      </c>
      <c r="AY9" s="147">
        <f t="shared" si="1"/>
        <v>173.18578090153409</v>
      </c>
      <c r="AZ9" s="147">
        <f t="shared" si="1"/>
        <v>139.43502061228631</v>
      </c>
      <c r="BA9" s="147">
        <f t="shared" si="1"/>
        <v>132.57281881462461</v>
      </c>
      <c r="BB9" s="147">
        <f t="shared" si="1"/>
        <v>251.46313441913901</v>
      </c>
      <c r="BC9" s="147">
        <f t="shared" si="1"/>
        <v>199.29671282825859</v>
      </c>
      <c r="BD9" s="147">
        <f t="shared" si="1"/>
        <v>91.006051245540135</v>
      </c>
      <c r="BE9" s="147">
        <f t="shared" si="1"/>
        <v>200.7988105697101</v>
      </c>
      <c r="BF9" s="147">
        <f t="shared" si="1"/>
        <v>1993.8244238697034</v>
      </c>
    </row>
    <row r="10" spans="1:58">
      <c r="A10" s="83">
        <v>1983</v>
      </c>
      <c r="B10" s="144">
        <v>15.775650000000001</v>
      </c>
      <c r="C10" s="144">
        <v>1.0972999999999999</v>
      </c>
      <c r="D10" s="144">
        <v>4.6387499999999999</v>
      </c>
      <c r="E10" s="144">
        <v>3.5004499999999998</v>
      </c>
      <c r="F10" s="144">
        <v>3.1107000000000005</v>
      </c>
      <c r="G10" s="144">
        <v>2.20275</v>
      </c>
      <c r="H10" s="144">
        <v>2.5754088896477736</v>
      </c>
      <c r="I10" s="144">
        <v>1.3340411103522263</v>
      </c>
      <c r="J10" s="144">
        <v>3.8129999999999997</v>
      </c>
      <c r="K10" s="145">
        <v>38.048050000000003</v>
      </c>
      <c r="L10" s="83">
        <v>1983</v>
      </c>
      <c r="M10" s="144">
        <v>41.358600000000003</v>
      </c>
      <c r="N10" s="144">
        <v>2.0402499999999999</v>
      </c>
      <c r="O10" s="144">
        <v>9.2833999999999985</v>
      </c>
      <c r="P10" s="144">
        <v>8.2039000000000009</v>
      </c>
      <c r="Q10" s="144">
        <v>7.8727499999999999</v>
      </c>
      <c r="R10" s="144">
        <v>22.763000000000002</v>
      </c>
      <c r="S10" s="144">
        <v>15.027764245033655</v>
      </c>
      <c r="T10" s="144">
        <v>6.9875357549663448</v>
      </c>
      <c r="U10" s="144">
        <v>9.9442500000000003</v>
      </c>
      <c r="V10" s="145">
        <v>123.48145</v>
      </c>
      <c r="W10" s="83">
        <v>1983</v>
      </c>
      <c r="X10" s="50"/>
      <c r="Y10" s="50"/>
      <c r="Z10" s="50"/>
      <c r="AA10" s="50"/>
      <c r="AB10" s="50"/>
      <c r="AC10" s="50"/>
      <c r="AD10" s="50"/>
      <c r="AE10" s="50"/>
      <c r="AF10" s="50"/>
      <c r="AG10" s="50"/>
      <c r="AI10" s="83">
        <v>1983</v>
      </c>
      <c r="AJ10" s="135">
        <f t="shared" si="0"/>
        <v>57.134250000000002</v>
      </c>
      <c r="AK10" s="135">
        <f t="shared" si="0"/>
        <v>3.1375500000000001</v>
      </c>
      <c r="AL10" s="135">
        <f t="shared" si="0"/>
        <v>13.922149999999998</v>
      </c>
      <c r="AM10" s="135">
        <f t="shared" si="0"/>
        <v>11.704350000000002</v>
      </c>
      <c r="AN10" s="135">
        <f t="shared" si="0"/>
        <v>10.983450000000001</v>
      </c>
      <c r="AO10" s="135">
        <f t="shared" si="0"/>
        <v>24.96575</v>
      </c>
      <c r="AP10" s="135">
        <f t="shared" si="0"/>
        <v>17.603173134681427</v>
      </c>
      <c r="AQ10" s="135">
        <f t="shared" si="0"/>
        <v>8.3215768653185709</v>
      </c>
      <c r="AR10" s="135">
        <f t="shared" si="0"/>
        <v>13.757249999999999</v>
      </c>
      <c r="AS10" s="135">
        <f t="shared" si="0"/>
        <v>161.52949999999998</v>
      </c>
      <c r="AU10" s="146">
        <v>74.64</v>
      </c>
      <c r="AW10" s="147">
        <f t="shared" si="2"/>
        <v>765.46422829581991</v>
      </c>
      <c r="AX10" s="147">
        <f t="shared" si="1"/>
        <v>42.035771704180064</v>
      </c>
      <c r="AY10" s="147">
        <f t="shared" si="1"/>
        <v>186.52398177920682</v>
      </c>
      <c r="AZ10" s="147">
        <f t="shared" si="1"/>
        <v>156.810691318328</v>
      </c>
      <c r="BA10" s="147">
        <f t="shared" si="1"/>
        <v>147.15233118971062</v>
      </c>
      <c r="BB10" s="147">
        <f t="shared" si="1"/>
        <v>334.48218113612006</v>
      </c>
      <c r="BC10" s="147">
        <f t="shared" si="1"/>
        <v>235.84101198662148</v>
      </c>
      <c r="BD10" s="147">
        <f t="shared" si="1"/>
        <v>111.48950784188868</v>
      </c>
      <c r="BE10" s="147">
        <f t="shared" si="1"/>
        <v>184.31471061093248</v>
      </c>
      <c r="BF10" s="147">
        <f t="shared" si="1"/>
        <v>2164.1144158628076</v>
      </c>
    </row>
    <row r="11" spans="1:58">
      <c r="A11" s="83">
        <v>1984</v>
      </c>
      <c r="B11" s="144">
        <v>15.0839</v>
      </c>
      <c r="C11" s="144">
        <v>1.2291000000000001</v>
      </c>
      <c r="D11" s="144">
        <v>5.0495000000000001</v>
      </c>
      <c r="E11" s="144">
        <v>3.2375500000000001</v>
      </c>
      <c r="F11" s="144">
        <v>3.17605</v>
      </c>
      <c r="G11" s="144">
        <v>2.8675000000000002</v>
      </c>
      <c r="H11" s="144">
        <v>3.4225078071798052</v>
      </c>
      <c r="I11" s="144">
        <v>1.5736921928201952</v>
      </c>
      <c r="J11" s="144">
        <v>2.2682500000000001</v>
      </c>
      <c r="K11" s="145">
        <v>37.908050000000003</v>
      </c>
      <c r="L11" s="83">
        <v>1984</v>
      </c>
      <c r="M11" s="144">
        <v>48.446200000000005</v>
      </c>
      <c r="N11" s="144">
        <v>2.4450500000000002</v>
      </c>
      <c r="O11" s="144">
        <v>10.085749999999999</v>
      </c>
      <c r="P11" s="144">
        <v>7.9791500000000006</v>
      </c>
      <c r="Q11" s="144">
        <v>8.7279</v>
      </c>
      <c r="R11" s="144">
        <v>16.402249999999999</v>
      </c>
      <c r="S11" s="144">
        <v>16.712994008154105</v>
      </c>
      <c r="T11" s="144">
        <v>8.1374559918458917</v>
      </c>
      <c r="U11" s="144">
        <v>6.8166000000000002</v>
      </c>
      <c r="V11" s="145">
        <v>125.75335000000001</v>
      </c>
      <c r="W11" s="83">
        <v>1984</v>
      </c>
      <c r="X11" s="50"/>
      <c r="Y11" s="50"/>
      <c r="Z11" s="50"/>
      <c r="AA11" s="50"/>
      <c r="AB11" s="50"/>
      <c r="AC11" s="50"/>
      <c r="AD11" s="50"/>
      <c r="AE11" s="50"/>
      <c r="AF11" s="50"/>
      <c r="AG11" s="50"/>
      <c r="AI11" s="83">
        <v>1984</v>
      </c>
      <c r="AJ11" s="135">
        <f t="shared" si="0"/>
        <v>63.530100000000004</v>
      </c>
      <c r="AK11" s="135">
        <f t="shared" si="0"/>
        <v>3.67415</v>
      </c>
      <c r="AL11" s="135">
        <f t="shared" si="0"/>
        <v>15.135249999999999</v>
      </c>
      <c r="AM11" s="135">
        <f t="shared" si="0"/>
        <v>11.216700000000001</v>
      </c>
      <c r="AN11" s="135">
        <f t="shared" si="0"/>
        <v>11.90395</v>
      </c>
      <c r="AO11" s="135">
        <f t="shared" si="0"/>
        <v>19.269749999999998</v>
      </c>
      <c r="AP11" s="135">
        <f t="shared" si="0"/>
        <v>20.13550181533391</v>
      </c>
      <c r="AQ11" s="135">
        <f t="shared" si="0"/>
        <v>9.7111481846660865</v>
      </c>
      <c r="AR11" s="135">
        <f t="shared" si="0"/>
        <v>9.0848499999999994</v>
      </c>
      <c r="AS11" s="135">
        <f t="shared" si="0"/>
        <v>163.66140000000001</v>
      </c>
      <c r="AU11" s="146">
        <v>76.475999999999999</v>
      </c>
      <c r="AW11" s="147">
        <f t="shared" si="2"/>
        <v>830.71944139337836</v>
      </c>
      <c r="AX11" s="147">
        <f t="shared" si="1"/>
        <v>48.043176944400862</v>
      </c>
      <c r="AY11" s="147">
        <f t="shared" si="1"/>
        <v>197.90849416810502</v>
      </c>
      <c r="AZ11" s="147">
        <f t="shared" si="1"/>
        <v>146.66954338616037</v>
      </c>
      <c r="BA11" s="147">
        <f t="shared" si="1"/>
        <v>155.65602280453999</v>
      </c>
      <c r="BB11" s="147">
        <f t="shared" si="1"/>
        <v>251.97120665306764</v>
      </c>
      <c r="BC11" s="147">
        <f t="shared" si="1"/>
        <v>263.29177539795376</v>
      </c>
      <c r="BD11" s="147">
        <f t="shared" si="1"/>
        <v>126.98295131369431</v>
      </c>
      <c r="BE11" s="147">
        <f t="shared" si="1"/>
        <v>118.79347769234791</v>
      </c>
      <c r="BF11" s="147">
        <f t="shared" si="1"/>
        <v>2140.0360897536484</v>
      </c>
    </row>
    <row r="12" spans="1:58">
      <c r="A12" s="83">
        <v>1985</v>
      </c>
      <c r="B12" s="144">
        <v>15.449760906990178</v>
      </c>
      <c r="C12" s="144">
        <v>1.3529500000000001</v>
      </c>
      <c r="D12" s="144">
        <v>5.1839114603456631</v>
      </c>
      <c r="E12" s="144">
        <v>2.9364995790483421</v>
      </c>
      <c r="F12" s="144">
        <v>3.1660406230118143</v>
      </c>
      <c r="G12" s="144">
        <v>3.0927500000000001</v>
      </c>
      <c r="H12" s="144">
        <v>4.8604446900243401</v>
      </c>
      <c r="I12" s="144">
        <v>1.7120053099756596</v>
      </c>
      <c r="J12" s="144">
        <v>1.9574546999502362</v>
      </c>
      <c r="K12" s="145">
        <v>39.711817269346227</v>
      </c>
      <c r="L12" s="83">
        <v>1985</v>
      </c>
      <c r="M12" s="144">
        <v>53.087292131194502</v>
      </c>
      <c r="N12" s="144">
        <v>2.74105</v>
      </c>
      <c r="O12" s="144">
        <v>10.468693005106964</v>
      </c>
      <c r="P12" s="144">
        <v>8.3387702957541681</v>
      </c>
      <c r="Q12" s="144">
        <v>9.8962662962353303</v>
      </c>
      <c r="R12" s="144">
        <v>20.925999999999998</v>
      </c>
      <c r="S12" s="144">
        <v>17.52141922041908</v>
      </c>
      <c r="T12" s="144">
        <v>8.9710807795809195</v>
      </c>
      <c r="U12" s="144">
        <v>6.5967376435488445</v>
      </c>
      <c r="V12" s="145">
        <v>138.54730937183982</v>
      </c>
      <c r="W12" s="83">
        <v>1985</v>
      </c>
      <c r="X12" s="50"/>
      <c r="Y12" s="50"/>
      <c r="Z12" s="50"/>
      <c r="AA12" s="50"/>
      <c r="AB12" s="50"/>
      <c r="AC12" s="50"/>
      <c r="AD12" s="50"/>
      <c r="AE12" s="50"/>
      <c r="AF12" s="50"/>
      <c r="AG12" s="50"/>
      <c r="AI12" s="83">
        <v>1985</v>
      </c>
      <c r="AJ12" s="135">
        <f t="shared" si="0"/>
        <v>68.537053038184681</v>
      </c>
      <c r="AK12" s="135">
        <f t="shared" si="0"/>
        <v>4.0940000000000003</v>
      </c>
      <c r="AL12" s="135">
        <f t="shared" si="0"/>
        <v>15.652604465452626</v>
      </c>
      <c r="AM12" s="135">
        <f t="shared" si="0"/>
        <v>11.275269874802511</v>
      </c>
      <c r="AN12" s="135">
        <f t="shared" si="0"/>
        <v>13.062306919247145</v>
      </c>
      <c r="AO12" s="135">
        <f t="shared" si="0"/>
        <v>24.018749999999997</v>
      </c>
      <c r="AP12" s="135">
        <f t="shared" si="0"/>
        <v>22.381863910443421</v>
      </c>
      <c r="AQ12" s="135">
        <f t="shared" si="0"/>
        <v>10.683086089556578</v>
      </c>
      <c r="AR12" s="135">
        <f t="shared" si="0"/>
        <v>8.5541923434990803</v>
      </c>
      <c r="AS12" s="135">
        <f t="shared" si="0"/>
        <v>178.25912664118604</v>
      </c>
      <c r="AU12" s="146">
        <v>78.763999999999996</v>
      </c>
      <c r="AW12" s="147">
        <f t="shared" si="2"/>
        <v>870.15709001808796</v>
      </c>
      <c r="AX12" s="147">
        <f t="shared" si="1"/>
        <v>51.978061043116156</v>
      </c>
      <c r="AY12" s="147">
        <f t="shared" si="1"/>
        <v>198.72790190255228</v>
      </c>
      <c r="AZ12" s="147">
        <f t="shared" si="1"/>
        <v>143.15258080852308</v>
      </c>
      <c r="BA12" s="147">
        <f t="shared" si="1"/>
        <v>165.84108119505288</v>
      </c>
      <c r="BB12" s="147">
        <f t="shared" si="1"/>
        <v>304.94578741557052</v>
      </c>
      <c r="BC12" s="147">
        <f t="shared" si="1"/>
        <v>284.1636269164012</v>
      </c>
      <c r="BD12" s="147">
        <f t="shared" si="1"/>
        <v>135.63412332482579</v>
      </c>
      <c r="BE12" s="147">
        <f t="shared" si="1"/>
        <v>108.60535706032046</v>
      </c>
      <c r="BF12" s="147">
        <f t="shared" si="1"/>
        <v>2263.2056096844503</v>
      </c>
    </row>
    <row r="13" spans="1:58">
      <c r="A13" s="83">
        <v>1986</v>
      </c>
      <c r="B13" s="144">
        <v>14.996722091756773</v>
      </c>
      <c r="C13" s="144">
        <v>1.5954499999999998</v>
      </c>
      <c r="D13" s="144">
        <v>5.5611747010528827</v>
      </c>
      <c r="E13" s="144">
        <v>2.7176731796979832</v>
      </c>
      <c r="F13" s="144">
        <v>3.1624294701838167</v>
      </c>
      <c r="G13" s="144">
        <v>4.5767499999999997</v>
      </c>
      <c r="H13" s="144">
        <v>5.5592525046820285</v>
      </c>
      <c r="I13" s="144">
        <v>2.3418974953179714</v>
      </c>
      <c r="J13" s="144">
        <v>2.0772571189119082</v>
      </c>
      <c r="K13" s="145">
        <v>42.588606561603363</v>
      </c>
      <c r="L13" s="83">
        <v>1986</v>
      </c>
      <c r="M13" s="144">
        <v>58.446117746107916</v>
      </c>
      <c r="N13" s="144">
        <v>3.14405</v>
      </c>
      <c r="O13" s="144">
        <v>11.82954873823881</v>
      </c>
      <c r="P13" s="144">
        <v>9.0018327037662846</v>
      </c>
      <c r="Q13" s="144">
        <v>11.190714481822191</v>
      </c>
      <c r="R13" s="144">
        <v>34.483750000000001</v>
      </c>
      <c r="S13" s="144">
        <v>20.002590849300123</v>
      </c>
      <c r="T13" s="144">
        <v>10.801709150699878</v>
      </c>
      <c r="U13" s="144">
        <v>8.0427038677705021</v>
      </c>
      <c r="V13" s="145">
        <v>166.94301753770566</v>
      </c>
      <c r="W13" s="83">
        <v>1986</v>
      </c>
      <c r="X13" s="50"/>
      <c r="Y13" s="50"/>
      <c r="Z13" s="50"/>
      <c r="AA13" s="50"/>
      <c r="AB13" s="50"/>
      <c r="AC13" s="50"/>
      <c r="AD13" s="50"/>
      <c r="AE13" s="50"/>
      <c r="AF13" s="50"/>
      <c r="AG13" s="50"/>
      <c r="AI13" s="83">
        <v>1986</v>
      </c>
      <c r="AJ13" s="135">
        <f t="shared" si="0"/>
        <v>73.442839837864682</v>
      </c>
      <c r="AK13" s="135">
        <f t="shared" si="0"/>
        <v>4.7394999999999996</v>
      </c>
      <c r="AL13" s="135">
        <f t="shared" si="0"/>
        <v>17.390723439291691</v>
      </c>
      <c r="AM13" s="135">
        <f t="shared" si="0"/>
        <v>11.719505883464269</v>
      </c>
      <c r="AN13" s="135">
        <f t="shared" si="0"/>
        <v>14.353143952006008</v>
      </c>
      <c r="AO13" s="135">
        <f t="shared" si="0"/>
        <v>39.060499999999998</v>
      </c>
      <c r="AP13" s="135">
        <f t="shared" si="0"/>
        <v>25.561843353982152</v>
      </c>
      <c r="AQ13" s="135">
        <f t="shared" si="0"/>
        <v>13.143606646017849</v>
      </c>
      <c r="AR13" s="135">
        <f t="shared" si="0"/>
        <v>10.119960986682411</v>
      </c>
      <c r="AS13" s="135">
        <f t="shared" si="0"/>
        <v>209.53162409930903</v>
      </c>
      <c r="AU13" s="146">
        <v>79.176000000000002</v>
      </c>
      <c r="AW13" s="147">
        <f t="shared" si="2"/>
        <v>927.58967159069266</v>
      </c>
      <c r="AX13" s="147">
        <f t="shared" si="1"/>
        <v>59.860311205415783</v>
      </c>
      <c r="AY13" s="147">
        <f t="shared" si="1"/>
        <v>219.64640092062859</v>
      </c>
      <c r="AZ13" s="147">
        <f t="shared" si="1"/>
        <v>148.01841319925569</v>
      </c>
      <c r="BA13" s="147">
        <f t="shared" si="1"/>
        <v>181.28149883810761</v>
      </c>
      <c r="BB13" s="147">
        <f t="shared" si="1"/>
        <v>493.33762756390826</v>
      </c>
      <c r="BC13" s="147">
        <f t="shared" si="1"/>
        <v>322.84838024126191</v>
      </c>
      <c r="BD13" s="147">
        <f t="shared" si="1"/>
        <v>166.00493389433475</v>
      </c>
      <c r="BE13" s="147">
        <f t="shared" si="1"/>
        <v>127.8160173118421</v>
      </c>
      <c r="BF13" s="147">
        <f t="shared" si="1"/>
        <v>2646.4032547654469</v>
      </c>
    </row>
    <row r="14" spans="1:58">
      <c r="A14" s="83">
        <v>1987</v>
      </c>
      <c r="B14" s="144">
        <v>16.451795027984733</v>
      </c>
      <c r="C14" s="144">
        <v>1.83795</v>
      </c>
      <c r="D14" s="144">
        <v>6.023450932896167</v>
      </c>
      <c r="E14" s="144">
        <v>2.9108599287436681</v>
      </c>
      <c r="F14" s="144">
        <v>3.5478558786324941</v>
      </c>
      <c r="G14" s="144">
        <v>4.0197500000000002</v>
      </c>
      <c r="H14" s="144">
        <v>5.1191045239808313</v>
      </c>
      <c r="I14" s="144">
        <v>2.4255469760191697</v>
      </c>
      <c r="J14" s="144">
        <v>2.4078101604953459</v>
      </c>
      <c r="K14" s="145">
        <v>44.744123428752403</v>
      </c>
      <c r="L14" s="83">
        <v>1987</v>
      </c>
      <c r="M14" s="144">
        <v>68.178752983851439</v>
      </c>
      <c r="N14" s="144">
        <v>3.206</v>
      </c>
      <c r="O14" s="144">
        <v>12.755620369028479</v>
      </c>
      <c r="P14" s="144">
        <v>9.1301845055887423</v>
      </c>
      <c r="Q14" s="144">
        <v>12.342445967682117</v>
      </c>
      <c r="R14" s="144">
        <v>33.60125</v>
      </c>
      <c r="S14" s="144">
        <v>20.883399644730787</v>
      </c>
      <c r="T14" s="144">
        <v>11.984501105269212</v>
      </c>
      <c r="U14" s="144">
        <v>9.1748124916441771</v>
      </c>
      <c r="V14" s="145">
        <v>181.25696706779496</v>
      </c>
      <c r="W14" s="83">
        <v>1987</v>
      </c>
      <c r="X14" s="50"/>
      <c r="Y14" s="50"/>
      <c r="Z14" s="50"/>
      <c r="AA14" s="50"/>
      <c r="AB14" s="50"/>
      <c r="AC14" s="50"/>
      <c r="AD14" s="50"/>
      <c r="AE14" s="50"/>
      <c r="AF14" s="50"/>
      <c r="AG14" s="50"/>
      <c r="AI14" s="83">
        <v>1987</v>
      </c>
      <c r="AJ14" s="135">
        <f t="shared" si="0"/>
        <v>84.630548011836169</v>
      </c>
      <c r="AK14" s="135">
        <f t="shared" si="0"/>
        <v>5.0439499999999997</v>
      </c>
      <c r="AL14" s="135">
        <f t="shared" si="0"/>
        <v>18.779071301924645</v>
      </c>
      <c r="AM14" s="135">
        <f t="shared" si="0"/>
        <v>12.041044434332409</v>
      </c>
      <c r="AN14" s="135">
        <f t="shared" si="0"/>
        <v>15.89030184631461</v>
      </c>
      <c r="AO14" s="135">
        <f t="shared" si="0"/>
        <v>37.621000000000002</v>
      </c>
      <c r="AP14" s="135">
        <f t="shared" si="0"/>
        <v>26.002504168711617</v>
      </c>
      <c r="AQ14" s="135">
        <f t="shared" si="0"/>
        <v>14.410048081288382</v>
      </c>
      <c r="AR14" s="135">
        <f t="shared" si="0"/>
        <v>11.582622652139523</v>
      </c>
      <c r="AS14" s="135">
        <f t="shared" si="0"/>
        <v>226.00109049654736</v>
      </c>
      <c r="AU14" s="146">
        <v>80.736999999999995</v>
      </c>
      <c r="AW14" s="147">
        <f t="shared" si="2"/>
        <v>1048.2250766295028</v>
      </c>
      <c r="AX14" s="147">
        <f t="shared" si="1"/>
        <v>62.473834796933254</v>
      </c>
      <c r="AY14" s="147">
        <f t="shared" si="1"/>
        <v>232.59560426972328</v>
      </c>
      <c r="AZ14" s="147">
        <f t="shared" si="1"/>
        <v>149.13911136569862</v>
      </c>
      <c r="BA14" s="147">
        <f t="shared" si="1"/>
        <v>196.81560927845487</v>
      </c>
      <c r="BB14" s="147">
        <f t="shared" si="1"/>
        <v>465.9697536445496</v>
      </c>
      <c r="BC14" s="147">
        <f t="shared" si="1"/>
        <v>322.06428488439775</v>
      </c>
      <c r="BD14" s="147">
        <f t="shared" si="1"/>
        <v>178.48134165609798</v>
      </c>
      <c r="BE14" s="147">
        <f t="shared" si="1"/>
        <v>143.46114733194847</v>
      </c>
      <c r="BF14" s="147">
        <f t="shared" si="1"/>
        <v>2799.2257638573069</v>
      </c>
    </row>
    <row r="15" spans="1:58">
      <c r="A15" s="83">
        <v>1988</v>
      </c>
      <c r="B15" s="144">
        <v>17.096201663426925</v>
      </c>
      <c r="C15" s="144">
        <v>2.0124499999999999</v>
      </c>
      <c r="D15" s="144">
        <v>6.6133794731741169</v>
      </c>
      <c r="E15" s="144">
        <v>3.0759735269489523</v>
      </c>
      <c r="F15" s="144">
        <v>3.805624807882019</v>
      </c>
      <c r="G15" s="144">
        <v>2.152328462007604</v>
      </c>
      <c r="H15" s="144">
        <v>5.4002171263232546</v>
      </c>
      <c r="I15" s="144">
        <v>2.2866906899522714</v>
      </c>
      <c r="J15" s="144">
        <v>3.3482246212649343</v>
      </c>
      <c r="K15" s="145">
        <v>45.791090370980079</v>
      </c>
      <c r="L15" s="83">
        <v>1988</v>
      </c>
      <c r="M15" s="144">
        <v>96.281033010795682</v>
      </c>
      <c r="N15" s="144">
        <v>3.5180500000000001</v>
      </c>
      <c r="O15" s="144">
        <v>14.132247547626552</v>
      </c>
      <c r="P15" s="144">
        <v>12.907431962253229</v>
      </c>
      <c r="Q15" s="144">
        <v>13.636984640616612</v>
      </c>
      <c r="R15" s="144">
        <v>17.022777826565225</v>
      </c>
      <c r="S15" s="144">
        <v>17.703245556723427</v>
      </c>
      <c r="T15" s="144">
        <v>13.247098118507559</v>
      </c>
      <c r="U15" s="144">
        <v>22.743375833165544</v>
      </c>
      <c r="V15" s="145">
        <v>211.19224449625383</v>
      </c>
      <c r="W15" s="83">
        <v>1988</v>
      </c>
      <c r="X15" s="50"/>
      <c r="Y15" s="50"/>
      <c r="Z15" s="50"/>
      <c r="AA15" s="50"/>
      <c r="AB15" s="50"/>
      <c r="AC15" s="50"/>
      <c r="AD15" s="50"/>
      <c r="AE15" s="50"/>
      <c r="AF15" s="50"/>
      <c r="AG15" s="50"/>
      <c r="AI15" s="83">
        <v>1988</v>
      </c>
      <c r="AJ15" s="135">
        <f t="shared" si="0"/>
        <v>113.37723467422261</v>
      </c>
      <c r="AK15" s="135">
        <f t="shared" si="0"/>
        <v>5.5305</v>
      </c>
      <c r="AL15" s="135">
        <f t="shared" si="0"/>
        <v>20.745627020800669</v>
      </c>
      <c r="AM15" s="135">
        <f t="shared" si="0"/>
        <v>15.98340548920218</v>
      </c>
      <c r="AN15" s="135">
        <f t="shared" si="0"/>
        <v>17.442609448498629</v>
      </c>
      <c r="AO15" s="135">
        <f t="shared" si="0"/>
        <v>19.175106288572827</v>
      </c>
      <c r="AP15" s="135">
        <f t="shared" si="0"/>
        <v>23.103462683046683</v>
      </c>
      <c r="AQ15" s="135">
        <f t="shared" si="0"/>
        <v>15.53378880845983</v>
      </c>
      <c r="AR15" s="135">
        <f t="shared" si="0"/>
        <v>26.091600454430477</v>
      </c>
      <c r="AS15" s="135">
        <f t="shared" si="0"/>
        <v>256.98333486723391</v>
      </c>
      <c r="AU15" s="146">
        <v>82.295000000000002</v>
      </c>
      <c r="AW15" s="147">
        <f t="shared" si="2"/>
        <v>1377.6928692414194</v>
      </c>
      <c r="AX15" s="147">
        <f t="shared" si="1"/>
        <v>67.203353788200985</v>
      </c>
      <c r="AY15" s="147">
        <f t="shared" si="1"/>
        <v>252.08854755210726</v>
      </c>
      <c r="AZ15" s="147">
        <f t="shared" si="1"/>
        <v>194.22085775809197</v>
      </c>
      <c r="BA15" s="147">
        <f t="shared" si="1"/>
        <v>211.95223827083817</v>
      </c>
      <c r="BB15" s="147">
        <f t="shared" si="1"/>
        <v>233.00451167838662</v>
      </c>
      <c r="BC15" s="147">
        <f t="shared" si="1"/>
        <v>280.73956720392107</v>
      </c>
      <c r="BD15" s="147">
        <f t="shared" si="1"/>
        <v>188.75738268983329</v>
      </c>
      <c r="BE15" s="147">
        <f t="shared" si="1"/>
        <v>317.04964401762533</v>
      </c>
      <c r="BF15" s="147">
        <f t="shared" si="1"/>
        <v>3122.7089722004239</v>
      </c>
    </row>
    <row r="16" spans="1:58">
      <c r="A16" s="83">
        <v>1989</v>
      </c>
      <c r="B16" s="144">
        <v>18.6928988960113</v>
      </c>
      <c r="C16" s="144">
        <v>2.1194999999999999</v>
      </c>
      <c r="D16" s="144">
        <v>7.4330973406066381</v>
      </c>
      <c r="E16" s="144">
        <v>3.3079528712749795</v>
      </c>
      <c r="F16" s="144">
        <v>4.1895284206208308</v>
      </c>
      <c r="G16" s="144">
        <v>1.2400151110854589</v>
      </c>
      <c r="H16" s="144">
        <v>5.6127400125969196</v>
      </c>
      <c r="I16" s="144">
        <v>2.5280929789979005</v>
      </c>
      <c r="J16" s="144">
        <v>4.4002030044636502</v>
      </c>
      <c r="K16" s="145">
        <v>49.524028635657686</v>
      </c>
      <c r="L16" s="83">
        <v>1989</v>
      </c>
      <c r="M16" s="144">
        <v>110.71667856910199</v>
      </c>
      <c r="N16" s="144">
        <v>4.3747500000000006</v>
      </c>
      <c r="O16" s="144">
        <v>14.299746389235368</v>
      </c>
      <c r="P16" s="144">
        <v>15.258213226573339</v>
      </c>
      <c r="Q16" s="144">
        <v>15.182275505511411</v>
      </c>
      <c r="R16" s="144">
        <v>11.690729510675091</v>
      </c>
      <c r="S16" s="144">
        <v>17.813446853899734</v>
      </c>
      <c r="T16" s="144">
        <v>14.586822004849799</v>
      </c>
      <c r="U16" s="144">
        <v>29.004671217219183</v>
      </c>
      <c r="V16" s="145">
        <v>232.92733327706591</v>
      </c>
      <c r="W16" s="83">
        <v>1989</v>
      </c>
      <c r="X16" s="50"/>
      <c r="Y16" s="50"/>
      <c r="Z16" s="50"/>
      <c r="AA16" s="50"/>
      <c r="AB16" s="50"/>
      <c r="AC16" s="50"/>
      <c r="AD16" s="50"/>
      <c r="AE16" s="50"/>
      <c r="AF16" s="50"/>
      <c r="AG16" s="50"/>
      <c r="AI16" s="83">
        <v>1989</v>
      </c>
      <c r="AJ16" s="135">
        <f t="shared" si="0"/>
        <v>129.40957746511327</v>
      </c>
      <c r="AK16" s="135">
        <f t="shared" si="0"/>
        <v>6.494250000000001</v>
      </c>
      <c r="AL16" s="135">
        <f t="shared" si="0"/>
        <v>21.732843729842006</v>
      </c>
      <c r="AM16" s="135">
        <f t="shared" si="0"/>
        <v>18.566166097848317</v>
      </c>
      <c r="AN16" s="135">
        <f t="shared" si="0"/>
        <v>19.371803926132241</v>
      </c>
      <c r="AO16" s="135">
        <f t="shared" si="0"/>
        <v>12.93074462176055</v>
      </c>
      <c r="AP16" s="135">
        <f t="shared" si="0"/>
        <v>23.426186866496653</v>
      </c>
      <c r="AQ16" s="135">
        <f t="shared" si="0"/>
        <v>17.114914983847697</v>
      </c>
      <c r="AR16" s="135">
        <f t="shared" si="0"/>
        <v>33.404874221682832</v>
      </c>
      <c r="AS16" s="135">
        <f t="shared" si="0"/>
        <v>282.4513619127236</v>
      </c>
      <c r="AU16" s="146">
        <v>84.138000000000005</v>
      </c>
      <c r="AW16" s="147">
        <f t="shared" si="2"/>
        <v>1538.0633894924204</v>
      </c>
      <c r="AX16" s="147">
        <f t="shared" si="1"/>
        <v>77.185694929758256</v>
      </c>
      <c r="AY16" s="147">
        <f t="shared" si="1"/>
        <v>258.29998014977781</v>
      </c>
      <c r="AZ16" s="147">
        <f t="shared" si="1"/>
        <v>220.66326865207535</v>
      </c>
      <c r="BA16" s="147">
        <f t="shared" si="1"/>
        <v>230.23846450037129</v>
      </c>
      <c r="BB16" s="147">
        <f t="shared" si="1"/>
        <v>153.68495354965117</v>
      </c>
      <c r="BC16" s="147">
        <f t="shared" si="1"/>
        <v>278.42576322822805</v>
      </c>
      <c r="BD16" s="147">
        <f t="shared" si="1"/>
        <v>203.41480643523374</v>
      </c>
      <c r="BE16" s="147">
        <f t="shared" si="1"/>
        <v>397.02481900785415</v>
      </c>
      <c r="BF16" s="147">
        <f t="shared" si="1"/>
        <v>3357.0011399453701</v>
      </c>
    </row>
    <row r="17" spans="1:58">
      <c r="A17" s="83">
        <v>1990</v>
      </c>
      <c r="B17" s="144">
        <v>20.219444496300419</v>
      </c>
      <c r="C17" s="144">
        <v>2.4900500000000001</v>
      </c>
      <c r="D17" s="144">
        <v>8.0936479431529929</v>
      </c>
      <c r="E17" s="144">
        <v>3.4055876555191187</v>
      </c>
      <c r="F17" s="144">
        <v>4.279253481431228</v>
      </c>
      <c r="G17" s="144">
        <v>0.75427391081962814</v>
      </c>
      <c r="H17" s="144">
        <v>6.2029234054576801</v>
      </c>
      <c r="I17" s="144">
        <v>3.0322221314788971</v>
      </c>
      <c r="J17" s="144">
        <v>5.0919905561818481</v>
      </c>
      <c r="K17" s="145">
        <v>53.56939358034181</v>
      </c>
      <c r="L17" s="83">
        <v>1990</v>
      </c>
      <c r="M17" s="144">
        <v>117.60650988447108</v>
      </c>
      <c r="N17" s="144">
        <v>5.2527499999999998</v>
      </c>
      <c r="O17" s="144">
        <v>15.7272093295472</v>
      </c>
      <c r="P17" s="144">
        <v>15.705500689239656</v>
      </c>
      <c r="Q17" s="144">
        <v>15.699130848334491</v>
      </c>
      <c r="R17" s="144">
        <v>9.3551608388479526</v>
      </c>
      <c r="S17" s="144">
        <v>19.73197003868502</v>
      </c>
      <c r="T17" s="144">
        <v>16.476468191378547</v>
      </c>
      <c r="U17" s="144">
        <v>31.278015124915175</v>
      </c>
      <c r="V17" s="145">
        <v>246.83271494541913</v>
      </c>
      <c r="W17" s="83">
        <v>1990</v>
      </c>
      <c r="X17" s="50"/>
      <c r="Y17" s="50"/>
      <c r="Z17" s="50"/>
      <c r="AA17" s="50"/>
      <c r="AB17" s="50"/>
      <c r="AC17" s="50"/>
      <c r="AD17" s="50"/>
      <c r="AE17" s="50"/>
      <c r="AF17" s="50"/>
      <c r="AG17" s="50"/>
      <c r="AI17" s="83">
        <v>1990</v>
      </c>
      <c r="AJ17" s="135">
        <f t="shared" si="0"/>
        <v>137.82595438077149</v>
      </c>
      <c r="AK17" s="135">
        <f t="shared" si="0"/>
        <v>7.7427999999999999</v>
      </c>
      <c r="AL17" s="135">
        <f t="shared" si="0"/>
        <v>23.820857272700195</v>
      </c>
      <c r="AM17" s="135">
        <f t="shared" si="0"/>
        <v>19.111088344758777</v>
      </c>
      <c r="AN17" s="135">
        <f t="shared" si="0"/>
        <v>19.978384329765717</v>
      </c>
      <c r="AO17" s="135">
        <f t="shared" si="0"/>
        <v>10.109434749667582</v>
      </c>
      <c r="AP17" s="135">
        <f t="shared" si="0"/>
        <v>25.934893444142702</v>
      </c>
      <c r="AQ17" s="135">
        <f t="shared" si="0"/>
        <v>19.508690322857444</v>
      </c>
      <c r="AR17" s="135">
        <f t="shared" si="0"/>
        <v>36.370005681097027</v>
      </c>
      <c r="AS17" s="135">
        <f t="shared" si="0"/>
        <v>300.40210852576092</v>
      </c>
      <c r="AU17" s="146">
        <v>86.683999999999997</v>
      </c>
      <c r="AW17" s="147">
        <f t="shared" si="2"/>
        <v>1589.9814773288208</v>
      </c>
      <c r="AX17" s="147">
        <f t="shared" si="1"/>
        <v>89.322135572885429</v>
      </c>
      <c r="AY17" s="147">
        <f t="shared" si="1"/>
        <v>274.80108523718559</v>
      </c>
      <c r="AZ17" s="147">
        <f t="shared" si="1"/>
        <v>220.46846413131348</v>
      </c>
      <c r="BA17" s="147">
        <f t="shared" si="1"/>
        <v>230.47372444471551</v>
      </c>
      <c r="BB17" s="147">
        <f t="shared" si="1"/>
        <v>116.62399923477899</v>
      </c>
      <c r="BC17" s="147">
        <f t="shared" si="1"/>
        <v>299.18893272279433</v>
      </c>
      <c r="BD17" s="147">
        <f t="shared" si="1"/>
        <v>225.05526190366672</v>
      </c>
      <c r="BE17" s="147">
        <f t="shared" si="1"/>
        <v>419.56999770542461</v>
      </c>
      <c r="BF17" s="147">
        <f t="shared" si="1"/>
        <v>3465.4850782815852</v>
      </c>
    </row>
    <row r="18" spans="1:58">
      <c r="A18" s="83">
        <v>1991</v>
      </c>
      <c r="B18" s="144">
        <v>21.688648095774209</v>
      </c>
      <c r="C18" s="144">
        <v>3.0991500000000003</v>
      </c>
      <c r="D18" s="144">
        <v>9.0031911625031462</v>
      </c>
      <c r="E18" s="144">
        <v>4.1189772686432589</v>
      </c>
      <c r="F18" s="144">
        <v>5.2706797715627776</v>
      </c>
      <c r="G18" s="144">
        <v>3.2014445286266913</v>
      </c>
      <c r="H18" s="144">
        <v>7.3276972421888971</v>
      </c>
      <c r="I18" s="144">
        <v>3.3235682730955682</v>
      </c>
      <c r="J18" s="144">
        <v>5.5429018540636861</v>
      </c>
      <c r="K18" s="145">
        <v>62.576258196458234</v>
      </c>
      <c r="L18" s="83">
        <v>1991</v>
      </c>
      <c r="M18" s="144">
        <v>141.8022589587838</v>
      </c>
      <c r="N18" s="144">
        <v>5.9906499999999996</v>
      </c>
      <c r="O18" s="144">
        <v>17.360967312250054</v>
      </c>
      <c r="P18" s="144">
        <v>17.913051849746978</v>
      </c>
      <c r="Q18" s="144">
        <v>18.908778134585884</v>
      </c>
      <c r="R18" s="144">
        <v>4.2796551212205278</v>
      </c>
      <c r="S18" s="144">
        <v>21.892088573296181</v>
      </c>
      <c r="T18" s="144">
        <v>17.269122006828361</v>
      </c>
      <c r="U18" s="144">
        <v>34.04535332432998</v>
      </c>
      <c r="V18" s="145">
        <v>279.46192528104177</v>
      </c>
      <c r="W18" s="83">
        <v>1991</v>
      </c>
      <c r="X18" s="50"/>
      <c r="Y18" s="50"/>
      <c r="Z18" s="50"/>
      <c r="AA18" s="50"/>
      <c r="AB18" s="50"/>
      <c r="AC18" s="50"/>
      <c r="AD18" s="50"/>
      <c r="AE18" s="50"/>
      <c r="AF18" s="50"/>
      <c r="AG18" s="50"/>
      <c r="AI18" s="83">
        <v>1991</v>
      </c>
      <c r="AJ18" s="135">
        <f t="shared" ref="AJ18:AS42" si="3">B18+M18+X18</f>
        <v>163.49090705455799</v>
      </c>
      <c r="AK18" s="135">
        <f t="shared" si="3"/>
        <v>9.0898000000000003</v>
      </c>
      <c r="AL18" s="135">
        <f t="shared" si="3"/>
        <v>26.3641584747532</v>
      </c>
      <c r="AM18" s="135">
        <f t="shared" si="3"/>
        <v>22.032029118390238</v>
      </c>
      <c r="AN18" s="135">
        <f t="shared" si="3"/>
        <v>24.179457906148663</v>
      </c>
      <c r="AO18" s="135">
        <f t="shared" si="3"/>
        <v>7.4810996498472191</v>
      </c>
      <c r="AP18" s="135">
        <f t="shared" si="3"/>
        <v>29.219785815485078</v>
      </c>
      <c r="AQ18" s="135">
        <f t="shared" si="3"/>
        <v>20.592690279923929</v>
      </c>
      <c r="AR18" s="135">
        <f t="shared" si="3"/>
        <v>39.588255178393666</v>
      </c>
      <c r="AS18" s="135">
        <f t="shared" si="3"/>
        <v>342.03818347750001</v>
      </c>
      <c r="AU18" s="146">
        <v>89.837000000000003</v>
      </c>
      <c r="AW18" s="147">
        <f t="shared" si="2"/>
        <v>1819.8616055139639</v>
      </c>
      <c r="AX18" s="147">
        <f t="shared" si="2"/>
        <v>101.18102786157152</v>
      </c>
      <c r="AY18" s="147">
        <f t="shared" si="2"/>
        <v>293.46659477446042</v>
      </c>
      <c r="AZ18" s="147">
        <f t="shared" si="2"/>
        <v>245.24448855583151</v>
      </c>
      <c r="BA18" s="147">
        <f t="shared" si="2"/>
        <v>269.14810051703262</v>
      </c>
      <c r="BB18" s="147">
        <f t="shared" si="2"/>
        <v>83.274148177779963</v>
      </c>
      <c r="BC18" s="147">
        <f t="shared" si="2"/>
        <v>325.25335680716273</v>
      </c>
      <c r="BD18" s="147">
        <f t="shared" si="2"/>
        <v>229.22281776911439</v>
      </c>
      <c r="BE18" s="147">
        <f t="shared" si="2"/>
        <v>440.66759996876192</v>
      </c>
      <c r="BF18" s="147">
        <f t="shared" si="2"/>
        <v>3807.319739945679</v>
      </c>
    </row>
    <row r="19" spans="1:58">
      <c r="A19" s="83">
        <v>1992</v>
      </c>
      <c r="B19" s="144">
        <v>22.745775028457821</v>
      </c>
      <c r="C19" s="144">
        <v>3.6667964999999998</v>
      </c>
      <c r="D19" s="144">
        <v>9.7204637211022167</v>
      </c>
      <c r="E19" s="144">
        <v>4.2667444355321535</v>
      </c>
      <c r="F19" s="144">
        <v>6.8051219897253263</v>
      </c>
      <c r="G19" s="144">
        <v>2.7352518994687296</v>
      </c>
      <c r="H19" s="144">
        <v>7.6520628947268836</v>
      </c>
      <c r="I19" s="144">
        <v>3.7787347754113694</v>
      </c>
      <c r="J19" s="144">
        <v>6.1403427069489265</v>
      </c>
      <c r="K19" s="145">
        <v>67.511293951373432</v>
      </c>
      <c r="L19" s="83">
        <v>1992</v>
      </c>
      <c r="M19" s="144">
        <v>134.68677847960532</v>
      </c>
      <c r="N19" s="144">
        <v>6.6106999999999996</v>
      </c>
      <c r="O19" s="144">
        <v>18.255362946602567</v>
      </c>
      <c r="P19" s="144">
        <v>18.439116590476786</v>
      </c>
      <c r="Q19" s="144">
        <v>18.728055477139144</v>
      </c>
      <c r="R19" s="144">
        <v>5.9802850103591263</v>
      </c>
      <c r="S19" s="144">
        <v>23.019718440063102</v>
      </c>
      <c r="T19" s="144">
        <v>18.161036320832707</v>
      </c>
      <c r="U19" s="144">
        <v>35.757026285062985</v>
      </c>
      <c r="V19" s="145">
        <v>279.6380795501417</v>
      </c>
      <c r="W19" s="83">
        <v>1992</v>
      </c>
      <c r="X19" s="50"/>
      <c r="Y19" s="50"/>
      <c r="Z19" s="50"/>
      <c r="AA19" s="50"/>
      <c r="AB19" s="50"/>
      <c r="AC19" s="50"/>
      <c r="AD19" s="50"/>
      <c r="AE19" s="50"/>
      <c r="AF19" s="50"/>
      <c r="AG19" s="50"/>
      <c r="AI19" s="83">
        <v>1992</v>
      </c>
      <c r="AJ19" s="135">
        <f t="shared" si="3"/>
        <v>157.43255350806314</v>
      </c>
      <c r="AK19" s="135">
        <f t="shared" si="3"/>
        <v>10.2774965</v>
      </c>
      <c r="AL19" s="135">
        <f t="shared" si="3"/>
        <v>27.975826667704784</v>
      </c>
      <c r="AM19" s="135">
        <f t="shared" si="3"/>
        <v>22.70586102600894</v>
      </c>
      <c r="AN19" s="135">
        <f t="shared" si="3"/>
        <v>25.533177466864469</v>
      </c>
      <c r="AO19" s="135">
        <f t="shared" si="3"/>
        <v>8.7155369098278559</v>
      </c>
      <c r="AP19" s="135">
        <f t="shared" si="3"/>
        <v>30.671781334789983</v>
      </c>
      <c r="AQ19" s="135">
        <f t="shared" si="3"/>
        <v>21.939771096244076</v>
      </c>
      <c r="AR19" s="135">
        <f t="shared" si="3"/>
        <v>41.897368992011913</v>
      </c>
      <c r="AS19" s="135">
        <f t="shared" si="3"/>
        <v>347.14937350151513</v>
      </c>
      <c r="AU19" s="146">
        <v>92.524000000000001</v>
      </c>
      <c r="AW19" s="147">
        <f t="shared" si="2"/>
        <v>1701.5320728466468</v>
      </c>
      <c r="AX19" s="147">
        <f t="shared" si="2"/>
        <v>111.07924970818381</v>
      </c>
      <c r="AY19" s="147">
        <f t="shared" si="2"/>
        <v>302.3629184612077</v>
      </c>
      <c r="AZ19" s="147">
        <f t="shared" si="2"/>
        <v>245.40509517540249</v>
      </c>
      <c r="BA19" s="147">
        <f t="shared" si="2"/>
        <v>275.96274984722305</v>
      </c>
      <c r="BB19" s="147">
        <f t="shared" si="2"/>
        <v>94.19758019354822</v>
      </c>
      <c r="BC19" s="147">
        <f t="shared" si="2"/>
        <v>331.50081421890519</v>
      </c>
      <c r="BD19" s="147">
        <f t="shared" si="2"/>
        <v>237.1251901803216</v>
      </c>
      <c r="BE19" s="147">
        <f t="shared" si="2"/>
        <v>452.8270393845047</v>
      </c>
      <c r="BF19" s="147">
        <f t="shared" si="2"/>
        <v>3751.9927100159434</v>
      </c>
    </row>
    <row r="20" spans="1:58">
      <c r="A20" s="83">
        <v>1993</v>
      </c>
      <c r="B20" s="144">
        <v>26.469325945892464</v>
      </c>
      <c r="C20" s="144">
        <v>5.287563609347826</v>
      </c>
      <c r="D20" s="144">
        <v>9.8691221950649162</v>
      </c>
      <c r="E20" s="144">
        <v>6.476782080877463</v>
      </c>
      <c r="F20" s="144">
        <v>8.4717927507743376</v>
      </c>
      <c r="G20" s="144">
        <v>5.9320207294453517</v>
      </c>
      <c r="H20" s="144">
        <v>7.4042799745788157</v>
      </c>
      <c r="I20" s="144">
        <v>3.8894805957031262</v>
      </c>
      <c r="J20" s="144">
        <v>6.2816989400861845</v>
      </c>
      <c r="K20" s="145">
        <v>80.082066821770482</v>
      </c>
      <c r="L20" s="83">
        <v>1993</v>
      </c>
      <c r="M20" s="144">
        <v>133.38739240475562</v>
      </c>
      <c r="N20" s="144">
        <v>7.7725803750000004</v>
      </c>
      <c r="O20" s="144">
        <v>19.166229873526653</v>
      </c>
      <c r="P20" s="144">
        <v>17.463173459116589</v>
      </c>
      <c r="Q20" s="144">
        <v>18.369803157146841</v>
      </c>
      <c r="R20" s="144">
        <v>6.5990924074246049</v>
      </c>
      <c r="S20" s="144">
        <v>25.695825928658792</v>
      </c>
      <c r="T20" s="144">
        <v>20.693371579473567</v>
      </c>
      <c r="U20" s="144">
        <v>37.928671691247487</v>
      </c>
      <c r="V20" s="145">
        <v>287.07614087635017</v>
      </c>
      <c r="W20" s="83">
        <v>1993</v>
      </c>
      <c r="X20" s="50"/>
      <c r="Y20" s="50"/>
      <c r="Z20" s="50"/>
      <c r="AA20" s="50"/>
      <c r="AB20" s="50"/>
      <c r="AC20" s="50"/>
      <c r="AD20" s="50"/>
      <c r="AE20" s="50"/>
      <c r="AF20" s="50"/>
      <c r="AG20" s="50"/>
      <c r="AI20" s="83">
        <v>1993</v>
      </c>
      <c r="AJ20" s="135">
        <f t="shared" si="3"/>
        <v>159.85671835064807</v>
      </c>
      <c r="AK20" s="135">
        <f t="shared" si="3"/>
        <v>13.060143984347826</v>
      </c>
      <c r="AL20" s="135">
        <f t="shared" si="3"/>
        <v>29.035352068591571</v>
      </c>
      <c r="AM20" s="135">
        <f t="shared" si="3"/>
        <v>23.939955539994052</v>
      </c>
      <c r="AN20" s="135">
        <f t="shared" si="3"/>
        <v>26.841595907921178</v>
      </c>
      <c r="AO20" s="135">
        <f t="shared" si="3"/>
        <v>12.531113136869957</v>
      </c>
      <c r="AP20" s="135">
        <f t="shared" si="3"/>
        <v>33.100105903237605</v>
      </c>
      <c r="AQ20" s="135">
        <f t="shared" si="3"/>
        <v>24.582852175176694</v>
      </c>
      <c r="AR20" s="135">
        <f t="shared" si="3"/>
        <v>44.210370631333674</v>
      </c>
      <c r="AS20" s="135">
        <f t="shared" si="3"/>
        <v>367.15820769812063</v>
      </c>
      <c r="AU20" s="146">
        <v>93.906000000000006</v>
      </c>
      <c r="AW20" s="147">
        <f t="shared" si="2"/>
        <v>1702.3056924014234</v>
      </c>
      <c r="AX20" s="147">
        <f t="shared" si="2"/>
        <v>139.07677873988695</v>
      </c>
      <c r="AY20" s="147">
        <f t="shared" si="2"/>
        <v>309.19592005400688</v>
      </c>
      <c r="AZ20" s="147">
        <f t="shared" si="2"/>
        <v>254.93531339844151</v>
      </c>
      <c r="BA20" s="147">
        <f t="shared" si="2"/>
        <v>285.83472736482418</v>
      </c>
      <c r="BB20" s="147">
        <f t="shared" si="2"/>
        <v>133.44315737940022</v>
      </c>
      <c r="BC20" s="147">
        <f t="shared" si="2"/>
        <v>352.48126747212751</v>
      </c>
      <c r="BD20" s="147">
        <f t="shared" si="2"/>
        <v>261.7814854767181</v>
      </c>
      <c r="BE20" s="147">
        <f t="shared" si="2"/>
        <v>470.793885708407</v>
      </c>
      <c r="BF20" s="147">
        <f t="shared" si="2"/>
        <v>3909.8482279952354</v>
      </c>
    </row>
    <row r="21" spans="1:58">
      <c r="A21" s="83">
        <v>1994</v>
      </c>
      <c r="B21" s="144">
        <v>27.13046066707313</v>
      </c>
      <c r="C21" s="144">
        <v>7.3129354787745058</v>
      </c>
      <c r="D21" s="144">
        <v>10.026243463626631</v>
      </c>
      <c r="E21" s="144">
        <v>6.5727786214132919</v>
      </c>
      <c r="F21" s="144">
        <v>7.8250210753543721</v>
      </c>
      <c r="G21" s="144">
        <v>15.291445309571451</v>
      </c>
      <c r="H21" s="144">
        <v>9.2571988421945601</v>
      </c>
      <c r="I21" s="144">
        <v>4.0624765105657836</v>
      </c>
      <c r="J21" s="144">
        <v>6.5243410863588807</v>
      </c>
      <c r="K21" s="145">
        <v>94.002901054932607</v>
      </c>
      <c r="L21" s="83">
        <v>1994</v>
      </c>
      <c r="M21" s="144">
        <v>126.7622521894193</v>
      </c>
      <c r="N21" s="144">
        <v>8.419928591794573</v>
      </c>
      <c r="O21" s="144">
        <v>19.952104826472446</v>
      </c>
      <c r="P21" s="144">
        <v>17.976008408258039</v>
      </c>
      <c r="Q21" s="144">
        <v>16.901950412997028</v>
      </c>
      <c r="R21" s="144">
        <v>4.8053689625933487</v>
      </c>
      <c r="S21" s="144">
        <v>29.192291584468197</v>
      </c>
      <c r="T21" s="144">
        <v>21.771216633333356</v>
      </c>
      <c r="U21" s="144">
        <v>40.543008689050545</v>
      </c>
      <c r="V21" s="145">
        <v>286.32413029838682</v>
      </c>
      <c r="W21" s="83">
        <v>1994</v>
      </c>
      <c r="X21" s="50"/>
      <c r="Y21" s="50"/>
      <c r="Z21" s="50"/>
      <c r="AA21" s="50"/>
      <c r="AB21" s="50"/>
      <c r="AC21" s="50"/>
      <c r="AD21" s="50"/>
      <c r="AE21" s="50"/>
      <c r="AF21" s="50"/>
      <c r="AG21" s="50"/>
      <c r="AI21" s="83">
        <v>1994</v>
      </c>
      <c r="AJ21" s="135">
        <f t="shared" si="3"/>
        <v>153.89271285649244</v>
      </c>
      <c r="AK21" s="135">
        <f t="shared" si="3"/>
        <v>15.732864070569079</v>
      </c>
      <c r="AL21" s="135">
        <f t="shared" si="3"/>
        <v>29.978348290099078</v>
      </c>
      <c r="AM21" s="135">
        <f t="shared" si="3"/>
        <v>24.548787029671331</v>
      </c>
      <c r="AN21" s="135">
        <f t="shared" si="3"/>
        <v>24.726971488351399</v>
      </c>
      <c r="AO21" s="135">
        <f t="shared" si="3"/>
        <v>20.096814272164799</v>
      </c>
      <c r="AP21" s="135">
        <f t="shared" si="3"/>
        <v>38.449490426662756</v>
      </c>
      <c r="AQ21" s="135">
        <f t="shared" si="3"/>
        <v>25.83369314389914</v>
      </c>
      <c r="AR21" s="135">
        <f t="shared" si="3"/>
        <v>47.067349775409426</v>
      </c>
      <c r="AS21" s="135">
        <f t="shared" si="3"/>
        <v>380.3270313533194</v>
      </c>
      <c r="AU21" s="146">
        <v>94.852000000000004</v>
      </c>
      <c r="AW21" s="147">
        <f t="shared" si="2"/>
        <v>1622.450900945604</v>
      </c>
      <c r="AX21" s="147">
        <f t="shared" si="2"/>
        <v>165.86749958429004</v>
      </c>
      <c r="AY21" s="147">
        <f t="shared" si="2"/>
        <v>316.05393971765568</v>
      </c>
      <c r="AZ21" s="147">
        <f t="shared" si="2"/>
        <v>258.81148557406624</v>
      </c>
      <c r="BA21" s="147">
        <f t="shared" si="2"/>
        <v>260.69003804191158</v>
      </c>
      <c r="BB21" s="147">
        <f t="shared" si="2"/>
        <v>211.87549310678531</v>
      </c>
      <c r="BC21" s="147">
        <f t="shared" si="2"/>
        <v>405.36299104565802</v>
      </c>
      <c r="BD21" s="147">
        <f t="shared" si="2"/>
        <v>272.35791700648525</v>
      </c>
      <c r="BE21" s="147">
        <f t="shared" si="2"/>
        <v>496.21884383470484</v>
      </c>
      <c r="BF21" s="147">
        <f t="shared" si="2"/>
        <v>4009.6891088571606</v>
      </c>
    </row>
    <row r="22" spans="1:58">
      <c r="A22" s="83">
        <v>1995</v>
      </c>
      <c r="B22" s="144">
        <v>28.02129678308847</v>
      </c>
      <c r="C22" s="144">
        <v>7.6872515347368866</v>
      </c>
      <c r="D22" s="144">
        <v>10.31504029291456</v>
      </c>
      <c r="E22" s="144">
        <v>6.6719700803261048</v>
      </c>
      <c r="F22" s="144">
        <v>7.7419554425277379</v>
      </c>
      <c r="G22" s="144">
        <v>13.617442520254851</v>
      </c>
      <c r="H22" s="144">
        <v>10.129656925127096</v>
      </c>
      <c r="I22" s="144">
        <v>4.7519426573087653</v>
      </c>
      <c r="J22" s="144">
        <v>6.8312975816392498</v>
      </c>
      <c r="K22" s="145">
        <v>95.767853817923736</v>
      </c>
      <c r="L22" s="83">
        <v>1995</v>
      </c>
      <c r="M22" s="144">
        <v>121.55019148020354</v>
      </c>
      <c r="N22" s="144">
        <v>11.632866708012465</v>
      </c>
      <c r="O22" s="144">
        <v>20.523051540515169</v>
      </c>
      <c r="P22" s="144">
        <v>18.225112557254139</v>
      </c>
      <c r="Q22" s="144">
        <v>18.032611970235337</v>
      </c>
      <c r="R22" s="144">
        <v>7.8595612208673238</v>
      </c>
      <c r="S22" s="144">
        <v>30.914287944777357</v>
      </c>
      <c r="T22" s="144">
        <v>20.350714251976218</v>
      </c>
      <c r="U22" s="144">
        <v>45.903096935336876</v>
      </c>
      <c r="V22" s="145">
        <v>294.99149460917846</v>
      </c>
      <c r="W22" s="83">
        <v>1995</v>
      </c>
      <c r="X22" s="50"/>
      <c r="Y22" s="50"/>
      <c r="Z22" s="50"/>
      <c r="AA22" s="50"/>
      <c r="AB22" s="50"/>
      <c r="AC22" s="50"/>
      <c r="AD22" s="50"/>
      <c r="AE22" s="50"/>
      <c r="AF22" s="50"/>
      <c r="AG22" s="50"/>
      <c r="AI22" s="83">
        <v>1995</v>
      </c>
      <c r="AJ22" s="135">
        <f t="shared" si="3"/>
        <v>149.571488263292</v>
      </c>
      <c r="AK22" s="135">
        <f t="shared" si="3"/>
        <v>19.320118242749352</v>
      </c>
      <c r="AL22" s="135">
        <f t="shared" si="3"/>
        <v>30.838091833429729</v>
      </c>
      <c r="AM22" s="135">
        <f t="shared" si="3"/>
        <v>24.897082637580244</v>
      </c>
      <c r="AN22" s="135">
        <f t="shared" si="3"/>
        <v>25.774567412763076</v>
      </c>
      <c r="AO22" s="135">
        <f t="shared" si="3"/>
        <v>21.477003741122175</v>
      </c>
      <c r="AP22" s="135">
        <f t="shared" si="3"/>
        <v>41.04394486990445</v>
      </c>
      <c r="AQ22" s="135">
        <f t="shared" si="3"/>
        <v>25.102656909284981</v>
      </c>
      <c r="AR22" s="135">
        <f t="shared" si="3"/>
        <v>52.734394516976124</v>
      </c>
      <c r="AS22" s="135">
        <f t="shared" si="3"/>
        <v>390.75934842710217</v>
      </c>
      <c r="AU22" s="146">
        <v>97.02000000000001</v>
      </c>
      <c r="AW22" s="147">
        <f t="shared" si="2"/>
        <v>1541.6562385414552</v>
      </c>
      <c r="AX22" s="147">
        <f t="shared" si="2"/>
        <v>199.13541788032725</v>
      </c>
      <c r="AY22" s="147">
        <f t="shared" si="2"/>
        <v>317.8529358217865</v>
      </c>
      <c r="AZ22" s="147">
        <f t="shared" si="2"/>
        <v>256.6180440896747</v>
      </c>
      <c r="BA22" s="147">
        <f t="shared" si="2"/>
        <v>265.66241406682207</v>
      </c>
      <c r="BB22" s="147">
        <f t="shared" si="2"/>
        <v>221.36676706990488</v>
      </c>
      <c r="BC22" s="147">
        <f t="shared" si="2"/>
        <v>423.04622624102706</v>
      </c>
      <c r="BD22" s="147">
        <f t="shared" si="2"/>
        <v>258.73692959477404</v>
      </c>
      <c r="BE22" s="147">
        <f t="shared" si="2"/>
        <v>543.54148131288514</v>
      </c>
      <c r="BF22" s="147">
        <f t="shared" si="2"/>
        <v>4027.6164546186569</v>
      </c>
    </row>
    <row r="23" spans="1:58">
      <c r="A23" s="83">
        <v>1996</v>
      </c>
      <c r="B23" s="144">
        <v>35.826208518073393</v>
      </c>
      <c r="C23" s="144">
        <v>8.241910194154336</v>
      </c>
      <c r="D23" s="144">
        <v>11.028225420500208</v>
      </c>
      <c r="E23" s="144">
        <v>8.2924418945440941</v>
      </c>
      <c r="F23" s="144">
        <v>8.7796073850227287</v>
      </c>
      <c r="G23" s="144">
        <v>15.780393703355912</v>
      </c>
      <c r="H23" s="144">
        <v>10.280648149509167</v>
      </c>
      <c r="I23" s="144">
        <v>4.6235641142699482</v>
      </c>
      <c r="J23" s="144">
        <v>7.3609503625303629</v>
      </c>
      <c r="K23" s="145">
        <v>110.21394974196014</v>
      </c>
      <c r="L23" s="83">
        <v>1996</v>
      </c>
      <c r="M23" s="144">
        <v>101.55858677325953</v>
      </c>
      <c r="N23" s="144">
        <v>13.176115006558724</v>
      </c>
      <c r="O23" s="144">
        <v>20.988177730407681</v>
      </c>
      <c r="P23" s="144">
        <v>16.243413408479775</v>
      </c>
      <c r="Q23" s="144">
        <v>17.869764350341541</v>
      </c>
      <c r="R23" s="144">
        <v>9.5579888233111046</v>
      </c>
      <c r="S23" s="144">
        <v>31.954685880325901</v>
      </c>
      <c r="T23" s="144">
        <v>18.305330823864384</v>
      </c>
      <c r="U23" s="144">
        <v>48.018844451449098</v>
      </c>
      <c r="V23" s="145">
        <v>277.67290724799773</v>
      </c>
      <c r="W23" s="83">
        <v>1996</v>
      </c>
      <c r="X23" s="50"/>
      <c r="Y23" s="50"/>
      <c r="Z23" s="50"/>
      <c r="AA23" s="50"/>
      <c r="AB23" s="50"/>
      <c r="AC23" s="50"/>
      <c r="AD23" s="50"/>
      <c r="AE23" s="50"/>
      <c r="AF23" s="50"/>
      <c r="AG23" s="50"/>
      <c r="AI23" s="83">
        <v>1996</v>
      </c>
      <c r="AJ23" s="135">
        <f t="shared" si="3"/>
        <v>137.38479529133292</v>
      </c>
      <c r="AK23" s="135">
        <f t="shared" si="3"/>
        <v>21.41802520071306</v>
      </c>
      <c r="AL23" s="135">
        <f t="shared" si="3"/>
        <v>32.016403150907891</v>
      </c>
      <c r="AM23" s="135">
        <f t="shared" si="3"/>
        <v>24.535855303023869</v>
      </c>
      <c r="AN23" s="135">
        <f t="shared" si="3"/>
        <v>26.649371735364269</v>
      </c>
      <c r="AO23" s="135">
        <f t="shared" si="3"/>
        <v>25.338382526667019</v>
      </c>
      <c r="AP23" s="135">
        <f t="shared" si="3"/>
        <v>42.235334029835066</v>
      </c>
      <c r="AQ23" s="135">
        <f t="shared" si="3"/>
        <v>22.928894938134334</v>
      </c>
      <c r="AR23" s="135">
        <f t="shared" si="3"/>
        <v>55.379794813979458</v>
      </c>
      <c r="AS23" s="135">
        <f t="shared" si="3"/>
        <v>387.88685698995789</v>
      </c>
      <c r="AU23" s="146">
        <v>98.952999999999989</v>
      </c>
      <c r="AW23" s="147">
        <f t="shared" si="2"/>
        <v>1388.3843369208912</v>
      </c>
      <c r="AX23" s="147">
        <f t="shared" si="2"/>
        <v>216.44644629989051</v>
      </c>
      <c r="AY23" s="147">
        <f t="shared" si="2"/>
        <v>323.55161693842427</v>
      </c>
      <c r="AZ23" s="147">
        <f t="shared" si="2"/>
        <v>247.95463809105203</v>
      </c>
      <c r="BA23" s="147">
        <f t="shared" si="2"/>
        <v>269.31342895479946</v>
      </c>
      <c r="BB23" s="147">
        <f t="shared" si="2"/>
        <v>256.06482397367455</v>
      </c>
      <c r="BC23" s="147">
        <f t="shared" si="2"/>
        <v>426.82216840151455</v>
      </c>
      <c r="BD23" s="147">
        <f t="shared" si="2"/>
        <v>231.71500548881122</v>
      </c>
      <c r="BE23" s="147">
        <f t="shared" si="2"/>
        <v>559.65756282254677</v>
      </c>
      <c r="BF23" s="147">
        <f t="shared" si="2"/>
        <v>3919.9100278916048</v>
      </c>
    </row>
    <row r="24" spans="1:58">
      <c r="A24" s="83">
        <v>1997</v>
      </c>
      <c r="B24" s="144">
        <v>29.334377772097788</v>
      </c>
      <c r="C24" s="144">
        <v>8.8905870775029232</v>
      </c>
      <c r="D24" s="144">
        <v>11.453073829827241</v>
      </c>
      <c r="E24" s="144">
        <v>10.332756655719754</v>
      </c>
      <c r="F24" s="144">
        <v>10.636653242208741</v>
      </c>
      <c r="G24" s="144">
        <v>2.7291960473416008</v>
      </c>
      <c r="H24" s="144">
        <v>16.386929209756783</v>
      </c>
      <c r="I24" s="144">
        <v>4.7365285322739856</v>
      </c>
      <c r="J24" s="144">
        <v>8.7844831133802224</v>
      </c>
      <c r="K24" s="145">
        <v>103.28458548010904</v>
      </c>
      <c r="L24" s="83">
        <v>1997</v>
      </c>
      <c r="M24" s="144">
        <v>107.96063287392865</v>
      </c>
      <c r="N24" s="144">
        <v>12.751242718077298</v>
      </c>
      <c r="O24" s="144">
        <v>20.281260894255659</v>
      </c>
      <c r="P24" s="144">
        <v>19.762704081722163</v>
      </c>
      <c r="Q24" s="144">
        <v>20.271616779749682</v>
      </c>
      <c r="R24" s="144">
        <v>8.5097847054913949</v>
      </c>
      <c r="S24" s="144">
        <v>30.065699709754206</v>
      </c>
      <c r="T24" s="144">
        <v>17.553227565035634</v>
      </c>
      <c r="U24" s="144">
        <v>51.808622440995293</v>
      </c>
      <c r="V24" s="145">
        <v>288.96479176900993</v>
      </c>
      <c r="W24" s="83">
        <v>1997</v>
      </c>
      <c r="X24" s="50"/>
      <c r="Y24" s="50"/>
      <c r="Z24" s="50"/>
      <c r="AA24" s="50"/>
      <c r="AB24" s="50"/>
      <c r="AC24" s="50"/>
      <c r="AD24" s="50"/>
      <c r="AE24" s="50"/>
      <c r="AF24" s="50"/>
      <c r="AG24" s="50"/>
      <c r="AI24" s="83">
        <v>1997</v>
      </c>
      <c r="AJ24" s="135">
        <f t="shared" si="3"/>
        <v>137.29501064602644</v>
      </c>
      <c r="AK24" s="135">
        <f t="shared" si="3"/>
        <v>21.641829795580222</v>
      </c>
      <c r="AL24" s="135">
        <f t="shared" si="3"/>
        <v>31.734334724082899</v>
      </c>
      <c r="AM24" s="135">
        <f t="shared" si="3"/>
        <v>30.095460737441918</v>
      </c>
      <c r="AN24" s="135">
        <f t="shared" si="3"/>
        <v>30.908270021958423</v>
      </c>
      <c r="AO24" s="135">
        <f t="shared" si="3"/>
        <v>11.238980752832996</v>
      </c>
      <c r="AP24" s="135">
        <f t="shared" si="3"/>
        <v>46.452628919510985</v>
      </c>
      <c r="AQ24" s="135">
        <f t="shared" si="3"/>
        <v>22.28975609730962</v>
      </c>
      <c r="AR24" s="135">
        <f t="shared" si="3"/>
        <v>60.593105554375512</v>
      </c>
      <c r="AS24" s="135">
        <f t="shared" si="3"/>
        <v>392.24937724911899</v>
      </c>
      <c r="AU24" s="146">
        <v>99.525999999999996</v>
      </c>
      <c r="AW24" s="147">
        <f t="shared" si="2"/>
        <v>1379.4888837693311</v>
      </c>
      <c r="AX24" s="147">
        <f t="shared" si="2"/>
        <v>217.44900624540546</v>
      </c>
      <c r="AY24" s="147">
        <f t="shared" si="2"/>
        <v>318.85471860702631</v>
      </c>
      <c r="AZ24" s="147">
        <f t="shared" si="2"/>
        <v>302.3879261443434</v>
      </c>
      <c r="BA24" s="147">
        <f t="shared" si="2"/>
        <v>310.55472963806869</v>
      </c>
      <c r="BB24" s="147">
        <f t="shared" si="2"/>
        <v>112.92507237137026</v>
      </c>
      <c r="BC24" s="147">
        <f t="shared" si="2"/>
        <v>466.73863030274487</v>
      </c>
      <c r="BD24" s="147">
        <f t="shared" si="2"/>
        <v>223.95912723619577</v>
      </c>
      <c r="BE24" s="147">
        <f t="shared" si="2"/>
        <v>608.81684740043318</v>
      </c>
      <c r="BF24" s="147">
        <f t="shared" si="2"/>
        <v>3941.1749417149185</v>
      </c>
    </row>
    <row r="25" spans="1:58">
      <c r="A25" s="83">
        <v>1998</v>
      </c>
      <c r="B25" s="144">
        <v>26.211838790169228</v>
      </c>
      <c r="C25" s="144">
        <v>8.8857274448581212</v>
      </c>
      <c r="D25" s="144">
        <v>11.462167607959648</v>
      </c>
      <c r="E25" s="144">
        <v>9.6648682169592739</v>
      </c>
      <c r="F25" s="144">
        <v>10.645124461181176</v>
      </c>
      <c r="G25" s="144">
        <v>3.2079812891901418</v>
      </c>
      <c r="H25" s="144">
        <v>19.388109456436617</v>
      </c>
      <c r="I25" s="144">
        <v>4.7713327436530522</v>
      </c>
      <c r="J25" s="144">
        <v>9.8762773391152354</v>
      </c>
      <c r="K25" s="145">
        <v>104.11342734952251</v>
      </c>
      <c r="L25" s="83">
        <v>1998</v>
      </c>
      <c r="M25" s="144">
        <v>120.64267773587865</v>
      </c>
      <c r="N25" s="144">
        <v>12.122453658167995</v>
      </c>
      <c r="O25" s="144">
        <v>20.510737415849434</v>
      </c>
      <c r="P25" s="144">
        <v>18.221120378114257</v>
      </c>
      <c r="Q25" s="144">
        <v>21.135010769360008</v>
      </c>
      <c r="R25" s="144">
        <v>14.616120553826027</v>
      </c>
      <c r="S25" s="144">
        <v>30.905188980101826</v>
      </c>
      <c r="T25" s="144">
        <v>18.620348530037454</v>
      </c>
      <c r="U25" s="144">
        <v>53.072682981047706</v>
      </c>
      <c r="V25" s="145">
        <v>309.84634100238333</v>
      </c>
      <c r="W25" s="83">
        <v>1998</v>
      </c>
      <c r="X25" s="50"/>
      <c r="Y25" s="50"/>
      <c r="Z25" s="50"/>
      <c r="AA25" s="50"/>
      <c r="AB25" s="50"/>
      <c r="AC25" s="50"/>
      <c r="AD25" s="50"/>
      <c r="AE25" s="50"/>
      <c r="AF25" s="50"/>
      <c r="AG25" s="50"/>
      <c r="AI25" s="83">
        <v>1998</v>
      </c>
      <c r="AJ25" s="135">
        <f t="shared" si="3"/>
        <v>146.85451652604789</v>
      </c>
      <c r="AK25" s="135">
        <f t="shared" si="3"/>
        <v>21.008181103026118</v>
      </c>
      <c r="AL25" s="135">
        <f t="shared" si="3"/>
        <v>31.972905023809084</v>
      </c>
      <c r="AM25" s="135">
        <f t="shared" si="3"/>
        <v>27.885988595073531</v>
      </c>
      <c r="AN25" s="135">
        <f t="shared" si="3"/>
        <v>31.780135230541184</v>
      </c>
      <c r="AO25" s="135">
        <f t="shared" si="3"/>
        <v>17.82410184301617</v>
      </c>
      <c r="AP25" s="135">
        <f t="shared" si="3"/>
        <v>50.293298436538443</v>
      </c>
      <c r="AQ25" s="135">
        <f t="shared" si="3"/>
        <v>23.391681273690505</v>
      </c>
      <c r="AR25" s="135">
        <f t="shared" si="3"/>
        <v>62.948960320162939</v>
      </c>
      <c r="AS25" s="135">
        <f t="shared" si="3"/>
        <v>413.95976835190584</v>
      </c>
      <c r="AU25" s="146">
        <v>98.331999999999994</v>
      </c>
      <c r="AW25" s="147">
        <f t="shared" si="2"/>
        <v>1493.456011532847</v>
      </c>
      <c r="AX25" s="147">
        <f t="shared" si="2"/>
        <v>213.64541657879548</v>
      </c>
      <c r="AY25" s="147">
        <f t="shared" si="2"/>
        <v>325.15259553155721</v>
      </c>
      <c r="AZ25" s="147">
        <f t="shared" si="2"/>
        <v>283.59016998610355</v>
      </c>
      <c r="BA25" s="147">
        <f t="shared" si="2"/>
        <v>323.19219817090254</v>
      </c>
      <c r="BB25" s="147">
        <f t="shared" si="2"/>
        <v>181.26451046471314</v>
      </c>
      <c r="BC25" s="147">
        <f t="shared" si="2"/>
        <v>511.46420734388033</v>
      </c>
      <c r="BD25" s="147">
        <f t="shared" si="2"/>
        <v>237.88473003387003</v>
      </c>
      <c r="BE25" s="147">
        <f t="shared" si="2"/>
        <v>640.16759874875868</v>
      </c>
      <c r="BF25" s="147">
        <f t="shared" si="2"/>
        <v>4209.8174383914284</v>
      </c>
    </row>
    <row r="26" spans="1:58">
      <c r="A26" s="83">
        <v>1999</v>
      </c>
      <c r="B26" s="144">
        <v>26.939120192641692</v>
      </c>
      <c r="C26" s="144">
        <v>9.7935015328551476</v>
      </c>
      <c r="D26" s="144">
        <v>11.589767559735092</v>
      </c>
      <c r="E26" s="144">
        <v>10.769988149040406</v>
      </c>
      <c r="F26" s="144">
        <v>12.424462661619017</v>
      </c>
      <c r="G26" s="144">
        <v>3.2057717436911775</v>
      </c>
      <c r="H26" s="144">
        <v>20.292405444110891</v>
      </c>
      <c r="I26" s="144">
        <v>4.5808412186125116</v>
      </c>
      <c r="J26" s="144">
        <v>9.6375129515698728</v>
      </c>
      <c r="K26" s="145">
        <v>109.2333714538758</v>
      </c>
      <c r="L26" s="83">
        <v>1999</v>
      </c>
      <c r="M26" s="144">
        <v>86.748564139694551</v>
      </c>
      <c r="N26" s="144">
        <v>11.352028440160971</v>
      </c>
      <c r="O26" s="144">
        <v>19.274292857633206</v>
      </c>
      <c r="P26" s="144">
        <v>16.827068992938873</v>
      </c>
      <c r="Q26" s="144">
        <v>17.088268295147092</v>
      </c>
      <c r="R26" s="144">
        <v>9.0876900225995563</v>
      </c>
      <c r="S26" s="144">
        <v>18.850247485675649</v>
      </c>
      <c r="T26" s="144">
        <v>14.659786914439341</v>
      </c>
      <c r="U26" s="144">
        <v>29.179781367917908</v>
      </c>
      <c r="V26" s="145">
        <v>223.06772851620715</v>
      </c>
      <c r="W26" s="83">
        <v>1999</v>
      </c>
      <c r="X26" s="144">
        <v>52.21254806476685</v>
      </c>
      <c r="Y26" s="144">
        <v>2.7316373064272681</v>
      </c>
      <c r="Z26" s="144">
        <v>11.067582919727025</v>
      </c>
      <c r="AA26" s="144">
        <v>5.9078070258383359</v>
      </c>
      <c r="AB26" s="144">
        <v>5.2773556507352897</v>
      </c>
      <c r="AC26" s="144">
        <v>23.303005676050535</v>
      </c>
      <c r="AD26" s="144">
        <v>9.4023715616485148</v>
      </c>
      <c r="AE26" s="144">
        <v>7.150406766295597</v>
      </c>
      <c r="AF26" s="144">
        <v>25.586478779599592</v>
      </c>
      <c r="AG26" s="144">
        <v>142.63919375108904</v>
      </c>
      <c r="AI26" s="83">
        <v>1999</v>
      </c>
      <c r="AJ26" s="135">
        <f t="shared" si="3"/>
        <v>165.90023239710308</v>
      </c>
      <c r="AK26" s="135">
        <f t="shared" si="3"/>
        <v>23.877167279443384</v>
      </c>
      <c r="AL26" s="135">
        <f t="shared" si="3"/>
        <v>41.931643337095323</v>
      </c>
      <c r="AM26" s="135">
        <f t="shared" si="3"/>
        <v>33.504864167817615</v>
      </c>
      <c r="AN26" s="135">
        <f t="shared" si="3"/>
        <v>34.790086607501401</v>
      </c>
      <c r="AO26" s="135">
        <f t="shared" si="3"/>
        <v>35.596467442341265</v>
      </c>
      <c r="AP26" s="135">
        <f t="shared" si="3"/>
        <v>48.545024491435051</v>
      </c>
      <c r="AQ26" s="135">
        <f t="shared" si="3"/>
        <v>26.391034899347449</v>
      </c>
      <c r="AR26" s="135">
        <f t="shared" si="3"/>
        <v>64.403773099087374</v>
      </c>
      <c r="AS26" s="135">
        <f t="shared" si="3"/>
        <v>474.940293721172</v>
      </c>
      <c r="AU26" s="146">
        <v>98.253000000000014</v>
      </c>
      <c r="AW26" s="147">
        <f t="shared" si="2"/>
        <v>1688.5004264205984</v>
      </c>
      <c r="AX26" s="147">
        <f t="shared" si="2"/>
        <v>243.01718298111385</v>
      </c>
      <c r="AY26" s="147">
        <f t="shared" si="2"/>
        <v>426.7721427039919</v>
      </c>
      <c r="AZ26" s="147">
        <f t="shared" si="2"/>
        <v>341.00601679152402</v>
      </c>
      <c r="BA26" s="147">
        <f t="shared" si="2"/>
        <v>354.08676180372498</v>
      </c>
      <c r="BB26" s="147">
        <f t="shared" si="2"/>
        <v>362.29394972511028</v>
      </c>
      <c r="BC26" s="147">
        <f t="shared" si="2"/>
        <v>494.0818549197993</v>
      </c>
      <c r="BD26" s="147">
        <f t="shared" si="2"/>
        <v>268.60284061908999</v>
      </c>
      <c r="BE26" s="147">
        <f t="shared" si="2"/>
        <v>655.48912602248652</v>
      </c>
      <c r="BF26" s="147">
        <f t="shared" si="2"/>
        <v>4833.8503019874397</v>
      </c>
    </row>
    <row r="27" spans="1:58">
      <c r="A27" s="83">
        <v>2000</v>
      </c>
      <c r="B27" s="144">
        <v>27.889121831180404</v>
      </c>
      <c r="C27" s="144">
        <v>16.822116077391563</v>
      </c>
      <c r="D27" s="144">
        <v>12.020628728374074</v>
      </c>
      <c r="E27" s="144">
        <v>11.441794240961022</v>
      </c>
      <c r="F27" s="144">
        <v>13.493194567473434</v>
      </c>
      <c r="G27" s="144">
        <v>4.5610402384683875</v>
      </c>
      <c r="H27" s="144">
        <v>21.093095938139289</v>
      </c>
      <c r="I27" s="144">
        <v>5.185201934706666</v>
      </c>
      <c r="J27" s="144">
        <v>10.652420406476597</v>
      </c>
      <c r="K27" s="145">
        <v>123.15861396317143</v>
      </c>
      <c r="L27" s="83">
        <v>2000</v>
      </c>
      <c r="M27" s="144">
        <v>79.5881305029705</v>
      </c>
      <c r="N27" s="144">
        <v>9.6262019684191689</v>
      </c>
      <c r="O27" s="144">
        <v>20.300921754846943</v>
      </c>
      <c r="P27" s="144">
        <v>17.023794290175488</v>
      </c>
      <c r="Q27" s="144">
        <v>16.693099344172822</v>
      </c>
      <c r="R27" s="144">
        <v>6.0719398134635796</v>
      </c>
      <c r="S27" s="144">
        <v>15.616699261772888</v>
      </c>
      <c r="T27" s="144">
        <v>22.214160176553847</v>
      </c>
      <c r="U27" s="144">
        <v>21.396965034214791</v>
      </c>
      <c r="V27" s="145">
        <v>208.53191214658997</v>
      </c>
      <c r="W27" s="83">
        <v>2000</v>
      </c>
      <c r="X27" s="144">
        <v>70.921149863125649</v>
      </c>
      <c r="Y27" s="144">
        <v>3.4603785254981996</v>
      </c>
      <c r="Z27" s="144">
        <v>14.965570840666642</v>
      </c>
      <c r="AA27" s="144">
        <v>6.4052979800585685</v>
      </c>
      <c r="AB27" s="144">
        <v>5.3339957767892869</v>
      </c>
      <c r="AC27" s="144">
        <v>4.7124608313954255</v>
      </c>
      <c r="AD27" s="144">
        <v>11.697681161698949</v>
      </c>
      <c r="AE27" s="144">
        <v>18.203857253243584</v>
      </c>
      <c r="AF27" s="144">
        <v>32.761824345241756</v>
      </c>
      <c r="AG27" s="144">
        <v>168.46221657771807</v>
      </c>
      <c r="AI27" s="83">
        <v>2000</v>
      </c>
      <c r="AJ27" s="135">
        <f t="shared" si="3"/>
        <v>178.39840219727654</v>
      </c>
      <c r="AK27" s="135">
        <f t="shared" si="3"/>
        <v>29.90869657130893</v>
      </c>
      <c r="AL27" s="135">
        <f t="shared" si="3"/>
        <v>47.287121323887661</v>
      </c>
      <c r="AM27" s="135">
        <f t="shared" si="3"/>
        <v>34.870886511195081</v>
      </c>
      <c r="AN27" s="135">
        <f t="shared" si="3"/>
        <v>35.52028968843554</v>
      </c>
      <c r="AO27" s="135">
        <f t="shared" si="3"/>
        <v>15.345440883327392</v>
      </c>
      <c r="AP27" s="135">
        <f t="shared" si="3"/>
        <v>48.407476361611131</v>
      </c>
      <c r="AQ27" s="135">
        <f t="shared" si="3"/>
        <v>45.603219364504099</v>
      </c>
      <c r="AR27" s="135">
        <f t="shared" si="3"/>
        <v>64.811209785933144</v>
      </c>
      <c r="AS27" s="135">
        <f t="shared" si="3"/>
        <v>500.15274268747953</v>
      </c>
      <c r="AU27" s="146">
        <v>98.42</v>
      </c>
      <c r="AW27" s="147">
        <f t="shared" si="2"/>
        <v>1812.6234728436957</v>
      </c>
      <c r="AX27" s="147">
        <f t="shared" si="2"/>
        <v>303.88840247214927</v>
      </c>
      <c r="AY27" s="147">
        <f t="shared" si="2"/>
        <v>480.46252107181118</v>
      </c>
      <c r="AZ27" s="147">
        <f t="shared" si="2"/>
        <v>354.30691435882017</v>
      </c>
      <c r="BA27" s="147">
        <f t="shared" si="2"/>
        <v>360.90519902901383</v>
      </c>
      <c r="BB27" s="147">
        <f t="shared" si="2"/>
        <v>155.91791184035148</v>
      </c>
      <c r="BC27" s="147">
        <f t="shared" si="2"/>
        <v>491.84592929903607</v>
      </c>
      <c r="BD27" s="147">
        <f t="shared" si="2"/>
        <v>463.35317379093777</v>
      </c>
      <c r="BE27" s="147">
        <f t="shared" si="2"/>
        <v>658.51666110478698</v>
      </c>
      <c r="BF27" s="147">
        <f t="shared" si="2"/>
        <v>5081.8201858106031</v>
      </c>
    </row>
    <row r="28" spans="1:58">
      <c r="A28" s="83">
        <v>2001</v>
      </c>
      <c r="B28" s="144">
        <v>29.738974366441273</v>
      </c>
      <c r="C28" s="144">
        <v>15.752933727415353</v>
      </c>
      <c r="D28" s="144">
        <v>12.817382026147316</v>
      </c>
      <c r="E28" s="144">
        <v>12.973119735272006</v>
      </c>
      <c r="F28" s="144">
        <v>14.584079431101543</v>
      </c>
      <c r="G28" s="144">
        <v>14.01808952468779</v>
      </c>
      <c r="H28" s="144">
        <v>23.761758792407537</v>
      </c>
      <c r="I28" s="144">
        <v>5.7077555735022951</v>
      </c>
      <c r="J28" s="144">
        <v>13.378275190265031</v>
      </c>
      <c r="K28" s="145">
        <v>142.73236836724016</v>
      </c>
      <c r="L28" s="83">
        <v>2001</v>
      </c>
      <c r="M28" s="144">
        <v>91.519548056646315</v>
      </c>
      <c r="N28" s="144">
        <v>12.008264523133061</v>
      </c>
      <c r="O28" s="144">
        <v>22.379707746564012</v>
      </c>
      <c r="P28" s="144">
        <v>16.561853488721361</v>
      </c>
      <c r="Q28" s="144">
        <v>18.279424468694327</v>
      </c>
      <c r="R28" s="144">
        <v>11.707750605370792</v>
      </c>
      <c r="S28" s="144">
        <v>22.764560259296506</v>
      </c>
      <c r="T28" s="144">
        <v>19.862562588889066</v>
      </c>
      <c r="U28" s="144">
        <v>24.869429178038597</v>
      </c>
      <c r="V28" s="145">
        <v>239.95310091535401</v>
      </c>
      <c r="W28" s="83">
        <v>2001</v>
      </c>
      <c r="X28" s="144">
        <v>72.531422780625775</v>
      </c>
      <c r="Y28" s="144">
        <v>3.658091781064408</v>
      </c>
      <c r="Z28" s="144">
        <v>15.545073136990137</v>
      </c>
      <c r="AA28" s="144">
        <v>5.5220287184671584</v>
      </c>
      <c r="AB28" s="144">
        <v>5.688639726129912</v>
      </c>
      <c r="AC28" s="144">
        <v>9.0161835547080642</v>
      </c>
      <c r="AD28" s="144">
        <v>16.307946612610856</v>
      </c>
      <c r="AE28" s="144">
        <v>19.950218219153435</v>
      </c>
      <c r="AF28" s="144">
        <v>36.095388399713315</v>
      </c>
      <c r="AG28" s="144">
        <v>184.31499292946307</v>
      </c>
      <c r="AI28" s="83">
        <v>2001</v>
      </c>
      <c r="AJ28" s="135">
        <f t="shared" si="3"/>
        <v>193.78994520371336</v>
      </c>
      <c r="AK28" s="135">
        <f t="shared" si="3"/>
        <v>31.419290031612821</v>
      </c>
      <c r="AL28" s="135">
        <f t="shared" si="3"/>
        <v>50.742162909701463</v>
      </c>
      <c r="AM28" s="135">
        <f t="shared" si="3"/>
        <v>35.057001942460531</v>
      </c>
      <c r="AN28" s="135">
        <f t="shared" si="3"/>
        <v>38.552143625925787</v>
      </c>
      <c r="AO28" s="135">
        <f t="shared" si="3"/>
        <v>34.74202368476665</v>
      </c>
      <c r="AP28" s="135">
        <f t="shared" si="3"/>
        <v>62.834265664314898</v>
      </c>
      <c r="AQ28" s="135">
        <f t="shared" si="3"/>
        <v>45.520536381544794</v>
      </c>
      <c r="AR28" s="135">
        <f t="shared" si="3"/>
        <v>74.343092768016945</v>
      </c>
      <c r="AS28" s="135">
        <f t="shared" si="3"/>
        <v>567.0004622120573</v>
      </c>
      <c r="AU28" s="146">
        <v>99.072000000000003</v>
      </c>
      <c r="AW28" s="147">
        <f t="shared" si="2"/>
        <v>1956.0516109870937</v>
      </c>
      <c r="AX28" s="147">
        <f t="shared" si="2"/>
        <v>317.13592166921853</v>
      </c>
      <c r="AY28" s="147">
        <f t="shared" si="2"/>
        <v>512.17460947292341</v>
      </c>
      <c r="AZ28" s="147">
        <f t="shared" si="2"/>
        <v>353.85378252645074</v>
      </c>
      <c r="BA28" s="147">
        <f t="shared" si="2"/>
        <v>389.13258666349515</v>
      </c>
      <c r="BB28" s="147">
        <f t="shared" si="2"/>
        <v>350.67449617214402</v>
      </c>
      <c r="BC28" s="147">
        <f t="shared" si="2"/>
        <v>634.22829522281666</v>
      </c>
      <c r="BD28" s="147">
        <f t="shared" si="2"/>
        <v>459.46923834731098</v>
      </c>
      <c r="BE28" s="147">
        <f t="shared" si="2"/>
        <v>750.39458947045523</v>
      </c>
      <c r="BF28" s="147">
        <f t="shared" si="2"/>
        <v>5723.115130531909</v>
      </c>
    </row>
    <row r="29" spans="1:58">
      <c r="A29" s="83">
        <v>2002</v>
      </c>
      <c r="B29" s="144">
        <v>31.6505008612924</v>
      </c>
      <c r="C29" s="144">
        <v>19.731618510152575</v>
      </c>
      <c r="D29" s="144">
        <v>14.968913025371046</v>
      </c>
      <c r="E29" s="144">
        <v>13.837173348886761</v>
      </c>
      <c r="F29" s="144">
        <v>16.206860443225125</v>
      </c>
      <c r="G29" s="144">
        <v>12.414033702195225</v>
      </c>
      <c r="H29" s="144">
        <v>26.110954213851695</v>
      </c>
      <c r="I29" s="144">
        <v>6.0438941203276535</v>
      </c>
      <c r="J29" s="144">
        <v>14.514911053059867</v>
      </c>
      <c r="K29" s="145">
        <v>155.47885927836236</v>
      </c>
      <c r="L29" s="83">
        <v>2002</v>
      </c>
      <c r="M29" s="144">
        <v>94.970601752649486</v>
      </c>
      <c r="N29" s="144">
        <v>13.656855623051948</v>
      </c>
      <c r="O29" s="144">
        <v>23.81021550901681</v>
      </c>
      <c r="P29" s="144">
        <v>18.357362484715367</v>
      </c>
      <c r="Q29" s="144">
        <v>20.896672636562908</v>
      </c>
      <c r="R29" s="144">
        <v>26.889928751119811</v>
      </c>
      <c r="S29" s="144">
        <v>23.450941207830361</v>
      </c>
      <c r="T29" s="144">
        <v>16.242659829051728</v>
      </c>
      <c r="U29" s="144">
        <v>27.40953621336114</v>
      </c>
      <c r="V29" s="145">
        <v>265.68477400735958</v>
      </c>
      <c r="W29" s="83">
        <v>2002</v>
      </c>
      <c r="X29" s="144">
        <v>86.562047419008707</v>
      </c>
      <c r="Y29" s="144">
        <v>4.9311874168026311</v>
      </c>
      <c r="Z29" s="144">
        <v>18.977874182164118</v>
      </c>
      <c r="AA29" s="144">
        <v>5.7491004694916956</v>
      </c>
      <c r="AB29" s="144">
        <v>7.0421306499839709</v>
      </c>
      <c r="AC29" s="144">
        <v>5.0129821745816132</v>
      </c>
      <c r="AD29" s="144">
        <v>21.117025826757644</v>
      </c>
      <c r="AE29" s="144">
        <v>22.692128506480312</v>
      </c>
      <c r="AF29" s="144">
        <v>42.893608073197328</v>
      </c>
      <c r="AG29" s="144">
        <v>214.97808471846801</v>
      </c>
      <c r="AI29" s="83">
        <v>2002</v>
      </c>
      <c r="AJ29" s="135">
        <f t="shared" si="3"/>
        <v>213.18315003295061</v>
      </c>
      <c r="AK29" s="135">
        <f t="shared" si="3"/>
        <v>38.319661550007154</v>
      </c>
      <c r="AL29" s="135">
        <f t="shared" si="3"/>
        <v>57.75700271655198</v>
      </c>
      <c r="AM29" s="135">
        <f t="shared" si="3"/>
        <v>37.943636303093825</v>
      </c>
      <c r="AN29" s="135">
        <f t="shared" si="3"/>
        <v>44.145663729772011</v>
      </c>
      <c r="AO29" s="135">
        <f t="shared" si="3"/>
        <v>44.316944627896653</v>
      </c>
      <c r="AP29" s="135">
        <f t="shared" si="3"/>
        <v>70.678921248439693</v>
      </c>
      <c r="AQ29" s="135">
        <f t="shared" si="3"/>
        <v>44.978682455859698</v>
      </c>
      <c r="AR29" s="135">
        <f t="shared" si="3"/>
        <v>84.818055339618326</v>
      </c>
      <c r="AS29" s="135">
        <f t="shared" si="3"/>
        <v>636.14171800419001</v>
      </c>
      <c r="AU29" s="146">
        <v>100.36500000000001</v>
      </c>
      <c r="AW29" s="147">
        <f t="shared" si="2"/>
        <v>2124.0786133906299</v>
      </c>
      <c r="AX29" s="147">
        <f t="shared" si="2"/>
        <v>381.80303442442238</v>
      </c>
      <c r="AY29" s="147">
        <f t="shared" si="2"/>
        <v>575.46956325962208</v>
      </c>
      <c r="AZ29" s="147">
        <f t="shared" si="2"/>
        <v>378.05645696302315</v>
      </c>
      <c r="BA29" s="147">
        <f t="shared" si="2"/>
        <v>439.85118048893543</v>
      </c>
      <c r="BB29" s="147">
        <f t="shared" si="2"/>
        <v>441.55776045331186</v>
      </c>
      <c r="BC29" s="147">
        <f t="shared" si="2"/>
        <v>704.21881381397588</v>
      </c>
      <c r="BD29" s="147">
        <f t="shared" si="2"/>
        <v>448.15107314163004</v>
      </c>
      <c r="BE29" s="147">
        <f t="shared" si="2"/>
        <v>845.09595316712318</v>
      </c>
      <c r="BF29" s="147">
        <f t="shared" si="2"/>
        <v>6338.2824491026749</v>
      </c>
    </row>
    <row r="30" spans="1:58">
      <c r="A30" s="83">
        <v>2003</v>
      </c>
      <c r="B30" s="144">
        <v>35.009189608008867</v>
      </c>
      <c r="C30" s="144">
        <v>22.208848199791852</v>
      </c>
      <c r="D30" s="144">
        <v>16.03555799128803</v>
      </c>
      <c r="E30" s="144">
        <v>13.53479217436308</v>
      </c>
      <c r="F30" s="144">
        <v>17.894245149179049</v>
      </c>
      <c r="G30" s="144">
        <v>3.5071043883898274</v>
      </c>
      <c r="H30" s="144">
        <v>26.909286409326903</v>
      </c>
      <c r="I30" s="144">
        <v>6.6632401505877841</v>
      </c>
      <c r="J30" s="144">
        <v>14.553919203984577</v>
      </c>
      <c r="K30" s="145">
        <v>156.31618327491998</v>
      </c>
      <c r="L30" s="83">
        <v>2003</v>
      </c>
      <c r="M30" s="144">
        <v>96.797763648310621</v>
      </c>
      <c r="N30" s="144">
        <v>16.400730655673591</v>
      </c>
      <c r="O30" s="144">
        <v>30.668432758775879</v>
      </c>
      <c r="P30" s="144">
        <v>17.212130508607643</v>
      </c>
      <c r="Q30" s="144">
        <v>21.247844272485317</v>
      </c>
      <c r="R30" s="144">
        <v>11.609736615229867</v>
      </c>
      <c r="S30" s="144">
        <v>21.974171643726592</v>
      </c>
      <c r="T30" s="144">
        <v>16.201681972302012</v>
      </c>
      <c r="U30" s="144">
        <v>31.289739131947197</v>
      </c>
      <c r="V30" s="145">
        <v>263.40223120705866</v>
      </c>
      <c r="W30" s="83">
        <v>2003</v>
      </c>
      <c r="X30" s="144">
        <v>94.427586418796992</v>
      </c>
      <c r="Y30" s="144">
        <v>5.7393464141652135</v>
      </c>
      <c r="Z30" s="144">
        <v>24.793398131242775</v>
      </c>
      <c r="AA30" s="144">
        <v>12.449578691377237</v>
      </c>
      <c r="AB30" s="144">
        <v>12.108658769419494</v>
      </c>
      <c r="AC30" s="144">
        <v>55.712210812679096</v>
      </c>
      <c r="AD30" s="144">
        <v>20.817484167648487</v>
      </c>
      <c r="AE30" s="144">
        <v>20.54590625735263</v>
      </c>
      <c r="AF30" s="144">
        <v>46.081439675793369</v>
      </c>
      <c r="AG30" s="144">
        <v>292.67560933847528</v>
      </c>
      <c r="AI30" s="83">
        <v>2003</v>
      </c>
      <c r="AJ30" s="135">
        <f t="shared" si="3"/>
        <v>226.23453967511648</v>
      </c>
      <c r="AK30" s="135">
        <f t="shared" si="3"/>
        <v>44.348925269630655</v>
      </c>
      <c r="AL30" s="135">
        <f t="shared" si="3"/>
        <v>71.497388881306676</v>
      </c>
      <c r="AM30" s="135">
        <f t="shared" si="3"/>
        <v>43.19650137434796</v>
      </c>
      <c r="AN30" s="135">
        <f t="shared" si="3"/>
        <v>51.250748191083858</v>
      </c>
      <c r="AO30" s="135">
        <f t="shared" si="3"/>
        <v>70.829051816298787</v>
      </c>
      <c r="AP30" s="135">
        <f t="shared" si="3"/>
        <v>69.70094222070199</v>
      </c>
      <c r="AQ30" s="135">
        <f t="shared" si="3"/>
        <v>43.410828380242421</v>
      </c>
      <c r="AR30" s="135">
        <f t="shared" si="3"/>
        <v>91.92509801172514</v>
      </c>
      <c r="AS30" s="135">
        <f t="shared" si="3"/>
        <v>712.39402382045387</v>
      </c>
      <c r="AU30" s="146">
        <v>101.97</v>
      </c>
      <c r="AW30" s="147">
        <f t="shared" si="2"/>
        <v>2218.6382237434195</v>
      </c>
      <c r="AX30" s="147">
        <f t="shared" si="2"/>
        <v>434.92130302668096</v>
      </c>
      <c r="AY30" s="147">
        <f t="shared" si="2"/>
        <v>701.16101678245241</v>
      </c>
      <c r="AZ30" s="147">
        <f t="shared" si="2"/>
        <v>423.61970554425773</v>
      </c>
      <c r="BA30" s="147">
        <f t="shared" si="2"/>
        <v>502.60614093443024</v>
      </c>
      <c r="BB30" s="147">
        <f t="shared" si="2"/>
        <v>694.60676489456489</v>
      </c>
      <c r="BC30" s="147">
        <f t="shared" si="2"/>
        <v>683.5436130303226</v>
      </c>
      <c r="BD30" s="147">
        <f t="shared" si="2"/>
        <v>425.72156889518897</v>
      </c>
      <c r="BE30" s="147">
        <f t="shared" si="2"/>
        <v>901.49159568230994</v>
      </c>
      <c r="BF30" s="147">
        <f t="shared" si="2"/>
        <v>6986.309932533627</v>
      </c>
    </row>
    <row r="31" spans="1:58">
      <c r="A31" s="83">
        <v>2004</v>
      </c>
      <c r="B31" s="144">
        <v>37.654798748222071</v>
      </c>
      <c r="C31" s="144">
        <v>25.109537059356263</v>
      </c>
      <c r="D31" s="144">
        <v>18.007728459151611</v>
      </c>
      <c r="E31" s="144">
        <v>14.092223277115401</v>
      </c>
      <c r="F31" s="144">
        <v>18.991682184945201</v>
      </c>
      <c r="G31" s="144">
        <v>4.3046111397859876</v>
      </c>
      <c r="H31" s="144">
        <v>26.761766465254993</v>
      </c>
      <c r="I31" s="144">
        <v>6.6483935290176408</v>
      </c>
      <c r="J31" s="144">
        <v>15.946590780852713</v>
      </c>
      <c r="K31" s="145">
        <v>167.51733164370188</v>
      </c>
      <c r="L31" s="83">
        <v>2004</v>
      </c>
      <c r="M31" s="144">
        <v>109.32455406224838</v>
      </c>
      <c r="N31" s="144">
        <v>16.755650775664684</v>
      </c>
      <c r="O31" s="144">
        <v>34.639744508799225</v>
      </c>
      <c r="P31" s="144">
        <v>16.895362466703549</v>
      </c>
      <c r="Q31" s="144">
        <v>20.735762155042259</v>
      </c>
      <c r="R31" s="144">
        <v>12.606347221571369</v>
      </c>
      <c r="S31" s="144">
        <v>22.37521656869961</v>
      </c>
      <c r="T31" s="144">
        <v>17.090424155126435</v>
      </c>
      <c r="U31" s="144">
        <v>33.828726123579948</v>
      </c>
      <c r="V31" s="145">
        <v>284.25178803743546</v>
      </c>
      <c r="W31" s="83">
        <v>2004</v>
      </c>
      <c r="X31" s="144">
        <v>103.78484481589886</v>
      </c>
      <c r="Y31" s="144">
        <v>5.4856494832740248</v>
      </c>
      <c r="Z31" s="144">
        <v>26.39635611613647</v>
      </c>
      <c r="AA31" s="144">
        <v>15.32240011982068</v>
      </c>
      <c r="AB31" s="144">
        <v>13.918427620000669</v>
      </c>
      <c r="AC31" s="144">
        <v>53.404371355575897</v>
      </c>
      <c r="AD31" s="144">
        <v>22.229586548494705</v>
      </c>
      <c r="AE31" s="144">
        <v>20.312395320677606</v>
      </c>
      <c r="AF31" s="144">
        <v>47.195584256459632</v>
      </c>
      <c r="AG31" s="144">
        <v>308.0496156363385</v>
      </c>
      <c r="AI31" s="83">
        <v>2004</v>
      </c>
      <c r="AJ31" s="135">
        <f t="shared" si="3"/>
        <v>250.76419762636931</v>
      </c>
      <c r="AK31" s="135">
        <f t="shared" si="3"/>
        <v>47.350837318294971</v>
      </c>
      <c r="AL31" s="135">
        <f t="shared" si="3"/>
        <v>79.043829084087307</v>
      </c>
      <c r="AM31" s="135">
        <f t="shared" si="3"/>
        <v>46.309985863639632</v>
      </c>
      <c r="AN31" s="135">
        <f t="shared" si="3"/>
        <v>53.645871959988128</v>
      </c>
      <c r="AO31" s="135">
        <f t="shared" si="3"/>
        <v>70.315329716933249</v>
      </c>
      <c r="AP31" s="135">
        <f t="shared" si="3"/>
        <v>71.366569582449316</v>
      </c>
      <c r="AQ31" s="135">
        <f t="shared" si="3"/>
        <v>44.051213004821676</v>
      </c>
      <c r="AR31" s="135">
        <f t="shared" si="3"/>
        <v>96.970901160892282</v>
      </c>
      <c r="AS31" s="135">
        <f t="shared" si="3"/>
        <v>759.81873531747578</v>
      </c>
      <c r="AU31" s="146">
        <v>103.328</v>
      </c>
      <c r="AW31" s="147">
        <f t="shared" si="2"/>
        <v>2426.8755577033262</v>
      </c>
      <c r="AX31" s="147">
        <f t="shared" si="2"/>
        <v>458.25756153506285</v>
      </c>
      <c r="AY31" s="147">
        <f t="shared" si="2"/>
        <v>764.97976428545314</v>
      </c>
      <c r="AZ31" s="147">
        <f t="shared" si="2"/>
        <v>448.18428561125376</v>
      </c>
      <c r="BA31" s="147">
        <f t="shared" si="2"/>
        <v>519.18039602032491</v>
      </c>
      <c r="BB31" s="147">
        <f t="shared" si="2"/>
        <v>680.50605563770955</v>
      </c>
      <c r="BC31" s="147">
        <f t="shared" si="2"/>
        <v>690.67986975891642</v>
      </c>
      <c r="BD31" s="147">
        <f t="shared" si="2"/>
        <v>426.32406515970189</v>
      </c>
      <c r="BE31" s="147">
        <f t="shared" si="2"/>
        <v>938.47651324802848</v>
      </c>
      <c r="BF31" s="147">
        <f t="shared" si="2"/>
        <v>7353.4640689597763</v>
      </c>
    </row>
    <row r="32" spans="1:58">
      <c r="A32" s="83">
        <v>2005</v>
      </c>
      <c r="B32" s="144">
        <v>41.273649569690953</v>
      </c>
      <c r="C32" s="144">
        <v>30.136791795378649</v>
      </c>
      <c r="D32" s="144">
        <v>19.049793755226268</v>
      </c>
      <c r="E32" s="144">
        <v>13.333802988758286</v>
      </c>
      <c r="F32" s="144">
        <v>20.320976368801851</v>
      </c>
      <c r="G32" s="144">
        <v>4.2043372749173109</v>
      </c>
      <c r="H32" s="144">
        <v>28.640307318072388</v>
      </c>
      <c r="I32" s="144">
        <v>10.73761154047228</v>
      </c>
      <c r="J32" s="144">
        <v>17.556383986846082</v>
      </c>
      <c r="K32" s="145">
        <v>185.25365459816405</v>
      </c>
      <c r="L32" s="83">
        <v>2005</v>
      </c>
      <c r="M32" s="144">
        <v>129.96584394869143</v>
      </c>
      <c r="N32" s="144">
        <v>19.501591642960431</v>
      </c>
      <c r="O32" s="144">
        <v>36.308934197814565</v>
      </c>
      <c r="P32" s="144">
        <v>21.577796623828448</v>
      </c>
      <c r="Q32" s="144">
        <v>20.36869276767581</v>
      </c>
      <c r="R32" s="144">
        <v>11.40592024418471</v>
      </c>
      <c r="S32" s="144">
        <v>22.798026429796906</v>
      </c>
      <c r="T32" s="144">
        <v>22.414942873595823</v>
      </c>
      <c r="U32" s="144">
        <v>34.462842311429718</v>
      </c>
      <c r="V32" s="145">
        <v>318.80459103997782</v>
      </c>
      <c r="W32" s="83">
        <v>2005</v>
      </c>
      <c r="X32" s="144">
        <v>116.33542041492173</v>
      </c>
      <c r="Y32" s="144">
        <v>6.6526157848513385</v>
      </c>
      <c r="Z32" s="144">
        <v>28.946199406593923</v>
      </c>
      <c r="AA32" s="144">
        <v>16.470295355404375</v>
      </c>
      <c r="AB32" s="144">
        <v>16.327939009092859</v>
      </c>
      <c r="AC32" s="144">
        <v>13.204163424401237</v>
      </c>
      <c r="AD32" s="144">
        <v>26.225427504110012</v>
      </c>
      <c r="AE32" s="144">
        <v>29.359934860162191</v>
      </c>
      <c r="AF32" s="144">
        <v>51.123229915026805</v>
      </c>
      <c r="AG32" s="144">
        <v>304.64522567456447</v>
      </c>
      <c r="AI32" s="83">
        <v>2005</v>
      </c>
      <c r="AJ32" s="135">
        <f t="shared" si="3"/>
        <v>287.57491393330412</v>
      </c>
      <c r="AK32" s="135">
        <f t="shared" si="3"/>
        <v>56.290999223190411</v>
      </c>
      <c r="AL32" s="135">
        <f t="shared" si="3"/>
        <v>84.30492735963476</v>
      </c>
      <c r="AM32" s="135">
        <f t="shared" si="3"/>
        <v>51.381894967991109</v>
      </c>
      <c r="AN32" s="135">
        <f t="shared" si="3"/>
        <v>57.01760814557052</v>
      </c>
      <c r="AO32" s="135">
        <f t="shared" si="3"/>
        <v>28.814420943503258</v>
      </c>
      <c r="AP32" s="135">
        <f t="shared" si="3"/>
        <v>77.663761251979309</v>
      </c>
      <c r="AQ32" s="135">
        <f t="shared" si="3"/>
        <v>62.512489274230298</v>
      </c>
      <c r="AR32" s="135">
        <f t="shared" si="3"/>
        <v>103.14245621330261</v>
      </c>
      <c r="AS32" s="135">
        <f t="shared" si="3"/>
        <v>808.70347131270637</v>
      </c>
      <c r="AU32" s="146">
        <v>103.788</v>
      </c>
      <c r="AW32" s="147">
        <f t="shared" si="2"/>
        <v>2770.7915552212603</v>
      </c>
      <c r="AX32" s="147">
        <f t="shared" si="2"/>
        <v>542.36519851225978</v>
      </c>
      <c r="AY32" s="147">
        <f t="shared" si="2"/>
        <v>812.28010328395158</v>
      </c>
      <c r="AZ32" s="147">
        <f t="shared" si="2"/>
        <v>495.06585508913469</v>
      </c>
      <c r="BA32" s="147">
        <f t="shared" si="2"/>
        <v>549.36609382173776</v>
      </c>
      <c r="BB32" s="147">
        <f t="shared" si="2"/>
        <v>277.62767317515761</v>
      </c>
      <c r="BC32" s="147">
        <f t="shared" si="2"/>
        <v>748.29230018864712</v>
      </c>
      <c r="BD32" s="147">
        <f t="shared" si="2"/>
        <v>602.30941220786895</v>
      </c>
      <c r="BE32" s="147">
        <f t="shared" si="2"/>
        <v>993.78016931921422</v>
      </c>
      <c r="BF32" s="147">
        <f t="shared" si="2"/>
        <v>7791.8783608192316</v>
      </c>
    </row>
    <row r="33" spans="1:58">
      <c r="A33" s="83">
        <v>2006</v>
      </c>
      <c r="B33" s="144">
        <v>50.402160309610501</v>
      </c>
      <c r="C33" s="144">
        <v>32.752137728966837</v>
      </c>
      <c r="D33" s="144">
        <v>21.818132796772513</v>
      </c>
      <c r="E33" s="144">
        <v>14.456995808051122</v>
      </c>
      <c r="F33" s="144">
        <v>22.23004362102273</v>
      </c>
      <c r="G33" s="144">
        <v>5.9043345401123171</v>
      </c>
      <c r="H33" s="144">
        <v>32.933863377745688</v>
      </c>
      <c r="I33" s="144">
        <v>12.848342054337591</v>
      </c>
      <c r="J33" s="144">
        <v>20.125701529923326</v>
      </c>
      <c r="K33" s="145">
        <v>213.47171176654263</v>
      </c>
      <c r="L33" s="83">
        <v>2006</v>
      </c>
      <c r="M33" s="144">
        <v>145.62579897737288</v>
      </c>
      <c r="N33" s="144">
        <v>21.529694872356117</v>
      </c>
      <c r="O33" s="144">
        <v>38.04944356032378</v>
      </c>
      <c r="P33" s="144">
        <v>23.623637567532576</v>
      </c>
      <c r="Q33" s="144">
        <v>21.931621593663159</v>
      </c>
      <c r="R33" s="144">
        <v>7.1058442190488069</v>
      </c>
      <c r="S33" s="144">
        <v>23.740813264672781</v>
      </c>
      <c r="T33" s="144">
        <v>26.025901664440216</v>
      </c>
      <c r="U33" s="144">
        <v>36.767229897556057</v>
      </c>
      <c r="V33" s="145">
        <v>344.39998561696638</v>
      </c>
      <c r="W33" s="83">
        <v>2006</v>
      </c>
      <c r="X33" s="144">
        <v>132.1798242467022</v>
      </c>
      <c r="Y33" s="144">
        <v>7.3585508395692152</v>
      </c>
      <c r="Z33" s="144">
        <v>31.340193400148472</v>
      </c>
      <c r="AA33" s="144">
        <v>14.432104812324814</v>
      </c>
      <c r="AB33" s="144">
        <v>18.5248376592466</v>
      </c>
      <c r="AC33" s="144">
        <v>25.204245223585943</v>
      </c>
      <c r="AD33" s="144">
        <v>27.381908305753871</v>
      </c>
      <c r="AE33" s="144">
        <v>30.398705488980887</v>
      </c>
      <c r="AF33" s="144">
        <v>48.586442710405962</v>
      </c>
      <c r="AG33" s="144">
        <v>335.40681268671801</v>
      </c>
      <c r="AI33" s="83">
        <v>2006</v>
      </c>
      <c r="AJ33" s="135">
        <f t="shared" si="3"/>
        <v>328.20778353368559</v>
      </c>
      <c r="AK33" s="135">
        <f t="shared" si="3"/>
        <v>61.640383440892165</v>
      </c>
      <c r="AL33" s="135">
        <f t="shared" si="3"/>
        <v>91.207769757244762</v>
      </c>
      <c r="AM33" s="135">
        <f t="shared" si="3"/>
        <v>52.512738187908518</v>
      </c>
      <c r="AN33" s="135">
        <f t="shared" si="3"/>
        <v>62.68650287393249</v>
      </c>
      <c r="AO33" s="135">
        <f t="shared" si="3"/>
        <v>38.214423982747064</v>
      </c>
      <c r="AP33" s="135">
        <f t="shared" si="3"/>
        <v>84.056584948172343</v>
      </c>
      <c r="AQ33" s="135">
        <f t="shared" si="3"/>
        <v>69.2729492077587</v>
      </c>
      <c r="AR33" s="135">
        <f t="shared" si="3"/>
        <v>105.47937413788534</v>
      </c>
      <c r="AS33" s="135">
        <f t="shared" si="3"/>
        <v>893.27851007022696</v>
      </c>
      <c r="AU33" s="146">
        <v>106.261</v>
      </c>
      <c r="AW33" s="147">
        <f t="shared" si="2"/>
        <v>3088.6946625166865</v>
      </c>
      <c r="AX33" s="147">
        <f t="shared" si="2"/>
        <v>580.08472949522559</v>
      </c>
      <c r="AY33" s="147">
        <f t="shared" si="2"/>
        <v>858.33720515753441</v>
      </c>
      <c r="AZ33" s="147">
        <f t="shared" si="2"/>
        <v>494.18637306169262</v>
      </c>
      <c r="BA33" s="147">
        <f t="shared" si="2"/>
        <v>589.92954022578829</v>
      </c>
      <c r="BB33" s="147">
        <f t="shared" si="2"/>
        <v>359.62793482789613</v>
      </c>
      <c r="BC33" s="147">
        <f t="shared" si="2"/>
        <v>791.03890371982516</v>
      </c>
      <c r="BD33" s="147">
        <f t="shared" si="2"/>
        <v>651.91320623520119</v>
      </c>
      <c r="BE33" s="147">
        <f t="shared" si="2"/>
        <v>992.64428283081611</v>
      </c>
      <c r="BF33" s="147">
        <f t="shared" si="2"/>
        <v>8406.456838070666</v>
      </c>
    </row>
    <row r="34" spans="1:58">
      <c r="A34" s="83">
        <v>2007</v>
      </c>
      <c r="B34" s="144">
        <v>51.288470873164485</v>
      </c>
      <c r="C34" s="144">
        <v>36.379828092283283</v>
      </c>
      <c r="D34" s="144">
        <v>20.722432214232921</v>
      </c>
      <c r="E34" s="144">
        <v>18.271939570730314</v>
      </c>
      <c r="F34" s="144">
        <v>23.238254700146058</v>
      </c>
      <c r="G34" s="144">
        <v>7.80548981649717</v>
      </c>
      <c r="H34" s="144">
        <v>37.762125859805522</v>
      </c>
      <c r="I34" s="144">
        <v>13.656071145099979</v>
      </c>
      <c r="J34" s="144">
        <v>18.217392155566092</v>
      </c>
      <c r="K34" s="145">
        <v>227.34200442752581</v>
      </c>
      <c r="L34" s="83">
        <v>2007</v>
      </c>
      <c r="M34" s="144">
        <v>164.03833171385378</v>
      </c>
      <c r="N34" s="144">
        <v>23.374125672368798</v>
      </c>
      <c r="O34" s="144">
        <v>40.969833480680919</v>
      </c>
      <c r="P34" s="144">
        <v>24.877215620673887</v>
      </c>
      <c r="Q34" s="144">
        <v>26.222896101915989</v>
      </c>
      <c r="R34" s="144">
        <v>12.907243645534901</v>
      </c>
      <c r="S34" s="144">
        <v>26.413562050564497</v>
      </c>
      <c r="T34" s="144">
        <v>28.632907071662526</v>
      </c>
      <c r="U34" s="144">
        <v>37.545645988634263</v>
      </c>
      <c r="V34" s="145">
        <v>384.98176134588948</v>
      </c>
      <c r="W34" s="83">
        <v>2007</v>
      </c>
      <c r="X34" s="144">
        <v>134.80345709895502</v>
      </c>
      <c r="Y34" s="144">
        <v>7.1182295102520632</v>
      </c>
      <c r="Z34" s="144">
        <v>30.606512650755246</v>
      </c>
      <c r="AA34" s="144">
        <v>18.113966124796086</v>
      </c>
      <c r="AB34" s="144">
        <v>18.993549395550097</v>
      </c>
      <c r="AC34" s="144">
        <v>34.905277893147918</v>
      </c>
      <c r="AD34" s="144">
        <v>28.677629715852113</v>
      </c>
      <c r="AE34" s="144">
        <v>30.392276268963812</v>
      </c>
      <c r="AF34" s="144">
        <v>50.899713808426</v>
      </c>
      <c r="AG34" s="144">
        <v>354.51061246669832</v>
      </c>
      <c r="AI34" s="83">
        <v>2007</v>
      </c>
      <c r="AJ34" s="135">
        <f t="shared" si="3"/>
        <v>350.13025968597333</v>
      </c>
      <c r="AK34" s="135">
        <f t="shared" si="3"/>
        <v>66.872183274904145</v>
      </c>
      <c r="AL34" s="135">
        <f t="shared" si="3"/>
        <v>92.298778345669092</v>
      </c>
      <c r="AM34" s="135">
        <f t="shared" si="3"/>
        <v>61.263121316200291</v>
      </c>
      <c r="AN34" s="135">
        <f t="shared" si="3"/>
        <v>68.454700197612141</v>
      </c>
      <c r="AO34" s="135">
        <f t="shared" si="3"/>
        <v>55.618011355179988</v>
      </c>
      <c r="AP34" s="135">
        <f t="shared" si="3"/>
        <v>92.853317626222122</v>
      </c>
      <c r="AQ34" s="135">
        <f t="shared" si="3"/>
        <v>72.681254485726313</v>
      </c>
      <c r="AR34" s="135">
        <f t="shared" si="3"/>
        <v>106.66275195262635</v>
      </c>
      <c r="AS34" s="135">
        <f t="shared" si="3"/>
        <v>966.83437824011367</v>
      </c>
      <c r="AU34" s="146">
        <v>107.32600000000001</v>
      </c>
      <c r="AW34" s="147">
        <f t="shared" si="2"/>
        <v>3262.3060552519737</v>
      </c>
      <c r="AX34" s="147">
        <f t="shared" si="2"/>
        <v>623.07533379520476</v>
      </c>
      <c r="AY34" s="147">
        <f t="shared" si="2"/>
        <v>859.98526308321459</v>
      </c>
      <c r="AZ34" s="147">
        <f t="shared" si="2"/>
        <v>570.81342187541031</v>
      </c>
      <c r="BA34" s="147">
        <f t="shared" si="2"/>
        <v>637.82028769927263</v>
      </c>
      <c r="BB34" s="147">
        <f t="shared" si="2"/>
        <v>518.21563605445078</v>
      </c>
      <c r="BC34" s="147">
        <f t="shared" si="2"/>
        <v>865.1521311352526</v>
      </c>
      <c r="BD34" s="147">
        <f t="shared" si="2"/>
        <v>677.20081327661808</v>
      </c>
      <c r="BE34" s="147">
        <f t="shared" si="2"/>
        <v>993.82024814701322</v>
      </c>
      <c r="BF34" s="147">
        <f t="shared" si="2"/>
        <v>9008.3891903184085</v>
      </c>
    </row>
    <row r="35" spans="1:58">
      <c r="A35" s="83">
        <v>2008</v>
      </c>
      <c r="B35" s="144">
        <v>52.893683113279813</v>
      </c>
      <c r="C35" s="144">
        <v>40.367603028385588</v>
      </c>
      <c r="D35" s="144">
        <v>23.013521967640013</v>
      </c>
      <c r="E35" s="144">
        <v>18.973137841544908</v>
      </c>
      <c r="F35" s="144">
        <v>23.525863697523938</v>
      </c>
      <c r="G35" s="144">
        <v>3.7064452456038066</v>
      </c>
      <c r="H35" s="144">
        <v>42.137880551566312</v>
      </c>
      <c r="I35" s="144">
        <v>15.579314652180253</v>
      </c>
      <c r="J35" s="144">
        <v>17.21205590747779</v>
      </c>
      <c r="K35" s="145">
        <v>237.40950600520247</v>
      </c>
      <c r="L35" s="83">
        <v>2008</v>
      </c>
      <c r="M35" s="144">
        <v>165.26423695460758</v>
      </c>
      <c r="N35" s="144">
        <v>25.902891053137282</v>
      </c>
      <c r="O35" s="144">
        <v>43.275971841394338</v>
      </c>
      <c r="P35" s="144">
        <v>26.666294565366648</v>
      </c>
      <c r="Q35" s="144">
        <v>26.562089783138418</v>
      </c>
      <c r="R35" s="144">
        <v>20.208446196307026</v>
      </c>
      <c r="S35" s="144">
        <v>28.74997756351322</v>
      </c>
      <c r="T35" s="144">
        <v>27.372751510117645</v>
      </c>
      <c r="U35" s="144">
        <v>42.733298309137055</v>
      </c>
      <c r="V35" s="145">
        <v>406.7359577767192</v>
      </c>
      <c r="W35" s="83">
        <v>2008</v>
      </c>
      <c r="X35" s="144">
        <v>131.64641005419864</v>
      </c>
      <c r="Y35" s="144">
        <v>21.022734168822961</v>
      </c>
      <c r="Z35" s="144">
        <v>40.147409957433901</v>
      </c>
      <c r="AA35" s="144">
        <v>19.408242905411512</v>
      </c>
      <c r="AB35" s="144">
        <v>19.200557650560455</v>
      </c>
      <c r="AC35" s="144">
        <v>12.906135102778871</v>
      </c>
      <c r="AD35" s="144">
        <v>37.049819937009538</v>
      </c>
      <c r="AE35" s="144">
        <v>33.807207369579316</v>
      </c>
      <c r="AF35" s="144">
        <v>52.928054196845835</v>
      </c>
      <c r="AG35" s="144">
        <v>368.11657134264101</v>
      </c>
      <c r="AI35" s="83">
        <v>2008</v>
      </c>
      <c r="AJ35" s="135">
        <f t="shared" si="3"/>
        <v>349.80433012208607</v>
      </c>
      <c r="AK35" s="135">
        <f t="shared" si="3"/>
        <v>87.293228250345834</v>
      </c>
      <c r="AL35" s="135">
        <f t="shared" si="3"/>
        <v>106.43690376646825</v>
      </c>
      <c r="AM35" s="135">
        <f t="shared" si="3"/>
        <v>65.047675312323065</v>
      </c>
      <c r="AN35" s="135">
        <f t="shared" si="3"/>
        <v>69.288511131222805</v>
      </c>
      <c r="AO35" s="135">
        <f t="shared" si="3"/>
        <v>36.821026544689701</v>
      </c>
      <c r="AP35" s="135">
        <f t="shared" si="3"/>
        <v>107.93767805208907</v>
      </c>
      <c r="AQ35" s="135">
        <f t="shared" si="3"/>
        <v>76.759273531877213</v>
      </c>
      <c r="AR35" s="135">
        <f t="shared" si="3"/>
        <v>112.87340841346068</v>
      </c>
      <c r="AS35" s="135">
        <f t="shared" si="3"/>
        <v>1012.2620351245627</v>
      </c>
      <c r="AU35" s="146">
        <v>108.33</v>
      </c>
      <c r="AW35" s="147">
        <f t="shared" si="2"/>
        <v>3229.0624030470417</v>
      </c>
      <c r="AX35" s="147">
        <f t="shared" si="2"/>
        <v>805.80843949363839</v>
      </c>
      <c r="AY35" s="147">
        <f t="shared" si="2"/>
        <v>982.52472783594806</v>
      </c>
      <c r="AZ35" s="147">
        <f t="shared" si="2"/>
        <v>600.45855545391919</v>
      </c>
      <c r="BA35" s="147">
        <f t="shared" si="2"/>
        <v>639.60593677857298</v>
      </c>
      <c r="BB35" s="147">
        <f t="shared" si="2"/>
        <v>339.89685723889693</v>
      </c>
      <c r="BC35" s="147">
        <f t="shared" si="2"/>
        <v>996.37845520252074</v>
      </c>
      <c r="BD35" s="147">
        <f t="shared" si="2"/>
        <v>708.56894241555631</v>
      </c>
      <c r="BE35" s="147">
        <f t="shared" si="2"/>
        <v>1041.9404450610236</v>
      </c>
      <c r="BF35" s="147">
        <f t="shared" si="2"/>
        <v>9344.2447625271179</v>
      </c>
    </row>
    <row r="36" spans="1:58">
      <c r="A36" s="83">
        <v>2009</v>
      </c>
      <c r="B36" s="144">
        <v>57.196943266256248</v>
      </c>
      <c r="C36" s="144">
        <v>43.507970231398176</v>
      </c>
      <c r="D36" s="144">
        <v>25.528949784307347</v>
      </c>
      <c r="E36" s="144">
        <v>21.476217764164886</v>
      </c>
      <c r="F36" s="144">
        <v>25.104080743814279</v>
      </c>
      <c r="G36" s="144">
        <v>14.202312948084504</v>
      </c>
      <c r="H36" s="144">
        <v>57.510468036465269</v>
      </c>
      <c r="I36" s="144">
        <v>12.670407847090216</v>
      </c>
      <c r="J36" s="144">
        <v>21.516898440533392</v>
      </c>
      <c r="K36" s="145">
        <v>278.71424906211433</v>
      </c>
      <c r="L36" s="83">
        <v>2009</v>
      </c>
      <c r="M36" s="144">
        <v>176.850934654501</v>
      </c>
      <c r="N36" s="144">
        <v>29.240152299915543</v>
      </c>
      <c r="O36" s="144">
        <v>46.874307487464158</v>
      </c>
      <c r="P36" s="144">
        <v>25.919556371366212</v>
      </c>
      <c r="Q36" s="144">
        <v>28.920695441545373</v>
      </c>
      <c r="R36" s="144">
        <v>23.60300000392095</v>
      </c>
      <c r="S36" s="144">
        <v>40.795940412910547</v>
      </c>
      <c r="T36" s="144">
        <v>19.752835790581891</v>
      </c>
      <c r="U36" s="144">
        <v>47.98730501858018</v>
      </c>
      <c r="V36" s="145">
        <v>439.94472748078584</v>
      </c>
      <c r="W36" s="83">
        <v>2009</v>
      </c>
      <c r="X36" s="144">
        <v>145.13550217118163</v>
      </c>
      <c r="Y36" s="144">
        <v>30.242024328950961</v>
      </c>
      <c r="Z36" s="144">
        <v>45.769562890674685</v>
      </c>
      <c r="AA36" s="144">
        <v>18.904408651250293</v>
      </c>
      <c r="AB36" s="144">
        <v>20.536653084054215</v>
      </c>
      <c r="AC36" s="144">
        <v>5.3022057129415936</v>
      </c>
      <c r="AD36" s="144">
        <v>47.530137510439936</v>
      </c>
      <c r="AE36" s="144">
        <v>27.380527114113825</v>
      </c>
      <c r="AF36" s="144">
        <v>50.196491029878672</v>
      </c>
      <c r="AG36" s="144">
        <v>390.99751249348589</v>
      </c>
      <c r="AI36" s="83">
        <v>2009</v>
      </c>
      <c r="AJ36" s="135">
        <f t="shared" si="3"/>
        <v>379.18338009193889</v>
      </c>
      <c r="AK36" s="135">
        <f t="shared" si="3"/>
        <v>102.99014686026469</v>
      </c>
      <c r="AL36" s="135">
        <f t="shared" si="3"/>
        <v>118.17282016244619</v>
      </c>
      <c r="AM36" s="135">
        <f t="shared" si="3"/>
        <v>66.300182786781392</v>
      </c>
      <c r="AN36" s="135">
        <f t="shared" si="3"/>
        <v>74.561429269413878</v>
      </c>
      <c r="AO36" s="135">
        <f t="shared" si="3"/>
        <v>43.107518664947044</v>
      </c>
      <c r="AP36" s="135">
        <f t="shared" si="3"/>
        <v>145.83654595981577</v>
      </c>
      <c r="AQ36" s="135">
        <f t="shared" si="3"/>
        <v>59.803770751785933</v>
      </c>
      <c r="AR36" s="135">
        <f t="shared" si="3"/>
        <v>119.70069448899224</v>
      </c>
      <c r="AS36" s="135">
        <f t="shared" si="3"/>
        <v>1109.6564890363861</v>
      </c>
      <c r="AU36" s="146">
        <v>109.48099999999999</v>
      </c>
      <c r="AW36" s="147">
        <f t="shared" si="2"/>
        <v>3463.4628848105049</v>
      </c>
      <c r="AX36" s="147">
        <f t="shared" si="2"/>
        <v>940.71251505069097</v>
      </c>
      <c r="AY36" s="147">
        <f t="shared" si="2"/>
        <v>1079.3911287113397</v>
      </c>
      <c r="AZ36" s="147">
        <f t="shared" si="2"/>
        <v>605.58620022452646</v>
      </c>
      <c r="BA36" s="147">
        <f t="shared" si="2"/>
        <v>681.0444667971052</v>
      </c>
      <c r="BB36" s="147">
        <f t="shared" si="2"/>
        <v>393.74429047000888</v>
      </c>
      <c r="BC36" s="147">
        <f t="shared" si="2"/>
        <v>1332.0717381081263</v>
      </c>
      <c r="BD36" s="147">
        <f t="shared" si="2"/>
        <v>546.24794029818815</v>
      </c>
      <c r="BE36" s="147">
        <f t="shared" si="2"/>
        <v>1093.3467404297755</v>
      </c>
      <c r="BF36" s="147">
        <f t="shared" si="2"/>
        <v>10135.607904900267</v>
      </c>
    </row>
    <row r="37" spans="1:58">
      <c r="A37" s="83">
        <v>2010</v>
      </c>
      <c r="B37" s="144">
        <v>68.797937343363884</v>
      </c>
      <c r="C37" s="144">
        <v>49.271392559881548</v>
      </c>
      <c r="D37" s="144">
        <v>29.670067614300091</v>
      </c>
      <c r="E37" s="144">
        <v>22.927903805601918</v>
      </c>
      <c r="F37" s="144">
        <v>25.82783138366397</v>
      </c>
      <c r="G37" s="144">
        <v>7.7729669073101331</v>
      </c>
      <c r="H37" s="144">
        <v>49.993689798640553</v>
      </c>
      <c r="I37" s="144">
        <v>10.295582192673741</v>
      </c>
      <c r="J37" s="144">
        <v>24.250705091455455</v>
      </c>
      <c r="K37" s="145">
        <v>288.80807669689125</v>
      </c>
      <c r="L37" s="83">
        <v>2010</v>
      </c>
      <c r="M37" s="144">
        <v>168.08095128705071</v>
      </c>
      <c r="N37" s="144">
        <v>33.9407322770466</v>
      </c>
      <c r="O37" s="144">
        <v>48.862237099213544</v>
      </c>
      <c r="P37" s="144">
        <v>28.160930350866522</v>
      </c>
      <c r="Q37" s="144">
        <v>28.921827381963958</v>
      </c>
      <c r="R37" s="144">
        <v>16.7082961679737</v>
      </c>
      <c r="S37" s="144">
        <v>37.266152540333472</v>
      </c>
      <c r="T37" s="144">
        <v>15.286694412504421</v>
      </c>
      <c r="U37" s="144">
        <v>55.243269107087727</v>
      </c>
      <c r="V37" s="145">
        <v>432.47109062404058</v>
      </c>
      <c r="W37" s="83">
        <v>2010</v>
      </c>
      <c r="X37" s="144">
        <v>146.65500074048308</v>
      </c>
      <c r="Y37" s="144">
        <v>35.703049059601717</v>
      </c>
      <c r="Z37" s="144">
        <v>49.584958570146703</v>
      </c>
      <c r="AA37" s="144">
        <v>19.360608824823625</v>
      </c>
      <c r="AB37" s="144">
        <v>20.090540581730767</v>
      </c>
      <c r="AC37" s="144">
        <v>8.7224411815692946</v>
      </c>
      <c r="AD37" s="144">
        <v>43.921922184277697</v>
      </c>
      <c r="AE37" s="144">
        <v>28.205734446449174</v>
      </c>
      <c r="AF37" s="144">
        <v>49.117483508087211</v>
      </c>
      <c r="AG37" s="144">
        <v>401.36173909716922</v>
      </c>
      <c r="AI37" s="83">
        <v>2010</v>
      </c>
      <c r="AJ37" s="135">
        <f t="shared" si="3"/>
        <v>383.53388937089767</v>
      </c>
      <c r="AK37" s="135">
        <f t="shared" si="3"/>
        <v>118.91517389652986</v>
      </c>
      <c r="AL37" s="135">
        <f t="shared" si="3"/>
        <v>128.11726328366035</v>
      </c>
      <c r="AM37" s="135">
        <f t="shared" si="3"/>
        <v>70.449442981292066</v>
      </c>
      <c r="AN37" s="135">
        <f t="shared" si="3"/>
        <v>74.840199347358691</v>
      </c>
      <c r="AO37" s="135">
        <f t="shared" si="3"/>
        <v>33.203704256853129</v>
      </c>
      <c r="AP37" s="135">
        <f t="shared" si="3"/>
        <v>131.18176452325173</v>
      </c>
      <c r="AQ37" s="135">
        <f t="shared" si="3"/>
        <v>53.788011051627336</v>
      </c>
      <c r="AR37" s="135">
        <f t="shared" si="3"/>
        <v>128.6114577066304</v>
      </c>
      <c r="AS37" s="135">
        <f t="shared" si="3"/>
        <v>1122.6409064181012</v>
      </c>
      <c r="AU37" s="146">
        <v>111.227</v>
      </c>
      <c r="AW37" s="147">
        <f t="shared" si="2"/>
        <v>3448.2085228487476</v>
      </c>
      <c r="AX37" s="147">
        <f t="shared" si="2"/>
        <v>1069.1214713741256</v>
      </c>
      <c r="AY37" s="147">
        <f t="shared" si="2"/>
        <v>1151.8539858457059</v>
      </c>
      <c r="AZ37" s="147">
        <f t="shared" si="2"/>
        <v>633.38436693691347</v>
      </c>
      <c r="BA37" s="147">
        <f t="shared" si="2"/>
        <v>672.86000114503395</v>
      </c>
      <c r="BB37" s="147">
        <f t="shared" si="2"/>
        <v>298.52197988665642</v>
      </c>
      <c r="BC37" s="147">
        <f t="shared" si="2"/>
        <v>1179.405760501063</v>
      </c>
      <c r="BD37" s="147">
        <f t="shared" si="2"/>
        <v>483.58771747531921</v>
      </c>
      <c r="BE37" s="147">
        <f t="shared" si="2"/>
        <v>1156.297101482827</v>
      </c>
      <c r="BF37" s="147">
        <f t="shared" si="2"/>
        <v>10093.240907496391</v>
      </c>
    </row>
    <row r="38" spans="1:58">
      <c r="A38" s="83">
        <v>2011</v>
      </c>
      <c r="B38" s="144">
        <v>72.955912928856861</v>
      </c>
      <c r="C38" s="144">
        <v>55.146224743273429</v>
      </c>
      <c r="D38" s="144">
        <v>30.928926778935839</v>
      </c>
      <c r="E38" s="144">
        <v>23.382123045592433</v>
      </c>
      <c r="F38" s="144">
        <v>26.598516356699815</v>
      </c>
      <c r="G38" s="144">
        <v>18.703599188683658</v>
      </c>
      <c r="H38" s="144">
        <v>48.32186037874677</v>
      </c>
      <c r="I38" s="144">
        <v>11.17019564761997</v>
      </c>
      <c r="J38" s="144">
        <v>26.954790188628436</v>
      </c>
      <c r="K38" s="145">
        <v>314.16214925703724</v>
      </c>
      <c r="L38" s="83">
        <v>2011</v>
      </c>
      <c r="M38" s="144">
        <v>185.57183373978083</v>
      </c>
      <c r="N38" s="144">
        <v>36.417410454925289</v>
      </c>
      <c r="O38" s="144">
        <v>49.463938027898507</v>
      </c>
      <c r="P38" s="144">
        <v>28.737646151867004</v>
      </c>
      <c r="Q38" s="144">
        <v>30.254903504226295</v>
      </c>
      <c r="R38" s="144">
        <v>27.302768697070075</v>
      </c>
      <c r="S38" s="144">
        <v>37.076960866493245</v>
      </c>
      <c r="T38" s="144">
        <v>16.206697616759975</v>
      </c>
      <c r="U38" s="144">
        <v>56.58922247364535</v>
      </c>
      <c r="V38" s="145">
        <v>467.62138153266653</v>
      </c>
      <c r="W38" s="83">
        <v>2011</v>
      </c>
      <c r="X38" s="144">
        <v>153.92145629447978</v>
      </c>
      <c r="Y38" s="144">
        <v>40.981153282044524</v>
      </c>
      <c r="Z38" s="144">
        <v>50.293396486704175</v>
      </c>
      <c r="AA38" s="144">
        <v>19.277670590644185</v>
      </c>
      <c r="AB38" s="144">
        <v>22.418007372914005</v>
      </c>
      <c r="AC38" s="144">
        <v>17.727684801749536</v>
      </c>
      <c r="AD38" s="144">
        <v>43.83700010021623</v>
      </c>
      <c r="AE38" s="144">
        <v>33.318139008070062</v>
      </c>
      <c r="AF38" s="144">
        <v>52.108629598328427</v>
      </c>
      <c r="AG38" s="144">
        <v>433.88313753515098</v>
      </c>
      <c r="AI38" s="83">
        <v>2011</v>
      </c>
      <c r="AJ38" s="135">
        <f t="shared" si="3"/>
        <v>412.4492029631175</v>
      </c>
      <c r="AK38" s="135">
        <f t="shared" si="3"/>
        <v>132.54478848024323</v>
      </c>
      <c r="AL38" s="135">
        <f t="shared" si="3"/>
        <v>130.68626129353854</v>
      </c>
      <c r="AM38" s="135">
        <f t="shared" si="3"/>
        <v>71.397439788103611</v>
      </c>
      <c r="AN38" s="135">
        <f t="shared" si="3"/>
        <v>79.271427233840114</v>
      </c>
      <c r="AO38" s="135">
        <f t="shared" si="3"/>
        <v>63.734052687503265</v>
      </c>
      <c r="AP38" s="135">
        <f t="shared" si="3"/>
        <v>129.23582134545626</v>
      </c>
      <c r="AQ38" s="135">
        <f t="shared" si="3"/>
        <v>60.695032272450007</v>
      </c>
      <c r="AR38" s="135">
        <f t="shared" si="3"/>
        <v>135.65264226060222</v>
      </c>
      <c r="AS38" s="135">
        <f t="shared" si="3"/>
        <v>1215.6666683248548</v>
      </c>
      <c r="AU38" s="146">
        <v>113.09899999999999</v>
      </c>
      <c r="AW38" s="147">
        <f t="shared" si="2"/>
        <v>3646.7979642889641</v>
      </c>
      <c r="AX38" s="147">
        <f t="shared" si="2"/>
        <v>1171.9359895334464</v>
      </c>
      <c r="AY38" s="147">
        <f t="shared" si="2"/>
        <v>1155.5032431192014</v>
      </c>
      <c r="AZ38" s="147">
        <f t="shared" si="2"/>
        <v>631.28267967093984</v>
      </c>
      <c r="BA38" s="147">
        <f t="shared" si="2"/>
        <v>700.90298971556001</v>
      </c>
      <c r="BB38" s="147">
        <f t="shared" si="2"/>
        <v>563.52445810752772</v>
      </c>
      <c r="BC38" s="147">
        <f t="shared" si="2"/>
        <v>1142.678727004273</v>
      </c>
      <c r="BD38" s="147">
        <f t="shared" si="2"/>
        <v>536.65401349658271</v>
      </c>
      <c r="BE38" s="147">
        <f t="shared" si="2"/>
        <v>1199.4150457616975</v>
      </c>
      <c r="BF38" s="147">
        <f t="shared" si="2"/>
        <v>10748.695110698192</v>
      </c>
    </row>
    <row r="39" spans="1:58">
      <c r="A39" s="83">
        <v>2012</v>
      </c>
      <c r="B39" s="144">
        <v>77.281825553580745</v>
      </c>
      <c r="C39" s="144">
        <v>60.078360336079655</v>
      </c>
      <c r="D39" s="144">
        <v>33.341776014445379</v>
      </c>
      <c r="E39" s="144">
        <v>25.228988426765639</v>
      </c>
      <c r="F39" s="144">
        <v>27.435496363089655</v>
      </c>
      <c r="G39" s="144">
        <v>17.561043833409826</v>
      </c>
      <c r="H39" s="144">
        <v>48.354082237485208</v>
      </c>
      <c r="I39" s="144">
        <v>14.785735739951548</v>
      </c>
      <c r="J39" s="144">
        <v>29.151811676348597</v>
      </c>
      <c r="K39" s="145">
        <v>333.2191201811562</v>
      </c>
      <c r="L39" s="83">
        <v>2012</v>
      </c>
      <c r="M39" s="144">
        <v>192.72517081564587</v>
      </c>
      <c r="N39" s="144">
        <v>38.571054920349823</v>
      </c>
      <c r="O39" s="144">
        <v>50.58965361119342</v>
      </c>
      <c r="P39" s="144">
        <v>28.533440993730203</v>
      </c>
      <c r="Q39" s="144">
        <v>30.91598537151939</v>
      </c>
      <c r="R39" s="144">
        <v>21.133139534376507</v>
      </c>
      <c r="S39" s="144">
        <v>39.223350498022292</v>
      </c>
      <c r="T39" s="144">
        <v>21.600333106503896</v>
      </c>
      <c r="U39" s="144">
        <v>59.300480573705002</v>
      </c>
      <c r="V39" s="145">
        <v>482.59260942504636</v>
      </c>
      <c r="W39" s="83">
        <v>2012</v>
      </c>
      <c r="X39" s="144">
        <v>164.51236037968548</v>
      </c>
      <c r="Y39" s="144">
        <v>43.634070009222</v>
      </c>
      <c r="Z39" s="144">
        <v>52.63966322614084</v>
      </c>
      <c r="AA39" s="144">
        <v>19.943841811334224</v>
      </c>
      <c r="AB39" s="144">
        <v>23.304798526007417</v>
      </c>
      <c r="AC39" s="144">
        <v>16.812999146677825</v>
      </c>
      <c r="AD39" s="144">
        <v>46.015956153543115</v>
      </c>
      <c r="AE39" s="144">
        <v>39.106953702275966</v>
      </c>
      <c r="AF39" s="144">
        <v>55.635784492201729</v>
      </c>
      <c r="AG39" s="144">
        <v>461.60642744708866</v>
      </c>
      <c r="AI39" s="83">
        <v>2012</v>
      </c>
      <c r="AJ39" s="135">
        <f t="shared" si="3"/>
        <v>434.51935674891206</v>
      </c>
      <c r="AK39" s="135">
        <f t="shared" si="3"/>
        <v>142.28348526565148</v>
      </c>
      <c r="AL39" s="135">
        <f t="shared" si="3"/>
        <v>136.57109285177964</v>
      </c>
      <c r="AM39" s="135">
        <f t="shared" si="3"/>
        <v>73.706271231830073</v>
      </c>
      <c r="AN39" s="135">
        <f t="shared" si="3"/>
        <v>81.656280260616455</v>
      </c>
      <c r="AO39" s="135">
        <f t="shared" si="3"/>
        <v>55.507182514464162</v>
      </c>
      <c r="AP39" s="135">
        <f t="shared" si="3"/>
        <v>133.59338888905063</v>
      </c>
      <c r="AQ39" s="135">
        <f t="shared" si="3"/>
        <v>75.493022548731403</v>
      </c>
      <c r="AR39" s="135">
        <f t="shared" si="3"/>
        <v>144.08807674225534</v>
      </c>
      <c r="AS39" s="135">
        <f t="shared" si="3"/>
        <v>1277.4181570532912</v>
      </c>
      <c r="AU39" s="146">
        <v>114.53400000000001</v>
      </c>
      <c r="AW39" s="147">
        <f t="shared" si="2"/>
        <v>3793.8023359780682</v>
      </c>
      <c r="AX39" s="147">
        <f t="shared" si="2"/>
        <v>1242.2816392132597</v>
      </c>
      <c r="AY39" s="147">
        <f t="shared" si="2"/>
        <v>1192.4065592032027</v>
      </c>
      <c r="AZ39" s="147">
        <f t="shared" si="2"/>
        <v>643.53180044205283</v>
      </c>
      <c r="BA39" s="147">
        <f t="shared" si="2"/>
        <v>712.94358234774359</v>
      </c>
      <c r="BB39" s="147">
        <f t="shared" si="2"/>
        <v>484.63497751291459</v>
      </c>
      <c r="BC39" s="147">
        <f t="shared" si="2"/>
        <v>1166.408131114347</v>
      </c>
      <c r="BD39" s="147">
        <f t="shared" si="2"/>
        <v>659.13198306818413</v>
      </c>
      <c r="BE39" s="147">
        <f t="shared" si="2"/>
        <v>1258.0375848416656</v>
      </c>
      <c r="BF39" s="147">
        <f t="shared" si="2"/>
        <v>11153.178593721439</v>
      </c>
    </row>
    <row r="40" spans="1:58">
      <c r="A40" s="83">
        <v>2013</v>
      </c>
      <c r="B40" s="144">
        <v>87.517749671992675</v>
      </c>
      <c r="C40" s="144">
        <v>67.045040223468334</v>
      </c>
      <c r="D40" s="144">
        <v>35.812129889076751</v>
      </c>
      <c r="E40" s="144">
        <v>25.321136958830156</v>
      </c>
      <c r="F40" s="144">
        <v>26.759423349698338</v>
      </c>
      <c r="G40" s="144">
        <v>6.3507735995872157</v>
      </c>
      <c r="H40" s="144">
        <v>49.982755842938175</v>
      </c>
      <c r="I40" s="144">
        <v>14.811692630700534</v>
      </c>
      <c r="J40" s="144">
        <v>29.790481894668844</v>
      </c>
      <c r="K40" s="145">
        <v>343.391184060961</v>
      </c>
      <c r="L40" s="83">
        <v>2013</v>
      </c>
      <c r="M40" s="144">
        <v>205.8907861057119</v>
      </c>
      <c r="N40" s="144">
        <v>41.876459858493661</v>
      </c>
      <c r="O40" s="144">
        <v>51.807317612082421</v>
      </c>
      <c r="P40" s="144">
        <v>28.756033534759858</v>
      </c>
      <c r="Q40" s="144">
        <v>30.278185744013385</v>
      </c>
      <c r="R40" s="144">
        <v>53.689602766368793</v>
      </c>
      <c r="S40" s="144">
        <v>40.497859142735201</v>
      </c>
      <c r="T40" s="144">
        <v>21.690037835263229</v>
      </c>
      <c r="U40" s="144">
        <v>61.211713520032532</v>
      </c>
      <c r="V40" s="145">
        <v>535.69799611946098</v>
      </c>
      <c r="W40" s="83">
        <v>2013</v>
      </c>
      <c r="X40" s="144">
        <v>171.12997544828298</v>
      </c>
      <c r="Y40" s="144">
        <v>46.984692208586857</v>
      </c>
      <c r="Z40" s="144">
        <v>56.712591463036745</v>
      </c>
      <c r="AA40" s="144">
        <v>20.66718848105787</v>
      </c>
      <c r="AB40" s="144">
        <v>23.700712101018034</v>
      </c>
      <c r="AC40" s="144">
        <v>21.325516716764874</v>
      </c>
      <c r="AD40" s="144">
        <v>47.546079160798357</v>
      </c>
      <c r="AE40" s="144">
        <v>40.303525180677688</v>
      </c>
      <c r="AF40" s="144">
        <v>59.206898816683506</v>
      </c>
      <c r="AG40" s="144">
        <v>487.57717957690681</v>
      </c>
      <c r="AI40" s="83">
        <v>2013</v>
      </c>
      <c r="AJ40" s="135">
        <f t="shared" si="3"/>
        <v>464.53851122598758</v>
      </c>
      <c r="AK40" s="135">
        <f t="shared" si="3"/>
        <v>155.90619229054886</v>
      </c>
      <c r="AL40" s="135">
        <f t="shared" si="3"/>
        <v>144.33203896419593</v>
      </c>
      <c r="AM40" s="135">
        <f t="shared" si="3"/>
        <v>74.744358974647895</v>
      </c>
      <c r="AN40" s="135">
        <f t="shared" si="3"/>
        <v>80.738321194729764</v>
      </c>
      <c r="AO40" s="135">
        <f t="shared" si="3"/>
        <v>81.365893082720874</v>
      </c>
      <c r="AP40" s="135">
        <f t="shared" si="3"/>
        <v>138.02669414647175</v>
      </c>
      <c r="AQ40" s="135">
        <f t="shared" si="3"/>
        <v>76.805255646641456</v>
      </c>
      <c r="AR40" s="135">
        <f t="shared" si="3"/>
        <v>150.20909423138488</v>
      </c>
      <c r="AS40" s="135">
        <f t="shared" si="3"/>
        <v>1366.6663597573288</v>
      </c>
      <c r="AU40" s="146">
        <v>115.639</v>
      </c>
      <c r="AW40" s="147">
        <f t="shared" si="2"/>
        <v>4017.1439672254828</v>
      </c>
      <c r="AX40" s="147">
        <f t="shared" si="2"/>
        <v>1348.2146359839574</v>
      </c>
      <c r="AY40" s="147">
        <f t="shared" si="2"/>
        <v>1248.1259693027087</v>
      </c>
      <c r="AZ40" s="147">
        <f t="shared" si="2"/>
        <v>646.35943734075784</v>
      </c>
      <c r="BA40" s="147">
        <f t="shared" si="2"/>
        <v>698.19283455174957</v>
      </c>
      <c r="BB40" s="147">
        <f t="shared" si="2"/>
        <v>703.61982620673712</v>
      </c>
      <c r="BC40" s="147">
        <f t="shared" si="2"/>
        <v>1193.5998594459636</v>
      </c>
      <c r="BD40" s="147">
        <f t="shared" si="2"/>
        <v>664.18125067357425</v>
      </c>
      <c r="BE40" s="147">
        <f t="shared" si="2"/>
        <v>1298.9484017622506</v>
      </c>
      <c r="BF40" s="147">
        <f t="shared" si="2"/>
        <v>11818.386182493181</v>
      </c>
    </row>
    <row r="41" spans="1:58">
      <c r="A41" s="83" t="s">
        <v>61</v>
      </c>
      <c r="B41" s="144">
        <v>92.474020348031033</v>
      </c>
      <c r="C41" s="144">
        <v>68.516612770025276</v>
      </c>
      <c r="D41" s="144">
        <v>38.516770334303999</v>
      </c>
      <c r="E41" s="144">
        <v>26.179205910938872</v>
      </c>
      <c r="F41" s="144">
        <v>26.953352864663344</v>
      </c>
      <c r="G41" s="144">
        <v>17.717908966068553</v>
      </c>
      <c r="H41" s="144">
        <v>50.812766624140316</v>
      </c>
      <c r="I41" s="144">
        <v>15.210732946905734</v>
      </c>
      <c r="J41" s="144">
        <v>30.906888526967752</v>
      </c>
      <c r="K41" s="145">
        <v>367.28825929204487</v>
      </c>
      <c r="L41" s="83" t="s">
        <v>61</v>
      </c>
      <c r="M41" s="144">
        <v>209.94745473901494</v>
      </c>
      <c r="N41" s="144">
        <v>41.789000315163619</v>
      </c>
      <c r="O41" s="144">
        <v>47.92026959358401</v>
      </c>
      <c r="P41" s="144">
        <v>29.1621326452914</v>
      </c>
      <c r="Q41" s="144">
        <v>30.260860152167169</v>
      </c>
      <c r="R41" s="144">
        <v>73.708895813304096</v>
      </c>
      <c r="S41" s="144">
        <v>42.966064578170915</v>
      </c>
      <c r="T41" s="144">
        <v>23.544997825694157</v>
      </c>
      <c r="U41" s="144">
        <v>58.692429606674004</v>
      </c>
      <c r="V41" s="145">
        <v>557.99210526906438</v>
      </c>
      <c r="W41" s="83" t="s">
        <v>61</v>
      </c>
      <c r="X41" s="144">
        <v>166.86901377786091</v>
      </c>
      <c r="Y41" s="144">
        <v>48.031170506547852</v>
      </c>
      <c r="Z41" s="144">
        <v>55.666885241025064</v>
      </c>
      <c r="AA41" s="144">
        <v>21.016274326327398</v>
      </c>
      <c r="AB41" s="144">
        <v>23.915859882214946</v>
      </c>
      <c r="AC41" s="144">
        <v>48.789880813236614</v>
      </c>
      <c r="AD41" s="144">
        <v>53.470657079353046</v>
      </c>
      <c r="AE41" s="144">
        <v>42.541801222731245</v>
      </c>
      <c r="AF41" s="144">
        <v>58.24507113383752</v>
      </c>
      <c r="AG41" s="144">
        <v>518.54661398313465</v>
      </c>
      <c r="AI41" s="83" t="s">
        <v>61</v>
      </c>
      <c r="AJ41" s="135">
        <f t="shared" si="3"/>
        <v>469.29048886490688</v>
      </c>
      <c r="AK41" s="135">
        <f t="shared" si="3"/>
        <v>158.33678359173675</v>
      </c>
      <c r="AL41" s="135">
        <f t="shared" si="3"/>
        <v>142.10392516891307</v>
      </c>
      <c r="AM41" s="135">
        <f t="shared" si="3"/>
        <v>76.357612882557675</v>
      </c>
      <c r="AN41" s="135">
        <f t="shared" si="3"/>
        <v>81.130072899045459</v>
      </c>
      <c r="AO41" s="135">
        <f t="shared" si="3"/>
        <v>140.21668559260925</v>
      </c>
      <c r="AP41" s="135">
        <f t="shared" si="3"/>
        <v>147.2494882816643</v>
      </c>
      <c r="AQ41" s="135">
        <f t="shared" si="3"/>
        <v>81.297531995331127</v>
      </c>
      <c r="AR41" s="135">
        <f t="shared" si="3"/>
        <v>147.84438926747927</v>
      </c>
      <c r="AS41" s="135">
        <f t="shared" si="3"/>
        <v>1443.826978544244</v>
      </c>
      <c r="AU41" s="146">
        <v>116.71799999999999</v>
      </c>
      <c r="AW41" s="147">
        <f t="shared" si="2"/>
        <v>4020.7207874098849</v>
      </c>
      <c r="AX41" s="147">
        <f t="shared" si="2"/>
        <v>1356.5755375497931</v>
      </c>
      <c r="AY41" s="147">
        <f t="shared" si="2"/>
        <v>1217.4979452090772</v>
      </c>
      <c r="AZ41" s="147">
        <f t="shared" si="2"/>
        <v>654.20597407904245</v>
      </c>
      <c r="BA41" s="147">
        <f t="shared" si="2"/>
        <v>695.09478314437752</v>
      </c>
      <c r="BB41" s="147">
        <f t="shared" si="2"/>
        <v>1201.3287204425133</v>
      </c>
      <c r="BC41" s="147">
        <f t="shared" si="2"/>
        <v>1261.5833743010016</v>
      </c>
      <c r="BD41" s="147">
        <f t="shared" si="2"/>
        <v>696.52951554457013</v>
      </c>
      <c r="BE41" s="147">
        <f t="shared" si="2"/>
        <v>1266.6802829681735</v>
      </c>
      <c r="BF41" s="147">
        <f t="shared" si="2"/>
        <v>12370.216920648434</v>
      </c>
    </row>
    <row r="42" spans="1:58">
      <c r="A42" s="83" t="s">
        <v>62</v>
      </c>
      <c r="B42" s="144">
        <v>97.057923534475037</v>
      </c>
      <c r="C42" s="144">
        <v>69.825125715403445</v>
      </c>
      <c r="D42" s="144">
        <v>39.400945073778843</v>
      </c>
      <c r="E42" s="144">
        <v>26.4773897131128</v>
      </c>
      <c r="F42" s="144">
        <v>27.652228835796095</v>
      </c>
      <c r="G42" s="144">
        <v>39.698463071238884</v>
      </c>
      <c r="H42" s="144">
        <v>54.315297471886502</v>
      </c>
      <c r="I42" s="144">
        <v>15.440025006991469</v>
      </c>
      <c r="J42" s="144">
        <v>29.86403389869313</v>
      </c>
      <c r="K42" s="145">
        <v>399.73143232137619</v>
      </c>
      <c r="L42" s="83" t="s">
        <v>62</v>
      </c>
      <c r="M42" s="144">
        <v>213.91885656548507</v>
      </c>
      <c r="N42" s="144">
        <v>42.220006453378517</v>
      </c>
      <c r="O42" s="144">
        <v>47.113285742791845</v>
      </c>
      <c r="P42" s="144">
        <v>29.335890539737356</v>
      </c>
      <c r="Q42" s="144">
        <v>30.520520928338616</v>
      </c>
      <c r="R42" s="144">
        <v>110.00670271839553</v>
      </c>
      <c r="S42" s="144">
        <v>43.895754310073897</v>
      </c>
      <c r="T42" s="144">
        <v>25.619382524300974</v>
      </c>
      <c r="U42" s="144">
        <v>64.226577982933406</v>
      </c>
      <c r="V42" s="145">
        <v>606.8569777654352</v>
      </c>
      <c r="W42" s="83" t="s">
        <v>62</v>
      </c>
      <c r="X42" s="144">
        <v>170.61532599018707</v>
      </c>
      <c r="Y42" s="144">
        <v>50.281284394896595</v>
      </c>
      <c r="Z42" s="144">
        <v>56.787230395704199</v>
      </c>
      <c r="AA42" s="144">
        <v>21.45936565302987</v>
      </c>
      <c r="AB42" s="144">
        <v>24.11723961163117</v>
      </c>
      <c r="AC42" s="144">
        <v>36.865800194255129</v>
      </c>
      <c r="AD42" s="144">
        <v>53.957594506721364</v>
      </c>
      <c r="AE42" s="144">
        <v>47.199016500448529</v>
      </c>
      <c r="AF42" s="144">
        <v>60.224879666125901</v>
      </c>
      <c r="AG42" s="144">
        <v>521.50773691299992</v>
      </c>
      <c r="AI42" s="83" t="s">
        <v>62</v>
      </c>
      <c r="AJ42" s="135">
        <f t="shared" si="3"/>
        <v>481.59210609014724</v>
      </c>
      <c r="AK42" s="135">
        <f t="shared" si="3"/>
        <v>162.32641656367855</v>
      </c>
      <c r="AL42" s="135">
        <f t="shared" si="3"/>
        <v>143.30146121227489</v>
      </c>
      <c r="AM42" s="135">
        <f t="shared" si="3"/>
        <v>77.272645905880026</v>
      </c>
      <c r="AN42" s="135">
        <f t="shared" si="3"/>
        <v>82.289989375765884</v>
      </c>
      <c r="AO42" s="135">
        <f t="shared" si="3"/>
        <v>186.57096598388955</v>
      </c>
      <c r="AP42" s="135">
        <f t="shared" si="3"/>
        <v>152.16864628868177</v>
      </c>
      <c r="AQ42" s="135">
        <f t="shared" si="3"/>
        <v>88.258424031740972</v>
      </c>
      <c r="AR42" s="135">
        <f t="shared" si="3"/>
        <v>154.31549154775243</v>
      </c>
      <c r="AS42" s="135">
        <f t="shared" si="3"/>
        <v>1528.0961469998113</v>
      </c>
      <c r="AU42" s="146">
        <v>117.32617775229357</v>
      </c>
      <c r="AW42" s="147">
        <f t="shared" ref="AW42:BF42" si="4">AJ42*1000/$AU42</f>
        <v>4104.7285040420802</v>
      </c>
      <c r="AX42" s="147">
        <f t="shared" si="4"/>
        <v>1383.5481533063519</v>
      </c>
      <c r="AY42" s="147">
        <f t="shared" si="4"/>
        <v>1221.3937584741059</v>
      </c>
      <c r="AZ42" s="147">
        <f t="shared" si="4"/>
        <v>658.61385230688165</v>
      </c>
      <c r="BA42" s="147">
        <f t="shared" si="4"/>
        <v>701.37791030320363</v>
      </c>
      <c r="BB42" s="147">
        <f t="shared" si="4"/>
        <v>1590.19043795827</v>
      </c>
      <c r="BC42" s="147">
        <f t="shared" si="4"/>
        <v>1296.970967638184</v>
      </c>
      <c r="BD42" s="147">
        <f t="shared" si="4"/>
        <v>752.2483534584901</v>
      </c>
      <c r="BE42" s="147">
        <f t="shared" si="4"/>
        <v>1315.2690601883667</v>
      </c>
      <c r="BF42" s="147">
        <f t="shared" si="4"/>
        <v>13024.340997675934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6"/>
  <sheetViews>
    <sheetView zoomScale="92" zoomScaleNormal="92" workbookViewId="0"/>
  </sheetViews>
  <sheetFormatPr defaultColWidth="9.140625" defaultRowHeight="18.75"/>
  <cols>
    <col min="1" max="1" width="5.42578125" style="351" customWidth="1"/>
    <col min="2" max="2" width="23" style="351" customWidth="1"/>
    <col min="3" max="3" width="12" style="351" customWidth="1"/>
    <col min="4" max="4" width="16.85546875" style="351" customWidth="1"/>
    <col min="5" max="5" width="17.85546875" style="351" customWidth="1"/>
    <col min="6" max="6" width="21" style="351" customWidth="1"/>
    <col min="7" max="7" width="9.140625" style="351"/>
    <col min="8" max="8" width="28" style="351" customWidth="1"/>
    <col min="9" max="9" width="27.140625" style="351" customWidth="1"/>
    <col min="10" max="16384" width="9.140625" style="351"/>
  </cols>
  <sheetData>
    <row r="1" spans="2:13">
      <c r="B1" s="349" t="s">
        <v>326</v>
      </c>
      <c r="C1" s="350"/>
      <c r="D1" s="350"/>
      <c r="E1" s="350"/>
      <c r="F1" s="350"/>
      <c r="G1" s="350"/>
      <c r="H1" s="350"/>
      <c r="I1" s="350"/>
      <c r="J1" s="350"/>
    </row>
    <row r="2" spans="2:13">
      <c r="B2" s="352"/>
      <c r="C2" s="352"/>
      <c r="D2" s="352"/>
      <c r="E2" s="352"/>
      <c r="F2" s="352"/>
      <c r="G2" s="352"/>
      <c r="H2" s="352"/>
      <c r="I2" s="352"/>
      <c r="J2" s="352"/>
    </row>
    <row r="3" spans="2:13">
      <c r="B3" s="353" t="s">
        <v>36</v>
      </c>
      <c r="C3" s="354"/>
      <c r="D3" s="354"/>
      <c r="E3" s="354"/>
      <c r="F3" s="354"/>
      <c r="G3" s="354"/>
      <c r="H3" s="354"/>
      <c r="I3" s="354"/>
      <c r="J3" s="352"/>
    </row>
    <row r="4" spans="2:13">
      <c r="B4" s="353"/>
      <c r="C4" s="354"/>
      <c r="D4" s="354"/>
      <c r="E4" s="354"/>
      <c r="F4" s="354"/>
      <c r="G4" s="354"/>
      <c r="H4" s="354"/>
      <c r="I4" s="354"/>
      <c r="J4" s="352"/>
    </row>
    <row r="5" spans="2:13" ht="19.5" thickBot="1">
      <c r="B5" s="352"/>
      <c r="C5" s="352"/>
      <c r="D5" s="355"/>
      <c r="E5" s="355"/>
      <c r="F5" s="352"/>
      <c r="G5" s="352"/>
      <c r="H5" s="352"/>
      <c r="I5" s="356"/>
      <c r="J5" s="352"/>
    </row>
    <row r="6" spans="2:13" ht="19.5" thickBot="1">
      <c r="B6" s="439" t="s">
        <v>37</v>
      </c>
      <c r="C6" s="440"/>
      <c r="D6" s="440"/>
      <c r="E6" s="440"/>
      <c r="F6" s="440"/>
      <c r="G6" s="440"/>
      <c r="H6" s="440"/>
      <c r="I6" s="441"/>
      <c r="J6" s="352"/>
    </row>
    <row r="7" spans="2:13">
      <c r="B7" s="357"/>
      <c r="C7" s="358"/>
      <c r="D7" s="358"/>
      <c r="E7" s="358"/>
      <c r="F7" s="359" t="s">
        <v>23</v>
      </c>
      <c r="G7" s="449" t="s">
        <v>8</v>
      </c>
      <c r="H7" s="450"/>
      <c r="I7" s="360" t="s">
        <v>24</v>
      </c>
      <c r="J7" s="352"/>
    </row>
    <row r="8" spans="2:13">
      <c r="B8" s="361"/>
      <c r="C8" s="362"/>
      <c r="D8" s="362"/>
      <c r="E8" s="362"/>
      <c r="F8" s="363"/>
      <c r="G8" s="442" t="s">
        <v>25</v>
      </c>
      <c r="H8" s="443"/>
      <c r="I8" s="364" t="s">
        <v>4</v>
      </c>
      <c r="J8" s="352"/>
    </row>
    <row r="9" spans="2:13">
      <c r="B9" s="365"/>
      <c r="C9" s="362"/>
      <c r="D9" s="362"/>
      <c r="E9" s="362"/>
      <c r="F9" s="366">
        <v>2014</v>
      </c>
      <c r="G9" s="444">
        <v>0.01</v>
      </c>
      <c r="H9" s="445"/>
      <c r="I9" s="367"/>
      <c r="J9" s="352"/>
    </row>
    <row r="10" spans="2:13">
      <c r="B10" s="365"/>
      <c r="C10" s="362"/>
      <c r="D10" s="362"/>
      <c r="E10" s="362"/>
      <c r="F10" s="366">
        <v>2015</v>
      </c>
      <c r="G10" s="444">
        <v>0.04</v>
      </c>
      <c r="H10" s="445"/>
      <c r="I10" s="368">
        <v>3.9699999999999999E-2</v>
      </c>
      <c r="J10" s="369"/>
      <c r="M10" s="370"/>
    </row>
    <row r="11" spans="2:13">
      <c r="B11" s="365"/>
      <c r="C11" s="371"/>
      <c r="D11" s="362"/>
      <c r="E11" s="362"/>
      <c r="F11" s="366">
        <v>2016</v>
      </c>
      <c r="G11" s="444">
        <v>4.2000000000000003E-2</v>
      </c>
      <c r="H11" s="446"/>
      <c r="I11" s="368">
        <v>4.19E-2</v>
      </c>
      <c r="J11" s="372"/>
      <c r="M11" s="370"/>
    </row>
    <row r="12" spans="2:13">
      <c r="B12" s="365"/>
      <c r="C12" s="371"/>
      <c r="D12" s="362"/>
      <c r="E12" s="362"/>
      <c r="F12" s="366">
        <v>2017</v>
      </c>
      <c r="G12" s="444">
        <v>4.2000000000000003E-2</v>
      </c>
      <c r="H12" s="445"/>
      <c r="I12" s="368">
        <v>4.2000000000000003E-2</v>
      </c>
      <c r="J12" s="369"/>
      <c r="M12" s="370"/>
    </row>
    <row r="13" spans="2:13">
      <c r="B13" s="365"/>
      <c r="C13" s="371"/>
      <c r="D13" s="373"/>
      <c r="E13" s="362"/>
      <c r="F13" s="366">
        <v>2018</v>
      </c>
      <c r="G13" s="444">
        <v>0.04</v>
      </c>
      <c r="H13" s="446"/>
      <c r="I13" s="368">
        <v>4.02E-2</v>
      </c>
      <c r="J13" s="372"/>
      <c r="M13" s="370"/>
    </row>
    <row r="14" spans="2:13" ht="19.5" thickBot="1">
      <c r="B14" s="374"/>
      <c r="C14" s="375"/>
      <c r="D14" s="376"/>
      <c r="E14" s="375"/>
      <c r="F14" s="377">
        <v>2019</v>
      </c>
      <c r="G14" s="447">
        <v>0.04</v>
      </c>
      <c r="H14" s="448"/>
      <c r="I14" s="378">
        <v>0.04</v>
      </c>
      <c r="J14" s="369"/>
      <c r="M14" s="370"/>
    </row>
    <row r="15" spans="2:13">
      <c r="B15" s="379" t="s">
        <v>298</v>
      </c>
      <c r="C15" s="380"/>
      <c r="D15" s="380"/>
      <c r="E15" s="380"/>
      <c r="F15" s="380"/>
      <c r="G15" s="380"/>
      <c r="H15" s="380"/>
      <c r="I15" s="381"/>
      <c r="J15" s="380"/>
      <c r="M15" s="370"/>
    </row>
    <row r="16" spans="2:13">
      <c r="B16" s="365"/>
      <c r="C16" s="362"/>
      <c r="D16" s="362"/>
      <c r="E16" s="362"/>
      <c r="F16" s="362"/>
      <c r="G16" s="362"/>
      <c r="H16" s="362"/>
      <c r="I16" s="382"/>
      <c r="J16" s="352"/>
    </row>
    <row r="17" spans="2:16">
      <c r="B17" s="383"/>
      <c r="C17" s="362"/>
      <c r="D17" s="362"/>
      <c r="E17" s="384"/>
      <c r="F17" s="31">
        <v>0.11</v>
      </c>
      <c r="G17" s="362"/>
      <c r="H17" s="362"/>
      <c r="I17" s="382"/>
      <c r="J17" s="362"/>
      <c r="K17" s="352"/>
      <c r="L17" s="352"/>
      <c r="P17" s="385"/>
    </row>
    <row r="18" spans="2:16">
      <c r="B18" s="365"/>
      <c r="C18" s="386"/>
      <c r="D18" s="362"/>
      <c r="E18" s="387" t="s">
        <v>5</v>
      </c>
      <c r="F18" s="388">
        <v>0.11</v>
      </c>
      <c r="G18" s="362"/>
      <c r="H18" s="362"/>
      <c r="I18" s="382"/>
      <c r="J18" s="362"/>
      <c r="K18" s="352"/>
      <c r="L18" s="352"/>
    </row>
    <row r="19" spans="2:16" ht="19.5" thickBot="1">
      <c r="B19" s="365"/>
      <c r="C19" s="386"/>
      <c r="D19" s="362"/>
      <c r="E19" s="389"/>
      <c r="F19" s="362"/>
      <c r="G19" s="362"/>
      <c r="H19" s="362"/>
      <c r="I19" s="382"/>
      <c r="J19" s="362"/>
      <c r="K19" s="352"/>
      <c r="L19" s="352"/>
    </row>
    <row r="20" spans="2:16">
      <c r="B20" s="357" t="s">
        <v>30</v>
      </c>
      <c r="C20" s="358"/>
      <c r="D20" s="358"/>
      <c r="E20" s="358"/>
      <c r="F20" s="358"/>
      <c r="G20" s="358"/>
      <c r="H20" s="358"/>
      <c r="I20" s="390"/>
      <c r="J20" s="352"/>
      <c r="K20" s="352"/>
      <c r="L20" s="352"/>
    </row>
    <row r="21" spans="2:16">
      <c r="B21" s="361"/>
      <c r="C21" s="362"/>
      <c r="D21" s="362"/>
      <c r="E21" s="362"/>
      <c r="F21" s="362"/>
      <c r="G21" s="362"/>
      <c r="H21" s="391"/>
      <c r="I21" s="382"/>
      <c r="J21" s="352"/>
      <c r="K21" s="352"/>
      <c r="L21" s="352"/>
    </row>
    <row r="22" spans="2:16" ht="36" customHeight="1">
      <c r="B22" s="361"/>
      <c r="C22" s="362"/>
      <c r="D22" s="392" t="s">
        <v>6</v>
      </c>
      <c r="E22" s="392" t="s">
        <v>7</v>
      </c>
      <c r="F22" s="392" t="s">
        <v>26</v>
      </c>
      <c r="G22" s="362"/>
      <c r="H22" s="393" t="s">
        <v>38</v>
      </c>
      <c r="I22" s="382"/>
      <c r="J22" s="352"/>
      <c r="K22" s="352"/>
      <c r="L22" s="352"/>
    </row>
    <row r="23" spans="2:16">
      <c r="B23" s="394"/>
      <c r="C23" s="395"/>
      <c r="D23" s="396"/>
      <c r="E23" s="396" t="s">
        <v>9</v>
      </c>
      <c r="F23" s="396" t="s">
        <v>25</v>
      </c>
      <c r="G23" s="397"/>
      <c r="H23" s="396" t="s">
        <v>27</v>
      </c>
      <c r="I23" s="398"/>
      <c r="J23" s="395"/>
      <c r="K23" s="399"/>
      <c r="L23" s="399"/>
    </row>
    <row r="24" spans="2:16">
      <c r="B24" s="365"/>
      <c r="C24" s="400" t="s">
        <v>10</v>
      </c>
      <c r="D24" s="401">
        <v>2.5000000000000001E-2</v>
      </c>
      <c r="E24" s="401">
        <v>1.4999999999999999E-2</v>
      </c>
      <c r="F24" s="401">
        <v>1.2E-2</v>
      </c>
      <c r="G24" s="380"/>
      <c r="H24" s="402">
        <v>5.1999999999999998E-2</v>
      </c>
      <c r="I24" s="403"/>
      <c r="J24" s="362"/>
      <c r="K24" s="352"/>
      <c r="L24" s="352"/>
    </row>
    <row r="25" spans="2:16">
      <c r="B25" s="404"/>
      <c r="C25" s="405" t="s">
        <v>11</v>
      </c>
      <c r="D25" s="406" t="s">
        <v>21</v>
      </c>
      <c r="E25" s="406" t="s">
        <v>22</v>
      </c>
      <c r="F25" s="406" t="s">
        <v>20</v>
      </c>
      <c r="G25" s="407"/>
      <c r="H25" s="408"/>
      <c r="I25" s="409"/>
      <c r="J25" s="362"/>
      <c r="K25" s="352"/>
      <c r="L25" s="352"/>
    </row>
    <row r="26" spans="2:16">
      <c r="B26" s="365"/>
      <c r="C26" s="410"/>
      <c r="D26" s="411"/>
      <c r="E26" s="410"/>
      <c r="F26" s="411"/>
      <c r="G26" s="412"/>
      <c r="H26" s="362"/>
      <c r="I26" s="409"/>
      <c r="J26" s="352"/>
      <c r="K26" s="352"/>
      <c r="L26" s="352"/>
    </row>
    <row r="27" spans="2:16">
      <c r="B27" s="413" t="s">
        <v>12</v>
      </c>
      <c r="C27" s="362"/>
      <c r="D27" s="31">
        <v>2.47E-2</v>
      </c>
      <c r="E27" s="31">
        <v>1.54E-2</v>
      </c>
      <c r="F27" s="31">
        <v>1.2E-2</v>
      </c>
      <c r="G27" s="412"/>
      <c r="H27" s="414">
        <f>D27+E27+F27</f>
        <v>5.2099999999999994E-2</v>
      </c>
      <c r="I27" s="409"/>
      <c r="J27" s="352"/>
      <c r="K27" s="352"/>
      <c r="L27" s="352"/>
    </row>
    <row r="28" spans="2:16">
      <c r="B28" s="365"/>
      <c r="C28" s="362"/>
      <c r="D28" s="362"/>
      <c r="E28" s="362"/>
      <c r="F28" s="362"/>
      <c r="G28" s="362"/>
      <c r="H28" s="362"/>
      <c r="I28" s="382"/>
      <c r="J28" s="352"/>
      <c r="K28" s="352"/>
      <c r="L28" s="352"/>
    </row>
    <row r="29" spans="2:16">
      <c r="B29" s="415" t="s">
        <v>31</v>
      </c>
      <c r="C29" s="416"/>
      <c r="D29" s="417"/>
      <c r="E29" s="417"/>
      <c r="F29" s="417"/>
      <c r="G29" s="417"/>
      <c r="H29" s="417"/>
      <c r="I29" s="403"/>
      <c r="J29" s="362"/>
      <c r="K29" s="352"/>
      <c r="L29" s="352"/>
    </row>
    <row r="30" spans="2:16">
      <c r="B30" s="418" t="s">
        <v>32</v>
      </c>
      <c r="C30" s="417"/>
      <c r="D30" s="417"/>
      <c r="E30" s="417"/>
      <c r="F30" s="417"/>
      <c r="G30" s="417"/>
      <c r="H30" s="417"/>
      <c r="I30" s="403"/>
      <c r="J30" s="362"/>
      <c r="K30" s="352"/>
      <c r="L30" s="352"/>
    </row>
    <row r="31" spans="2:16" ht="19.5" thickBot="1">
      <c r="B31" s="374"/>
      <c r="C31" s="376"/>
      <c r="D31" s="375"/>
      <c r="E31" s="375"/>
      <c r="F31" s="375"/>
      <c r="G31" s="375"/>
      <c r="H31" s="375"/>
      <c r="I31" s="419"/>
      <c r="J31" s="362"/>
      <c r="K31" s="362"/>
      <c r="L31" s="362"/>
    </row>
    <row r="32" spans="2:16">
      <c r="B32" s="357" t="s">
        <v>28</v>
      </c>
      <c r="C32" s="358"/>
      <c r="D32" s="358"/>
      <c r="E32" s="358"/>
      <c r="F32" s="358"/>
      <c r="G32" s="358"/>
      <c r="H32" s="358"/>
      <c r="I32" s="420"/>
      <c r="J32" s="362"/>
      <c r="K32" s="362"/>
      <c r="L32" s="362"/>
    </row>
    <row r="33" spans="1:13">
      <c r="A33" s="421"/>
      <c r="B33" s="422"/>
      <c r="C33" s="412"/>
      <c r="D33" s="412"/>
      <c r="E33" s="412"/>
      <c r="F33" s="412"/>
      <c r="G33" s="412"/>
      <c r="H33" s="423" t="s">
        <v>13</v>
      </c>
      <c r="I33" s="424" t="s">
        <v>3</v>
      </c>
      <c r="J33" s="412"/>
      <c r="K33" s="412"/>
      <c r="L33" s="412"/>
      <c r="M33" s="421"/>
    </row>
    <row r="34" spans="1:13">
      <c r="A34" s="352"/>
      <c r="B34" s="425"/>
      <c r="C34" s="386"/>
      <c r="D34" s="362"/>
      <c r="E34" s="362"/>
      <c r="F34" s="362"/>
      <c r="G34" s="362"/>
      <c r="H34" s="423" t="s">
        <v>14</v>
      </c>
      <c r="I34" s="424" t="s">
        <v>4</v>
      </c>
      <c r="J34" s="362"/>
      <c r="K34" s="362"/>
      <c r="L34" s="362"/>
      <c r="M34" s="352"/>
    </row>
    <row r="35" spans="1:13">
      <c r="A35" s="352"/>
      <c r="B35" s="425"/>
      <c r="C35" s="386"/>
      <c r="D35" s="362"/>
      <c r="E35" s="362"/>
      <c r="F35" s="362"/>
      <c r="G35" s="362"/>
      <c r="H35" s="426"/>
      <c r="I35" s="427"/>
      <c r="J35" s="362"/>
      <c r="K35" s="362"/>
      <c r="L35" s="362"/>
      <c r="M35" s="352"/>
    </row>
    <row r="36" spans="1:13">
      <c r="A36" s="352"/>
      <c r="B36" s="428"/>
      <c r="C36" s="380"/>
      <c r="D36" s="429"/>
      <c r="E36" s="429"/>
      <c r="F36" s="429"/>
      <c r="G36" s="430" t="s">
        <v>33</v>
      </c>
      <c r="H36" s="32">
        <f>ROUND(F17*(1+F27)^6,3)</f>
        <v>0.11799999999999999</v>
      </c>
      <c r="I36" s="431">
        <f>ROUND(F18*(1+F24)^6,3)</f>
        <v>0.11799999999999999</v>
      </c>
      <c r="J36" s="362"/>
      <c r="K36" s="362"/>
      <c r="L36" s="362"/>
      <c r="M36" s="352"/>
    </row>
    <row r="37" spans="1:13">
      <c r="A37" s="362"/>
      <c r="B37" s="428"/>
      <c r="C37" s="380"/>
      <c r="D37" s="429"/>
      <c r="E37" s="429"/>
      <c r="F37" s="429"/>
      <c r="G37" s="430" t="s">
        <v>34</v>
      </c>
      <c r="H37" s="32">
        <v>0.4</v>
      </c>
      <c r="I37" s="431">
        <v>0.4</v>
      </c>
      <c r="J37" s="362"/>
      <c r="K37" s="362"/>
      <c r="L37" s="362"/>
      <c r="M37" s="352"/>
    </row>
    <row r="38" spans="1:13">
      <c r="A38" s="352"/>
      <c r="B38" s="432"/>
      <c r="C38" s="362"/>
      <c r="D38" s="362"/>
      <c r="E38" s="362"/>
      <c r="F38" s="385"/>
      <c r="G38" s="430" t="s">
        <v>35</v>
      </c>
      <c r="H38" s="33">
        <v>10</v>
      </c>
      <c r="I38" s="433">
        <v>10</v>
      </c>
      <c r="J38" s="362"/>
      <c r="K38" s="362"/>
      <c r="L38" s="434"/>
      <c r="M38" s="352"/>
    </row>
    <row r="39" spans="1:13" ht="19.5" thickBot="1">
      <c r="A39" s="352"/>
      <c r="B39" s="435"/>
      <c r="C39" s="436"/>
      <c r="D39" s="436"/>
      <c r="E39" s="436"/>
      <c r="F39" s="436"/>
      <c r="G39" s="436"/>
      <c r="H39" s="437"/>
      <c r="I39" s="438"/>
      <c r="J39" s="362"/>
      <c r="K39" s="362"/>
      <c r="L39" s="434"/>
      <c r="M39" s="352"/>
    </row>
    <row r="40" spans="1:13" ht="16.5" customHeight="1" thickTop="1"/>
    <row r="41" spans="1:13" ht="21" customHeight="1"/>
    <row r="42" spans="1:13" ht="15" customHeight="1"/>
    <row r="43" spans="1:13" ht="20.25" customHeight="1"/>
    <row r="44" spans="1:13" ht="14.25" customHeight="1"/>
    <row r="45" spans="1:13" ht="21.75" customHeight="1"/>
    <row r="46" spans="1:13" ht="21" customHeight="1"/>
  </sheetData>
  <sheetProtection algorithmName="SHA-512" hashValue="UozT42KiIy3aSTOyIGUjYC2c9NPO7PGThuUYaealrAjFkx+jQMF9x627EOmNH8p0kpzUnoNGEPW6bqfnLFhtcA==" saltValue="JTpHzCCxPNWCv7p+/4Yuqg==" spinCount="100000" sheet="1" objects="1" scenarios="1"/>
  <mergeCells count="9">
    <mergeCell ref="B6:I6"/>
    <mergeCell ref="G8:H8"/>
    <mergeCell ref="G12:H12"/>
    <mergeCell ref="G13:H13"/>
    <mergeCell ref="G14:H14"/>
    <mergeCell ref="G7:H7"/>
    <mergeCell ref="G9:H9"/>
    <mergeCell ref="G10:H10"/>
    <mergeCell ref="G11:H1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91"/>
  <sheetViews>
    <sheetView workbookViewId="0"/>
  </sheetViews>
  <sheetFormatPr defaultRowHeight="15"/>
  <cols>
    <col min="1" max="1" width="9.85546875" style="2" customWidth="1"/>
    <col min="2" max="2" width="24.5703125" style="47" customWidth="1"/>
    <col min="3" max="3" width="19.7109375" style="1" customWidth="1"/>
    <col min="4" max="4" width="16.140625" style="2" customWidth="1"/>
    <col min="5" max="5" width="14.140625" style="2" customWidth="1"/>
    <col min="6" max="6" width="15" style="2" customWidth="1"/>
    <col min="7" max="7" width="17.5703125" style="27" customWidth="1"/>
    <col min="8" max="8" width="16" style="27" customWidth="1"/>
    <col min="9" max="9" width="16.140625" style="27" customWidth="1"/>
    <col min="10" max="11" width="9.140625" style="2"/>
    <col min="12" max="12" width="12.7109375" style="2" customWidth="1"/>
    <col min="13" max="13" width="31.7109375" style="2" customWidth="1"/>
    <col min="14" max="16384" width="9.140625" style="2"/>
  </cols>
  <sheetData>
    <row r="1" spans="1:11" s="343" customFormat="1" ht="44.25" customHeight="1">
      <c r="A1" s="4" t="s">
        <v>0</v>
      </c>
      <c r="B1" s="42" t="s">
        <v>2</v>
      </c>
      <c r="C1" s="5" t="s">
        <v>1</v>
      </c>
      <c r="D1" s="4" t="s">
        <v>15</v>
      </c>
      <c r="E1" s="6"/>
      <c r="F1" s="7" t="s">
        <v>16</v>
      </c>
      <c r="G1" s="24"/>
      <c r="H1" s="24"/>
      <c r="I1" s="24"/>
    </row>
    <row r="2" spans="1:11" ht="18.75">
      <c r="A2" s="8">
        <v>2005</v>
      </c>
      <c r="B2" s="173">
        <v>5.6133965943387691</v>
      </c>
      <c r="C2" s="9">
        <v>4341.9292814289502</v>
      </c>
      <c r="D2" s="10">
        <v>9.9451165207652146</v>
      </c>
      <c r="E2" s="11"/>
      <c r="F2" s="12"/>
      <c r="G2" s="19"/>
      <c r="H2" s="19"/>
      <c r="I2" s="19"/>
    </row>
    <row r="3" spans="1:11" ht="18.75">
      <c r="A3" s="8">
        <f>A2+1</f>
        <v>2006</v>
      </c>
      <c r="B3" s="173">
        <v>6.5952549417388164</v>
      </c>
      <c r="C3" s="9">
        <v>4628.290586929199</v>
      </c>
      <c r="D3" s="10">
        <v>10.138128687778583</v>
      </c>
      <c r="E3" s="11"/>
      <c r="F3" s="12"/>
      <c r="G3" s="19"/>
      <c r="H3" s="19"/>
      <c r="I3" s="19"/>
    </row>
    <row r="4" spans="1:11" ht="18.75">
      <c r="A4" s="8">
        <f t="shared" ref="A4:A10" si="0">A3+1</f>
        <v>2007</v>
      </c>
      <c r="B4" s="173">
        <v>5.287173429054751</v>
      </c>
      <c r="C4" s="9">
        <v>4872.996337060762</v>
      </c>
      <c r="D4" s="10">
        <v>10.234552335592403</v>
      </c>
      <c r="E4" s="11"/>
      <c r="F4" s="12"/>
      <c r="G4" s="19"/>
      <c r="H4" s="19"/>
      <c r="I4" s="19"/>
    </row>
    <row r="5" spans="1:11" ht="18.75">
      <c r="A5" s="8">
        <f t="shared" si="0"/>
        <v>2008</v>
      </c>
      <c r="B5" s="173">
        <v>6.2063007350660309</v>
      </c>
      <c r="C5" s="9">
        <v>5175.4291445475046</v>
      </c>
      <c r="D5" s="10">
        <v>10.453454460229052</v>
      </c>
      <c r="E5" s="11"/>
      <c r="F5" s="12"/>
      <c r="G5" s="19"/>
      <c r="H5" s="19"/>
      <c r="I5" s="19"/>
    </row>
    <row r="6" spans="1:11" ht="18.75">
      <c r="A6" s="8">
        <f t="shared" si="0"/>
        <v>2009</v>
      </c>
      <c r="B6" s="173">
        <v>4.6439168493522125</v>
      </c>
      <c r="C6" s="9">
        <v>5415.7717706174317</v>
      </c>
      <c r="D6" s="10">
        <v>11.622461273792442</v>
      </c>
      <c r="E6" s="11"/>
      <c r="F6" s="21">
        <f>Input!D27</f>
        <v>2.47E-2</v>
      </c>
      <c r="G6" s="25" t="s">
        <v>335</v>
      </c>
      <c r="H6" s="25"/>
      <c r="I6" s="25"/>
      <c r="J6" s="3"/>
    </row>
    <row r="7" spans="1:11" ht="18.75">
      <c r="A7" s="8">
        <f t="shared" si="0"/>
        <v>2010</v>
      </c>
      <c r="B7" s="173">
        <v>4.9717608521988481</v>
      </c>
      <c r="C7" s="9">
        <v>5685.0309913534256</v>
      </c>
      <c r="D7" s="10">
        <v>11.626528728742539</v>
      </c>
      <c r="E7" s="11"/>
      <c r="F7" s="21">
        <f>Input!E27</f>
        <v>1.54E-2</v>
      </c>
      <c r="G7" s="25" t="s">
        <v>336</v>
      </c>
      <c r="H7" s="25"/>
      <c r="I7" s="25"/>
      <c r="J7" s="3"/>
    </row>
    <row r="8" spans="1:11" ht="18.75">
      <c r="A8" s="8">
        <f t="shared" si="0"/>
        <v>2011</v>
      </c>
      <c r="B8" s="173">
        <v>2.1252574763724499</v>
      </c>
      <c r="C8" s="9">
        <v>5805.8525375312547</v>
      </c>
      <c r="D8" s="10">
        <v>11.328849826528321</v>
      </c>
      <c r="E8" s="11"/>
      <c r="F8" s="21">
        <f>Input!F27</f>
        <v>1.2E-2</v>
      </c>
      <c r="G8" s="25" t="s">
        <v>337</v>
      </c>
      <c r="H8" s="25"/>
      <c r="I8" s="25"/>
      <c r="J8" s="3"/>
    </row>
    <row r="9" spans="1:11" ht="19.5">
      <c r="A9" s="8">
        <f t="shared" si="0"/>
        <v>2012</v>
      </c>
      <c r="B9" s="173">
        <v>1.8128231326585329</v>
      </c>
      <c r="C9" s="9">
        <v>5911.1023753796635</v>
      </c>
      <c r="D9" s="10">
        <v>11.287925658893769</v>
      </c>
      <c r="E9" s="11"/>
      <c r="F9" s="22"/>
      <c r="G9" s="26"/>
      <c r="H9" s="26"/>
      <c r="I9" s="26"/>
      <c r="J9" s="29"/>
      <c r="K9" s="26"/>
    </row>
    <row r="10" spans="1:11" ht="18.75">
      <c r="A10" s="8">
        <f t="shared" si="0"/>
        <v>2013</v>
      </c>
      <c r="B10" s="174">
        <v>1.2423690420348683</v>
      </c>
      <c r="C10" s="9">
        <v>5984.5400813343686</v>
      </c>
      <c r="D10" s="10">
        <v>11.184696507541821</v>
      </c>
      <c r="E10" s="11"/>
      <c r="F10" s="39">
        <f>Input!H37*0.213/0.655</f>
        <v>0.13007633587786258</v>
      </c>
      <c r="G10" s="25" t="s">
        <v>297</v>
      </c>
      <c r="H10" s="25"/>
      <c r="I10" s="25"/>
      <c r="J10" s="3"/>
    </row>
    <row r="11" spans="1:11" ht="18.75">
      <c r="A11" s="8">
        <v>2014</v>
      </c>
      <c r="B11" s="174">
        <v>1.0141242975622677</v>
      </c>
      <c r="C11" s="9">
        <v>6045.2307563965333</v>
      </c>
      <c r="D11" s="10">
        <v>11.019145944170038</v>
      </c>
      <c r="E11" s="11"/>
      <c r="F11" s="23"/>
      <c r="G11" s="19" t="s">
        <v>19</v>
      </c>
      <c r="H11" s="25"/>
      <c r="I11" s="25"/>
      <c r="J11" s="3"/>
    </row>
    <row r="12" spans="1:11" ht="19.5">
      <c r="A12" s="11"/>
      <c r="B12" s="43" t="s">
        <v>18</v>
      </c>
      <c r="C12" s="13" t="s">
        <v>17</v>
      </c>
      <c r="D12" s="11"/>
      <c r="E12" s="11"/>
      <c r="F12" s="11"/>
      <c r="G12" s="19"/>
      <c r="H12" s="19"/>
      <c r="I12" s="19"/>
    </row>
    <row r="13" spans="1:11" ht="53.25" customHeight="1">
      <c r="A13" s="11"/>
      <c r="B13" s="44"/>
      <c r="D13" s="6" t="s">
        <v>29</v>
      </c>
      <c r="E13" s="11"/>
      <c r="F13" s="34" t="s">
        <v>39</v>
      </c>
      <c r="G13" s="35" t="s">
        <v>40</v>
      </c>
      <c r="H13" s="35" t="s">
        <v>41</v>
      </c>
      <c r="I13" s="35" t="s">
        <v>42</v>
      </c>
    </row>
    <row r="14" spans="1:11" ht="18.75">
      <c r="A14" s="14">
        <v>2014</v>
      </c>
      <c r="B14" s="45">
        <f>Input!G9</f>
        <v>0.01</v>
      </c>
      <c r="C14" s="20">
        <v>6050</v>
      </c>
      <c r="D14" s="36">
        <v>0.11</v>
      </c>
      <c r="E14" s="451" t="s">
        <v>43</v>
      </c>
      <c r="F14" s="40">
        <f>F$8</f>
        <v>1.2E-2</v>
      </c>
      <c r="G14" s="36">
        <v>0</v>
      </c>
      <c r="H14" s="36">
        <v>1</v>
      </c>
      <c r="I14" s="36">
        <f t="shared" ref="I14:I24" si="1">IF(H14&lt;=0,0,1)</f>
        <v>1</v>
      </c>
    </row>
    <row r="15" spans="1:11" ht="18.75">
      <c r="A15" s="16">
        <v>2015</v>
      </c>
      <c r="B15" s="45">
        <f>Input!G10</f>
        <v>0.04</v>
      </c>
      <c r="C15" s="15">
        <f>C14*(1+B15)</f>
        <v>6292</v>
      </c>
      <c r="D15" s="36">
        <f>5/6*D$14+1/6*D$20</f>
        <v>0.11133333333333334</v>
      </c>
      <c r="E15" s="452"/>
      <c r="F15" s="40">
        <f t="shared" ref="F15:F25" si="2">F$8</f>
        <v>1.2E-2</v>
      </c>
      <c r="G15" s="36">
        <f>IF(D14&gt;F$10,(D14-F$10)/F$10,0)</f>
        <v>0</v>
      </c>
      <c r="H15" s="36">
        <f>IF(D14&gt;F$10,H14-1/Input!H$38,1)</f>
        <v>1</v>
      </c>
      <c r="I15" s="36">
        <f t="shared" si="1"/>
        <v>1</v>
      </c>
    </row>
    <row r="16" spans="1:11" ht="18.75">
      <c r="A16" s="16">
        <v>2016</v>
      </c>
      <c r="B16" s="45">
        <f>Input!G11</f>
        <v>4.2000000000000003E-2</v>
      </c>
      <c r="C16" s="15">
        <f t="shared" ref="C16:C79" si="3">C15*(1+B16)</f>
        <v>6556.2640000000001</v>
      </c>
      <c r="D16" s="36">
        <f>4/6*D$14+2/6*D$20</f>
        <v>0.11266666666666666</v>
      </c>
      <c r="E16" s="452"/>
      <c r="F16" s="40">
        <f t="shared" si="2"/>
        <v>1.2E-2</v>
      </c>
      <c r="G16" s="36">
        <f t="shared" ref="G16:G79" si="4">IF(D15&gt;F$10,(D15-F$10)/F$10,0)</f>
        <v>0</v>
      </c>
      <c r="H16" s="36">
        <f>IF(D15&gt;F$10,H15-1/Input!H$38,1)</f>
        <v>1</v>
      </c>
      <c r="I16" s="36">
        <f t="shared" si="1"/>
        <v>1</v>
      </c>
    </row>
    <row r="17" spans="1:12" ht="18.75">
      <c r="A17" s="16">
        <v>2017</v>
      </c>
      <c r="B17" s="45">
        <f>Input!G12</f>
        <v>4.2000000000000003E-2</v>
      </c>
      <c r="C17" s="15">
        <f t="shared" si="3"/>
        <v>6831.6270880000002</v>
      </c>
      <c r="D17" s="36">
        <f>3/6*D$14+3/6*D$20</f>
        <v>0.11399999999999999</v>
      </c>
      <c r="E17" s="452"/>
      <c r="F17" s="40">
        <f t="shared" si="2"/>
        <v>1.2E-2</v>
      </c>
      <c r="G17" s="36">
        <f t="shared" si="4"/>
        <v>0</v>
      </c>
      <c r="H17" s="36">
        <f>IF(D16&gt;F$10,H16-1/Input!H$38,1)</f>
        <v>1</v>
      </c>
      <c r="I17" s="36">
        <f t="shared" si="1"/>
        <v>1</v>
      </c>
    </row>
    <row r="18" spans="1:12" ht="18.75">
      <c r="A18" s="16">
        <v>2018</v>
      </c>
      <c r="B18" s="45">
        <f>Input!G13</f>
        <v>0.04</v>
      </c>
      <c r="C18" s="15">
        <f t="shared" si="3"/>
        <v>7104.8921715200004</v>
      </c>
      <c r="D18" s="36">
        <f>2/6*D$14+4/6*D$20</f>
        <v>0.11533333333333333</v>
      </c>
      <c r="E18" s="452"/>
      <c r="F18" s="40">
        <f t="shared" si="2"/>
        <v>1.2E-2</v>
      </c>
      <c r="G18" s="36">
        <f t="shared" si="4"/>
        <v>0</v>
      </c>
      <c r="H18" s="36">
        <f>IF(D17&gt;F$10,H17-1/Input!H$38,1)</f>
        <v>1</v>
      </c>
      <c r="I18" s="36">
        <f t="shared" si="1"/>
        <v>1</v>
      </c>
    </row>
    <row r="19" spans="1:12" ht="18.75">
      <c r="A19" s="16">
        <v>2019</v>
      </c>
      <c r="B19" s="45">
        <f>Input!G14</f>
        <v>0.04</v>
      </c>
      <c r="C19" s="15">
        <f t="shared" si="3"/>
        <v>7389.0878583808008</v>
      </c>
      <c r="D19" s="36">
        <f>1/6*D$14+5/6*D$20</f>
        <v>0.11666666666666667</v>
      </c>
      <c r="E19" s="452"/>
      <c r="F19" s="40">
        <f t="shared" si="2"/>
        <v>1.2E-2</v>
      </c>
      <c r="G19" s="36">
        <f t="shared" si="4"/>
        <v>0</v>
      </c>
      <c r="H19" s="36">
        <f>IF(D18&gt;F$10,H18-1/Input!H$38,1)</f>
        <v>1</v>
      </c>
      <c r="I19" s="36">
        <f t="shared" si="1"/>
        <v>1</v>
      </c>
    </row>
    <row r="20" spans="1:12" ht="18.75">
      <c r="A20" s="17">
        <v>2020</v>
      </c>
      <c r="B20" s="46">
        <f>5/6*B$19+1/6*B$25</f>
        <v>4.2161024093333339E-2</v>
      </c>
      <c r="C20" s="15">
        <f t="shared" si="3"/>
        <v>7700.6193696057517</v>
      </c>
      <c r="D20" s="37">
        <f>Input!H36</f>
        <v>0.11799999999999999</v>
      </c>
      <c r="E20" s="38"/>
      <c r="F20" s="40">
        <f t="shared" si="2"/>
        <v>1.2E-2</v>
      </c>
      <c r="G20" s="36">
        <f t="shared" si="4"/>
        <v>0</v>
      </c>
      <c r="H20" s="36">
        <f>IF(D19&gt;F$10,H19-1/Input!H$38,1)</f>
        <v>1</v>
      </c>
      <c r="I20" s="36">
        <f t="shared" si="1"/>
        <v>1</v>
      </c>
    </row>
    <row r="21" spans="1:12" ht="18.75">
      <c r="A21" s="11">
        <f t="shared" ref="A21:A52" si="5">A20+1</f>
        <v>2021</v>
      </c>
      <c r="B21" s="46">
        <f>4/6*B$19+2/6*B$25</f>
        <v>4.4322048186666678E-2</v>
      </c>
      <c r="C21" s="15">
        <f t="shared" si="3"/>
        <v>8041.9265923725961</v>
      </c>
      <c r="D21" s="36">
        <f>D20*(1+B21)/((1+$F$7)*(1+$F$6))</f>
        <v>0.11843568034029307</v>
      </c>
      <c r="E21" s="38"/>
      <c r="F21" s="40">
        <f t="shared" si="2"/>
        <v>1.2E-2</v>
      </c>
      <c r="G21" s="36">
        <f t="shared" si="4"/>
        <v>0</v>
      </c>
      <c r="H21" s="36">
        <f>IF(D20&gt;F$10,H20-1/Input!H$38,1)</f>
        <v>1</v>
      </c>
      <c r="I21" s="36">
        <f t="shared" si="1"/>
        <v>1</v>
      </c>
    </row>
    <row r="22" spans="1:12" ht="18.75">
      <c r="A22" s="11">
        <f t="shared" si="5"/>
        <v>2022</v>
      </c>
      <c r="B22" s="46">
        <f>3/6*B$19+3/6*B$25</f>
        <v>4.6483072280000023E-2</v>
      </c>
      <c r="C22" s="15">
        <f t="shared" si="3"/>
        <v>8415.7400474363058</v>
      </c>
      <c r="D22" s="36">
        <f t="shared" ref="D22:D75" si="6">D21*(1+B22)/((1+$F$7)*(1+$F$6))</f>
        <v>0.11911895410279807</v>
      </c>
      <c r="E22" s="38"/>
      <c r="F22" s="40">
        <f t="shared" si="2"/>
        <v>1.2E-2</v>
      </c>
      <c r="G22" s="36">
        <f t="shared" si="4"/>
        <v>0</v>
      </c>
      <c r="H22" s="36">
        <f>IF(D21&gt;F$10,H21-1/Input!H$38,1)</f>
        <v>1</v>
      </c>
      <c r="I22" s="36">
        <f t="shared" si="1"/>
        <v>1</v>
      </c>
    </row>
    <row r="23" spans="1:12" ht="18.75">
      <c r="A23" s="11">
        <f t="shared" si="5"/>
        <v>2023</v>
      </c>
      <c r="B23" s="46">
        <f>2/6*B$19+4/6*B$25</f>
        <v>4.8644096373333362E-2</v>
      </c>
      <c r="C23" s="15">
        <f t="shared" si="3"/>
        <v>8825.1161173567198</v>
      </c>
      <c r="D23" s="36">
        <f t="shared" si="6"/>
        <v>0.12005357370224057</v>
      </c>
      <c r="E23" s="38"/>
      <c r="F23" s="40">
        <f t="shared" si="2"/>
        <v>1.2E-2</v>
      </c>
      <c r="G23" s="36">
        <f t="shared" si="4"/>
        <v>0</v>
      </c>
      <c r="H23" s="36">
        <f>IF(D22&gt;F$10,H22-1/Input!H$38,1)</f>
        <v>1</v>
      </c>
      <c r="I23" s="36">
        <f t="shared" si="1"/>
        <v>1</v>
      </c>
    </row>
    <row r="24" spans="1:12" ht="18.75">
      <c r="A24" s="11">
        <f t="shared" si="5"/>
        <v>2024</v>
      </c>
      <c r="B24" s="46">
        <f>1/6*B$19+5/6*B$25</f>
        <v>5.0805120466666701E-2</v>
      </c>
      <c r="C24" s="15">
        <f t="shared" si="3"/>
        <v>9273.4772048313498</v>
      </c>
      <c r="D24" s="36">
        <f t="shared" si="6"/>
        <v>0.12124487150506072</v>
      </c>
      <c r="E24" s="38"/>
      <c r="F24" s="40">
        <f t="shared" si="2"/>
        <v>1.2E-2</v>
      </c>
      <c r="G24" s="36">
        <f t="shared" si="4"/>
        <v>0</v>
      </c>
      <c r="H24" s="36">
        <f>IF(D23&gt;F$10,H23-1/Input!H$38,1)</f>
        <v>1</v>
      </c>
      <c r="I24" s="36">
        <f t="shared" si="1"/>
        <v>1</v>
      </c>
      <c r="K24" s="30"/>
      <c r="L24" s="30"/>
    </row>
    <row r="25" spans="1:12" ht="18.75">
      <c r="A25" s="17">
        <f t="shared" si="5"/>
        <v>2025</v>
      </c>
      <c r="B25" s="46">
        <f t="shared" ref="B25:B41" si="7">(1+$F$6)*(1+$F$7)*(1+F25)-1</f>
        <v>5.2966144560000039E-2</v>
      </c>
      <c r="C25" s="15">
        <f t="shared" si="3"/>
        <v>9764.6575390363123</v>
      </c>
      <c r="D25" s="19">
        <f t="shared" si="6"/>
        <v>0.12269980996312146</v>
      </c>
      <c r="E25" s="11"/>
      <c r="F25" s="41">
        <f t="shared" si="2"/>
        <v>1.2E-2</v>
      </c>
      <c r="G25" s="36">
        <f t="shared" si="4"/>
        <v>0</v>
      </c>
      <c r="H25" s="19">
        <f>IF(D24&gt;F$10,H24-1/Input!H$38,1)</f>
        <v>1</v>
      </c>
      <c r="I25" s="19">
        <f>IF(H25&lt;=0,0,1)</f>
        <v>1</v>
      </c>
    </row>
    <row r="26" spans="1:12" ht="18.75">
      <c r="A26" s="11">
        <f t="shared" si="5"/>
        <v>2026</v>
      </c>
      <c r="B26" s="46">
        <f t="shared" si="7"/>
        <v>5.2966144560000039E-2</v>
      </c>
      <c r="C26" s="15">
        <f t="shared" si="3"/>
        <v>10281.853801827803</v>
      </c>
      <c r="D26" s="19">
        <f t="shared" si="6"/>
        <v>0.12417220768267892</v>
      </c>
      <c r="E26" s="11"/>
      <c r="F26" s="18">
        <f>$F$8*(1-G26)*H26*I26</f>
        <v>1.2E-2</v>
      </c>
      <c r="G26" s="36">
        <f t="shared" si="4"/>
        <v>0</v>
      </c>
      <c r="H26" s="19">
        <f>IF(D25&gt;F$10,H25-1/Input!H$38,1)</f>
        <v>1</v>
      </c>
      <c r="I26" s="19">
        <f t="shared" ref="I26:I89" si="8">IF(H26&lt;=0,0,1)</f>
        <v>1</v>
      </c>
    </row>
    <row r="27" spans="1:12" ht="18.75">
      <c r="A27" s="11">
        <f t="shared" si="5"/>
        <v>2027</v>
      </c>
      <c r="B27" s="46">
        <f t="shared" si="7"/>
        <v>5.2966144560000039E-2</v>
      </c>
      <c r="C27" s="15">
        <f t="shared" si="3"/>
        <v>10826.4439566402</v>
      </c>
      <c r="D27" s="19">
        <f t="shared" si="6"/>
        <v>0.12566227417487108</v>
      </c>
      <c r="E27" s="11"/>
      <c r="F27" s="18">
        <f>$F$8*(1-G27)*H27*I27</f>
        <v>1.2E-2</v>
      </c>
      <c r="G27" s="36">
        <f t="shared" si="4"/>
        <v>0</v>
      </c>
      <c r="H27" s="19">
        <f>IF(D26&gt;F$10,H26-1/Input!H$38,1)</f>
        <v>1</v>
      </c>
      <c r="I27" s="19">
        <f t="shared" si="8"/>
        <v>1</v>
      </c>
    </row>
    <row r="28" spans="1:12" ht="18.75">
      <c r="A28" s="11">
        <f t="shared" si="5"/>
        <v>2028</v>
      </c>
      <c r="B28" s="46">
        <f t="shared" si="7"/>
        <v>5.2966144560000039E-2</v>
      </c>
      <c r="C28" s="15">
        <f t="shared" si="3"/>
        <v>11399.878952318344</v>
      </c>
      <c r="D28" s="19">
        <f t="shared" si="6"/>
        <v>0.12717022146496956</v>
      </c>
      <c r="E28" s="11"/>
      <c r="F28" s="18">
        <f t="shared" ref="F28:F90" si="9">$F$8*(1-G28)*H28*I28</f>
        <v>1.2E-2</v>
      </c>
      <c r="G28" s="36">
        <f t="shared" si="4"/>
        <v>0</v>
      </c>
      <c r="H28" s="19">
        <f>IF(D27&gt;F$10,H27-1/Input!H$38,1)</f>
        <v>1</v>
      </c>
      <c r="I28" s="19">
        <f t="shared" si="8"/>
        <v>1</v>
      </c>
    </row>
    <row r="29" spans="1:12" ht="18.75">
      <c r="A29" s="11">
        <f t="shared" si="5"/>
        <v>2029</v>
      </c>
      <c r="B29" s="46">
        <f t="shared" si="7"/>
        <v>5.2966144560000039E-2</v>
      </c>
      <c r="C29" s="15">
        <f t="shared" si="3"/>
        <v>12003.686588873339</v>
      </c>
      <c r="D29" s="19">
        <f t="shared" si="6"/>
        <v>0.1286962641225492</v>
      </c>
      <c r="E29" s="11"/>
      <c r="F29" s="18">
        <f t="shared" si="9"/>
        <v>1.2E-2</v>
      </c>
      <c r="G29" s="36">
        <f t="shared" si="4"/>
        <v>0</v>
      </c>
      <c r="H29" s="19">
        <f>IF(D28&gt;F$10,H28-1/Input!H$38,1)</f>
        <v>1</v>
      </c>
      <c r="I29" s="19">
        <f t="shared" si="8"/>
        <v>1</v>
      </c>
    </row>
    <row r="30" spans="1:12" ht="18.75">
      <c r="A30" s="17">
        <f t="shared" si="5"/>
        <v>2030</v>
      </c>
      <c r="B30" s="46">
        <f t="shared" si="7"/>
        <v>5.2966144560000039E-2</v>
      </c>
      <c r="C30" s="15">
        <f t="shared" si="3"/>
        <v>12639.475587992538</v>
      </c>
      <c r="D30" s="19">
        <f t="shared" si="6"/>
        <v>0.13024061929201977</v>
      </c>
      <c r="E30" s="11"/>
      <c r="F30" s="18">
        <f t="shared" si="9"/>
        <v>1.2E-2</v>
      </c>
      <c r="G30" s="36">
        <f t="shared" si="4"/>
        <v>0</v>
      </c>
      <c r="H30" s="19">
        <f>IF(D29&gt;F$10,H29-1/Input!H$38,1)</f>
        <v>1</v>
      </c>
      <c r="I30" s="19">
        <f t="shared" si="8"/>
        <v>1</v>
      </c>
    </row>
    <row r="31" spans="1:12" ht="18.75">
      <c r="A31" s="11">
        <f t="shared" si="5"/>
        <v>2031</v>
      </c>
      <c r="B31" s="46">
        <f t="shared" si="7"/>
        <v>5.17033757944243E-2</v>
      </c>
      <c r="C31" s="15">
        <f t="shared" si="3"/>
        <v>13292.979144162968</v>
      </c>
      <c r="D31" s="19">
        <f>D30*(1+B31)/((1+$F$7)*(1+$F$6))</f>
        <v>0.13164544147865012</v>
      </c>
      <c r="E31" s="11"/>
      <c r="F31" s="18">
        <f t="shared" si="9"/>
        <v>1.0786359848923146E-2</v>
      </c>
      <c r="G31" s="36">
        <f t="shared" si="4"/>
        <v>1.2629769515606019E-3</v>
      </c>
      <c r="H31" s="19">
        <f>IF(D30&gt;F$10,H30-1/Input!H$38,1)</f>
        <v>0.9</v>
      </c>
      <c r="I31" s="19">
        <f t="shared" si="8"/>
        <v>1</v>
      </c>
    </row>
    <row r="32" spans="1:12" ht="18.75">
      <c r="A32" s="11">
        <f t="shared" si="5"/>
        <v>2032</v>
      </c>
      <c r="B32" s="46">
        <f t="shared" si="7"/>
        <v>5.0348499427987692E-2</v>
      </c>
      <c r="C32" s="15">
        <f t="shared" si="3"/>
        <v>13962.260696999108</v>
      </c>
      <c r="D32" s="19">
        <f t="shared" si="6"/>
        <v>0.13289399259372398</v>
      </c>
      <c r="E32" s="11"/>
      <c r="F32" s="18">
        <f t="shared" si="9"/>
        <v>9.4841955866461023E-3</v>
      </c>
      <c r="G32" s="36">
        <f t="shared" si="4"/>
        <v>1.2062959724364351E-2</v>
      </c>
      <c r="H32" s="19">
        <f>IF(D31&gt;F$10,H31-1/Input!H$38,1)</f>
        <v>0.8</v>
      </c>
      <c r="I32" s="19">
        <f t="shared" si="8"/>
        <v>1</v>
      </c>
    </row>
    <row r="33" spans="1:9" ht="18.75">
      <c r="A33" s="11">
        <f t="shared" si="5"/>
        <v>2033</v>
      </c>
      <c r="B33" s="46">
        <f t="shared" si="7"/>
        <v>4.9031092370985796E-2</v>
      </c>
      <c r="C33" s="15">
        <f t="shared" si="3"/>
        <v>14646.845590941457</v>
      </c>
      <c r="D33" s="19">
        <f t="shared" si="6"/>
        <v>0.13398612112237615</v>
      </c>
      <c r="E33" s="11"/>
      <c r="F33" s="18">
        <f t="shared" si="9"/>
        <v>8.2180428726447256E-3</v>
      </c>
      <c r="G33" s="36">
        <f t="shared" si="4"/>
        <v>2.1661562780389873E-2</v>
      </c>
      <c r="H33" s="19">
        <f>IF(D32&gt;F$10,H32-1/Input!H$38,1)</f>
        <v>0.70000000000000007</v>
      </c>
      <c r="I33" s="19">
        <f t="shared" si="8"/>
        <v>1</v>
      </c>
    </row>
    <row r="34" spans="1:9" ht="18.75">
      <c r="A34" s="11">
        <f t="shared" si="5"/>
        <v>2034</v>
      </c>
      <c r="B34" s="46">
        <f t="shared" si="7"/>
        <v>4.7746663306293735E-2</v>
      </c>
      <c r="C34" s="15">
        <f t="shared" si="3"/>
        <v>15346.183595871411</v>
      </c>
      <c r="D34" s="19">
        <f t="shared" si="6"/>
        <v>0.13492182460501806</v>
      </c>
      <c r="E34" s="11"/>
      <c r="F34" s="18">
        <f t="shared" si="9"/>
        <v>6.9835851266065027E-3</v>
      </c>
      <c r="G34" s="36">
        <f t="shared" si="4"/>
        <v>3.0057621304652487E-2</v>
      </c>
      <c r="H34" s="19">
        <f>IF(D33&gt;F$10,H33-1/Input!H$38,1)</f>
        <v>0.60000000000000009</v>
      </c>
      <c r="I34" s="19">
        <f t="shared" si="8"/>
        <v>1</v>
      </c>
    </row>
    <row r="35" spans="1:9" ht="18.75">
      <c r="A35" s="11">
        <f t="shared" si="5"/>
        <v>2035</v>
      </c>
      <c r="B35" s="46">
        <f t="shared" si="7"/>
        <v>4.649070794558896E-2</v>
      </c>
      <c r="C35" s="15">
        <f t="shared" si="3"/>
        <v>16059.638535506458</v>
      </c>
      <c r="D35" s="19">
        <f t="shared" si="6"/>
        <v>0.13570119962109803</v>
      </c>
      <c r="E35" s="11"/>
      <c r="F35" s="18">
        <f t="shared" si="9"/>
        <v>5.7764933016699414E-3</v>
      </c>
      <c r="G35" s="36">
        <f t="shared" si="4"/>
        <v>3.7251116388343219E-2</v>
      </c>
      <c r="H35" s="19">
        <f>IF(D34&gt;F$10,H34-1/Input!H$38,1)</f>
        <v>0.50000000000000011</v>
      </c>
      <c r="I35" s="19">
        <f t="shared" si="8"/>
        <v>1</v>
      </c>
    </row>
    <row r="36" spans="1:9" ht="18.75">
      <c r="A36" s="11">
        <f t="shared" si="5"/>
        <v>2036</v>
      </c>
      <c r="B36" s="46">
        <f t="shared" si="7"/>
        <v>4.5258718103488249E-2</v>
      </c>
      <c r="C36" s="15">
        <f t="shared" si="3"/>
        <v>16786.47718882886</v>
      </c>
      <c r="D36" s="19">
        <f t="shared" si="6"/>
        <v>0.13632439850625006</v>
      </c>
      <c r="E36" s="11"/>
      <c r="F36" s="18">
        <f t="shared" si="9"/>
        <v>4.5924346055313129E-3</v>
      </c>
      <c r="G36" s="36">
        <f t="shared" si="4"/>
        <v>4.3242790514310118E-2</v>
      </c>
      <c r="H36" s="19">
        <f>IF(D35&gt;F$10,H35-1/Input!H$38,1)</f>
        <v>0.40000000000000013</v>
      </c>
      <c r="I36" s="19">
        <f t="shared" si="8"/>
        <v>1</v>
      </c>
    </row>
    <row r="37" spans="1:9" ht="18.75">
      <c r="A37" s="11">
        <f t="shared" si="5"/>
        <v>2037</v>
      </c>
      <c r="B37" s="46">
        <f t="shared" si="7"/>
        <v>4.4046187697218686E-2</v>
      </c>
      <c r="C37" s="15">
        <f t="shared" si="3"/>
        <v>17525.857513863095</v>
      </c>
      <c r="D37" s="19">
        <f t="shared" si="6"/>
        <v>0.13679159288959086</v>
      </c>
      <c r="E37" s="11"/>
      <c r="F37" s="18">
        <f t="shared" si="9"/>
        <v>3.4270782666932214E-3</v>
      </c>
      <c r="G37" s="36">
        <f t="shared" si="4"/>
        <v>4.8033814807438964E-2</v>
      </c>
      <c r="H37" s="19">
        <f>IF(D36&gt;F$10,H36-1/Input!H$38,1)</f>
        <v>0.30000000000000016</v>
      </c>
      <c r="I37" s="19">
        <f t="shared" si="8"/>
        <v>1</v>
      </c>
    </row>
    <row r="38" spans="1:9" ht="18.75">
      <c r="A38" s="11">
        <f t="shared" si="5"/>
        <v>2038</v>
      </c>
      <c r="B38" s="46">
        <f t="shared" si="7"/>
        <v>4.2848616122573846E-2</v>
      </c>
      <c r="C38" s="15">
        <f t="shared" si="3"/>
        <v>18276.816254693542</v>
      </c>
      <c r="D38" s="19">
        <f t="shared" si="6"/>
        <v>0.13710294406715517</v>
      </c>
      <c r="E38" s="11"/>
      <c r="F38" s="18">
        <f t="shared" si="9"/>
        <v>2.2760987790793811E-3</v>
      </c>
      <c r="G38" s="36">
        <f t="shared" si="4"/>
        <v>5.1625508716925221E-2</v>
      </c>
      <c r="H38" s="19">
        <f>IF(D37&gt;F$10,H37-1/Input!H$38,1)</f>
        <v>0.20000000000000015</v>
      </c>
      <c r="I38" s="19">
        <f t="shared" si="8"/>
        <v>1</v>
      </c>
    </row>
    <row r="39" spans="1:9" ht="18.75">
      <c r="A39" s="11">
        <f t="shared" si="5"/>
        <v>2039</v>
      </c>
      <c r="B39" s="46">
        <f t="shared" si="7"/>
        <v>4.1661509464266278E-2</v>
      </c>
      <c r="C39" s="15">
        <f t="shared" si="3"/>
        <v>19038.256008065113</v>
      </c>
      <c r="D39" s="19">
        <f t="shared" si="6"/>
        <v>0.13725858018484477</v>
      </c>
      <c r="E39" s="11"/>
      <c r="F39" s="18">
        <f t="shared" si="9"/>
        <v>1.1351770652959644E-3</v>
      </c>
      <c r="G39" s="36">
        <f t="shared" si="4"/>
        <v>5.4019112253364476E-2</v>
      </c>
      <c r="H39" s="19">
        <f>IF(D38&gt;F$10,H38-1/Input!H$38,1)</f>
        <v>0.10000000000000014</v>
      </c>
      <c r="I39" s="19">
        <f t="shared" si="8"/>
        <v>1</v>
      </c>
    </row>
    <row r="40" spans="1:9" ht="18.75">
      <c r="A40" s="17">
        <f t="shared" si="5"/>
        <v>2040</v>
      </c>
      <c r="B40" s="46">
        <f t="shared" si="7"/>
        <v>4.0480379999999982E-2</v>
      </c>
      <c r="C40" s="15">
        <f t="shared" si="3"/>
        <v>19808.931845808871</v>
      </c>
      <c r="D40" s="19">
        <f t="shared" si="6"/>
        <v>0.13725858018484477</v>
      </c>
      <c r="E40" s="11"/>
      <c r="F40" s="18">
        <f t="shared" si="9"/>
        <v>1.573382073667454E-18</v>
      </c>
      <c r="G40" s="36">
        <f t="shared" si="4"/>
        <v>5.5215610575978145E-2</v>
      </c>
      <c r="H40" s="19">
        <f>IF(D39&gt;F$10,H39-1/Input!H$38,1)</f>
        <v>1.3877787807814457E-16</v>
      </c>
      <c r="I40" s="19">
        <f t="shared" si="8"/>
        <v>1</v>
      </c>
    </row>
    <row r="41" spans="1:9" ht="18.75">
      <c r="A41" s="11">
        <f t="shared" si="5"/>
        <v>2041</v>
      </c>
      <c r="B41" s="46">
        <f t="shared" si="7"/>
        <v>4.0480379999999982E-2</v>
      </c>
      <c r="C41" s="15">
        <f t="shared" si="3"/>
        <v>20610.804934321317</v>
      </c>
      <c r="D41" s="19">
        <f t="shared" si="6"/>
        <v>0.13725858018484477</v>
      </c>
      <c r="E41" s="11"/>
      <c r="F41" s="18">
        <f t="shared" si="9"/>
        <v>0</v>
      </c>
      <c r="G41" s="36">
        <f t="shared" si="4"/>
        <v>5.5215610575978145E-2</v>
      </c>
      <c r="H41" s="19">
        <f>IF(D40&gt;F$10,H40-1/Input!H$38,1)</f>
        <v>-9.9999999999999867E-2</v>
      </c>
      <c r="I41" s="19">
        <f t="shared" si="8"/>
        <v>0</v>
      </c>
    </row>
    <row r="42" spans="1:9" ht="18.75">
      <c r="A42" s="11">
        <f t="shared" si="5"/>
        <v>2042</v>
      </c>
      <c r="B42" s="46">
        <f t="shared" ref="B42:B75" si="10">(1+$F$6)*(1+$F$7)*(1+F42)-1</f>
        <v>4.0480379999999982E-2</v>
      </c>
      <c r="C42" s="15">
        <f t="shared" si="3"/>
        <v>21445.138150168517</v>
      </c>
      <c r="D42" s="19">
        <f t="shared" si="6"/>
        <v>0.13725858018484477</v>
      </c>
      <c r="E42" s="11"/>
      <c r="F42" s="18">
        <f t="shared" si="9"/>
        <v>0</v>
      </c>
      <c r="G42" s="36">
        <f t="shared" si="4"/>
        <v>5.5215610575978145E-2</v>
      </c>
      <c r="H42" s="19">
        <f>IF(D41&gt;F$10,H41-1/Input!H$38,1)</f>
        <v>-0.19999999999999987</v>
      </c>
      <c r="I42" s="19">
        <f t="shared" si="8"/>
        <v>0</v>
      </c>
    </row>
    <row r="43" spans="1:9" ht="18.75">
      <c r="A43" s="11">
        <f t="shared" si="5"/>
        <v>2043</v>
      </c>
      <c r="B43" s="46">
        <f t="shared" si="10"/>
        <v>4.0480379999999982E-2</v>
      </c>
      <c r="C43" s="15">
        <f t="shared" si="3"/>
        <v>22313.245491639835</v>
      </c>
      <c r="D43" s="19">
        <f t="shared" si="6"/>
        <v>0.13725858018484477</v>
      </c>
      <c r="E43" s="11"/>
      <c r="F43" s="18">
        <f t="shared" si="9"/>
        <v>0</v>
      </c>
      <c r="G43" s="36">
        <f t="shared" si="4"/>
        <v>5.5215610575978145E-2</v>
      </c>
      <c r="H43" s="19">
        <f>IF(D42&gt;F$10,H42-1/Input!H$38,1)</f>
        <v>-0.29999999999999988</v>
      </c>
      <c r="I43" s="19">
        <f t="shared" si="8"/>
        <v>0</v>
      </c>
    </row>
    <row r="44" spans="1:9" ht="18.75">
      <c r="A44" s="11">
        <f t="shared" si="5"/>
        <v>2044</v>
      </c>
      <c r="B44" s="46">
        <f t="shared" si="10"/>
        <v>4.0480379999999982E-2</v>
      </c>
      <c r="C44" s="15">
        <f t="shared" si="3"/>
        <v>23216.494148174701</v>
      </c>
      <c r="D44" s="19">
        <f t="shared" si="6"/>
        <v>0.13725858018484477</v>
      </c>
      <c r="E44" s="11"/>
      <c r="F44" s="18">
        <f t="shared" si="9"/>
        <v>0</v>
      </c>
      <c r="G44" s="36">
        <f t="shared" si="4"/>
        <v>5.5215610575978145E-2</v>
      </c>
      <c r="H44" s="19">
        <f>IF(D43&gt;F$10,H43-1/Input!H$38,1)</f>
        <v>-0.39999999999999991</v>
      </c>
      <c r="I44" s="19">
        <f t="shared" si="8"/>
        <v>0</v>
      </c>
    </row>
    <row r="45" spans="1:9" ht="18.75">
      <c r="A45" s="11">
        <f t="shared" si="5"/>
        <v>2045</v>
      </c>
      <c r="B45" s="46">
        <f t="shared" si="10"/>
        <v>4.0480379999999982E-2</v>
      </c>
      <c r="C45" s="15">
        <f t="shared" si="3"/>
        <v>24156.30665356059</v>
      </c>
      <c r="D45" s="19">
        <f t="shared" si="6"/>
        <v>0.13725858018484477</v>
      </c>
      <c r="E45" s="11"/>
      <c r="F45" s="18">
        <f t="shared" si="9"/>
        <v>0</v>
      </c>
      <c r="G45" s="36">
        <f t="shared" si="4"/>
        <v>5.5215610575978145E-2</v>
      </c>
      <c r="H45" s="19">
        <f>IF(D44&gt;F$10,H44-1/Input!H$38,1)</f>
        <v>-0.49999999999999989</v>
      </c>
      <c r="I45" s="19">
        <f t="shared" si="8"/>
        <v>0</v>
      </c>
    </row>
    <row r="46" spans="1:9" ht="18.75">
      <c r="A46" s="11">
        <f t="shared" si="5"/>
        <v>2046</v>
      </c>
      <c r="B46" s="46">
        <f t="shared" si="10"/>
        <v>4.0480379999999982E-2</v>
      </c>
      <c r="C46" s="15">
        <f t="shared" si="3"/>
        <v>25134.16312629325</v>
      </c>
      <c r="D46" s="19">
        <f t="shared" si="6"/>
        <v>0.13725858018484477</v>
      </c>
      <c r="E46" s="11"/>
      <c r="F46" s="18">
        <f t="shared" si="9"/>
        <v>0</v>
      </c>
      <c r="G46" s="36">
        <f t="shared" si="4"/>
        <v>5.5215610575978145E-2</v>
      </c>
      <c r="H46" s="19">
        <f>IF(D45&gt;F$10,H45-1/Input!H$38,1)</f>
        <v>-0.59999999999999987</v>
      </c>
      <c r="I46" s="19">
        <f t="shared" si="8"/>
        <v>0</v>
      </c>
    </row>
    <row r="47" spans="1:9" ht="18.75">
      <c r="A47" s="11">
        <f t="shared" si="5"/>
        <v>2047</v>
      </c>
      <c r="B47" s="46">
        <f t="shared" si="10"/>
        <v>4.0480379999999982E-2</v>
      </c>
      <c r="C47" s="15">
        <f t="shared" si="3"/>
        <v>26151.603600627586</v>
      </c>
      <c r="D47" s="19">
        <f t="shared" si="6"/>
        <v>0.13725858018484477</v>
      </c>
      <c r="E47" s="11"/>
      <c r="F47" s="18">
        <f t="shared" si="9"/>
        <v>0</v>
      </c>
      <c r="G47" s="36">
        <f t="shared" si="4"/>
        <v>5.5215610575978145E-2</v>
      </c>
      <c r="H47" s="19">
        <f>IF(D46&gt;F$10,H46-1/Input!H$38,1)</f>
        <v>-0.69999999999999984</v>
      </c>
      <c r="I47" s="19">
        <f t="shared" si="8"/>
        <v>0</v>
      </c>
    </row>
    <row r="48" spans="1:9" ht="18.75">
      <c r="A48" s="11">
        <f t="shared" si="5"/>
        <v>2048</v>
      </c>
      <c r="B48" s="46">
        <f t="shared" si="10"/>
        <v>4.0480379999999982E-2</v>
      </c>
      <c r="C48" s="15">
        <f t="shared" si="3"/>
        <v>27210.230451990359</v>
      </c>
      <c r="D48" s="19">
        <f t="shared" si="6"/>
        <v>0.13725858018484477</v>
      </c>
      <c r="E48" s="11"/>
      <c r="F48" s="18">
        <f t="shared" si="9"/>
        <v>0</v>
      </c>
      <c r="G48" s="36">
        <f t="shared" si="4"/>
        <v>5.5215610575978145E-2</v>
      </c>
      <c r="H48" s="19">
        <f>IF(D47&gt;F$10,H47-1/Input!H$38,1)</f>
        <v>-0.79999999999999982</v>
      </c>
      <c r="I48" s="19">
        <f t="shared" si="8"/>
        <v>0</v>
      </c>
    </row>
    <row r="49" spans="1:9" ht="18.75">
      <c r="A49" s="11">
        <f t="shared" si="5"/>
        <v>2049</v>
      </c>
      <c r="B49" s="46">
        <f t="shared" si="10"/>
        <v>4.0480379999999982E-2</v>
      </c>
      <c r="C49" s="15">
        <f t="shared" si="3"/>
        <v>28311.7109205745</v>
      </c>
      <c r="D49" s="19">
        <f t="shared" si="6"/>
        <v>0.13725858018484477</v>
      </c>
      <c r="E49" s="11"/>
      <c r="F49" s="18">
        <f t="shared" si="9"/>
        <v>0</v>
      </c>
      <c r="G49" s="36">
        <f t="shared" si="4"/>
        <v>5.5215610575978145E-2</v>
      </c>
      <c r="H49" s="19">
        <f>IF(D48&gt;F$10,H48-1/Input!H$38,1)</f>
        <v>-0.8999999999999998</v>
      </c>
      <c r="I49" s="19">
        <f t="shared" si="8"/>
        <v>0</v>
      </c>
    </row>
    <row r="50" spans="1:9" ht="18.75">
      <c r="A50" s="17">
        <f t="shared" si="5"/>
        <v>2050</v>
      </c>
      <c r="B50" s="46">
        <f t="shared" si="10"/>
        <v>4.0480379999999982E-2</v>
      </c>
      <c r="C50" s="15">
        <f t="shared" si="3"/>
        <v>29457.779737089506</v>
      </c>
      <c r="D50" s="19">
        <f t="shared" si="6"/>
        <v>0.13725858018484477</v>
      </c>
      <c r="E50" s="11"/>
      <c r="F50" s="18">
        <f t="shared" si="9"/>
        <v>0</v>
      </c>
      <c r="G50" s="36">
        <f t="shared" si="4"/>
        <v>5.5215610575978145E-2</v>
      </c>
      <c r="H50" s="19">
        <f>IF(D49&gt;F$10,H49-1/Input!H$38,1)</f>
        <v>-0.99999999999999978</v>
      </c>
      <c r="I50" s="19">
        <f t="shared" si="8"/>
        <v>0</v>
      </c>
    </row>
    <row r="51" spans="1:9" ht="18.75">
      <c r="A51" s="11">
        <f t="shared" si="5"/>
        <v>2051</v>
      </c>
      <c r="B51" s="46">
        <f t="shared" si="10"/>
        <v>4.0480379999999982E-2</v>
      </c>
      <c r="C51" s="15">
        <f t="shared" si="3"/>
        <v>30650.241854803189</v>
      </c>
      <c r="D51" s="19">
        <f t="shared" si="6"/>
        <v>0.13725858018484477</v>
      </c>
      <c r="E51" s="11"/>
      <c r="F51" s="18">
        <f t="shared" si="9"/>
        <v>0</v>
      </c>
      <c r="G51" s="36">
        <f t="shared" si="4"/>
        <v>5.5215610575978145E-2</v>
      </c>
      <c r="H51" s="19">
        <f>IF(D50&gt;F$10,H50-1/Input!H$38,1)</f>
        <v>-1.0999999999999999</v>
      </c>
      <c r="I51" s="19">
        <f t="shared" si="8"/>
        <v>0</v>
      </c>
    </row>
    <row r="52" spans="1:9" ht="18.75">
      <c r="A52" s="11">
        <f t="shared" si="5"/>
        <v>2052</v>
      </c>
      <c r="B52" s="46">
        <f t="shared" si="10"/>
        <v>4.0480379999999982E-2</v>
      </c>
      <c r="C52" s="15">
        <f t="shared" si="3"/>
        <v>31890.975292177525</v>
      </c>
      <c r="D52" s="19">
        <f t="shared" si="6"/>
        <v>0.13725858018484477</v>
      </c>
      <c r="E52" s="11"/>
      <c r="F52" s="18">
        <f t="shared" si="9"/>
        <v>0</v>
      </c>
      <c r="G52" s="36">
        <f t="shared" si="4"/>
        <v>5.5215610575978145E-2</v>
      </c>
      <c r="H52" s="19">
        <f>IF(D51&gt;F$10,H51-1/Input!H$38,1)</f>
        <v>-1.2</v>
      </c>
      <c r="I52" s="19">
        <f t="shared" si="8"/>
        <v>0</v>
      </c>
    </row>
    <row r="53" spans="1:9" ht="18.75">
      <c r="A53" s="11">
        <f t="shared" ref="A53:A90" si="11">A52+1</f>
        <v>2053</v>
      </c>
      <c r="B53" s="46">
        <f t="shared" si="10"/>
        <v>4.0480379999999982E-2</v>
      </c>
      <c r="C53" s="15">
        <f t="shared" si="3"/>
        <v>33181.93409057548</v>
      </c>
      <c r="D53" s="19">
        <f t="shared" si="6"/>
        <v>0.13725858018484477</v>
      </c>
      <c r="E53" s="11"/>
      <c r="F53" s="18">
        <f t="shared" si="9"/>
        <v>0</v>
      </c>
      <c r="G53" s="36">
        <f t="shared" si="4"/>
        <v>5.5215610575978145E-2</v>
      </c>
      <c r="H53" s="19">
        <f>IF(D52&gt;F$10,H52-1/Input!H$38,1)</f>
        <v>-1.3</v>
      </c>
      <c r="I53" s="19">
        <f t="shared" si="8"/>
        <v>0</v>
      </c>
    </row>
    <row r="54" spans="1:9" ht="18.75">
      <c r="A54" s="11">
        <f t="shared" si="11"/>
        <v>2054</v>
      </c>
      <c r="B54" s="46">
        <f t="shared" si="10"/>
        <v>4.0480379999999982E-2</v>
      </c>
      <c r="C54" s="15">
        <f t="shared" si="3"/>
        <v>34525.151391696927</v>
      </c>
      <c r="D54" s="19">
        <f t="shared" si="6"/>
        <v>0.13725858018484477</v>
      </c>
      <c r="E54" s="11"/>
      <c r="F54" s="18">
        <f t="shared" si="9"/>
        <v>0</v>
      </c>
      <c r="G54" s="36">
        <f t="shared" si="4"/>
        <v>5.5215610575978145E-2</v>
      </c>
      <c r="H54" s="19">
        <f>IF(D53&gt;F$10,H53-1/Input!H$38,1)</f>
        <v>-1.4000000000000001</v>
      </c>
      <c r="I54" s="19">
        <f t="shared" si="8"/>
        <v>0</v>
      </c>
    </row>
    <row r="55" spans="1:9" ht="18.75">
      <c r="A55" s="11">
        <f t="shared" si="11"/>
        <v>2055</v>
      </c>
      <c r="B55" s="46">
        <f t="shared" si="10"/>
        <v>4.0480379999999982E-2</v>
      </c>
      <c r="C55" s="15">
        <f t="shared" si="3"/>
        <v>35922.742639590346</v>
      </c>
      <c r="D55" s="19">
        <f t="shared" si="6"/>
        <v>0.13725858018484477</v>
      </c>
      <c r="E55" s="11"/>
      <c r="F55" s="18">
        <f t="shared" si="9"/>
        <v>0</v>
      </c>
      <c r="G55" s="36">
        <f t="shared" si="4"/>
        <v>5.5215610575978145E-2</v>
      </c>
      <c r="H55" s="19">
        <f>IF(D54&gt;F$10,H54-1/Input!H$38,1)</f>
        <v>-1.5000000000000002</v>
      </c>
      <c r="I55" s="19">
        <f t="shared" si="8"/>
        <v>0</v>
      </c>
    </row>
    <row r="56" spans="1:9" ht="18.75">
      <c r="A56" s="11">
        <f t="shared" si="11"/>
        <v>2056</v>
      </c>
      <c r="B56" s="46">
        <f t="shared" si="10"/>
        <v>4.0480379999999982E-2</v>
      </c>
      <c r="C56" s="15">
        <f t="shared" si="3"/>
        <v>37376.908912283165</v>
      </c>
      <c r="D56" s="19">
        <f t="shared" si="6"/>
        <v>0.13725858018484477</v>
      </c>
      <c r="E56" s="11"/>
      <c r="F56" s="18">
        <f t="shared" si="9"/>
        <v>0</v>
      </c>
      <c r="G56" s="36">
        <f t="shared" si="4"/>
        <v>5.5215610575978145E-2</v>
      </c>
      <c r="H56" s="19">
        <f>IF(D55&gt;F$10,H55-1/Input!H$38,1)</f>
        <v>-1.6000000000000003</v>
      </c>
      <c r="I56" s="19">
        <f t="shared" si="8"/>
        <v>0</v>
      </c>
    </row>
    <row r="57" spans="1:9" ht="18.75">
      <c r="A57" s="11">
        <f t="shared" si="11"/>
        <v>2057</v>
      </c>
      <c r="B57" s="46">
        <f t="shared" si="10"/>
        <v>4.0480379999999982E-2</v>
      </c>
      <c r="C57" s="15">
        <f t="shared" si="3"/>
        <v>38889.94038827777</v>
      </c>
      <c r="D57" s="19">
        <f t="shared" si="6"/>
        <v>0.13725858018484477</v>
      </c>
      <c r="E57" s="11"/>
      <c r="F57" s="18">
        <f t="shared" si="9"/>
        <v>0</v>
      </c>
      <c r="G57" s="36">
        <f t="shared" si="4"/>
        <v>5.5215610575978145E-2</v>
      </c>
      <c r="H57" s="19">
        <f>IF(D56&gt;F$10,H56-1/Input!H$38,1)</f>
        <v>-1.7000000000000004</v>
      </c>
      <c r="I57" s="19">
        <f t="shared" si="8"/>
        <v>0</v>
      </c>
    </row>
    <row r="58" spans="1:9" ht="18.75">
      <c r="A58" s="11">
        <f t="shared" si="11"/>
        <v>2058</v>
      </c>
      <c r="B58" s="46">
        <f t="shared" si="10"/>
        <v>4.0480379999999982E-2</v>
      </c>
      <c r="C58" s="15">
        <f t="shared" si="3"/>
        <v>40464.219953372602</v>
      </c>
      <c r="D58" s="19">
        <f t="shared" si="6"/>
        <v>0.13725858018484477</v>
      </c>
      <c r="E58" s="11"/>
      <c r="F58" s="18">
        <f t="shared" si="9"/>
        <v>0</v>
      </c>
      <c r="G58" s="36">
        <f t="shared" si="4"/>
        <v>5.5215610575978145E-2</v>
      </c>
      <c r="H58" s="19">
        <f>IF(D57&gt;F$10,H57-1/Input!H$38,1)</f>
        <v>-1.8000000000000005</v>
      </c>
      <c r="I58" s="19">
        <f t="shared" si="8"/>
        <v>0</v>
      </c>
    </row>
    <row r="59" spans="1:9" ht="18.75">
      <c r="A59" s="11">
        <f t="shared" si="11"/>
        <v>2059</v>
      </c>
      <c r="B59" s="46">
        <f t="shared" si="10"/>
        <v>4.0480379999999982E-2</v>
      </c>
      <c r="C59" s="15">
        <f t="shared" si="3"/>
        <v>42102.226953488709</v>
      </c>
      <c r="D59" s="19">
        <f t="shared" si="6"/>
        <v>0.13725858018484477</v>
      </c>
      <c r="E59" s="11"/>
      <c r="F59" s="18">
        <f t="shared" si="9"/>
        <v>0</v>
      </c>
      <c r="G59" s="36">
        <f t="shared" si="4"/>
        <v>5.5215610575978145E-2</v>
      </c>
      <c r="H59" s="19">
        <f>IF(D58&gt;F$10,H58-1/Input!H$38,1)</f>
        <v>-1.9000000000000006</v>
      </c>
      <c r="I59" s="19">
        <f t="shared" si="8"/>
        <v>0</v>
      </c>
    </row>
    <row r="60" spans="1:9" ht="18.75">
      <c r="A60" s="17">
        <f t="shared" si="11"/>
        <v>2060</v>
      </c>
      <c r="B60" s="46">
        <f t="shared" si="10"/>
        <v>4.0480379999999982E-2</v>
      </c>
      <c r="C60" s="15">
        <f t="shared" si="3"/>
        <v>43806.54109941217</v>
      </c>
      <c r="D60" s="19">
        <f t="shared" si="6"/>
        <v>0.13725858018484477</v>
      </c>
      <c r="E60" s="11"/>
      <c r="F60" s="18">
        <f t="shared" si="9"/>
        <v>0</v>
      </c>
      <c r="G60" s="36">
        <f t="shared" si="4"/>
        <v>5.5215610575978145E-2</v>
      </c>
      <c r="H60" s="19">
        <f>IF(D59&gt;F$10,H59-1/Input!H$38,1)</f>
        <v>-2.0000000000000004</v>
      </c>
      <c r="I60" s="19">
        <f t="shared" si="8"/>
        <v>0</v>
      </c>
    </row>
    <row r="61" spans="1:9" ht="18.75">
      <c r="A61" s="11">
        <f t="shared" si="11"/>
        <v>2061</v>
      </c>
      <c r="B61" s="46">
        <f t="shared" si="10"/>
        <v>4.0480379999999982E-2</v>
      </c>
      <c r="C61" s="15">
        <f t="shared" si="3"/>
        <v>45579.846529601993</v>
      </c>
      <c r="D61" s="19">
        <f t="shared" si="6"/>
        <v>0.13725858018484477</v>
      </c>
      <c r="E61" s="11"/>
      <c r="F61" s="18">
        <f t="shared" si="9"/>
        <v>0</v>
      </c>
      <c r="G61" s="36">
        <f t="shared" si="4"/>
        <v>5.5215610575978145E-2</v>
      </c>
      <c r="H61" s="19">
        <f>IF(D60&gt;F$10,H60-1/Input!H$38,1)</f>
        <v>-2.1000000000000005</v>
      </c>
      <c r="I61" s="19">
        <f t="shared" si="8"/>
        <v>0</v>
      </c>
    </row>
    <row r="62" spans="1:9" ht="18.75">
      <c r="A62" s="11">
        <f t="shared" si="11"/>
        <v>2062</v>
      </c>
      <c r="B62" s="46">
        <f t="shared" si="10"/>
        <v>4.0480379999999982E-2</v>
      </c>
      <c r="C62" s="15">
        <f t="shared" si="3"/>
        <v>47424.936037461965</v>
      </c>
      <c r="D62" s="19">
        <f t="shared" si="6"/>
        <v>0.13725858018484477</v>
      </c>
      <c r="E62" s="11"/>
      <c r="F62" s="18">
        <f t="shared" si="9"/>
        <v>0</v>
      </c>
      <c r="G62" s="36">
        <f t="shared" si="4"/>
        <v>5.5215610575978145E-2</v>
      </c>
      <c r="H62" s="19">
        <f>IF(D61&gt;F$10,H61-1/Input!H$38,1)</f>
        <v>-2.2000000000000006</v>
      </c>
      <c r="I62" s="19">
        <f t="shared" si="8"/>
        <v>0</v>
      </c>
    </row>
    <row r="63" spans="1:9" ht="18.75">
      <c r="A63" s="11">
        <f t="shared" si="11"/>
        <v>2063</v>
      </c>
      <c r="B63" s="46">
        <f t="shared" si="10"/>
        <v>4.0480379999999982E-2</v>
      </c>
      <c r="C63" s="15">
        <f t="shared" si="3"/>
        <v>49344.715469734118</v>
      </c>
      <c r="D63" s="19">
        <f t="shared" si="6"/>
        <v>0.13725858018484477</v>
      </c>
      <c r="E63" s="11"/>
      <c r="F63" s="18">
        <f t="shared" si="9"/>
        <v>0</v>
      </c>
      <c r="G63" s="36">
        <f t="shared" si="4"/>
        <v>5.5215610575978145E-2</v>
      </c>
      <c r="H63" s="19">
        <f>IF(D62&gt;F$10,H62-1/Input!H$38,1)</f>
        <v>-2.3000000000000007</v>
      </c>
      <c r="I63" s="19">
        <f t="shared" si="8"/>
        <v>0</v>
      </c>
    </row>
    <row r="64" spans="1:9" ht="18.75">
      <c r="A64" s="11">
        <f t="shared" si="11"/>
        <v>2064</v>
      </c>
      <c r="B64" s="46">
        <f t="shared" si="10"/>
        <v>4.0480379999999982E-2</v>
      </c>
      <c r="C64" s="15">
        <f t="shared" si="3"/>
        <v>51342.208302940831</v>
      </c>
      <c r="D64" s="19">
        <f t="shared" si="6"/>
        <v>0.13725858018484477</v>
      </c>
      <c r="E64" s="11"/>
      <c r="F64" s="18">
        <f t="shared" si="9"/>
        <v>0</v>
      </c>
      <c r="G64" s="36">
        <f t="shared" si="4"/>
        <v>5.5215610575978145E-2</v>
      </c>
      <c r="H64" s="19">
        <f>IF(D63&gt;F$10,H63-1/Input!H$38,1)</f>
        <v>-2.4000000000000008</v>
      </c>
      <c r="I64" s="19">
        <f t="shared" si="8"/>
        <v>0</v>
      </c>
    </row>
    <row r="65" spans="1:9" ht="18.75">
      <c r="A65" s="11">
        <f t="shared" si="11"/>
        <v>2065</v>
      </c>
      <c r="B65" s="46">
        <f t="shared" si="10"/>
        <v>4.0480379999999982E-2</v>
      </c>
      <c r="C65" s="15">
        <f t="shared" si="3"/>
        <v>53420.56040508303</v>
      </c>
      <c r="D65" s="19">
        <f t="shared" si="6"/>
        <v>0.13725858018484477</v>
      </c>
      <c r="E65" s="11"/>
      <c r="F65" s="18">
        <f t="shared" si="9"/>
        <v>0</v>
      </c>
      <c r="G65" s="36">
        <f t="shared" si="4"/>
        <v>5.5215610575978145E-2</v>
      </c>
      <c r="H65" s="19">
        <f>IF(D64&gt;F$10,H64-1/Input!H$38,1)</f>
        <v>-2.5000000000000009</v>
      </c>
      <c r="I65" s="19">
        <f t="shared" si="8"/>
        <v>0</v>
      </c>
    </row>
    <row r="66" spans="1:9" ht="18.75">
      <c r="A66" s="11">
        <f t="shared" si="11"/>
        <v>2066</v>
      </c>
      <c r="B66" s="46">
        <f t="shared" si="10"/>
        <v>4.0480379999999982E-2</v>
      </c>
      <c r="C66" s="15">
        <f t="shared" si="3"/>
        <v>55583.044990093746</v>
      </c>
      <c r="D66" s="19">
        <f t="shared" si="6"/>
        <v>0.13725858018484477</v>
      </c>
      <c r="E66" s="11"/>
      <c r="F66" s="18">
        <f t="shared" si="9"/>
        <v>0</v>
      </c>
      <c r="G66" s="36">
        <f t="shared" si="4"/>
        <v>5.5215610575978145E-2</v>
      </c>
      <c r="H66" s="19">
        <f>IF(D65&gt;F$10,H65-1/Input!H$38,1)</f>
        <v>-2.600000000000001</v>
      </c>
      <c r="I66" s="19">
        <f t="shared" si="8"/>
        <v>0</v>
      </c>
    </row>
    <row r="67" spans="1:9" ht="18.75">
      <c r="A67" s="11">
        <f t="shared" si="11"/>
        <v>2067</v>
      </c>
      <c r="B67" s="46">
        <f t="shared" si="10"/>
        <v>4.0480379999999982E-2</v>
      </c>
      <c r="C67" s="15">
        <f t="shared" si="3"/>
        <v>57833.067772849834</v>
      </c>
      <c r="D67" s="19">
        <f t="shared" si="6"/>
        <v>0.13725858018484477</v>
      </c>
      <c r="E67" s="11"/>
      <c r="F67" s="18">
        <f t="shared" si="9"/>
        <v>0</v>
      </c>
      <c r="G67" s="36">
        <f t="shared" si="4"/>
        <v>5.5215610575978145E-2</v>
      </c>
      <c r="H67" s="19">
        <f>IF(D66&gt;F$10,H66-1/Input!H$38,1)</f>
        <v>-2.7000000000000011</v>
      </c>
      <c r="I67" s="19">
        <f t="shared" si="8"/>
        <v>0</v>
      </c>
    </row>
    <row r="68" spans="1:9" ht="18.75">
      <c r="A68" s="11">
        <f t="shared" si="11"/>
        <v>2068</v>
      </c>
      <c r="B68" s="46">
        <f t="shared" si="10"/>
        <v>4.0480379999999982E-2</v>
      </c>
      <c r="C68" s="15">
        <f t="shared" si="3"/>
        <v>60174.172332860551</v>
      </c>
      <c r="D68" s="19">
        <f t="shared" si="6"/>
        <v>0.13725858018484477</v>
      </c>
      <c r="E68" s="11"/>
      <c r="F68" s="18">
        <f t="shared" si="9"/>
        <v>0</v>
      </c>
      <c r="G68" s="36">
        <f t="shared" si="4"/>
        <v>5.5215610575978145E-2</v>
      </c>
      <c r="H68" s="19">
        <f>IF(D67&gt;F$10,H67-1/Input!H$38,1)</f>
        <v>-2.8000000000000012</v>
      </c>
      <c r="I68" s="19">
        <f t="shared" si="8"/>
        <v>0</v>
      </c>
    </row>
    <row r="69" spans="1:9" ht="18.75">
      <c r="A69" s="11">
        <f t="shared" si="11"/>
        <v>2069</v>
      </c>
      <c r="B69" s="46">
        <f t="shared" si="10"/>
        <v>4.0480379999999982E-2</v>
      </c>
      <c r="C69" s="15">
        <f t="shared" si="3"/>
        <v>62610.045695080233</v>
      </c>
      <c r="D69" s="19">
        <f t="shared" si="6"/>
        <v>0.13725858018484477</v>
      </c>
      <c r="E69" s="11"/>
      <c r="F69" s="18">
        <f t="shared" si="9"/>
        <v>0</v>
      </c>
      <c r="G69" s="36">
        <f t="shared" si="4"/>
        <v>5.5215610575978145E-2</v>
      </c>
      <c r="H69" s="19">
        <f>IF(D68&gt;F$10,H68-1/Input!H$38,1)</f>
        <v>-2.9000000000000012</v>
      </c>
      <c r="I69" s="19">
        <f t="shared" si="8"/>
        <v>0</v>
      </c>
    </row>
    <row r="70" spans="1:9" ht="18.75">
      <c r="A70" s="17">
        <f t="shared" si="11"/>
        <v>2070</v>
      </c>
      <c r="B70" s="46">
        <f t="shared" si="10"/>
        <v>4.0480379999999982E-2</v>
      </c>
      <c r="C70" s="15">
        <f t="shared" si="3"/>
        <v>65144.524136634442</v>
      </c>
      <c r="D70" s="19">
        <f t="shared" si="6"/>
        <v>0.13725858018484477</v>
      </c>
      <c r="E70" s="11"/>
      <c r="F70" s="18">
        <f t="shared" si="9"/>
        <v>0</v>
      </c>
      <c r="G70" s="36">
        <f t="shared" si="4"/>
        <v>5.5215610575978145E-2</v>
      </c>
      <c r="H70" s="19">
        <f>IF(D69&gt;F$10,H69-1/Input!H$38,1)</f>
        <v>-3.0000000000000013</v>
      </c>
      <c r="I70" s="19">
        <f t="shared" si="8"/>
        <v>0</v>
      </c>
    </row>
    <row r="71" spans="1:9" ht="18.75">
      <c r="A71" s="11">
        <f t="shared" si="11"/>
        <v>2071</v>
      </c>
      <c r="B71" s="46">
        <f t="shared" si="10"/>
        <v>4.0480379999999982E-2</v>
      </c>
      <c r="C71" s="15">
        <f t="shared" si="3"/>
        <v>67781.59922860458</v>
      </c>
      <c r="D71" s="19">
        <f t="shared" si="6"/>
        <v>0.13725858018484477</v>
      </c>
      <c r="E71" s="11"/>
      <c r="F71" s="18">
        <f t="shared" si="9"/>
        <v>0</v>
      </c>
      <c r="G71" s="36">
        <f t="shared" si="4"/>
        <v>5.5215610575978145E-2</v>
      </c>
      <c r="H71" s="19">
        <f>IF(D70&gt;F$10,H70-1/Input!H$38,1)</f>
        <v>-3.1000000000000014</v>
      </c>
      <c r="I71" s="19">
        <f t="shared" si="8"/>
        <v>0</v>
      </c>
    </row>
    <row r="72" spans="1:9" ht="18.75">
      <c r="A72" s="11">
        <f t="shared" si="11"/>
        <v>2072</v>
      </c>
      <c r="B72" s="46">
        <f t="shared" si="10"/>
        <v>4.0480379999999982E-2</v>
      </c>
      <c r="C72" s="15">
        <f t="shared" si="3"/>
        <v>70525.424122386205</v>
      </c>
      <c r="D72" s="19">
        <f t="shared" si="6"/>
        <v>0.13725858018484477</v>
      </c>
      <c r="E72" s="11"/>
      <c r="F72" s="18">
        <f t="shared" si="9"/>
        <v>0</v>
      </c>
      <c r="G72" s="36">
        <f t="shared" si="4"/>
        <v>5.5215610575978145E-2</v>
      </c>
      <c r="H72" s="19">
        <f>IF(D71&gt;F$10,H71-1/Input!H$38,1)</f>
        <v>-3.2000000000000015</v>
      </c>
      <c r="I72" s="19">
        <f t="shared" si="8"/>
        <v>0</v>
      </c>
    </row>
    <row r="73" spans="1:9" ht="18.75">
      <c r="A73" s="11">
        <f t="shared" si="11"/>
        <v>2073</v>
      </c>
      <c r="B73" s="46">
        <f t="shared" si="10"/>
        <v>4.0480379999999982E-2</v>
      </c>
      <c r="C73" s="15">
        <f t="shared" si="3"/>
        <v>73380.320090521564</v>
      </c>
      <c r="D73" s="19">
        <f t="shared" si="6"/>
        <v>0.13725858018484477</v>
      </c>
      <c r="E73" s="11"/>
      <c r="F73" s="18">
        <f t="shared" si="9"/>
        <v>0</v>
      </c>
      <c r="G73" s="36">
        <f t="shared" si="4"/>
        <v>5.5215610575978145E-2</v>
      </c>
      <c r="H73" s="19">
        <f>IF(D72&gt;F$10,H72-1/Input!H$38,1)</f>
        <v>-3.3000000000000016</v>
      </c>
      <c r="I73" s="19">
        <f t="shared" si="8"/>
        <v>0</v>
      </c>
    </row>
    <row r="74" spans="1:9" ht="18.75">
      <c r="A74" s="11">
        <f t="shared" si="11"/>
        <v>2074</v>
      </c>
      <c r="B74" s="46">
        <f t="shared" si="10"/>
        <v>4.0480379999999982E-2</v>
      </c>
      <c r="C74" s="15">
        <f t="shared" si="3"/>
        <v>76350.783332307503</v>
      </c>
      <c r="D74" s="19">
        <f t="shared" si="6"/>
        <v>0.13725858018484477</v>
      </c>
      <c r="E74" s="11"/>
      <c r="F74" s="18">
        <f t="shared" si="9"/>
        <v>0</v>
      </c>
      <c r="G74" s="36">
        <f t="shared" si="4"/>
        <v>5.5215610575978145E-2</v>
      </c>
      <c r="H74" s="19">
        <f>IF(D73&gt;F$10,H73-1/Input!H$38,1)</f>
        <v>-3.4000000000000017</v>
      </c>
      <c r="I74" s="19">
        <f t="shared" si="8"/>
        <v>0</v>
      </c>
    </row>
    <row r="75" spans="1:9" ht="18.75">
      <c r="A75" s="17">
        <f t="shared" si="11"/>
        <v>2075</v>
      </c>
      <c r="B75" s="46">
        <f t="shared" si="10"/>
        <v>4.0480379999999982E-2</v>
      </c>
      <c r="C75" s="15">
        <f t="shared" si="3"/>
        <v>79441.492054896982</v>
      </c>
      <c r="D75" s="19">
        <f t="shared" si="6"/>
        <v>0.13725858018484477</v>
      </c>
      <c r="E75" s="11"/>
      <c r="F75" s="18">
        <f t="shared" si="9"/>
        <v>0</v>
      </c>
      <c r="G75" s="36">
        <f t="shared" si="4"/>
        <v>5.5215610575978145E-2</v>
      </c>
      <c r="H75" s="19">
        <f>IF(D74&gt;F$10,H74-1/Input!H$38,1)</f>
        <v>-3.5000000000000018</v>
      </c>
      <c r="I75" s="19">
        <f t="shared" si="8"/>
        <v>0</v>
      </c>
    </row>
    <row r="76" spans="1:9" ht="18.75">
      <c r="A76" s="17">
        <f t="shared" si="11"/>
        <v>2076</v>
      </c>
      <c r="B76" s="46">
        <f t="shared" ref="B76:B88" si="12">(1+$F$6)*(1+$F$7)*(1+F76)-1</f>
        <v>4.0480379999999982E-2</v>
      </c>
      <c r="C76" s="15">
        <f t="shared" si="3"/>
        <v>82657.313841046198</v>
      </c>
      <c r="D76" s="19">
        <f t="shared" ref="D76:D88" si="13">D75*(1+B76)/((1+$F$7)*(1+$F$6))</f>
        <v>0.13725858018484477</v>
      </c>
      <c r="E76" s="11"/>
      <c r="F76" s="18">
        <f t="shared" si="9"/>
        <v>0</v>
      </c>
      <c r="G76" s="36">
        <f t="shared" si="4"/>
        <v>5.5215610575978145E-2</v>
      </c>
      <c r="H76" s="19">
        <f>IF(D75&gt;F$10,H75-1/Input!H$38,1)</f>
        <v>-3.6000000000000019</v>
      </c>
      <c r="I76" s="19">
        <f t="shared" si="8"/>
        <v>0</v>
      </c>
    </row>
    <row r="77" spans="1:9" ht="18.75">
      <c r="A77" s="17">
        <f t="shared" si="11"/>
        <v>2077</v>
      </c>
      <c r="B77" s="46">
        <f t="shared" si="12"/>
        <v>4.0480379999999982E-2</v>
      </c>
      <c r="C77" s="15">
        <f t="shared" si="3"/>
        <v>86003.313315111009</v>
      </c>
      <c r="D77" s="19">
        <f t="shared" si="13"/>
        <v>0.13725858018484477</v>
      </c>
      <c r="E77" s="11"/>
      <c r="F77" s="18">
        <f t="shared" si="9"/>
        <v>0</v>
      </c>
      <c r="G77" s="36">
        <f t="shared" si="4"/>
        <v>5.5215610575978145E-2</v>
      </c>
      <c r="H77" s="19">
        <f>IF(D76&gt;F$10,H76-1/Input!H$38,1)</f>
        <v>-3.700000000000002</v>
      </c>
      <c r="I77" s="19">
        <f t="shared" si="8"/>
        <v>0</v>
      </c>
    </row>
    <row r="78" spans="1:9" ht="18.75">
      <c r="A78" s="17">
        <f t="shared" si="11"/>
        <v>2078</v>
      </c>
      <c r="B78" s="46">
        <f t="shared" si="12"/>
        <v>4.0480379999999982E-2</v>
      </c>
      <c r="C78" s="15">
        <f t="shared" si="3"/>
        <v>89484.760119365761</v>
      </c>
      <c r="D78" s="19">
        <f t="shared" si="13"/>
        <v>0.13725858018484477</v>
      </c>
      <c r="E78" s="11"/>
      <c r="F78" s="18">
        <f t="shared" si="9"/>
        <v>0</v>
      </c>
      <c r="G78" s="36">
        <f t="shared" si="4"/>
        <v>5.5215610575978145E-2</v>
      </c>
      <c r="H78" s="19">
        <f>IF(D77&gt;F$10,H77-1/Input!H$38,1)</f>
        <v>-3.800000000000002</v>
      </c>
      <c r="I78" s="19">
        <f t="shared" si="8"/>
        <v>0</v>
      </c>
    </row>
    <row r="79" spans="1:9" ht="18.75">
      <c r="A79" s="17">
        <f t="shared" si="11"/>
        <v>2079</v>
      </c>
      <c r="B79" s="46">
        <f t="shared" si="12"/>
        <v>4.0480379999999982E-2</v>
      </c>
      <c r="C79" s="15">
        <f t="shared" si="3"/>
        <v>93107.13721320653</v>
      </c>
      <c r="D79" s="19">
        <f t="shared" si="13"/>
        <v>0.13725858018484477</v>
      </c>
      <c r="E79" s="11"/>
      <c r="F79" s="18">
        <f t="shared" si="9"/>
        <v>0</v>
      </c>
      <c r="G79" s="36">
        <f t="shared" si="4"/>
        <v>5.5215610575978145E-2</v>
      </c>
      <c r="H79" s="19">
        <f>IF(D78&gt;F$10,H78-1/Input!H$38,1)</f>
        <v>-3.9000000000000021</v>
      </c>
      <c r="I79" s="19">
        <f t="shared" si="8"/>
        <v>0</v>
      </c>
    </row>
    <row r="80" spans="1:9" ht="18.75">
      <c r="A80" s="17">
        <f t="shared" si="11"/>
        <v>2080</v>
      </c>
      <c r="B80" s="46">
        <f t="shared" si="12"/>
        <v>4.0480379999999982E-2</v>
      </c>
      <c r="C80" s="15">
        <f t="shared" ref="C80:C90" si="14">C79*(1+B80)</f>
        <v>96876.149508309274</v>
      </c>
      <c r="D80" s="19">
        <f t="shared" si="13"/>
        <v>0.13725858018484477</v>
      </c>
      <c r="E80" s="11"/>
      <c r="F80" s="18">
        <f t="shared" si="9"/>
        <v>0</v>
      </c>
      <c r="G80" s="36">
        <f t="shared" ref="G80:G90" si="15">IF(D79&gt;F$10,(D79-F$10)/F$10,0)</f>
        <v>5.5215610575978145E-2</v>
      </c>
      <c r="H80" s="19">
        <f>IF(D79&gt;F$10,H79-1/Input!H$38,1)</f>
        <v>-4.0000000000000018</v>
      </c>
      <c r="I80" s="19">
        <f t="shared" si="8"/>
        <v>0</v>
      </c>
    </row>
    <row r="81" spans="1:9" ht="18.75">
      <c r="A81" s="17">
        <f t="shared" si="11"/>
        <v>2081</v>
      </c>
      <c r="B81" s="46">
        <f t="shared" si="12"/>
        <v>4.0480379999999982E-2</v>
      </c>
      <c r="C81" s="15">
        <f t="shared" si="14"/>
        <v>100797.73285334244</v>
      </c>
      <c r="D81" s="19">
        <f t="shared" si="13"/>
        <v>0.13725858018484477</v>
      </c>
      <c r="E81" s="11"/>
      <c r="F81" s="18">
        <f t="shared" si="9"/>
        <v>0</v>
      </c>
      <c r="G81" s="36">
        <f t="shared" si="15"/>
        <v>5.5215610575978145E-2</v>
      </c>
      <c r="H81" s="19">
        <f>IF(D80&gt;F$10,H80-1/Input!H$38,1)</f>
        <v>-4.1000000000000014</v>
      </c>
      <c r="I81" s="19">
        <f t="shared" si="8"/>
        <v>0</v>
      </c>
    </row>
    <row r="82" spans="1:9" ht="18.75">
      <c r="A82" s="17">
        <f t="shared" si="11"/>
        <v>2082</v>
      </c>
      <c r="B82" s="46">
        <f t="shared" si="12"/>
        <v>4.0480379999999982E-2</v>
      </c>
      <c r="C82" s="15">
        <f t="shared" si="14"/>
        <v>104878.06338238422</v>
      </c>
      <c r="D82" s="19">
        <f t="shared" si="13"/>
        <v>0.13725858018484477</v>
      </c>
      <c r="E82" s="11"/>
      <c r="F82" s="18">
        <f t="shared" si="9"/>
        <v>0</v>
      </c>
      <c r="G82" s="36">
        <f t="shared" si="15"/>
        <v>5.5215610575978145E-2</v>
      </c>
      <c r="H82" s="19">
        <f>IF(D81&gt;F$10,H81-1/Input!H$38,1)</f>
        <v>-4.2000000000000011</v>
      </c>
      <c r="I82" s="19">
        <f t="shared" si="8"/>
        <v>0</v>
      </c>
    </row>
    <row r="83" spans="1:9" ht="18.75">
      <c r="A83" s="17">
        <f t="shared" si="11"/>
        <v>2083</v>
      </c>
      <c r="B83" s="46">
        <f t="shared" si="12"/>
        <v>4.0480379999999982E-2</v>
      </c>
      <c r="C83" s="15">
        <f t="shared" si="14"/>
        <v>109123.56724176722</v>
      </c>
      <c r="D83" s="19">
        <f t="shared" si="13"/>
        <v>0.13725858018484477</v>
      </c>
      <c r="E83" s="11"/>
      <c r="F83" s="18">
        <f t="shared" si="9"/>
        <v>0</v>
      </c>
      <c r="G83" s="36">
        <f t="shared" si="15"/>
        <v>5.5215610575978145E-2</v>
      </c>
      <c r="H83" s="19">
        <f>IF(D82&gt;F$10,H82-1/Input!H$38,1)</f>
        <v>-4.3000000000000007</v>
      </c>
      <c r="I83" s="19">
        <f t="shared" si="8"/>
        <v>0</v>
      </c>
    </row>
    <row r="84" spans="1:9" ht="18.75">
      <c r="A84" s="17">
        <f t="shared" si="11"/>
        <v>2084</v>
      </c>
      <c r="B84" s="46">
        <f t="shared" si="12"/>
        <v>4.0480379999999982E-2</v>
      </c>
      <c r="C84" s="15">
        <f t="shared" si="14"/>
        <v>113540.93071066951</v>
      </c>
      <c r="D84" s="19">
        <f t="shared" si="13"/>
        <v>0.13725858018484477</v>
      </c>
      <c r="E84" s="11"/>
      <c r="F84" s="18">
        <f t="shared" si="9"/>
        <v>0</v>
      </c>
      <c r="G84" s="36">
        <f t="shared" si="15"/>
        <v>5.5215610575978145E-2</v>
      </c>
      <c r="H84" s="19">
        <f>IF(D83&gt;F$10,H83-1/Input!H$38,1)</f>
        <v>-4.4000000000000004</v>
      </c>
      <c r="I84" s="19">
        <f t="shared" si="8"/>
        <v>0</v>
      </c>
    </row>
    <row r="85" spans="1:9" ht="18.75">
      <c r="A85" s="17">
        <f t="shared" si="11"/>
        <v>2085</v>
      </c>
      <c r="B85" s="46">
        <f t="shared" si="12"/>
        <v>4.0480379999999982E-2</v>
      </c>
      <c r="C85" s="15">
        <f t="shared" si="14"/>
        <v>118137.11073139108</v>
      </c>
      <c r="D85" s="19">
        <f t="shared" si="13"/>
        <v>0.13725858018484477</v>
      </c>
      <c r="E85" s="11"/>
      <c r="F85" s="18">
        <f t="shared" si="9"/>
        <v>0</v>
      </c>
      <c r="G85" s="36">
        <f t="shared" si="15"/>
        <v>5.5215610575978145E-2</v>
      </c>
      <c r="H85" s="19">
        <f>IF(D84&gt;F$10,H84-1/Input!H$38,1)</f>
        <v>-4.5</v>
      </c>
      <c r="I85" s="19">
        <f t="shared" si="8"/>
        <v>0</v>
      </c>
    </row>
    <row r="86" spans="1:9" ht="18.75">
      <c r="A86" s="17">
        <f t="shared" si="11"/>
        <v>2086</v>
      </c>
      <c r="B86" s="46">
        <f t="shared" si="12"/>
        <v>4.0480379999999982E-2</v>
      </c>
      <c r="C86" s="15">
        <f t="shared" si="14"/>
        <v>122919.34586589986</v>
      </c>
      <c r="D86" s="19">
        <f t="shared" si="13"/>
        <v>0.13725858018484477</v>
      </c>
      <c r="E86" s="11"/>
      <c r="F86" s="18">
        <f t="shared" si="9"/>
        <v>0</v>
      </c>
      <c r="G86" s="36">
        <f t="shared" si="15"/>
        <v>5.5215610575978145E-2</v>
      </c>
      <c r="H86" s="19">
        <f>IF(D85&gt;F$10,H85-1/Input!H$38,1)</f>
        <v>-4.5999999999999996</v>
      </c>
      <c r="I86" s="19">
        <f t="shared" si="8"/>
        <v>0</v>
      </c>
    </row>
    <row r="87" spans="1:9" ht="18.75">
      <c r="A87" s="17">
        <f t="shared" si="11"/>
        <v>2087</v>
      </c>
      <c r="B87" s="46">
        <f t="shared" si="12"/>
        <v>4.0480379999999982E-2</v>
      </c>
      <c r="C87" s="15">
        <f t="shared" si="14"/>
        <v>127895.16769590291</v>
      </c>
      <c r="D87" s="19">
        <f t="shared" si="13"/>
        <v>0.13725858018484477</v>
      </c>
      <c r="E87" s="11"/>
      <c r="F87" s="18">
        <f t="shared" si="9"/>
        <v>0</v>
      </c>
      <c r="G87" s="36">
        <f t="shared" si="15"/>
        <v>5.5215610575978145E-2</v>
      </c>
      <c r="H87" s="19">
        <f>IF(D86&gt;F$10,H86-1/Input!H$38,1)</f>
        <v>-4.6999999999999993</v>
      </c>
      <c r="I87" s="19">
        <f t="shared" si="8"/>
        <v>0</v>
      </c>
    </row>
    <row r="88" spans="1:9" ht="18.75">
      <c r="A88" s="17">
        <f t="shared" si="11"/>
        <v>2088</v>
      </c>
      <c r="B88" s="46">
        <f t="shared" si="12"/>
        <v>4.0480379999999982E-2</v>
      </c>
      <c r="C88" s="15">
        <f t="shared" si="14"/>
        <v>133072.41268439678</v>
      </c>
      <c r="D88" s="19">
        <f t="shared" si="13"/>
        <v>0.13725858018484477</v>
      </c>
      <c r="E88" s="11"/>
      <c r="F88" s="18">
        <f t="shared" si="9"/>
        <v>0</v>
      </c>
      <c r="G88" s="36">
        <f t="shared" si="15"/>
        <v>5.5215610575978145E-2</v>
      </c>
      <c r="H88" s="19">
        <f>IF(D87&gt;F$10,H87-1/Input!H$38,1)</f>
        <v>-4.7999999999999989</v>
      </c>
      <c r="I88" s="19">
        <f t="shared" si="8"/>
        <v>0</v>
      </c>
    </row>
    <row r="89" spans="1:9" ht="18.75">
      <c r="A89" s="17">
        <f t="shared" si="11"/>
        <v>2089</v>
      </c>
      <c r="B89" s="46">
        <f>(1+$F$6)*(1+$F$7)*(1+F89)-1</f>
        <v>4.0480379999999982E-2</v>
      </c>
      <c r="C89" s="15">
        <f t="shared" si="14"/>
        <v>138459.23451737798</v>
      </c>
      <c r="D89" s="19">
        <f>D88*(1+B89)/((1+$F$7)*(1+$F$6))</f>
        <v>0.13725858018484477</v>
      </c>
      <c r="E89" s="11"/>
      <c r="F89" s="18">
        <f t="shared" si="9"/>
        <v>0</v>
      </c>
      <c r="G89" s="36">
        <f t="shared" si="15"/>
        <v>5.5215610575978145E-2</v>
      </c>
      <c r="H89" s="19">
        <f>IF(D88&gt;F$10,H88-1/Input!H$38,1)</f>
        <v>-4.8999999999999986</v>
      </c>
      <c r="I89" s="19">
        <f t="shared" si="8"/>
        <v>0</v>
      </c>
    </row>
    <row r="90" spans="1:9" ht="18.75">
      <c r="A90" s="17">
        <f t="shared" si="11"/>
        <v>2090</v>
      </c>
      <c r="B90" s="46">
        <f>(1+$F$6)*(1+$F$7)*(1+F90)-1</f>
        <v>4.0480379999999982E-2</v>
      </c>
      <c r="C90" s="15">
        <f t="shared" si="14"/>
        <v>144064.11694515054</v>
      </c>
      <c r="D90" s="19">
        <f>D89*(1+B90)/((1+$F$7)*(1+$F$6))</f>
        <v>0.13725858018484477</v>
      </c>
      <c r="E90" s="11"/>
      <c r="F90" s="18">
        <f t="shared" si="9"/>
        <v>0</v>
      </c>
      <c r="G90" s="36">
        <f t="shared" si="15"/>
        <v>5.5215610575978145E-2</v>
      </c>
      <c r="H90" s="19">
        <f>IF(D89&gt;F$10,H89-1/Input!H$38,1)</f>
        <v>-4.9999999999999982</v>
      </c>
      <c r="I90" s="19">
        <f t="shared" ref="I90" si="16">IF(H90&lt;=0,0,1)</f>
        <v>0</v>
      </c>
    </row>
    <row r="91" spans="1:9" ht="18.75">
      <c r="C91" s="15"/>
    </row>
  </sheetData>
  <sheetProtection algorithmName="SHA-512" hashValue="7NfRoL6OWZBFp69ouRjDf3a564zA3ll7mV9+s4PU8loK8aruWqGiymG5eQ9mZUsjHQsd221gwZqJKOhvXBCH3g==" saltValue="3ZPnA4c3QAFv6+SBnKMtgA==" spinCount="100000" sheet="1" objects="1" scenarios="1"/>
  <mergeCells count="1">
    <mergeCell ref="E14:E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workbookViewId="0"/>
  </sheetViews>
  <sheetFormatPr defaultColWidth="9.140625" defaultRowHeight="15"/>
  <cols>
    <col min="1" max="1" width="9.140625" style="204"/>
    <col min="2" max="2" width="13.28515625" style="204" customWidth="1"/>
    <col min="3" max="3" width="11.140625" style="204" customWidth="1"/>
    <col min="4" max="4" width="14.42578125" style="204" customWidth="1"/>
    <col min="5" max="5" width="25.85546875" style="204" customWidth="1"/>
    <col min="6" max="6" width="11.85546875" style="204" customWidth="1"/>
    <col min="7" max="7" width="10.140625" style="204" customWidth="1"/>
    <col min="8" max="16384" width="9.140625" style="204"/>
  </cols>
  <sheetData>
    <row r="1" spans="1:8" ht="15.75">
      <c r="A1" s="208" t="s">
        <v>326</v>
      </c>
      <c r="B1" s="218"/>
      <c r="C1" s="218"/>
    </row>
    <row r="2" spans="1:8" ht="15.75">
      <c r="A2" s="342" t="s">
        <v>327</v>
      </c>
    </row>
    <row r="4" spans="1:8" ht="15.75" thickBot="1"/>
    <row r="5" spans="1:8" ht="26.25">
      <c r="A5" s="219" t="s">
        <v>299</v>
      </c>
      <c r="B5" s="220" t="s">
        <v>3</v>
      </c>
      <c r="C5" s="221"/>
      <c r="D5" s="222" t="s">
        <v>301</v>
      </c>
      <c r="E5" s="221"/>
      <c r="F5" s="199" t="s">
        <v>29</v>
      </c>
      <c r="G5" s="221"/>
      <c r="H5" s="200" t="s">
        <v>3</v>
      </c>
    </row>
    <row r="6" spans="1:8" ht="44.25" customHeight="1">
      <c r="A6" s="223">
        <v>2014</v>
      </c>
      <c r="B6" s="224">
        <v>0.01</v>
      </c>
      <c r="C6" s="225"/>
      <c r="D6" s="225">
        <f>'P Matrix'!B14</f>
        <v>0.01</v>
      </c>
      <c r="E6" s="225"/>
      <c r="F6" s="226">
        <f>'P Matrix'!D14</f>
        <v>0.11</v>
      </c>
      <c r="G6" s="347" t="s">
        <v>306</v>
      </c>
      <c r="H6" s="227">
        <v>0.11</v>
      </c>
    </row>
    <row r="7" spans="1:8">
      <c r="A7" s="228">
        <v>2015</v>
      </c>
      <c r="B7" s="229">
        <v>0.04</v>
      </c>
      <c r="C7" s="230"/>
      <c r="D7" s="231">
        <f>'P Matrix'!B15</f>
        <v>0.04</v>
      </c>
      <c r="E7" s="232" t="s">
        <v>300</v>
      </c>
      <c r="F7" s="233">
        <f>'P Matrix'!D15</f>
        <v>0.11133333333333334</v>
      </c>
      <c r="G7" s="225"/>
      <c r="H7" s="227">
        <v>0.11133333333333334</v>
      </c>
    </row>
    <row r="8" spans="1:8">
      <c r="A8" s="223">
        <v>2016</v>
      </c>
      <c r="B8" s="224">
        <v>4.2000000000000003E-2</v>
      </c>
      <c r="C8" s="234"/>
      <c r="D8" s="235">
        <f>'P Matrix'!B16</f>
        <v>4.2000000000000003E-2</v>
      </c>
      <c r="E8" s="453" t="s">
        <v>305</v>
      </c>
      <c r="F8" s="233">
        <f>'P Matrix'!D16</f>
        <v>0.11266666666666666</v>
      </c>
      <c r="G8" s="225"/>
      <c r="H8" s="227">
        <v>0.11266666666666666</v>
      </c>
    </row>
    <row r="9" spans="1:8">
      <c r="A9" s="223">
        <v>2017</v>
      </c>
      <c r="B9" s="224">
        <v>4.2000000000000003E-2</v>
      </c>
      <c r="C9" s="234"/>
      <c r="D9" s="235">
        <f>'P Matrix'!B17</f>
        <v>4.2000000000000003E-2</v>
      </c>
      <c r="E9" s="453"/>
      <c r="F9" s="233">
        <f>'P Matrix'!D17</f>
        <v>0.11399999999999999</v>
      </c>
      <c r="G9" s="225"/>
      <c r="H9" s="227">
        <v>0.11399999999999999</v>
      </c>
    </row>
    <row r="10" spans="1:8">
      <c r="A10" s="223">
        <v>2018</v>
      </c>
      <c r="B10" s="224">
        <v>0.04</v>
      </c>
      <c r="C10" s="234"/>
      <c r="D10" s="235">
        <f>'P Matrix'!B18</f>
        <v>0.04</v>
      </c>
      <c r="E10" s="453"/>
      <c r="F10" s="233">
        <f>'P Matrix'!D18</f>
        <v>0.11533333333333333</v>
      </c>
      <c r="G10" s="225"/>
      <c r="H10" s="227">
        <v>0.11533333333333333</v>
      </c>
    </row>
    <row r="11" spans="1:8" ht="15.75" thickBot="1">
      <c r="A11" s="236">
        <v>2019</v>
      </c>
      <c r="B11" s="237">
        <v>0.04</v>
      </c>
      <c r="C11" s="238"/>
      <c r="D11" s="239">
        <f>'P Matrix'!B19</f>
        <v>0.04</v>
      </c>
      <c r="E11" s="454"/>
      <c r="F11" s="233">
        <f>'P Matrix'!D19</f>
        <v>0.11666666666666667</v>
      </c>
      <c r="G11" s="225"/>
      <c r="H11" s="227">
        <v>0.11666666666666667</v>
      </c>
    </row>
    <row r="12" spans="1:8" ht="15.75" thickTop="1">
      <c r="A12" s="223">
        <v>2020</v>
      </c>
      <c r="B12" s="224">
        <v>4.2161024093333339E-2</v>
      </c>
      <c r="C12" s="225"/>
      <c r="D12" s="235">
        <f>'P Matrix'!B20</f>
        <v>4.2161024093333339E-2</v>
      </c>
      <c r="E12" s="455" t="s">
        <v>302</v>
      </c>
      <c r="F12" s="233">
        <f>'P Matrix'!D20</f>
        <v>0.11799999999999999</v>
      </c>
      <c r="G12" s="225"/>
      <c r="H12" s="227">
        <v>0.11799999999999999</v>
      </c>
    </row>
    <row r="13" spans="1:8">
      <c r="A13" s="223">
        <v>2021</v>
      </c>
      <c r="B13" s="224">
        <v>4.4322048186666678E-2</v>
      </c>
      <c r="C13" s="225"/>
      <c r="D13" s="235">
        <f>'P Matrix'!B21</f>
        <v>4.4322048186666678E-2</v>
      </c>
      <c r="E13" s="455"/>
      <c r="F13" s="233">
        <f>'P Matrix'!D21</f>
        <v>0.11843568034029307</v>
      </c>
      <c r="G13" s="225"/>
      <c r="H13" s="227">
        <v>0.11843568034029307</v>
      </c>
    </row>
    <row r="14" spans="1:8">
      <c r="A14" s="223">
        <v>2022</v>
      </c>
      <c r="B14" s="224">
        <v>4.6483072280000023E-2</v>
      </c>
      <c r="C14" s="225"/>
      <c r="D14" s="235">
        <f>'P Matrix'!B22</f>
        <v>4.6483072280000023E-2</v>
      </c>
      <c r="E14" s="455"/>
      <c r="F14" s="233">
        <f>'P Matrix'!D22</f>
        <v>0.11911895410279807</v>
      </c>
      <c r="G14" s="225"/>
      <c r="H14" s="227">
        <v>0.11911895410279807</v>
      </c>
    </row>
    <row r="15" spans="1:8">
      <c r="A15" s="223">
        <v>2023</v>
      </c>
      <c r="B15" s="224">
        <v>4.8644096373333362E-2</v>
      </c>
      <c r="C15" s="225"/>
      <c r="D15" s="235">
        <f>'P Matrix'!B23</f>
        <v>4.8644096373333362E-2</v>
      </c>
      <c r="E15" s="455"/>
      <c r="F15" s="233">
        <f>'P Matrix'!D23</f>
        <v>0.12005357370224057</v>
      </c>
      <c r="G15" s="225"/>
      <c r="H15" s="227">
        <v>0.12005357370224057</v>
      </c>
    </row>
    <row r="16" spans="1:8" ht="15.75" thickBot="1">
      <c r="A16" s="236">
        <v>2024</v>
      </c>
      <c r="B16" s="237">
        <v>5.0805120466666701E-2</v>
      </c>
      <c r="C16" s="240"/>
      <c r="D16" s="239">
        <f>'P Matrix'!B24</f>
        <v>5.0805120466666701E-2</v>
      </c>
      <c r="E16" s="456"/>
      <c r="F16" s="233">
        <f>'P Matrix'!D24</f>
        <v>0.12124487150506072</v>
      </c>
      <c r="G16" s="225"/>
      <c r="H16" s="227">
        <v>0.12124487150506072</v>
      </c>
    </row>
    <row r="17" spans="1:8" ht="15.75" thickTop="1">
      <c r="A17" s="223">
        <v>2025</v>
      </c>
      <c r="B17" s="224">
        <v>5.2966144560000039E-2</v>
      </c>
      <c r="C17" s="225"/>
      <c r="D17" s="235">
        <f>'P Matrix'!B25</f>
        <v>5.2966144560000039E-2</v>
      </c>
      <c r="E17" s="241" t="s">
        <v>303</v>
      </c>
      <c r="F17" s="233">
        <f>'P Matrix'!D25</f>
        <v>0.12269980996312146</v>
      </c>
      <c r="G17" s="225"/>
      <c r="H17" s="227">
        <v>0.12269980996312146</v>
      </c>
    </row>
    <row r="18" spans="1:8">
      <c r="A18" s="223">
        <v>2026</v>
      </c>
      <c r="B18" s="224">
        <v>5.2966144560000039E-2</v>
      </c>
      <c r="C18" s="225"/>
      <c r="D18" s="235">
        <f>'P Matrix'!B26</f>
        <v>5.2966144560000039E-2</v>
      </c>
      <c r="E18" s="198" t="s">
        <v>304</v>
      </c>
      <c r="F18" s="233">
        <f>'P Matrix'!D26</f>
        <v>0.12417220768267892</v>
      </c>
      <c r="G18" s="225"/>
      <c r="H18" s="227">
        <v>0.12417220768267892</v>
      </c>
    </row>
    <row r="19" spans="1:8">
      <c r="A19" s="223">
        <v>2027</v>
      </c>
      <c r="B19" s="224">
        <v>5.2966144560000039E-2</v>
      </c>
      <c r="C19" s="225"/>
      <c r="D19" s="235">
        <f>'P Matrix'!B27</f>
        <v>5.2966144560000039E-2</v>
      </c>
      <c r="E19" s="198" t="s">
        <v>304</v>
      </c>
      <c r="F19" s="233">
        <f>'P Matrix'!D27</f>
        <v>0.12566227417487108</v>
      </c>
      <c r="G19" s="225"/>
      <c r="H19" s="227">
        <v>0.12566227417487108</v>
      </c>
    </row>
    <row r="20" spans="1:8">
      <c r="A20" s="223">
        <v>2028</v>
      </c>
      <c r="B20" s="224">
        <v>5.2966144560000039E-2</v>
      </c>
      <c r="C20" s="225"/>
      <c r="D20" s="235">
        <f>'P Matrix'!B28</f>
        <v>5.2966144560000039E-2</v>
      </c>
      <c r="E20" s="198" t="s">
        <v>304</v>
      </c>
      <c r="F20" s="233">
        <f>'P Matrix'!D28</f>
        <v>0.12717022146496956</v>
      </c>
      <c r="G20" s="225"/>
      <c r="H20" s="227">
        <v>0.12717022146496956</v>
      </c>
    </row>
    <row r="21" spans="1:8">
      <c r="A21" s="223">
        <v>2029</v>
      </c>
      <c r="B21" s="224">
        <v>5.2966144560000039E-2</v>
      </c>
      <c r="C21" s="225"/>
      <c r="D21" s="235">
        <f>'P Matrix'!B29</f>
        <v>5.2966144560000039E-2</v>
      </c>
      <c r="E21" s="198" t="s">
        <v>304</v>
      </c>
      <c r="F21" s="233">
        <f>'P Matrix'!D29</f>
        <v>0.1286962641225492</v>
      </c>
      <c r="G21" s="225"/>
      <c r="H21" s="227">
        <v>0.1286962641225492</v>
      </c>
    </row>
    <row r="22" spans="1:8">
      <c r="A22" s="223">
        <v>2030</v>
      </c>
      <c r="B22" s="224">
        <v>5.2966144560000039E-2</v>
      </c>
      <c r="C22" s="225"/>
      <c r="D22" s="235">
        <f>'P Matrix'!B30</f>
        <v>5.2966144560000039E-2</v>
      </c>
      <c r="E22" s="198" t="s">
        <v>304</v>
      </c>
      <c r="F22" s="233">
        <f>'P Matrix'!D30</f>
        <v>0.13024061929201977</v>
      </c>
      <c r="G22" s="225"/>
      <c r="H22" s="227">
        <v>0.13024061929201977</v>
      </c>
    </row>
    <row r="23" spans="1:8">
      <c r="A23" s="223">
        <v>2031</v>
      </c>
      <c r="B23" s="224">
        <v>5.17033757944243E-2</v>
      </c>
      <c r="C23" s="225"/>
      <c r="D23" s="235">
        <f>'P Matrix'!B31</f>
        <v>5.17033757944243E-2</v>
      </c>
      <c r="E23" s="198" t="s">
        <v>304</v>
      </c>
      <c r="F23" s="233">
        <f>'P Matrix'!D31</f>
        <v>0.13164544147865012</v>
      </c>
      <c r="G23" s="225"/>
      <c r="H23" s="227">
        <v>0.13164544147865012</v>
      </c>
    </row>
    <row r="24" spans="1:8">
      <c r="A24" s="223">
        <v>2032</v>
      </c>
      <c r="B24" s="224">
        <v>5.0348499427987692E-2</v>
      </c>
      <c r="C24" s="225"/>
      <c r="D24" s="235">
        <f>'P Matrix'!B32</f>
        <v>5.0348499427987692E-2</v>
      </c>
      <c r="E24" s="198" t="s">
        <v>304</v>
      </c>
      <c r="F24" s="233">
        <f>'P Matrix'!D32</f>
        <v>0.13289399259372398</v>
      </c>
      <c r="G24" s="225"/>
      <c r="H24" s="227">
        <v>0.13289399259372398</v>
      </c>
    </row>
    <row r="25" spans="1:8">
      <c r="A25" s="223">
        <v>2033</v>
      </c>
      <c r="B25" s="224">
        <v>4.9031092370985796E-2</v>
      </c>
      <c r="C25" s="225"/>
      <c r="D25" s="235">
        <f>'P Matrix'!B33</f>
        <v>4.9031092370985796E-2</v>
      </c>
      <c r="E25" s="198" t="s">
        <v>304</v>
      </c>
      <c r="F25" s="233">
        <f>'P Matrix'!D33</f>
        <v>0.13398612112237615</v>
      </c>
      <c r="G25" s="225"/>
      <c r="H25" s="227">
        <v>0.13398612112237615</v>
      </c>
    </row>
    <row r="26" spans="1:8">
      <c r="A26" s="223">
        <v>2034</v>
      </c>
      <c r="B26" s="224">
        <v>4.7746663306293735E-2</v>
      </c>
      <c r="C26" s="225"/>
      <c r="D26" s="235">
        <f>'P Matrix'!B34</f>
        <v>4.7746663306293735E-2</v>
      </c>
      <c r="E26" s="198" t="s">
        <v>304</v>
      </c>
      <c r="F26" s="233">
        <f>'P Matrix'!D34</f>
        <v>0.13492182460501806</v>
      </c>
      <c r="G26" s="225"/>
      <c r="H26" s="227">
        <v>0.13492182460501806</v>
      </c>
    </row>
    <row r="27" spans="1:8">
      <c r="A27" s="223">
        <v>2035</v>
      </c>
      <c r="B27" s="224">
        <v>4.649070794558896E-2</v>
      </c>
      <c r="C27" s="225"/>
      <c r="D27" s="235">
        <f>'P Matrix'!B35</f>
        <v>4.649070794558896E-2</v>
      </c>
      <c r="E27" s="198" t="s">
        <v>304</v>
      </c>
      <c r="F27" s="233">
        <f>'P Matrix'!D35</f>
        <v>0.13570119962109803</v>
      </c>
      <c r="G27" s="225"/>
      <c r="H27" s="227">
        <v>0.13570119962109803</v>
      </c>
    </row>
    <row r="28" spans="1:8">
      <c r="A28" s="223">
        <v>2036</v>
      </c>
      <c r="B28" s="224">
        <v>4.5258718103488249E-2</v>
      </c>
      <c r="C28" s="225"/>
      <c r="D28" s="235">
        <f>'P Matrix'!B36</f>
        <v>4.5258718103488249E-2</v>
      </c>
      <c r="E28" s="198" t="s">
        <v>304</v>
      </c>
      <c r="F28" s="233">
        <f>'P Matrix'!D36</f>
        <v>0.13632439850625006</v>
      </c>
      <c r="G28" s="225"/>
      <c r="H28" s="227">
        <v>0.13632439850625006</v>
      </c>
    </row>
    <row r="29" spans="1:8">
      <c r="A29" s="223">
        <v>2037</v>
      </c>
      <c r="B29" s="224">
        <v>4.4046187697218686E-2</v>
      </c>
      <c r="C29" s="225"/>
      <c r="D29" s="235">
        <f>'P Matrix'!B37</f>
        <v>4.4046187697218686E-2</v>
      </c>
      <c r="E29" s="198" t="s">
        <v>304</v>
      </c>
      <c r="F29" s="233">
        <f>'P Matrix'!D37</f>
        <v>0.13679159288959086</v>
      </c>
      <c r="G29" s="225"/>
      <c r="H29" s="227">
        <v>0.13679159288959086</v>
      </c>
    </row>
    <row r="30" spans="1:8">
      <c r="A30" s="223">
        <v>2038</v>
      </c>
      <c r="B30" s="224">
        <v>4.2848616122573846E-2</v>
      </c>
      <c r="C30" s="225"/>
      <c r="D30" s="235">
        <f>'P Matrix'!B38</f>
        <v>4.2848616122573846E-2</v>
      </c>
      <c r="E30" s="198" t="s">
        <v>304</v>
      </c>
      <c r="F30" s="233">
        <f>'P Matrix'!D38</f>
        <v>0.13710294406715517</v>
      </c>
      <c r="G30" s="225"/>
      <c r="H30" s="227">
        <v>0.13710294406715517</v>
      </c>
    </row>
    <row r="31" spans="1:8">
      <c r="A31" s="223">
        <v>2039</v>
      </c>
      <c r="B31" s="224">
        <v>4.1661509464266278E-2</v>
      </c>
      <c r="C31" s="225"/>
      <c r="D31" s="235">
        <f>'P Matrix'!B39</f>
        <v>4.1661509464266278E-2</v>
      </c>
      <c r="E31" s="198" t="s">
        <v>304</v>
      </c>
      <c r="F31" s="233">
        <f>'P Matrix'!D39</f>
        <v>0.13725858018484477</v>
      </c>
      <c r="G31" s="225"/>
      <c r="H31" s="227">
        <v>0.13725858018484477</v>
      </c>
    </row>
    <row r="32" spans="1:8">
      <c r="A32" s="223">
        <v>2040</v>
      </c>
      <c r="B32" s="224">
        <v>4.0480379999999982E-2</v>
      </c>
      <c r="C32" s="225"/>
      <c r="D32" s="235">
        <f>'P Matrix'!B40</f>
        <v>4.0480379999999982E-2</v>
      </c>
      <c r="E32" s="198" t="s">
        <v>304</v>
      </c>
      <c r="F32" s="233">
        <f>'P Matrix'!D40</f>
        <v>0.13725858018484477</v>
      </c>
      <c r="G32" s="225"/>
      <c r="H32" s="227">
        <v>0.13725858018484477</v>
      </c>
    </row>
    <row r="33" spans="1:8">
      <c r="A33" s="223">
        <v>2041</v>
      </c>
      <c r="B33" s="224">
        <v>4.0480379999999982E-2</v>
      </c>
      <c r="C33" s="225"/>
      <c r="D33" s="235">
        <f>'P Matrix'!B41</f>
        <v>4.0480379999999982E-2</v>
      </c>
      <c r="E33" s="198" t="s">
        <v>304</v>
      </c>
      <c r="F33" s="233">
        <f>'P Matrix'!D41</f>
        <v>0.13725858018484477</v>
      </c>
      <c r="G33" s="225"/>
      <c r="H33" s="227">
        <v>0.13725858018484477</v>
      </c>
    </row>
    <row r="34" spans="1:8">
      <c r="A34" s="223">
        <v>2042</v>
      </c>
      <c r="B34" s="224">
        <v>4.0480379999999982E-2</v>
      </c>
      <c r="C34" s="225"/>
      <c r="D34" s="235">
        <f>'P Matrix'!B42</f>
        <v>4.0480379999999982E-2</v>
      </c>
      <c r="E34" s="198" t="s">
        <v>304</v>
      </c>
      <c r="F34" s="233">
        <f>'P Matrix'!D42</f>
        <v>0.13725858018484477</v>
      </c>
      <c r="G34" s="225"/>
      <c r="H34" s="227">
        <v>0.13725858018484477</v>
      </c>
    </row>
    <row r="35" spans="1:8">
      <c r="A35" s="223">
        <v>2043</v>
      </c>
      <c r="B35" s="224">
        <v>4.0480379999999982E-2</v>
      </c>
      <c r="C35" s="225"/>
      <c r="D35" s="235">
        <f>'P Matrix'!B43</f>
        <v>4.0480379999999982E-2</v>
      </c>
      <c r="E35" s="198" t="s">
        <v>304</v>
      </c>
      <c r="F35" s="233">
        <f>'P Matrix'!D43</f>
        <v>0.13725858018484477</v>
      </c>
      <c r="G35" s="225"/>
      <c r="H35" s="227">
        <v>0.13725858018484477</v>
      </c>
    </row>
    <row r="36" spans="1:8">
      <c r="A36" s="223">
        <v>2044</v>
      </c>
      <c r="B36" s="224">
        <v>4.0480379999999982E-2</v>
      </c>
      <c r="C36" s="225"/>
      <c r="D36" s="235">
        <f>'P Matrix'!B44</f>
        <v>4.0480379999999982E-2</v>
      </c>
      <c r="E36" s="198" t="s">
        <v>304</v>
      </c>
      <c r="F36" s="233">
        <f>'P Matrix'!D44</f>
        <v>0.13725858018484477</v>
      </c>
      <c r="G36" s="225"/>
      <c r="H36" s="227">
        <v>0.13725858018484477</v>
      </c>
    </row>
    <row r="37" spans="1:8">
      <c r="A37" s="223">
        <v>2045</v>
      </c>
      <c r="B37" s="224">
        <v>4.0480379999999982E-2</v>
      </c>
      <c r="C37" s="225"/>
      <c r="D37" s="235">
        <f>'P Matrix'!B45</f>
        <v>4.0480379999999982E-2</v>
      </c>
      <c r="E37" s="198" t="s">
        <v>304</v>
      </c>
      <c r="F37" s="233">
        <f>'P Matrix'!D45</f>
        <v>0.13725858018484477</v>
      </c>
      <c r="G37" s="225"/>
      <c r="H37" s="227">
        <v>0.13725858018484477</v>
      </c>
    </row>
    <row r="38" spans="1:8">
      <c r="A38" s="223">
        <v>2046</v>
      </c>
      <c r="B38" s="224">
        <v>4.0480379999999982E-2</v>
      </c>
      <c r="C38" s="225"/>
      <c r="D38" s="235">
        <f>'P Matrix'!B46</f>
        <v>4.0480379999999982E-2</v>
      </c>
      <c r="E38" s="198" t="s">
        <v>304</v>
      </c>
      <c r="F38" s="233">
        <f>'P Matrix'!D46</f>
        <v>0.13725858018484477</v>
      </c>
      <c r="G38" s="225"/>
      <c r="H38" s="227">
        <v>0.13725858018484477</v>
      </c>
    </row>
    <row r="39" spans="1:8">
      <c r="A39" s="223">
        <v>2047</v>
      </c>
      <c r="B39" s="224">
        <v>4.0480379999999982E-2</v>
      </c>
      <c r="C39" s="225"/>
      <c r="D39" s="235">
        <f>'P Matrix'!B47</f>
        <v>4.0480379999999982E-2</v>
      </c>
      <c r="E39" s="198" t="s">
        <v>304</v>
      </c>
      <c r="F39" s="233">
        <f>'P Matrix'!D47</f>
        <v>0.13725858018484477</v>
      </c>
      <c r="G39" s="225"/>
      <c r="H39" s="227">
        <v>0.13725858018484477</v>
      </c>
    </row>
    <row r="40" spans="1:8">
      <c r="A40" s="223">
        <v>2048</v>
      </c>
      <c r="B40" s="224">
        <v>4.0480379999999982E-2</v>
      </c>
      <c r="C40" s="225"/>
      <c r="D40" s="235">
        <f>'P Matrix'!B48</f>
        <v>4.0480379999999982E-2</v>
      </c>
      <c r="E40" s="198" t="s">
        <v>304</v>
      </c>
      <c r="F40" s="233">
        <f>'P Matrix'!D48</f>
        <v>0.13725858018484477</v>
      </c>
      <c r="G40" s="225"/>
      <c r="H40" s="227">
        <v>0.13725858018484477</v>
      </c>
    </row>
    <row r="41" spans="1:8">
      <c r="A41" s="223">
        <v>2049</v>
      </c>
      <c r="B41" s="224">
        <v>4.0480379999999982E-2</v>
      </c>
      <c r="C41" s="225"/>
      <c r="D41" s="235">
        <f>'P Matrix'!B49</f>
        <v>4.0480379999999982E-2</v>
      </c>
      <c r="E41" s="198" t="s">
        <v>304</v>
      </c>
      <c r="F41" s="233">
        <f>'P Matrix'!D49</f>
        <v>0.13725858018484477</v>
      </c>
      <c r="G41" s="225"/>
      <c r="H41" s="227">
        <v>0.13725858018484477</v>
      </c>
    </row>
    <row r="42" spans="1:8" ht="15.75" thickBot="1">
      <c r="A42" s="242">
        <v>2050</v>
      </c>
      <c r="B42" s="243">
        <v>4.0480379999999982E-2</v>
      </c>
      <c r="C42" s="244"/>
      <c r="D42" s="245">
        <f>'P Matrix'!B50</f>
        <v>4.0480379999999982E-2</v>
      </c>
      <c r="E42" s="201" t="s">
        <v>304</v>
      </c>
      <c r="F42" s="246">
        <f>'P Matrix'!D50</f>
        <v>0.13725858018484477</v>
      </c>
      <c r="G42" s="244"/>
      <c r="H42" s="247">
        <v>0.13725858018484477</v>
      </c>
    </row>
    <row r="43" spans="1:8" hidden="1">
      <c r="A43" s="204">
        <v>2051</v>
      </c>
      <c r="B43" s="248">
        <v>4.0480379999999982E-2</v>
      </c>
      <c r="D43" s="249">
        <f>'P Matrix'!B51</f>
        <v>4.0480379999999982E-2</v>
      </c>
      <c r="E43" s="198" t="s">
        <v>304</v>
      </c>
      <c r="F43" s="250">
        <f>'P Matrix'!D51</f>
        <v>0.13725858018484477</v>
      </c>
      <c r="H43" s="251">
        <v>0.13725858018484477</v>
      </c>
    </row>
    <row r="44" spans="1:8" hidden="1">
      <c r="A44" s="204">
        <v>2052</v>
      </c>
      <c r="B44" s="248">
        <v>4.0480379999999982E-2</v>
      </c>
      <c r="D44" s="249">
        <f>'P Matrix'!B52</f>
        <v>4.0480379999999982E-2</v>
      </c>
      <c r="E44" s="198" t="s">
        <v>304</v>
      </c>
      <c r="F44" s="250">
        <f>'P Matrix'!D52</f>
        <v>0.13725858018484477</v>
      </c>
      <c r="H44" s="251">
        <v>0.13725858018484477</v>
      </c>
    </row>
    <row r="45" spans="1:8" hidden="1">
      <c r="A45" s="204">
        <v>2053</v>
      </c>
      <c r="B45" s="248">
        <v>4.0480379999999982E-2</v>
      </c>
      <c r="D45" s="249">
        <f>'P Matrix'!B53</f>
        <v>4.0480379999999982E-2</v>
      </c>
      <c r="E45" s="198" t="s">
        <v>304</v>
      </c>
      <c r="F45" s="250">
        <f>'P Matrix'!D53</f>
        <v>0.13725858018484477</v>
      </c>
      <c r="H45" s="251">
        <v>0.13725858018484477</v>
      </c>
    </row>
    <row r="46" spans="1:8" hidden="1">
      <c r="A46" s="204">
        <v>2054</v>
      </c>
      <c r="B46" s="248">
        <v>4.0480379999999982E-2</v>
      </c>
      <c r="D46" s="249">
        <f>'P Matrix'!B54</f>
        <v>4.0480379999999982E-2</v>
      </c>
      <c r="E46" s="198" t="s">
        <v>304</v>
      </c>
      <c r="F46" s="250">
        <f>'P Matrix'!D54</f>
        <v>0.13725858018484477</v>
      </c>
      <c r="H46" s="251">
        <v>0.13725858018484477</v>
      </c>
    </row>
    <row r="47" spans="1:8" hidden="1">
      <c r="A47" s="204">
        <v>2055</v>
      </c>
      <c r="B47" s="248">
        <v>4.0480379999999982E-2</v>
      </c>
      <c r="D47" s="249">
        <f>'P Matrix'!B55</f>
        <v>4.0480379999999982E-2</v>
      </c>
      <c r="E47" s="198" t="s">
        <v>304</v>
      </c>
      <c r="F47" s="250">
        <f>'P Matrix'!D55</f>
        <v>0.13725858018484477</v>
      </c>
      <c r="H47" s="251">
        <v>0.13725858018484477</v>
      </c>
    </row>
    <row r="48" spans="1:8" hidden="1">
      <c r="A48" s="204">
        <v>2056</v>
      </c>
      <c r="B48" s="248">
        <v>4.0480379999999982E-2</v>
      </c>
      <c r="D48" s="249">
        <f>'P Matrix'!B56</f>
        <v>4.0480379999999982E-2</v>
      </c>
      <c r="E48" s="198" t="s">
        <v>304</v>
      </c>
      <c r="F48" s="250">
        <f>'P Matrix'!D56</f>
        <v>0.13725858018484477</v>
      </c>
      <c r="H48" s="251">
        <v>0.13725858018484477</v>
      </c>
    </row>
    <row r="49" spans="1:8" hidden="1">
      <c r="A49" s="204">
        <v>2057</v>
      </c>
      <c r="B49" s="248">
        <v>4.0480379999999982E-2</v>
      </c>
      <c r="D49" s="249">
        <f>'P Matrix'!B57</f>
        <v>4.0480379999999982E-2</v>
      </c>
      <c r="E49" s="198" t="s">
        <v>304</v>
      </c>
      <c r="F49" s="250">
        <f>'P Matrix'!D57</f>
        <v>0.13725858018484477</v>
      </c>
      <c r="H49" s="251">
        <v>0.13725858018484477</v>
      </c>
    </row>
    <row r="50" spans="1:8" hidden="1">
      <c r="A50" s="204">
        <v>2058</v>
      </c>
      <c r="B50" s="248">
        <v>4.0480379999999982E-2</v>
      </c>
      <c r="D50" s="249">
        <f>'P Matrix'!B58</f>
        <v>4.0480379999999982E-2</v>
      </c>
      <c r="E50" s="198" t="s">
        <v>304</v>
      </c>
      <c r="F50" s="250">
        <f>'P Matrix'!D58</f>
        <v>0.13725858018484477</v>
      </c>
      <c r="H50" s="251">
        <v>0.13725858018484477</v>
      </c>
    </row>
    <row r="51" spans="1:8" hidden="1">
      <c r="A51" s="204">
        <v>2059</v>
      </c>
      <c r="B51" s="248">
        <v>4.0480379999999982E-2</v>
      </c>
      <c r="D51" s="249">
        <f>'P Matrix'!B59</f>
        <v>4.0480379999999982E-2</v>
      </c>
      <c r="E51" s="198" t="s">
        <v>304</v>
      </c>
      <c r="F51" s="250">
        <f>'P Matrix'!D59</f>
        <v>0.13725858018484477</v>
      </c>
      <c r="H51" s="251">
        <v>0.13725858018484477</v>
      </c>
    </row>
    <row r="52" spans="1:8" hidden="1">
      <c r="A52" s="204">
        <v>2060</v>
      </c>
      <c r="B52" s="248">
        <v>4.0480379999999982E-2</v>
      </c>
      <c r="D52" s="249">
        <f>'P Matrix'!B60</f>
        <v>4.0480379999999982E-2</v>
      </c>
      <c r="E52" s="198" t="s">
        <v>304</v>
      </c>
      <c r="F52" s="250">
        <f>'P Matrix'!D60</f>
        <v>0.13725858018484477</v>
      </c>
      <c r="H52" s="251">
        <v>0.13725858018484477</v>
      </c>
    </row>
    <row r="53" spans="1:8" hidden="1">
      <c r="A53" s="204">
        <v>2061</v>
      </c>
      <c r="B53" s="248">
        <v>4.0480379999999982E-2</v>
      </c>
      <c r="D53" s="249">
        <f>'P Matrix'!B61</f>
        <v>4.0480379999999982E-2</v>
      </c>
      <c r="E53" s="198" t="s">
        <v>304</v>
      </c>
      <c r="F53" s="250">
        <f>'P Matrix'!D61</f>
        <v>0.13725858018484477</v>
      </c>
      <c r="H53" s="251">
        <v>0.13725858018484477</v>
      </c>
    </row>
    <row r="54" spans="1:8" hidden="1">
      <c r="A54" s="204">
        <v>2062</v>
      </c>
      <c r="B54" s="248">
        <v>4.0480379999999982E-2</v>
      </c>
      <c r="D54" s="249">
        <f>'P Matrix'!B62</f>
        <v>4.0480379999999982E-2</v>
      </c>
      <c r="E54" s="198" t="s">
        <v>304</v>
      </c>
      <c r="F54" s="250">
        <f>'P Matrix'!D62</f>
        <v>0.13725858018484477</v>
      </c>
      <c r="H54" s="251">
        <v>0.13725858018484477</v>
      </c>
    </row>
    <row r="55" spans="1:8" hidden="1">
      <c r="A55" s="204">
        <v>2063</v>
      </c>
      <c r="B55" s="248">
        <v>4.0480379999999982E-2</v>
      </c>
      <c r="D55" s="249">
        <f>'P Matrix'!B63</f>
        <v>4.0480379999999982E-2</v>
      </c>
      <c r="E55" s="198" t="s">
        <v>304</v>
      </c>
      <c r="F55" s="250">
        <f>'P Matrix'!D63</f>
        <v>0.13725858018484477</v>
      </c>
      <c r="H55" s="251">
        <v>0.13725858018484477</v>
      </c>
    </row>
    <row r="56" spans="1:8" hidden="1">
      <c r="A56" s="204">
        <v>2064</v>
      </c>
      <c r="B56" s="248">
        <v>4.0480379999999982E-2</v>
      </c>
      <c r="D56" s="249">
        <f>'P Matrix'!B64</f>
        <v>4.0480379999999982E-2</v>
      </c>
      <c r="E56" s="198" t="s">
        <v>304</v>
      </c>
      <c r="F56" s="250">
        <f>'P Matrix'!D64</f>
        <v>0.13725858018484477</v>
      </c>
      <c r="H56" s="251">
        <v>0.13725858018484477</v>
      </c>
    </row>
    <row r="57" spans="1:8" hidden="1">
      <c r="A57" s="204">
        <v>2065</v>
      </c>
      <c r="B57" s="248">
        <v>4.0480379999999982E-2</v>
      </c>
      <c r="D57" s="249">
        <f>'P Matrix'!B65</f>
        <v>4.0480379999999982E-2</v>
      </c>
      <c r="E57" s="198" t="s">
        <v>304</v>
      </c>
      <c r="F57" s="250">
        <f>'P Matrix'!D65</f>
        <v>0.13725858018484477</v>
      </c>
      <c r="H57" s="251">
        <v>0.13725858018484477</v>
      </c>
    </row>
    <row r="58" spans="1:8" hidden="1">
      <c r="A58" s="204">
        <v>2066</v>
      </c>
      <c r="B58" s="248">
        <v>4.0480379999999982E-2</v>
      </c>
      <c r="D58" s="249">
        <f>'P Matrix'!B66</f>
        <v>4.0480379999999982E-2</v>
      </c>
      <c r="E58" s="198" t="s">
        <v>304</v>
      </c>
      <c r="F58" s="250">
        <f>'P Matrix'!D66</f>
        <v>0.13725858018484477</v>
      </c>
      <c r="H58" s="251">
        <v>0.13725858018484477</v>
      </c>
    </row>
    <row r="59" spans="1:8" hidden="1">
      <c r="A59" s="204">
        <v>2067</v>
      </c>
      <c r="B59" s="248">
        <v>4.0480379999999982E-2</v>
      </c>
      <c r="D59" s="249">
        <f>'P Matrix'!B67</f>
        <v>4.0480379999999982E-2</v>
      </c>
      <c r="E59" s="198" t="s">
        <v>304</v>
      </c>
      <c r="F59" s="250">
        <f>'P Matrix'!D67</f>
        <v>0.13725858018484477</v>
      </c>
      <c r="H59" s="251">
        <v>0.13725858018484477</v>
      </c>
    </row>
    <row r="60" spans="1:8" hidden="1">
      <c r="A60" s="204">
        <v>2068</v>
      </c>
      <c r="B60" s="248">
        <v>4.0480379999999982E-2</v>
      </c>
      <c r="D60" s="249">
        <f>'P Matrix'!B68</f>
        <v>4.0480379999999982E-2</v>
      </c>
      <c r="E60" s="198" t="s">
        <v>304</v>
      </c>
      <c r="F60" s="250">
        <f>'P Matrix'!D68</f>
        <v>0.13725858018484477</v>
      </c>
      <c r="H60" s="251">
        <v>0.13725858018484477</v>
      </c>
    </row>
    <row r="61" spans="1:8" hidden="1">
      <c r="A61" s="204">
        <v>2069</v>
      </c>
      <c r="B61" s="248">
        <v>4.0480379999999982E-2</v>
      </c>
      <c r="D61" s="249">
        <f>'P Matrix'!B69</f>
        <v>4.0480379999999982E-2</v>
      </c>
      <c r="E61" s="198" t="s">
        <v>304</v>
      </c>
      <c r="F61" s="250">
        <f>'P Matrix'!D69</f>
        <v>0.13725858018484477</v>
      </c>
      <c r="H61" s="251">
        <v>0.13725858018484477</v>
      </c>
    </row>
    <row r="62" spans="1:8" hidden="1">
      <c r="A62" s="204">
        <v>2070</v>
      </c>
      <c r="B62" s="248">
        <v>4.0480379999999982E-2</v>
      </c>
      <c r="D62" s="249">
        <f>'P Matrix'!B70</f>
        <v>4.0480379999999982E-2</v>
      </c>
      <c r="E62" s="198" t="s">
        <v>304</v>
      </c>
      <c r="F62" s="250">
        <f>'P Matrix'!D70</f>
        <v>0.13725858018484477</v>
      </c>
      <c r="H62" s="251">
        <v>0.13725858018484477</v>
      </c>
    </row>
    <row r="63" spans="1:8" hidden="1">
      <c r="A63" s="204">
        <v>2071</v>
      </c>
      <c r="B63" s="248">
        <v>4.0480379999999982E-2</v>
      </c>
      <c r="D63" s="249">
        <f>'P Matrix'!B71</f>
        <v>4.0480379999999982E-2</v>
      </c>
      <c r="E63" s="198" t="s">
        <v>304</v>
      </c>
      <c r="F63" s="250">
        <f>'P Matrix'!D71</f>
        <v>0.13725858018484477</v>
      </c>
      <c r="H63" s="251">
        <v>0.13725858018484477</v>
      </c>
    </row>
    <row r="64" spans="1:8" hidden="1">
      <c r="A64" s="204">
        <v>2072</v>
      </c>
      <c r="B64" s="248">
        <v>4.0480379999999982E-2</v>
      </c>
      <c r="D64" s="249">
        <f>'P Matrix'!B72</f>
        <v>4.0480379999999982E-2</v>
      </c>
      <c r="E64" s="198" t="s">
        <v>304</v>
      </c>
      <c r="F64" s="250">
        <f>'P Matrix'!D72</f>
        <v>0.13725858018484477</v>
      </c>
      <c r="H64" s="251">
        <v>0.13725858018484477</v>
      </c>
    </row>
    <row r="65" spans="1:8" hidden="1">
      <c r="A65" s="204">
        <v>2073</v>
      </c>
      <c r="B65" s="248">
        <v>4.0480379999999982E-2</v>
      </c>
      <c r="D65" s="249">
        <f>'P Matrix'!B73</f>
        <v>4.0480379999999982E-2</v>
      </c>
      <c r="E65" s="198" t="s">
        <v>304</v>
      </c>
      <c r="F65" s="250">
        <f>'P Matrix'!D73</f>
        <v>0.13725858018484477</v>
      </c>
      <c r="H65" s="251">
        <v>0.13725858018484477</v>
      </c>
    </row>
    <row r="66" spans="1:8" hidden="1">
      <c r="A66" s="204">
        <v>2074</v>
      </c>
      <c r="B66" s="248">
        <v>4.0480379999999982E-2</v>
      </c>
      <c r="D66" s="249">
        <f>'P Matrix'!B74</f>
        <v>4.0480379999999982E-2</v>
      </c>
      <c r="E66" s="198" t="s">
        <v>304</v>
      </c>
      <c r="F66" s="250">
        <f>'P Matrix'!D74</f>
        <v>0.13725858018484477</v>
      </c>
      <c r="H66" s="251">
        <v>0.13725858018484477</v>
      </c>
    </row>
    <row r="67" spans="1:8" hidden="1">
      <c r="A67" s="204">
        <v>2075</v>
      </c>
      <c r="B67" s="248">
        <v>4.0480379999999982E-2</v>
      </c>
      <c r="D67" s="249">
        <f>'P Matrix'!B75</f>
        <v>4.0480379999999982E-2</v>
      </c>
      <c r="E67" s="198" t="s">
        <v>304</v>
      </c>
      <c r="F67" s="250">
        <f>'P Matrix'!D75</f>
        <v>0.13725858018484477</v>
      </c>
      <c r="H67" s="251">
        <v>0.13725858018484477</v>
      </c>
    </row>
    <row r="68" spans="1:8" hidden="1">
      <c r="A68" s="204">
        <v>2076</v>
      </c>
      <c r="B68" s="248">
        <v>4.0480379999999982E-2</v>
      </c>
      <c r="D68" s="249">
        <f>'P Matrix'!B76</f>
        <v>4.0480379999999982E-2</v>
      </c>
      <c r="E68" s="198" t="s">
        <v>304</v>
      </c>
      <c r="F68" s="250">
        <f>'P Matrix'!D76</f>
        <v>0.13725858018484477</v>
      </c>
      <c r="H68" s="251">
        <v>0.13725858018484477</v>
      </c>
    </row>
    <row r="69" spans="1:8" hidden="1">
      <c r="A69" s="204">
        <v>2077</v>
      </c>
      <c r="B69" s="248">
        <v>4.0480379999999982E-2</v>
      </c>
      <c r="D69" s="249">
        <f>'P Matrix'!B77</f>
        <v>4.0480379999999982E-2</v>
      </c>
      <c r="E69" s="198" t="s">
        <v>304</v>
      </c>
      <c r="F69" s="250">
        <f>'P Matrix'!D77</f>
        <v>0.13725858018484477</v>
      </c>
      <c r="H69" s="251">
        <v>0.13725858018484477</v>
      </c>
    </row>
    <row r="70" spans="1:8" hidden="1">
      <c r="A70" s="204">
        <v>2078</v>
      </c>
      <c r="B70" s="248">
        <v>4.0480379999999982E-2</v>
      </c>
      <c r="D70" s="249">
        <f>'P Matrix'!B78</f>
        <v>4.0480379999999982E-2</v>
      </c>
      <c r="E70" s="198" t="s">
        <v>304</v>
      </c>
      <c r="F70" s="250">
        <f>'P Matrix'!D78</f>
        <v>0.13725858018484477</v>
      </c>
      <c r="H70" s="251">
        <v>0.13725858018484477</v>
      </c>
    </row>
    <row r="71" spans="1:8" hidden="1">
      <c r="A71" s="204">
        <v>2079</v>
      </c>
      <c r="B71" s="248">
        <v>4.0480379999999982E-2</v>
      </c>
      <c r="D71" s="249">
        <f>'P Matrix'!B79</f>
        <v>4.0480379999999982E-2</v>
      </c>
      <c r="E71" s="198" t="s">
        <v>304</v>
      </c>
      <c r="F71" s="250">
        <f>'P Matrix'!D79</f>
        <v>0.13725858018484477</v>
      </c>
      <c r="H71" s="251">
        <v>0.13725858018484477</v>
      </c>
    </row>
    <row r="72" spans="1:8" hidden="1">
      <c r="A72" s="204">
        <v>2080</v>
      </c>
      <c r="B72" s="248">
        <v>4.0480379999999982E-2</v>
      </c>
      <c r="D72" s="249">
        <f>'P Matrix'!B80</f>
        <v>4.0480379999999982E-2</v>
      </c>
      <c r="E72" s="198" t="s">
        <v>304</v>
      </c>
      <c r="F72" s="250">
        <f>'P Matrix'!D80</f>
        <v>0.13725858018484477</v>
      </c>
      <c r="H72" s="251">
        <v>0.13725858018484477</v>
      </c>
    </row>
    <row r="73" spans="1:8" hidden="1">
      <c r="A73" s="204">
        <v>2081</v>
      </c>
      <c r="B73" s="248">
        <v>4.0480379999999982E-2</v>
      </c>
      <c r="D73" s="249">
        <f>'P Matrix'!B81</f>
        <v>4.0480379999999982E-2</v>
      </c>
      <c r="E73" s="198" t="s">
        <v>304</v>
      </c>
      <c r="F73" s="250">
        <f>'P Matrix'!D81</f>
        <v>0.13725858018484477</v>
      </c>
      <c r="H73" s="251">
        <v>0.13725858018484477</v>
      </c>
    </row>
    <row r="74" spans="1:8" hidden="1">
      <c r="A74" s="204">
        <v>2082</v>
      </c>
      <c r="B74" s="248">
        <v>4.0480379999999982E-2</v>
      </c>
      <c r="D74" s="249">
        <f>'P Matrix'!B82</f>
        <v>4.0480379999999982E-2</v>
      </c>
      <c r="E74" s="198" t="s">
        <v>304</v>
      </c>
      <c r="F74" s="250">
        <f>'P Matrix'!D82</f>
        <v>0.13725858018484477</v>
      </c>
      <c r="H74" s="251">
        <v>0.13725858018484477</v>
      </c>
    </row>
    <row r="75" spans="1:8" hidden="1">
      <c r="A75" s="204">
        <v>2083</v>
      </c>
      <c r="B75" s="248">
        <v>4.0480379999999982E-2</v>
      </c>
      <c r="D75" s="249">
        <f>'P Matrix'!B83</f>
        <v>4.0480379999999982E-2</v>
      </c>
      <c r="E75" s="198" t="s">
        <v>304</v>
      </c>
      <c r="F75" s="250">
        <f>'P Matrix'!D83</f>
        <v>0.13725858018484477</v>
      </c>
      <c r="H75" s="251">
        <v>0.13725858018484477</v>
      </c>
    </row>
    <row r="76" spans="1:8" hidden="1">
      <c r="A76" s="204">
        <v>2084</v>
      </c>
      <c r="B76" s="248">
        <v>4.0480379999999982E-2</v>
      </c>
      <c r="D76" s="249">
        <f>'P Matrix'!B84</f>
        <v>4.0480379999999982E-2</v>
      </c>
      <c r="E76" s="198" t="s">
        <v>304</v>
      </c>
      <c r="F76" s="250">
        <f>'P Matrix'!D84</f>
        <v>0.13725858018484477</v>
      </c>
      <c r="H76" s="251">
        <v>0.13725858018484477</v>
      </c>
    </row>
    <row r="77" spans="1:8" hidden="1">
      <c r="A77" s="204">
        <v>2085</v>
      </c>
      <c r="B77" s="248">
        <v>4.0480379999999982E-2</v>
      </c>
      <c r="D77" s="249">
        <f>'P Matrix'!B85</f>
        <v>4.0480379999999982E-2</v>
      </c>
      <c r="E77" s="198" t="s">
        <v>304</v>
      </c>
      <c r="F77" s="250">
        <f>'P Matrix'!D85</f>
        <v>0.13725858018484477</v>
      </c>
      <c r="H77" s="251">
        <v>0.13725858018484477</v>
      </c>
    </row>
    <row r="78" spans="1:8" hidden="1">
      <c r="A78" s="204">
        <v>2086</v>
      </c>
      <c r="B78" s="248">
        <v>4.0480379999999982E-2</v>
      </c>
      <c r="D78" s="249">
        <f>'P Matrix'!B86</f>
        <v>4.0480379999999982E-2</v>
      </c>
      <c r="E78" s="198" t="s">
        <v>304</v>
      </c>
      <c r="F78" s="250">
        <f>'P Matrix'!D86</f>
        <v>0.13725858018484477</v>
      </c>
      <c r="H78" s="251">
        <v>0.13725858018484477</v>
      </c>
    </row>
    <row r="79" spans="1:8" hidden="1">
      <c r="A79" s="204">
        <v>2087</v>
      </c>
      <c r="B79" s="248">
        <v>4.0480379999999982E-2</v>
      </c>
      <c r="D79" s="249">
        <f>'P Matrix'!B87</f>
        <v>4.0480379999999982E-2</v>
      </c>
      <c r="E79" s="198" t="s">
        <v>304</v>
      </c>
      <c r="F79" s="250">
        <f>'P Matrix'!D87</f>
        <v>0.13725858018484477</v>
      </c>
      <c r="H79" s="251">
        <v>0.13725858018484477</v>
      </c>
    </row>
    <row r="80" spans="1:8" hidden="1">
      <c r="A80" s="204">
        <v>2088</v>
      </c>
      <c r="B80" s="248">
        <v>4.0480379999999982E-2</v>
      </c>
      <c r="D80" s="249">
        <f>'P Matrix'!B88</f>
        <v>4.0480379999999982E-2</v>
      </c>
      <c r="E80" s="198" t="s">
        <v>304</v>
      </c>
      <c r="F80" s="250">
        <f>'P Matrix'!D88</f>
        <v>0.13725858018484477</v>
      </c>
      <c r="H80" s="251">
        <v>0.13725858018484477</v>
      </c>
    </row>
    <row r="81" spans="1:8" hidden="1">
      <c r="A81" s="204">
        <v>2089</v>
      </c>
      <c r="B81" s="248">
        <v>4.0480379999999982E-2</v>
      </c>
      <c r="D81" s="249">
        <f>'P Matrix'!B89</f>
        <v>4.0480379999999982E-2</v>
      </c>
      <c r="E81" s="198" t="s">
        <v>304</v>
      </c>
      <c r="F81" s="250">
        <f>'P Matrix'!D89</f>
        <v>0.13725858018484477</v>
      </c>
      <c r="H81" s="251">
        <v>0.13725858018484477</v>
      </c>
    </row>
    <row r="82" spans="1:8" hidden="1">
      <c r="A82" s="204">
        <v>2090</v>
      </c>
      <c r="B82" s="248">
        <v>4.0480379999999982E-2</v>
      </c>
      <c r="D82" s="249">
        <f>'P Matrix'!B90</f>
        <v>4.0480379999999982E-2</v>
      </c>
      <c r="E82" s="198" t="s">
        <v>304</v>
      </c>
      <c r="F82" s="250">
        <f>'P Matrix'!D90</f>
        <v>0.13725858018484477</v>
      </c>
      <c r="H82" s="251">
        <v>0.13725858018484477</v>
      </c>
    </row>
  </sheetData>
  <sheetProtection algorithmName="SHA-512" hashValue="sgYqoMl538yzJMUxv8rTHcTxib/+qDGVF5ElPyoiGOKOlBl6d0tWc/0y6SdhNiP8ojPANJvZBPCu6kt70+PncQ==" saltValue="0MhtICWtujeYZhAh3kBI4Q==" spinCount="100000" sheet="1" objects="1" scenarios="1"/>
  <mergeCells count="2">
    <mergeCell ref="E8:E11"/>
    <mergeCell ref="E12:E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
  <sheetViews>
    <sheetView workbookViewId="0"/>
  </sheetViews>
  <sheetFormatPr defaultColWidth="9.140625" defaultRowHeight="15"/>
  <cols>
    <col min="1" max="1" width="17.140625" style="257" customWidth="1"/>
    <col min="2" max="2" width="8.42578125" style="204" customWidth="1"/>
    <col min="3" max="3" width="11" style="204" customWidth="1"/>
    <col min="4" max="5" width="13.85546875" style="204" customWidth="1"/>
    <col min="6" max="6" width="13.85546875" style="225" customWidth="1"/>
    <col min="7" max="7" width="15.42578125" style="204" customWidth="1"/>
    <col min="8" max="8" width="16.42578125" style="253" customWidth="1"/>
    <col min="9" max="9" width="15.140625" style="204" customWidth="1"/>
    <col min="10" max="10" width="9.140625" style="204"/>
    <col min="11" max="11" width="17.28515625" style="204" customWidth="1"/>
    <col min="12" max="12" width="16.85546875" style="253" customWidth="1"/>
    <col min="13" max="13" width="16.7109375" style="204" customWidth="1"/>
    <col min="14" max="14" width="9.140625" style="204"/>
    <col min="15" max="15" width="16.5703125" style="204" customWidth="1"/>
    <col min="16" max="16" width="14.7109375" style="253" customWidth="1"/>
    <col min="17" max="17" width="19.85546875" style="204" customWidth="1"/>
    <col min="18" max="18" width="10.42578125" style="204" customWidth="1"/>
    <col min="19" max="19" width="14.42578125" style="253" customWidth="1"/>
    <col min="20" max="20" width="14" style="204" customWidth="1"/>
    <col min="21" max="21" width="16.42578125" style="204" customWidth="1"/>
    <col min="22" max="22" width="9.140625" style="204"/>
    <col min="23" max="23" width="15.42578125" style="204" customWidth="1"/>
    <col min="24" max="24" width="14.42578125" style="204" customWidth="1"/>
    <col min="25" max="25" width="17.28515625" style="204" customWidth="1"/>
    <col min="26" max="26" width="9.85546875" style="204" customWidth="1"/>
    <col min="27" max="27" width="19" style="204" customWidth="1"/>
    <col min="28" max="28" width="18" style="204" customWidth="1"/>
    <col min="29" max="29" width="15" style="204" customWidth="1"/>
    <col min="30" max="30" width="9.140625" style="204"/>
    <col min="31" max="31" width="14.5703125" style="204" customWidth="1"/>
    <col min="32" max="32" width="13.7109375" style="204" customWidth="1"/>
    <col min="33" max="33" width="13.5703125" style="204" customWidth="1"/>
    <col min="34" max="34" width="9.140625" style="204"/>
    <col min="35" max="35" width="11" style="204" customWidth="1"/>
    <col min="36" max="36" width="5.85546875" style="204" customWidth="1"/>
    <col min="37" max="37" width="12.28515625" style="204" customWidth="1"/>
    <col min="38" max="16384" width="9.140625" style="204"/>
  </cols>
  <sheetData>
    <row r="1" spans="1:39" ht="21.75" customHeight="1">
      <c r="A1" s="208" t="s">
        <v>330</v>
      </c>
    </row>
    <row r="2" spans="1:39" ht="22.5" customHeight="1"/>
    <row r="3" spans="1:39" ht="22.5" customHeight="1">
      <c r="A3" s="252"/>
    </row>
    <row r="4" spans="1:39" ht="22.5" customHeight="1">
      <c r="A4" s="252"/>
    </row>
    <row r="5" spans="1:39" ht="22.5" customHeight="1">
      <c r="A5" s="252"/>
    </row>
    <row r="6" spans="1:39" ht="22.5" customHeight="1">
      <c r="A6" s="252"/>
    </row>
    <row r="7" spans="1:39" ht="18.75" customHeight="1">
      <c r="A7" s="457" t="s">
        <v>167</v>
      </c>
      <c r="B7" s="458"/>
      <c r="C7" s="204">
        <v>10</v>
      </c>
      <c r="D7" s="252"/>
      <c r="E7" s="252"/>
      <c r="F7" s="254"/>
      <c r="G7" s="252"/>
      <c r="K7" s="255"/>
      <c r="O7" s="254"/>
      <c r="S7" s="254"/>
      <c r="T7" s="256"/>
      <c r="W7" s="254"/>
      <c r="AA7" s="254"/>
      <c r="AE7" s="254"/>
    </row>
    <row r="8" spans="1:39">
      <c r="A8" s="257" t="s">
        <v>168</v>
      </c>
      <c r="K8" s="255"/>
      <c r="O8" s="255"/>
      <c r="S8" s="258"/>
      <c r="W8" s="259"/>
      <c r="AA8" s="259"/>
      <c r="AE8" s="259"/>
      <c r="AK8" s="260"/>
    </row>
    <row r="9" spans="1:39" ht="30">
      <c r="A9" s="230"/>
      <c r="B9" s="261" t="s">
        <v>238</v>
      </c>
      <c r="C9" s="262" t="s">
        <v>170</v>
      </c>
      <c r="D9" s="230" t="s">
        <v>171</v>
      </c>
      <c r="E9" s="262"/>
      <c r="F9" s="234"/>
      <c r="G9" s="225"/>
      <c r="P9" s="263"/>
      <c r="T9" s="264"/>
      <c r="W9" s="259"/>
    </row>
    <row r="10" spans="1:39">
      <c r="A10" s="265" t="s">
        <v>172</v>
      </c>
      <c r="B10" s="266">
        <v>30</v>
      </c>
      <c r="C10" s="267">
        <f t="shared" ref="C10:C16" si="0">B10*100/B$17</f>
        <v>29.069767441860463</v>
      </c>
      <c r="D10" s="268" t="s">
        <v>173</v>
      </c>
      <c r="E10" s="269"/>
      <c r="F10" s="269"/>
      <c r="G10" s="225"/>
      <c r="H10" s="204"/>
      <c r="AL10" s="270"/>
    </row>
    <row r="11" spans="1:39">
      <c r="A11" s="271" t="s">
        <v>174</v>
      </c>
      <c r="B11" s="267">
        <v>10.6</v>
      </c>
      <c r="C11" s="267">
        <f t="shared" si="0"/>
        <v>10.271317829457365</v>
      </c>
      <c r="D11" s="269" t="s">
        <v>175</v>
      </c>
      <c r="E11" s="269"/>
      <c r="F11" s="269"/>
      <c r="G11" s="225"/>
      <c r="H11" s="204"/>
      <c r="AL11" s="264"/>
      <c r="AM11" s="264"/>
    </row>
    <row r="12" spans="1:39">
      <c r="A12" s="271" t="s">
        <v>176</v>
      </c>
      <c r="B12" s="267">
        <v>10.6</v>
      </c>
      <c r="C12" s="267">
        <f t="shared" si="0"/>
        <v>10.271317829457365</v>
      </c>
      <c r="D12" s="269" t="s">
        <v>175</v>
      </c>
      <c r="E12" s="269"/>
      <c r="F12" s="269"/>
      <c r="G12" s="225"/>
      <c r="H12" s="204"/>
      <c r="AL12" s="264"/>
      <c r="AM12" s="264"/>
    </row>
    <row r="13" spans="1:39">
      <c r="A13" s="271" t="s">
        <v>185</v>
      </c>
      <c r="B13" s="267">
        <v>13.5</v>
      </c>
      <c r="C13" s="267">
        <f t="shared" si="0"/>
        <v>13.081395348837209</v>
      </c>
      <c r="D13" s="269" t="s">
        <v>177</v>
      </c>
      <c r="E13" s="269"/>
      <c r="F13" s="269"/>
      <c r="G13" s="225"/>
      <c r="H13" s="204"/>
      <c r="AL13" s="264"/>
      <c r="AM13" s="264"/>
    </row>
    <row r="14" spans="1:39">
      <c r="A14" s="271" t="s">
        <v>186</v>
      </c>
      <c r="B14" s="267">
        <v>3</v>
      </c>
      <c r="C14" s="267">
        <f t="shared" si="0"/>
        <v>2.9069767441860463</v>
      </c>
      <c r="D14" s="269" t="s">
        <v>175</v>
      </c>
      <c r="E14" s="269"/>
      <c r="F14" s="269"/>
      <c r="G14" s="225"/>
      <c r="H14" s="204"/>
      <c r="P14" s="250"/>
      <c r="AL14" s="264"/>
      <c r="AM14" s="264"/>
    </row>
    <row r="15" spans="1:39">
      <c r="A15" s="271" t="s">
        <v>158</v>
      </c>
      <c r="B15" s="267">
        <v>16.5</v>
      </c>
      <c r="C15" s="267">
        <f t="shared" si="0"/>
        <v>15.988372093023255</v>
      </c>
      <c r="D15" s="269" t="s">
        <v>178</v>
      </c>
      <c r="E15" s="269"/>
      <c r="F15" s="269"/>
      <c r="G15" s="225"/>
      <c r="H15" s="204"/>
      <c r="AL15" s="264"/>
      <c r="AM15" s="264"/>
    </row>
    <row r="16" spans="1:39">
      <c r="A16" s="271" t="s">
        <v>179</v>
      </c>
      <c r="B16" s="267">
        <v>19</v>
      </c>
      <c r="C16" s="267">
        <f t="shared" si="0"/>
        <v>18.410852713178294</v>
      </c>
      <c r="D16" s="269" t="s">
        <v>180</v>
      </c>
      <c r="E16" s="269"/>
      <c r="F16" s="269"/>
      <c r="G16" s="225"/>
      <c r="H16" s="204"/>
      <c r="AL16" s="264"/>
      <c r="AM16" s="264"/>
    </row>
    <row r="17" spans="1:39" ht="15.75" thickBot="1">
      <c r="A17" s="272" t="s">
        <v>165</v>
      </c>
      <c r="B17" s="273">
        <f>SUM(B10:B16)</f>
        <v>103.2</v>
      </c>
      <c r="C17" s="274">
        <f>SUM(C10:C16)</f>
        <v>100</v>
      </c>
      <c r="D17" s="273"/>
      <c r="E17" s="273"/>
      <c r="F17" s="269"/>
      <c r="G17" s="225"/>
      <c r="H17" s="204"/>
      <c r="P17" s="275"/>
      <c r="AL17" s="264"/>
      <c r="AM17" s="264"/>
    </row>
    <row r="18" spans="1:39" ht="15.75" thickTop="1">
      <c r="H18" s="204"/>
      <c r="AM18" s="264"/>
    </row>
    <row r="19" spans="1:39">
      <c r="H19" s="204"/>
    </row>
    <row r="20" spans="1:39">
      <c r="A20" s="252"/>
      <c r="D20" s="255"/>
      <c r="E20" s="255"/>
      <c r="F20" s="276"/>
      <c r="G20" s="255"/>
    </row>
    <row r="21" spans="1:39">
      <c r="A21" s="252"/>
      <c r="D21" s="255"/>
      <c r="E21" s="255"/>
      <c r="F21" s="276"/>
      <c r="G21" s="255"/>
    </row>
    <row r="22" spans="1:39">
      <c r="A22" s="252"/>
      <c r="D22" s="255"/>
      <c r="E22" s="255"/>
      <c r="F22" s="276"/>
      <c r="G22" s="255"/>
    </row>
    <row r="23" spans="1:39">
      <c r="A23" s="252"/>
      <c r="D23" s="255"/>
      <c r="E23" s="255"/>
      <c r="F23" s="276"/>
      <c r="G23" s="255"/>
    </row>
    <row r="24" spans="1:39">
      <c r="A24" s="252"/>
      <c r="D24" s="255"/>
      <c r="E24" s="255"/>
      <c r="F24" s="276"/>
      <c r="G24" s="255"/>
    </row>
    <row r="25" spans="1:39" s="344" customFormat="1" ht="60" customHeight="1">
      <c r="A25" s="277" t="s">
        <v>44</v>
      </c>
      <c r="B25" s="278"/>
      <c r="C25" s="279" t="s">
        <v>1</v>
      </c>
      <c r="D25" s="278" t="s">
        <v>29</v>
      </c>
      <c r="E25" s="280" t="s">
        <v>239</v>
      </c>
      <c r="F25" s="281"/>
      <c r="G25" s="282" t="s">
        <v>187</v>
      </c>
      <c r="H25" s="283" t="s">
        <v>188</v>
      </c>
      <c r="I25" s="284" t="s">
        <v>189</v>
      </c>
      <c r="K25" s="285" t="s">
        <v>190</v>
      </c>
      <c r="L25" s="283" t="s">
        <v>191</v>
      </c>
      <c r="M25" s="284" t="s">
        <v>192</v>
      </c>
      <c r="O25" s="282" t="s">
        <v>222</v>
      </c>
      <c r="P25" s="283" t="s">
        <v>193</v>
      </c>
      <c r="Q25" s="284" t="s">
        <v>194</v>
      </c>
      <c r="R25" s="286"/>
      <c r="S25" s="282" t="s">
        <v>195</v>
      </c>
      <c r="T25" s="283" t="s">
        <v>196</v>
      </c>
      <c r="U25" s="284" t="s">
        <v>241</v>
      </c>
      <c r="W25" s="282" t="s">
        <v>197</v>
      </c>
      <c r="X25" s="287" t="s">
        <v>198</v>
      </c>
      <c r="Y25" s="288" t="s">
        <v>240</v>
      </c>
      <c r="AA25" s="282" t="s">
        <v>199</v>
      </c>
      <c r="AB25" s="287" t="s">
        <v>200</v>
      </c>
      <c r="AC25" s="288" t="s">
        <v>201</v>
      </c>
      <c r="AE25" s="282" t="s">
        <v>202</v>
      </c>
      <c r="AF25" s="287" t="s">
        <v>203</v>
      </c>
      <c r="AG25" s="288" t="s">
        <v>204</v>
      </c>
      <c r="AI25" s="289" t="s">
        <v>205</v>
      </c>
    </row>
    <row r="26" spans="1:39" ht="18.75">
      <c r="A26" s="290"/>
      <c r="B26" s="65">
        <v>2014</v>
      </c>
      <c r="C26" s="291">
        <f>'P Matrix'!C14</f>
        <v>6050</v>
      </c>
      <c r="D26" s="292">
        <f>'P Matrix'!D14</f>
        <v>0.11</v>
      </c>
      <c r="E26" s="293"/>
      <c r="F26" s="226"/>
      <c r="G26" s="294">
        <v>29.464067704661662</v>
      </c>
      <c r="H26" s="291">
        <f t="shared" ref="H26:H62" si="1">$C26*G26/100</f>
        <v>1782.5760961320307</v>
      </c>
      <c r="I26" s="295"/>
      <c r="K26" s="296">
        <v>10.519074867157839</v>
      </c>
      <c r="L26" s="291">
        <f t="shared" ref="L26:L62" si="2">C26*K26/100</f>
        <v>636.40402946304926</v>
      </c>
      <c r="M26" s="295"/>
      <c r="O26" s="296">
        <v>9.9</v>
      </c>
      <c r="P26" s="291">
        <f t="shared" ref="P26:P62" si="3">C26*O26/100</f>
        <v>598.95000000000005</v>
      </c>
      <c r="Q26" s="295"/>
      <c r="R26" s="225"/>
      <c r="S26" s="296">
        <v>13.3</v>
      </c>
      <c r="T26" s="291">
        <f t="shared" ref="T26:T62" si="4">C26*S26/100</f>
        <v>804.65</v>
      </c>
      <c r="U26" s="295"/>
      <c r="W26" s="296">
        <v>2.4</v>
      </c>
      <c r="X26" s="291">
        <f t="shared" ref="X26:X62" si="5">C26*W26/100</f>
        <v>145.19999999999999</v>
      </c>
      <c r="Y26" s="295"/>
      <c r="AA26" s="296">
        <v>15.241041028406627</v>
      </c>
      <c r="AB26" s="291">
        <f t="shared" ref="AB26:AB62" si="6">C26*AA26/100</f>
        <v>922.08298221860093</v>
      </c>
      <c r="AC26" s="295"/>
      <c r="AE26" s="296">
        <v>19.192928527078291</v>
      </c>
      <c r="AF26" s="291">
        <f t="shared" ref="AF26:AF62" si="7">C26*AE26/100</f>
        <v>1161.1721758882366</v>
      </c>
      <c r="AG26" s="295"/>
      <c r="AI26" s="264">
        <f t="shared" ref="AI26:AI62" si="8">SUM(G26+K26+O26+W26+S26+AA26+AE26)</f>
        <v>100.01711212730442</v>
      </c>
    </row>
    <row r="27" spans="1:39" ht="18" customHeight="1">
      <c r="A27" s="290"/>
      <c r="B27" s="66">
        <v>2015</v>
      </c>
      <c r="C27" s="291">
        <f>'P Matrix'!C15</f>
        <v>6292</v>
      </c>
      <c r="D27" s="292">
        <f>'P Matrix'!D15</f>
        <v>0.11133333333333334</v>
      </c>
      <c r="E27" s="297">
        <f>(C27-C26)/C26*100</f>
        <v>4</v>
      </c>
      <c r="F27" s="226"/>
      <c r="G27" s="294">
        <v>29.549540768703782</v>
      </c>
      <c r="H27" s="291">
        <f t="shared" si="1"/>
        <v>1859.2571051668419</v>
      </c>
      <c r="I27" s="298">
        <f t="shared" ref="I27:I62" si="9">(H27-H26)/H26*100</f>
        <v>4.3016962474252605</v>
      </c>
      <c r="K27" s="296">
        <v>10.664328780535326</v>
      </c>
      <c r="L27" s="291">
        <f t="shared" si="2"/>
        <v>670.9995668712827</v>
      </c>
      <c r="M27" s="297">
        <f t="shared" ref="M27:M62" si="10">(L27-L26)/L26*100</f>
        <v>5.4360965371986412</v>
      </c>
      <c r="O27" s="296">
        <v>10</v>
      </c>
      <c r="P27" s="291">
        <f t="shared" si="3"/>
        <v>629.20000000000005</v>
      </c>
      <c r="Q27" s="297">
        <f>(P27-P26)/P26*100</f>
        <v>5.0505050505050502</v>
      </c>
      <c r="R27" s="299"/>
      <c r="S27" s="296">
        <v>13.3</v>
      </c>
      <c r="T27" s="291">
        <f t="shared" si="4"/>
        <v>836.83600000000001</v>
      </c>
      <c r="U27" s="297">
        <f>(T27-T26)/T26*100</f>
        <v>4.0000000000000044</v>
      </c>
      <c r="W27" s="296">
        <v>2.4</v>
      </c>
      <c r="X27" s="291">
        <f t="shared" si="5"/>
        <v>151.00799999999998</v>
      </c>
      <c r="Y27" s="295"/>
      <c r="AA27" s="296">
        <v>15.490371462345266</v>
      </c>
      <c r="AB27" s="291">
        <f t="shared" si="6"/>
        <v>974.6541724107642</v>
      </c>
      <c r="AC27" s="297">
        <f>(AB27-AB26)/AB26*100</f>
        <v>5.7013513106676195</v>
      </c>
      <c r="AE27" s="296">
        <v>18.59009146894304</v>
      </c>
      <c r="AF27" s="291">
        <f t="shared" si="7"/>
        <v>1169.6885552258962</v>
      </c>
      <c r="AG27" s="300">
        <f>(AF27-AF26)/AF26*100</f>
        <v>0.73342950464215273</v>
      </c>
      <c r="AI27" s="264">
        <f t="shared" si="8"/>
        <v>99.994332480527419</v>
      </c>
    </row>
    <row r="28" spans="1:39" ht="15" customHeight="1">
      <c r="A28" s="290">
        <v>1</v>
      </c>
      <c r="B28" s="66">
        <v>2016</v>
      </c>
      <c r="C28" s="291">
        <f>'P Matrix'!C16</f>
        <v>6556.2640000000001</v>
      </c>
      <c r="D28" s="292">
        <f>'P Matrix'!D16</f>
        <v>0.11266666666666666</v>
      </c>
      <c r="E28" s="297">
        <f t="shared" ref="E28:E62" si="11">(C28-C27)/C27*100</f>
        <v>4.200000000000002</v>
      </c>
      <c r="F28" s="226"/>
      <c r="G28" s="294">
        <f>IF($A28&lt;$C$7,G$27*($C$7-$A28)/$C$7+$C$10*$A28/$C$7,IF($A28=$C$7,$C$10,IF($A28&gt;$C$7,G27)))</f>
        <v>29.501563436019453</v>
      </c>
      <c r="H28" s="291">
        <f t="shared" si="1"/>
        <v>1934.2003829929063</v>
      </c>
      <c r="I28" s="298">
        <f t="shared" si="9"/>
        <v>4.0308184176248849</v>
      </c>
      <c r="K28" s="294">
        <f t="shared" ref="K28:K62" si="12">IF($A28&lt;$C$7,K$27*($C$7-$A28)/$C$7+$C$11*$A28/$C$7,IF($A28=$C$7,$C$11,IF($A28&gt;$C$7,K27)))</f>
        <v>10.625027685427529</v>
      </c>
      <c r="L28" s="291">
        <f t="shared" si="2"/>
        <v>696.60486512971841</v>
      </c>
      <c r="M28" s="297">
        <f t="shared" si="10"/>
        <v>3.8159932617881336</v>
      </c>
      <c r="O28" s="294">
        <f t="shared" ref="O28:O62" si="13">IF($A28&lt;$C$7,O$27*($C$7-$A28)/$C$7+$C$12*$A28/$C$7,IF($A28=$C$7,$C$12,IF($A28&gt;$C$7,O27)))</f>
        <v>10.027131782945737</v>
      </c>
      <c r="P28" s="291">
        <f t="shared" si="3"/>
        <v>657.40523131782959</v>
      </c>
      <c r="Q28" s="297">
        <f t="shared" ref="Q28:Q62" si="14">(P28-P27)/P27*100</f>
        <v>4.4827131782945866</v>
      </c>
      <c r="R28" s="299"/>
      <c r="S28" s="294">
        <f t="shared" ref="S28:S62" si="15">IF($A28&lt;$C$7,S$27*($C$7-$A28)/$C$7+$C$13*$A28/$C$7,IF($A28=$C$7,$C$13,IF($A28&gt;$C$7,S27)))</f>
        <v>13.278139534883721</v>
      </c>
      <c r="T28" s="291">
        <f t="shared" si="4"/>
        <v>870.54988219534891</v>
      </c>
      <c r="U28" s="297">
        <f t="shared" ref="U28:U62" si="16">(T28-T27)/T27*100</f>
        <v>4.0287322958559271</v>
      </c>
      <c r="W28" s="294">
        <f t="shared" ref="W28:W62" si="17">IF($A28&lt;$C$7,W$27*($C$7-$A28)/$C$7+$C$14*$A28/$C$7,IF($A28=$C$7,$C$14,IF($A28&gt;$C$7,W27)))</f>
        <v>2.4506976744186044</v>
      </c>
      <c r="X28" s="291">
        <f t="shared" si="5"/>
        <v>160.67420937674416</v>
      </c>
      <c r="Y28" s="297">
        <f t="shared" ref="Y28:Y62" si="18">(X28-X27)/X27*100</f>
        <v>6.4011240310077477</v>
      </c>
      <c r="AA28" s="294">
        <f t="shared" ref="AA28:AA62" si="19">IF($A28&lt;$C$7,AA$27*($C$7-$A28)/$C$7+$C$15*$A28/$C$7,IF($A28=$C$7,$C$15,IF($A28&gt;$C$7,AA27)))</f>
        <v>15.540171525413063</v>
      </c>
      <c r="AB28" s="291">
        <f t="shared" si="6"/>
        <v>1018.8546712589075</v>
      </c>
      <c r="AC28" s="297">
        <f t="shared" ref="AC28:AC62" si="20">(AB28-AB27)/AB27*100</f>
        <v>4.5349930364341757</v>
      </c>
      <c r="AE28" s="294">
        <f t="shared" ref="AE28:AE62" si="21">IF($A28&lt;$C$7,AE$27*($C$7-$A28)/$C$7+$C$16*$A28/$C$7,IF($A28=$C$7,$C$16,IF($A28&gt;$C$7,AE27)))</f>
        <v>18.572167593366565</v>
      </c>
      <c r="AF28" s="291">
        <f t="shared" si="7"/>
        <v>1217.6403379435585</v>
      </c>
      <c r="AG28" s="300">
        <f t="shared" ref="AG28:AG62" si="22">(AF28-AF27)/AF27*100</f>
        <v>4.0995342310074721</v>
      </c>
      <c r="AI28" s="264">
        <f t="shared" si="8"/>
        <v>99.994899232474665</v>
      </c>
    </row>
    <row r="29" spans="1:39" ht="18.75">
      <c r="A29" s="290">
        <f>1+A28</f>
        <v>2</v>
      </c>
      <c r="B29" s="66">
        <v>2017</v>
      </c>
      <c r="C29" s="291">
        <f>'P Matrix'!C17</f>
        <v>6831.6270880000002</v>
      </c>
      <c r="D29" s="292">
        <f>'P Matrix'!D17</f>
        <v>0.11399999999999999</v>
      </c>
      <c r="E29" s="297">
        <f t="shared" si="11"/>
        <v>4.2000000000000011</v>
      </c>
      <c r="F29" s="226"/>
      <c r="G29" s="294">
        <f t="shared" ref="G29:G62" si="23">IF(A29&lt;$C$7,G$27*($C$7-A29)/$C$7+$C$10*A29/$C$7,IF(A29=$C$7,$C$10,IF(A29&gt;$C$7,G28)))</f>
        <v>29.45358610333512</v>
      </c>
      <c r="H29" s="291">
        <f t="shared" si="1"/>
        <v>2012.1591666228458</v>
      </c>
      <c r="I29" s="298">
        <f t="shared" si="9"/>
        <v>4.0305432836958239</v>
      </c>
      <c r="K29" s="294">
        <f t="shared" si="12"/>
        <v>10.585726590319734</v>
      </c>
      <c r="L29" s="291">
        <f t="shared" si="2"/>
        <v>723.17736520590176</v>
      </c>
      <c r="M29" s="297">
        <f t="shared" si="10"/>
        <v>3.8145728527513452</v>
      </c>
      <c r="O29" s="294">
        <f t="shared" si="13"/>
        <v>10.054263565891473</v>
      </c>
      <c r="P29" s="291">
        <f t="shared" si="3"/>
        <v>686.86979326635662</v>
      </c>
      <c r="Q29" s="297">
        <f t="shared" si="14"/>
        <v>4.4819482025512016</v>
      </c>
      <c r="R29" s="299"/>
      <c r="S29" s="294">
        <f t="shared" si="15"/>
        <v>13.256279069767443</v>
      </c>
      <c r="T29" s="291">
        <f t="shared" si="4"/>
        <v>905.61955179110703</v>
      </c>
      <c r="U29" s="297">
        <f t="shared" si="16"/>
        <v>4.0284503292699982</v>
      </c>
      <c r="W29" s="294">
        <f t="shared" si="17"/>
        <v>2.5013953488372094</v>
      </c>
      <c r="X29" s="291">
        <f t="shared" si="5"/>
        <v>170.8860022291349</v>
      </c>
      <c r="Y29" s="297">
        <f t="shared" si="18"/>
        <v>6.3555892958816012</v>
      </c>
      <c r="AA29" s="294">
        <f t="shared" si="19"/>
        <v>15.589971588480863</v>
      </c>
      <c r="AB29" s="291">
        <f t="shared" si="6"/>
        <v>1065.0487220501625</v>
      </c>
      <c r="AC29" s="297">
        <f t="shared" si="20"/>
        <v>4.5339195171159332</v>
      </c>
      <c r="AE29" s="294">
        <f t="shared" si="21"/>
        <v>18.55424371779009</v>
      </c>
      <c r="AF29" s="291">
        <f t="shared" si="7"/>
        <v>1267.556739798086</v>
      </c>
      <c r="AG29" s="300">
        <f t="shared" si="22"/>
        <v>4.0994372721611745</v>
      </c>
      <c r="AI29" s="264">
        <f t="shared" si="8"/>
        <v>99.995465984421926</v>
      </c>
    </row>
    <row r="30" spans="1:39" ht="18.75">
      <c r="A30" s="290">
        <f t="shared" ref="A30:A62" si="24">1+A29</f>
        <v>3</v>
      </c>
      <c r="B30" s="66">
        <v>2018</v>
      </c>
      <c r="C30" s="291">
        <f>'P Matrix'!C18</f>
        <v>7104.8921715200004</v>
      </c>
      <c r="D30" s="292">
        <f>'P Matrix'!D18</f>
        <v>0.11533333333333333</v>
      </c>
      <c r="E30" s="297">
        <f t="shared" si="11"/>
        <v>4.0000000000000027</v>
      </c>
      <c r="F30" s="226"/>
      <c r="G30" s="294">
        <f t="shared" si="23"/>
        <v>29.405608770650787</v>
      </c>
      <c r="H30" s="291">
        <f t="shared" si="1"/>
        <v>2089.2367955337663</v>
      </c>
      <c r="I30" s="298">
        <f t="shared" si="9"/>
        <v>3.8305930360511988</v>
      </c>
      <c r="K30" s="294">
        <f t="shared" si="12"/>
        <v>10.546425495211938</v>
      </c>
      <c r="L30" s="291">
        <f t="shared" si="2"/>
        <v>749.31215938450248</v>
      </c>
      <c r="M30" s="297">
        <f t="shared" si="10"/>
        <v>3.6138844267007251</v>
      </c>
      <c r="O30" s="294">
        <f t="shared" si="13"/>
        <v>10.081395348837209</v>
      </c>
      <c r="P30" s="291">
        <f t="shared" si="3"/>
        <v>716.27226891951625</v>
      </c>
      <c r="Q30" s="297">
        <f t="shared" si="14"/>
        <v>4.2806476484194205</v>
      </c>
      <c r="R30" s="299"/>
      <c r="S30" s="294">
        <f t="shared" si="15"/>
        <v>13.234418604651164</v>
      </c>
      <c r="T30" s="291">
        <f t="shared" si="4"/>
        <v>940.29117138804713</v>
      </c>
      <c r="U30" s="297">
        <f t="shared" si="16"/>
        <v>3.8284972457106985</v>
      </c>
      <c r="W30" s="294">
        <f t="shared" si="17"/>
        <v>2.5520930232558143</v>
      </c>
      <c r="X30" s="291">
        <f t="shared" si="5"/>
        <v>181.32345741921046</v>
      </c>
      <c r="Y30" s="297">
        <f t="shared" si="18"/>
        <v>6.1078467831907872</v>
      </c>
      <c r="AA30" s="294">
        <f t="shared" si="19"/>
        <v>15.639771651548664</v>
      </c>
      <c r="AB30" s="291">
        <f t="shared" si="6"/>
        <v>1111.1889117144854</v>
      </c>
      <c r="AC30" s="297">
        <f t="shared" si="20"/>
        <v>4.3322139831786695</v>
      </c>
      <c r="AE30" s="294">
        <f t="shared" si="21"/>
        <v>18.536319842213615</v>
      </c>
      <c r="AF30" s="291">
        <f t="shared" si="7"/>
        <v>1316.9855373573437</v>
      </c>
      <c r="AG30" s="300">
        <f t="shared" si="22"/>
        <v>3.8995333311178917</v>
      </c>
      <c r="AI30" s="264">
        <f t="shared" si="8"/>
        <v>99.996032736369173</v>
      </c>
    </row>
    <row r="31" spans="1:39" ht="18.75">
      <c r="A31" s="290">
        <f t="shared" si="24"/>
        <v>4</v>
      </c>
      <c r="B31" s="66">
        <v>2019</v>
      </c>
      <c r="C31" s="291">
        <f>'P Matrix'!C19</f>
        <v>7389.0878583808008</v>
      </c>
      <c r="D31" s="292">
        <f>'P Matrix'!D19</f>
        <v>0.11666666666666667</v>
      </c>
      <c r="E31" s="297">
        <f t="shared" si="11"/>
        <v>4.0000000000000053</v>
      </c>
      <c r="F31" s="226"/>
      <c r="G31" s="294">
        <f t="shared" si="23"/>
        <v>29.357631437966454</v>
      </c>
      <c r="H31" s="291">
        <f t="shared" si="1"/>
        <v>2169.261180090964</v>
      </c>
      <c r="I31" s="298">
        <f t="shared" si="9"/>
        <v>3.8303166365951697</v>
      </c>
      <c r="K31" s="294">
        <f t="shared" si="12"/>
        <v>10.507124400104141</v>
      </c>
      <c r="L31" s="291">
        <f t="shared" si="2"/>
        <v>776.38065331306166</v>
      </c>
      <c r="M31" s="297">
        <f t="shared" si="10"/>
        <v>3.6124455728562701</v>
      </c>
      <c r="O31" s="294">
        <f t="shared" si="13"/>
        <v>10.108527131782946</v>
      </c>
      <c r="P31" s="291">
        <f t="shared" si="3"/>
        <v>746.92795095570273</v>
      </c>
      <c r="Q31" s="297">
        <f t="shared" si="14"/>
        <v>4.279892349096527</v>
      </c>
      <c r="R31" s="299"/>
      <c r="S31" s="294">
        <f t="shared" si="15"/>
        <v>13.212558139534885</v>
      </c>
      <c r="T31" s="291">
        <f t="shared" si="4"/>
        <v>976.28752926987636</v>
      </c>
      <c r="U31" s="297">
        <f t="shared" si="16"/>
        <v>3.8282139593730111</v>
      </c>
      <c r="W31" s="294">
        <f t="shared" si="17"/>
        <v>2.6027906976744184</v>
      </c>
      <c r="X31" s="291">
        <f t="shared" si="5"/>
        <v>192.32249142092539</v>
      </c>
      <c r="Y31" s="297">
        <f t="shared" si="18"/>
        <v>6.0659741206487885</v>
      </c>
      <c r="AA31" s="294">
        <f t="shared" si="19"/>
        <v>15.689571714616463</v>
      </c>
      <c r="AB31" s="291">
        <f t="shared" si="6"/>
        <v>1159.3162385966734</v>
      </c>
      <c r="AC31" s="297">
        <f t="shared" si="20"/>
        <v>4.3311561494913615</v>
      </c>
      <c r="AE31" s="294">
        <f t="shared" si="21"/>
        <v>18.51839596663714</v>
      </c>
      <c r="AF31" s="291">
        <f t="shared" si="7"/>
        <v>1368.340547937665</v>
      </c>
      <c r="AG31" s="300">
        <f t="shared" si="22"/>
        <v>3.8994361838908245</v>
      </c>
      <c r="AI31" s="264">
        <f t="shared" si="8"/>
        <v>99.996599488316448</v>
      </c>
    </row>
    <row r="32" spans="1:39" ht="18.75">
      <c r="A32" s="290">
        <f t="shared" si="24"/>
        <v>5</v>
      </c>
      <c r="B32" s="67">
        <v>2020</v>
      </c>
      <c r="C32" s="291">
        <f>'P Matrix'!C20</f>
        <v>7700.6193696057517</v>
      </c>
      <c r="D32" s="292">
        <f>'P Matrix'!D20</f>
        <v>0.11799999999999999</v>
      </c>
      <c r="E32" s="297">
        <f t="shared" si="11"/>
        <v>4.2161024093333488</v>
      </c>
      <c r="F32" s="226"/>
      <c r="G32" s="294">
        <f t="shared" si="23"/>
        <v>29.309654105282121</v>
      </c>
      <c r="H32" s="291">
        <f t="shared" si="1"/>
        <v>2257.0249011958022</v>
      </c>
      <c r="I32" s="298">
        <f t="shared" si="9"/>
        <v>4.0457885804768772</v>
      </c>
      <c r="K32" s="294">
        <f t="shared" si="12"/>
        <v>10.467823304996346</v>
      </c>
      <c r="L32" s="291">
        <f t="shared" si="2"/>
        <v>806.08722900065356</v>
      </c>
      <c r="M32" s="297">
        <f t="shared" si="10"/>
        <v>3.8262900499677004</v>
      </c>
      <c r="O32" s="294">
        <f t="shared" si="13"/>
        <v>10.135658914728683</v>
      </c>
      <c r="P32" s="291">
        <f t="shared" si="3"/>
        <v>780.50851362476908</v>
      </c>
      <c r="Q32" s="297">
        <f t="shared" si="14"/>
        <v>4.4958235431007294</v>
      </c>
      <c r="R32" s="299"/>
      <c r="S32" s="294">
        <f t="shared" si="15"/>
        <v>13.190697674418605</v>
      </c>
      <c r="T32" s="291">
        <f t="shared" si="4"/>
        <v>1015.7654201024145</v>
      </c>
      <c r="U32" s="297">
        <f t="shared" si="16"/>
        <v>4.0436745988204903</v>
      </c>
      <c r="W32" s="294">
        <f t="shared" si="17"/>
        <v>2.6534883720930234</v>
      </c>
      <c r="X32" s="291">
        <f t="shared" si="5"/>
        <v>204.3350395516317</v>
      </c>
      <c r="Y32" s="297">
        <f t="shared" si="18"/>
        <v>6.2460443611949268</v>
      </c>
      <c r="AA32" s="294">
        <f t="shared" si="19"/>
        <v>15.73937177768426</v>
      </c>
      <c r="AB32" s="291">
        <f t="shared" si="6"/>
        <v>1212.0291117666152</v>
      </c>
      <c r="AC32" s="297">
        <f t="shared" si="20"/>
        <v>4.5468933682624435</v>
      </c>
      <c r="AE32" s="294">
        <f t="shared" si="21"/>
        <v>18.500472091060665</v>
      </c>
      <c r="AF32" s="291">
        <f t="shared" si="7"/>
        <v>1424.6509373127237</v>
      </c>
      <c r="AG32" s="300">
        <f t="shared" si="22"/>
        <v>4.1152320933504933</v>
      </c>
      <c r="AI32" s="264">
        <f t="shared" si="8"/>
        <v>99.997166240263681</v>
      </c>
    </row>
    <row r="33" spans="1:35" ht="18.75">
      <c r="A33" s="290">
        <f t="shared" si="24"/>
        <v>6</v>
      </c>
      <c r="B33" s="8">
        <f t="shared" ref="B33:B62" si="25">B32+1</f>
        <v>2021</v>
      </c>
      <c r="C33" s="291">
        <f>'P Matrix'!C21</f>
        <v>8041.9265923725961</v>
      </c>
      <c r="D33" s="292">
        <f>'P Matrix'!D21</f>
        <v>0.11843568034029307</v>
      </c>
      <c r="E33" s="297">
        <f t="shared" si="11"/>
        <v>4.432204818666662</v>
      </c>
      <c r="F33" s="226"/>
      <c r="G33" s="294">
        <f t="shared" si="23"/>
        <v>29.261676772597792</v>
      </c>
      <c r="H33" s="291">
        <f t="shared" si="1"/>
        <v>2353.202565749657</v>
      </c>
      <c r="I33" s="298">
        <f t="shared" si="9"/>
        <v>4.2612584603252976</v>
      </c>
      <c r="K33" s="294">
        <f t="shared" si="12"/>
        <v>10.428522209888548</v>
      </c>
      <c r="L33" s="291">
        <f t="shared" si="2"/>
        <v>838.65410078850948</v>
      </c>
      <c r="M33" s="297">
        <f t="shared" si="10"/>
        <v>4.0401175724159142</v>
      </c>
      <c r="O33" s="294">
        <f t="shared" si="13"/>
        <v>10.162790697674419</v>
      </c>
      <c r="P33" s="291">
        <f t="shared" si="3"/>
        <v>817.28416764344763</v>
      </c>
      <c r="Q33" s="297">
        <f t="shared" si="14"/>
        <v>4.7117556537453114</v>
      </c>
      <c r="R33" s="299"/>
      <c r="S33" s="294">
        <f t="shared" si="15"/>
        <v>13.168837209302326</v>
      </c>
      <c r="T33" s="291">
        <f t="shared" si="4"/>
        <v>1059.0282214411411</v>
      </c>
      <c r="U33" s="297">
        <f t="shared" si="16"/>
        <v>4.2591331111040018</v>
      </c>
      <c r="W33" s="294">
        <f t="shared" si="17"/>
        <v>2.7041860465116279</v>
      </c>
      <c r="X33" s="291">
        <f t="shared" si="5"/>
        <v>217.46865678164778</v>
      </c>
      <c r="Y33" s="297">
        <f t="shared" si="18"/>
        <v>6.4274914663852654</v>
      </c>
      <c r="AA33" s="294">
        <f t="shared" si="19"/>
        <v>15.789171840752058</v>
      </c>
      <c r="AB33" s="291">
        <f t="shared" si="6"/>
        <v>1269.7536089768455</v>
      </c>
      <c r="AC33" s="297">
        <f t="shared" si="20"/>
        <v>4.7626328979914447</v>
      </c>
      <c r="AE33" s="294">
        <f t="shared" si="21"/>
        <v>18.482548215484194</v>
      </c>
      <c r="AF33" s="291">
        <f t="shared" si="7"/>
        <v>1486.35295988911</v>
      </c>
      <c r="AG33" s="300">
        <f t="shared" si="22"/>
        <v>4.3310274089155465</v>
      </c>
      <c r="AI33" s="264">
        <f t="shared" si="8"/>
        <v>99.997732992210956</v>
      </c>
    </row>
    <row r="34" spans="1:35" ht="18.75">
      <c r="A34" s="290">
        <f t="shared" si="24"/>
        <v>7</v>
      </c>
      <c r="B34" s="8">
        <f t="shared" si="25"/>
        <v>2022</v>
      </c>
      <c r="C34" s="291">
        <f>'P Matrix'!C22</f>
        <v>8415.7400474363058</v>
      </c>
      <c r="D34" s="292">
        <f>'P Matrix'!D22</f>
        <v>0.11911895410279807</v>
      </c>
      <c r="E34" s="297">
        <f t="shared" si="11"/>
        <v>4.648307228000002</v>
      </c>
      <c r="F34" s="226"/>
      <c r="G34" s="294">
        <f t="shared" si="23"/>
        <v>29.213699439913459</v>
      </c>
      <c r="H34" s="291">
        <f t="shared" si="1"/>
        <v>2458.5490031024729</v>
      </c>
      <c r="I34" s="298">
        <f t="shared" si="9"/>
        <v>4.4767262659878915</v>
      </c>
      <c r="K34" s="294">
        <f t="shared" si="12"/>
        <v>10.389221114780753</v>
      </c>
      <c r="L34" s="291">
        <f t="shared" si="2"/>
        <v>874.32984197331245</v>
      </c>
      <c r="M34" s="297">
        <f t="shared" si="10"/>
        <v>4.2539279485142139</v>
      </c>
      <c r="O34" s="294">
        <f t="shared" si="13"/>
        <v>10.189922480620156</v>
      </c>
      <c r="P34" s="291">
        <f t="shared" si="3"/>
        <v>857.55738700426548</v>
      </c>
      <c r="Q34" s="297">
        <f t="shared" si="14"/>
        <v>4.9276886736887873</v>
      </c>
      <c r="R34" s="299"/>
      <c r="S34" s="294">
        <f t="shared" si="15"/>
        <v>13.146976744186047</v>
      </c>
      <c r="T34" s="291">
        <f t="shared" si="4"/>
        <v>1106.4153868876028</v>
      </c>
      <c r="U34" s="297">
        <f t="shared" si="16"/>
        <v>4.4745894856301911</v>
      </c>
      <c r="W34" s="294">
        <f t="shared" si="17"/>
        <v>2.7548837209302324</v>
      </c>
      <c r="X34" s="291">
        <f t="shared" si="5"/>
        <v>231.843852562629</v>
      </c>
      <c r="Y34" s="297">
        <f t="shared" si="18"/>
        <v>6.6102379964643898</v>
      </c>
      <c r="AA34" s="294">
        <f t="shared" si="19"/>
        <v>15.838971903819857</v>
      </c>
      <c r="AB34" s="291">
        <f t="shared" si="6"/>
        <v>1332.9667016119524</v>
      </c>
      <c r="AC34" s="297">
        <f t="shared" si="20"/>
        <v>4.9783747168116657</v>
      </c>
      <c r="AE34" s="294">
        <f t="shared" si="21"/>
        <v>18.464624339907719</v>
      </c>
      <c r="AF34" s="291">
        <f t="shared" si="7"/>
        <v>1553.9347851822854</v>
      </c>
      <c r="AG34" s="300">
        <f t="shared" si="22"/>
        <v>4.5468221288580963</v>
      </c>
      <c r="AI34" s="264">
        <f t="shared" si="8"/>
        <v>99.998299744158203</v>
      </c>
    </row>
    <row r="35" spans="1:35" ht="18.75">
      <c r="A35" s="290">
        <f t="shared" si="24"/>
        <v>8</v>
      </c>
      <c r="B35" s="8">
        <f t="shared" si="25"/>
        <v>2023</v>
      </c>
      <c r="C35" s="291">
        <f>'P Matrix'!C23</f>
        <v>8825.1161173567198</v>
      </c>
      <c r="D35" s="292">
        <f>'P Matrix'!D23</f>
        <v>0.12005357370224057</v>
      </c>
      <c r="E35" s="297">
        <f t="shared" si="11"/>
        <v>4.8644096373333516</v>
      </c>
      <c r="F35" s="226"/>
      <c r="G35" s="294">
        <f t="shared" si="23"/>
        <v>29.165722107229129</v>
      </c>
      <c r="H35" s="291">
        <f t="shared" si="1"/>
        <v>2573.9088424285496</v>
      </c>
      <c r="I35" s="298">
        <f t="shared" si="9"/>
        <v>4.6921919872454358</v>
      </c>
      <c r="K35" s="294">
        <f t="shared" si="12"/>
        <v>10.349920019672957</v>
      </c>
      <c r="L35" s="291">
        <f t="shared" si="2"/>
        <v>913.39245978968802</v>
      </c>
      <c r="M35" s="297">
        <f t="shared" si="10"/>
        <v>4.4677209836751626</v>
      </c>
      <c r="O35" s="294">
        <f t="shared" si="13"/>
        <v>10.217054263565892</v>
      </c>
      <c r="P35" s="291">
        <f t="shared" si="3"/>
        <v>901.66690253303545</v>
      </c>
      <c r="Q35" s="297">
        <f t="shared" si="14"/>
        <v>5.143622595667825</v>
      </c>
      <c r="R35" s="299"/>
      <c r="S35" s="294">
        <f t="shared" si="15"/>
        <v>13.125116279069767</v>
      </c>
      <c r="T35" s="291">
        <f t="shared" si="4"/>
        <v>1158.3067521659966</v>
      </c>
      <c r="U35" s="297">
        <f t="shared" si="16"/>
        <v>4.6900437117352967</v>
      </c>
      <c r="W35" s="294">
        <f t="shared" si="17"/>
        <v>2.8055813953488369</v>
      </c>
      <c r="X35" s="291">
        <f t="shared" si="5"/>
        <v>247.59581590649177</v>
      </c>
      <c r="Y35" s="297">
        <f t="shared" si="18"/>
        <v>6.794212212121356</v>
      </c>
      <c r="AA35" s="294">
        <f t="shared" si="19"/>
        <v>15.888771966887656</v>
      </c>
      <c r="AB35" s="291">
        <f t="shared" si="6"/>
        <v>1402.2025756998587</v>
      </c>
      <c r="AC35" s="297">
        <f t="shared" si="20"/>
        <v>5.1941188031313565</v>
      </c>
      <c r="AE35" s="294">
        <f t="shared" si="21"/>
        <v>18.446700464331244</v>
      </c>
      <c r="AF35" s="291">
        <f t="shared" si="7"/>
        <v>1627.9427357982133</v>
      </c>
      <c r="AG35" s="300">
        <f t="shared" si="22"/>
        <v>4.7626162514436787</v>
      </c>
      <c r="AI35" s="264">
        <f t="shared" si="8"/>
        <v>99.998866496105492</v>
      </c>
    </row>
    <row r="36" spans="1:35" ht="18.75">
      <c r="A36" s="290">
        <f t="shared" si="24"/>
        <v>9</v>
      </c>
      <c r="B36" s="8">
        <f t="shared" si="25"/>
        <v>2024</v>
      </c>
      <c r="C36" s="291">
        <f>'P Matrix'!C24</f>
        <v>9273.4772048313498</v>
      </c>
      <c r="D36" s="292">
        <f>'P Matrix'!D24</f>
        <v>0.12124487150506072</v>
      </c>
      <c r="E36" s="297">
        <f t="shared" si="11"/>
        <v>5.0805120466666702</v>
      </c>
      <c r="F36" s="226"/>
      <c r="G36" s="294">
        <f t="shared" si="23"/>
        <v>29.117744774544796</v>
      </c>
      <c r="H36" s="291">
        <f t="shared" si="1"/>
        <v>2700.2274242283834</v>
      </c>
      <c r="I36" s="298">
        <f t="shared" si="9"/>
        <v>4.9076556138114391</v>
      </c>
      <c r="K36" s="294">
        <f t="shared" si="12"/>
        <v>10.31061892456516</v>
      </c>
      <c r="L36" s="291">
        <f t="shared" si="2"/>
        <v>956.15289564657735</v>
      </c>
      <c r="M36" s="297">
        <f t="shared" si="10"/>
        <v>4.6814964803557801</v>
      </c>
      <c r="O36" s="294">
        <f t="shared" si="13"/>
        <v>10.244186046511627</v>
      </c>
      <c r="P36" s="291">
        <f t="shared" si="3"/>
        <v>949.99225784376961</v>
      </c>
      <c r="Q36" s="297">
        <f t="shared" si="14"/>
        <v>5.359557412496196</v>
      </c>
      <c r="R36" s="299"/>
      <c r="S36" s="294">
        <f t="shared" si="15"/>
        <v>13.103255813953487</v>
      </c>
      <c r="T36" s="291">
        <f t="shared" si="4"/>
        <v>1215.1274409977152</v>
      </c>
      <c r="U36" s="297">
        <f t="shared" si="16"/>
        <v>4.9054957786843358</v>
      </c>
      <c r="W36" s="294">
        <f t="shared" si="17"/>
        <v>2.8562790697674414</v>
      </c>
      <c r="X36" s="291">
        <f t="shared" si="5"/>
        <v>264.87638844125263</v>
      </c>
      <c r="Y36" s="297">
        <f t="shared" si="18"/>
        <v>6.9793475594462899</v>
      </c>
      <c r="AA36" s="294">
        <f t="shared" si="19"/>
        <v>15.938572029955457</v>
      </c>
      <c r="AB36" s="291">
        <f t="shared" si="6"/>
        <v>1478.0598439735447</v>
      </c>
      <c r="AC36" s="297">
        <f t="shared" si="20"/>
        <v>5.4098651356295377</v>
      </c>
      <c r="AE36" s="294">
        <f t="shared" si="21"/>
        <v>18.428776588754769</v>
      </c>
      <c r="AF36" s="291">
        <f t="shared" si="7"/>
        <v>1708.9883960874699</v>
      </c>
      <c r="AG36" s="300">
        <f t="shared" si="22"/>
        <v>4.9784097749309506</v>
      </c>
      <c r="AI36" s="264">
        <f t="shared" si="8"/>
        <v>99.999433248052739</v>
      </c>
    </row>
    <row r="37" spans="1:35" ht="18.75">
      <c r="A37" s="290">
        <f t="shared" si="24"/>
        <v>10</v>
      </c>
      <c r="B37" s="67">
        <f t="shared" si="25"/>
        <v>2025</v>
      </c>
      <c r="C37" s="291">
        <f>'P Matrix'!C25</f>
        <v>9764.6575390363123</v>
      </c>
      <c r="D37" s="292">
        <f>'P Matrix'!D25</f>
        <v>0.12269980996312146</v>
      </c>
      <c r="E37" s="297">
        <f t="shared" si="11"/>
        <v>5.2966144560000057</v>
      </c>
      <c r="F37" s="226"/>
      <c r="G37" s="294">
        <f t="shared" si="23"/>
        <v>29.069767441860463</v>
      </c>
      <c r="H37" s="291">
        <f t="shared" si="1"/>
        <v>2838.5632380919515</v>
      </c>
      <c r="I37" s="298">
        <f t="shared" si="9"/>
        <v>5.1231171353316256</v>
      </c>
      <c r="K37" s="294">
        <f t="shared" si="12"/>
        <v>10.271317829457365</v>
      </c>
      <c r="L37" s="291">
        <f t="shared" si="2"/>
        <v>1002.9590107924894</v>
      </c>
      <c r="M37" s="297">
        <f t="shared" si="10"/>
        <v>4.8952542380013844</v>
      </c>
      <c r="O37" s="294">
        <f t="shared" si="13"/>
        <v>10.271317829457365</v>
      </c>
      <c r="P37" s="291">
        <f t="shared" si="3"/>
        <v>1002.9590107924894</v>
      </c>
      <c r="Q37" s="297">
        <f t="shared" si="14"/>
        <v>5.5754931170639486</v>
      </c>
      <c r="R37" s="299"/>
      <c r="S37" s="294">
        <f t="shared" si="15"/>
        <v>13.081395348837209</v>
      </c>
      <c r="T37" s="291">
        <f t="shared" si="4"/>
        <v>1277.3534571413779</v>
      </c>
      <c r="U37" s="297">
        <f t="shared" si="16"/>
        <v>5.12094567567088</v>
      </c>
      <c r="W37" s="294">
        <f t="shared" si="17"/>
        <v>2.9069767441860463</v>
      </c>
      <c r="X37" s="291">
        <f t="shared" si="5"/>
        <v>283.85632380919509</v>
      </c>
      <c r="Y37" s="297">
        <f t="shared" si="18"/>
        <v>7.1655822097378268</v>
      </c>
      <c r="AA37" s="294">
        <f t="shared" si="19"/>
        <v>15.988372093023255</v>
      </c>
      <c r="AB37" s="291">
        <f t="shared" si="6"/>
        <v>1561.2097809505731</v>
      </c>
      <c r="AC37" s="297">
        <f t="shared" si="20"/>
        <v>5.6256136932515588</v>
      </c>
      <c r="AE37" s="294">
        <f t="shared" si="21"/>
        <v>18.410852713178294</v>
      </c>
      <c r="AF37" s="291">
        <f t="shared" si="7"/>
        <v>1797.7567174582357</v>
      </c>
      <c r="AG37" s="300">
        <f t="shared" si="22"/>
        <v>5.1942026975718791</v>
      </c>
      <c r="AI37" s="264">
        <f t="shared" si="8"/>
        <v>100</v>
      </c>
    </row>
    <row r="38" spans="1:35" ht="18.75">
      <c r="A38" s="290">
        <f t="shared" si="24"/>
        <v>11</v>
      </c>
      <c r="B38" s="8">
        <f t="shared" si="25"/>
        <v>2026</v>
      </c>
      <c r="C38" s="291">
        <f>'P Matrix'!C26</f>
        <v>10281.853801827803</v>
      </c>
      <c r="D38" s="292">
        <f>'P Matrix'!D26</f>
        <v>0.12417220768267892</v>
      </c>
      <c r="E38" s="297">
        <f t="shared" si="11"/>
        <v>5.2966144559999968</v>
      </c>
      <c r="F38" s="226"/>
      <c r="G38" s="294">
        <f t="shared" si="23"/>
        <v>29.069767441860463</v>
      </c>
      <c r="H38" s="291">
        <f t="shared" si="1"/>
        <v>2988.9109889034312</v>
      </c>
      <c r="I38" s="298">
        <f t="shared" si="9"/>
        <v>5.2966144559999906</v>
      </c>
      <c r="K38" s="294">
        <f t="shared" si="12"/>
        <v>10.271317829457365</v>
      </c>
      <c r="L38" s="291">
        <f t="shared" si="2"/>
        <v>1056.0818827458791</v>
      </c>
      <c r="M38" s="297">
        <f t="shared" si="10"/>
        <v>5.2966144560000084</v>
      </c>
      <c r="O38" s="294">
        <f t="shared" si="13"/>
        <v>10.271317829457365</v>
      </c>
      <c r="P38" s="291">
        <f t="shared" si="3"/>
        <v>1056.0818827458791</v>
      </c>
      <c r="Q38" s="297">
        <f t="shared" si="14"/>
        <v>5.2966144560000084</v>
      </c>
      <c r="R38" s="299"/>
      <c r="S38" s="294">
        <f t="shared" si="15"/>
        <v>13.081395348837209</v>
      </c>
      <c r="T38" s="291">
        <f t="shared" si="4"/>
        <v>1345.0099450065441</v>
      </c>
      <c r="U38" s="297">
        <f t="shared" si="16"/>
        <v>5.296614456000011</v>
      </c>
      <c r="W38" s="294">
        <f t="shared" si="17"/>
        <v>2.9069767441860463</v>
      </c>
      <c r="X38" s="291">
        <f t="shared" si="5"/>
        <v>298.89109889034307</v>
      </c>
      <c r="Y38" s="297">
        <f t="shared" si="18"/>
        <v>5.2966144559999959</v>
      </c>
      <c r="AA38" s="294">
        <f t="shared" si="19"/>
        <v>15.988372093023255</v>
      </c>
      <c r="AB38" s="291">
        <f t="shared" si="6"/>
        <v>1643.9010438968869</v>
      </c>
      <c r="AC38" s="297">
        <f t="shared" si="20"/>
        <v>5.2966144559999897</v>
      </c>
      <c r="AE38" s="294">
        <f t="shared" si="21"/>
        <v>18.410852713178294</v>
      </c>
      <c r="AF38" s="291">
        <f t="shared" si="7"/>
        <v>1892.9769596388398</v>
      </c>
      <c r="AG38" s="300">
        <f t="shared" si="22"/>
        <v>5.2966144560000084</v>
      </c>
      <c r="AI38" s="264">
        <f t="shared" si="8"/>
        <v>100</v>
      </c>
    </row>
    <row r="39" spans="1:35" ht="18.75">
      <c r="A39" s="290">
        <f t="shared" si="24"/>
        <v>12</v>
      </c>
      <c r="B39" s="8">
        <f t="shared" si="25"/>
        <v>2027</v>
      </c>
      <c r="C39" s="291">
        <f>'P Matrix'!C27</f>
        <v>10826.4439566402</v>
      </c>
      <c r="D39" s="292">
        <f>'P Matrix'!D27</f>
        <v>0.12566227417487108</v>
      </c>
      <c r="E39" s="297">
        <f t="shared" si="11"/>
        <v>5.2966144559999959</v>
      </c>
      <c r="F39" s="226"/>
      <c r="G39" s="294">
        <f t="shared" si="23"/>
        <v>29.069767441860463</v>
      </c>
      <c r="H39" s="291">
        <f t="shared" si="1"/>
        <v>3147.2220804186627</v>
      </c>
      <c r="I39" s="298">
        <f t="shared" si="9"/>
        <v>5.2966144559999941</v>
      </c>
      <c r="K39" s="294">
        <f t="shared" si="12"/>
        <v>10.271317829457365</v>
      </c>
      <c r="L39" s="291">
        <f t="shared" si="2"/>
        <v>1112.0184684145943</v>
      </c>
      <c r="M39" s="297">
        <f t="shared" si="10"/>
        <v>5.2966144560000021</v>
      </c>
      <c r="O39" s="294">
        <f t="shared" si="13"/>
        <v>10.271317829457365</v>
      </c>
      <c r="P39" s="291">
        <f t="shared" si="3"/>
        <v>1112.0184684145943</v>
      </c>
      <c r="Q39" s="297">
        <f t="shared" si="14"/>
        <v>5.2966144560000021</v>
      </c>
      <c r="R39" s="299"/>
      <c r="S39" s="294">
        <f t="shared" si="15"/>
        <v>13.081395348837209</v>
      </c>
      <c r="T39" s="291">
        <f t="shared" si="4"/>
        <v>1416.2499361883984</v>
      </c>
      <c r="U39" s="297">
        <f t="shared" si="16"/>
        <v>5.2966144560000021</v>
      </c>
      <c r="W39" s="294">
        <f t="shared" si="17"/>
        <v>2.9069767441860463</v>
      </c>
      <c r="X39" s="291">
        <f t="shared" si="5"/>
        <v>314.72220804186622</v>
      </c>
      <c r="Y39" s="297">
        <f t="shared" si="18"/>
        <v>5.296614455999995</v>
      </c>
      <c r="AA39" s="294">
        <f t="shared" si="19"/>
        <v>15.988372093023255</v>
      </c>
      <c r="AB39" s="291">
        <f t="shared" si="6"/>
        <v>1730.9721442302646</v>
      </c>
      <c r="AC39" s="297">
        <f t="shared" si="20"/>
        <v>5.2966144560000155</v>
      </c>
      <c r="AE39" s="294">
        <f t="shared" si="21"/>
        <v>18.410852713178294</v>
      </c>
      <c r="AF39" s="291">
        <f t="shared" si="7"/>
        <v>1993.2406509318198</v>
      </c>
      <c r="AG39" s="300">
        <f t="shared" si="22"/>
        <v>5.2966144559999933</v>
      </c>
      <c r="AI39" s="264">
        <f t="shared" si="8"/>
        <v>100</v>
      </c>
    </row>
    <row r="40" spans="1:35" ht="18.75">
      <c r="A40" s="290">
        <f t="shared" si="24"/>
        <v>13</v>
      </c>
      <c r="B40" s="8">
        <f t="shared" si="25"/>
        <v>2028</v>
      </c>
      <c r="C40" s="291">
        <f>'P Matrix'!C28</f>
        <v>11399.878952318344</v>
      </c>
      <c r="D40" s="292">
        <f>'P Matrix'!D28</f>
        <v>0.12717022146496956</v>
      </c>
      <c r="E40" s="297">
        <f t="shared" si="11"/>
        <v>5.296614456000011</v>
      </c>
      <c r="F40" s="226"/>
      <c r="G40" s="294">
        <f t="shared" si="23"/>
        <v>29.069767441860463</v>
      </c>
      <c r="H40" s="291">
        <f t="shared" si="1"/>
        <v>3313.9183000925418</v>
      </c>
      <c r="I40" s="298">
        <f t="shared" si="9"/>
        <v>5.2966144560000084</v>
      </c>
      <c r="K40" s="294">
        <f t="shared" si="12"/>
        <v>10.271317829457365</v>
      </c>
      <c r="L40" s="291">
        <f t="shared" si="2"/>
        <v>1170.9177993660314</v>
      </c>
      <c r="M40" s="297">
        <f t="shared" si="10"/>
        <v>5.2966144559999959</v>
      </c>
      <c r="O40" s="294">
        <f t="shared" si="13"/>
        <v>10.271317829457365</v>
      </c>
      <c r="P40" s="291">
        <f t="shared" si="3"/>
        <v>1170.9177993660314</v>
      </c>
      <c r="Q40" s="297">
        <f t="shared" si="14"/>
        <v>5.2966144559999959</v>
      </c>
      <c r="R40" s="299"/>
      <c r="S40" s="294">
        <f t="shared" si="15"/>
        <v>13.081395348837209</v>
      </c>
      <c r="T40" s="291">
        <f t="shared" si="4"/>
        <v>1491.2632350416438</v>
      </c>
      <c r="U40" s="297">
        <f t="shared" si="16"/>
        <v>5.2966144560000004</v>
      </c>
      <c r="W40" s="294">
        <f t="shared" si="17"/>
        <v>2.9069767441860463</v>
      </c>
      <c r="X40" s="291">
        <f t="shared" si="5"/>
        <v>331.39183000925419</v>
      </c>
      <c r="Y40" s="297">
        <f t="shared" si="18"/>
        <v>5.2966144560000279</v>
      </c>
      <c r="AA40" s="294">
        <f t="shared" si="19"/>
        <v>15.988372093023255</v>
      </c>
      <c r="AB40" s="291">
        <f t="shared" si="6"/>
        <v>1822.6550650508977</v>
      </c>
      <c r="AC40" s="297">
        <f t="shared" si="20"/>
        <v>5.2966144559999888</v>
      </c>
      <c r="AE40" s="294">
        <f t="shared" si="21"/>
        <v>18.410852713178294</v>
      </c>
      <c r="AF40" s="291">
        <f t="shared" si="7"/>
        <v>2098.814923391943</v>
      </c>
      <c r="AG40" s="300">
        <f t="shared" si="22"/>
        <v>5.2966144559999968</v>
      </c>
      <c r="AI40" s="264">
        <f t="shared" si="8"/>
        <v>100</v>
      </c>
    </row>
    <row r="41" spans="1:35" ht="18.75">
      <c r="A41" s="290">
        <f t="shared" si="24"/>
        <v>14</v>
      </c>
      <c r="B41" s="8">
        <f t="shared" si="25"/>
        <v>2029</v>
      </c>
      <c r="C41" s="291">
        <f>'P Matrix'!C29</f>
        <v>12003.686588873339</v>
      </c>
      <c r="D41" s="292">
        <f>'P Matrix'!D29</f>
        <v>0.1286962641225492</v>
      </c>
      <c r="E41" s="297">
        <f t="shared" si="11"/>
        <v>5.2966144560000021</v>
      </c>
      <c r="F41" s="226"/>
      <c r="G41" s="294">
        <f t="shared" si="23"/>
        <v>29.069767441860463</v>
      </c>
      <c r="H41" s="291">
        <f t="shared" si="1"/>
        <v>3489.4437758352728</v>
      </c>
      <c r="I41" s="298">
        <f t="shared" si="9"/>
        <v>5.2966144559999995</v>
      </c>
      <c r="K41" s="294">
        <f t="shared" si="12"/>
        <v>10.271317829457365</v>
      </c>
      <c r="L41" s="291">
        <f t="shared" si="2"/>
        <v>1232.9368007951298</v>
      </c>
      <c r="M41" s="297">
        <f t="shared" si="10"/>
        <v>5.2966144560000048</v>
      </c>
      <c r="O41" s="294">
        <f t="shared" si="13"/>
        <v>10.271317829457365</v>
      </c>
      <c r="P41" s="291">
        <f t="shared" si="3"/>
        <v>1232.9368007951298</v>
      </c>
      <c r="Q41" s="297">
        <f t="shared" si="14"/>
        <v>5.2966144560000048</v>
      </c>
      <c r="R41" s="299"/>
      <c r="S41" s="294">
        <f t="shared" si="15"/>
        <v>13.081395348837209</v>
      </c>
      <c r="T41" s="291">
        <f t="shared" si="4"/>
        <v>1570.2496991258729</v>
      </c>
      <c r="U41" s="297">
        <f t="shared" si="16"/>
        <v>5.2966144560000057</v>
      </c>
      <c r="W41" s="294">
        <f t="shared" si="17"/>
        <v>2.9069767441860463</v>
      </c>
      <c r="X41" s="291">
        <f t="shared" si="5"/>
        <v>348.94437758352728</v>
      </c>
      <c r="Y41" s="297">
        <f t="shared" si="18"/>
        <v>5.2966144559999959</v>
      </c>
      <c r="AA41" s="294">
        <f t="shared" si="19"/>
        <v>15.988372093023255</v>
      </c>
      <c r="AB41" s="291">
        <f t="shared" si="6"/>
        <v>1919.1940767094002</v>
      </c>
      <c r="AC41" s="297">
        <f t="shared" si="20"/>
        <v>5.2966144560000208</v>
      </c>
      <c r="AE41" s="294">
        <f t="shared" si="21"/>
        <v>18.410852713178294</v>
      </c>
      <c r="AF41" s="291">
        <f t="shared" si="7"/>
        <v>2209.9810580290064</v>
      </c>
      <c r="AG41" s="300">
        <f t="shared" si="22"/>
        <v>5.2966144560000181</v>
      </c>
      <c r="AI41" s="264">
        <f t="shared" si="8"/>
        <v>100</v>
      </c>
    </row>
    <row r="42" spans="1:35" ht="18.75">
      <c r="A42" s="290">
        <f t="shared" si="24"/>
        <v>15</v>
      </c>
      <c r="B42" s="67">
        <f t="shared" si="25"/>
        <v>2030</v>
      </c>
      <c r="C42" s="291">
        <f>'P Matrix'!C30</f>
        <v>12639.475587992538</v>
      </c>
      <c r="D42" s="292">
        <f>'P Matrix'!D30</f>
        <v>0.13024061929201977</v>
      </c>
      <c r="E42" s="297">
        <f t="shared" si="11"/>
        <v>5.2966144560000012</v>
      </c>
      <c r="F42" s="226"/>
      <c r="G42" s="294">
        <f t="shared" si="23"/>
        <v>29.069767441860463</v>
      </c>
      <c r="H42" s="291">
        <f t="shared" si="1"/>
        <v>3674.2661593001562</v>
      </c>
      <c r="I42" s="298">
        <f t="shared" si="9"/>
        <v>5.2966144560000021</v>
      </c>
      <c r="K42" s="294">
        <f t="shared" si="12"/>
        <v>10.271317829457365</v>
      </c>
      <c r="L42" s="291">
        <f t="shared" si="2"/>
        <v>1298.2407096193886</v>
      </c>
      <c r="M42" s="297">
        <f t="shared" si="10"/>
        <v>5.2966144560000004</v>
      </c>
      <c r="O42" s="294">
        <f t="shared" si="13"/>
        <v>10.271317829457365</v>
      </c>
      <c r="P42" s="291">
        <f t="shared" si="3"/>
        <v>1298.2407096193886</v>
      </c>
      <c r="Q42" s="297">
        <f t="shared" si="14"/>
        <v>5.2966144560000004</v>
      </c>
      <c r="R42" s="299"/>
      <c r="S42" s="294">
        <f t="shared" si="15"/>
        <v>13.081395348837209</v>
      </c>
      <c r="T42" s="291">
        <f t="shared" si="4"/>
        <v>1653.4197716850704</v>
      </c>
      <c r="U42" s="297">
        <f t="shared" si="16"/>
        <v>5.2966144559999995</v>
      </c>
      <c r="W42" s="294">
        <f t="shared" si="17"/>
        <v>2.9069767441860463</v>
      </c>
      <c r="X42" s="291">
        <f t="shared" si="5"/>
        <v>367.4266159300156</v>
      </c>
      <c r="Y42" s="297">
        <f t="shared" si="18"/>
        <v>5.2966144559999959</v>
      </c>
      <c r="AA42" s="294">
        <f t="shared" si="19"/>
        <v>15.988372093023255</v>
      </c>
      <c r="AB42" s="291">
        <f t="shared" si="6"/>
        <v>2020.8463876150861</v>
      </c>
      <c r="AC42" s="297">
        <f t="shared" si="20"/>
        <v>5.2966144560000048</v>
      </c>
      <c r="AE42" s="294">
        <f t="shared" si="21"/>
        <v>18.410852713178294</v>
      </c>
      <c r="AF42" s="291">
        <f t="shared" si="7"/>
        <v>2327.0352342234323</v>
      </c>
      <c r="AG42" s="300">
        <f t="shared" si="22"/>
        <v>5.2966144559999933</v>
      </c>
      <c r="AI42" s="264">
        <f t="shared" si="8"/>
        <v>100</v>
      </c>
    </row>
    <row r="43" spans="1:35" ht="18.75">
      <c r="A43" s="290">
        <f t="shared" si="24"/>
        <v>16</v>
      </c>
      <c r="B43" s="8">
        <f t="shared" si="25"/>
        <v>2031</v>
      </c>
      <c r="C43" s="291">
        <f>'P Matrix'!C31</f>
        <v>13292.979144162968</v>
      </c>
      <c r="D43" s="292">
        <f>'P Matrix'!D31</f>
        <v>0.13164544147865012</v>
      </c>
      <c r="E43" s="297">
        <f t="shared" si="11"/>
        <v>5.1703375794424273</v>
      </c>
      <c r="F43" s="226"/>
      <c r="G43" s="294">
        <f t="shared" si="23"/>
        <v>29.069767441860463</v>
      </c>
      <c r="H43" s="291">
        <f t="shared" si="1"/>
        <v>3864.2381233031879</v>
      </c>
      <c r="I43" s="298">
        <f t="shared" si="9"/>
        <v>5.1703375794424193</v>
      </c>
      <c r="K43" s="294">
        <f t="shared" si="12"/>
        <v>10.271317829457365</v>
      </c>
      <c r="L43" s="291">
        <f t="shared" si="2"/>
        <v>1365.3641369004599</v>
      </c>
      <c r="M43" s="297">
        <f t="shared" si="10"/>
        <v>5.1703375794424344</v>
      </c>
      <c r="O43" s="294">
        <f t="shared" si="13"/>
        <v>10.271317829457365</v>
      </c>
      <c r="P43" s="291">
        <f t="shared" si="3"/>
        <v>1365.3641369004599</v>
      </c>
      <c r="Q43" s="297">
        <f t="shared" si="14"/>
        <v>5.1703375794424344</v>
      </c>
      <c r="R43" s="299"/>
      <c r="S43" s="294">
        <f t="shared" si="15"/>
        <v>13.081395348837209</v>
      </c>
      <c r="T43" s="291">
        <f t="shared" si="4"/>
        <v>1738.9071554864347</v>
      </c>
      <c r="U43" s="297">
        <f t="shared" si="16"/>
        <v>5.1703375794424247</v>
      </c>
      <c r="W43" s="294">
        <f t="shared" si="17"/>
        <v>2.9069767441860463</v>
      </c>
      <c r="X43" s="291">
        <f t="shared" si="5"/>
        <v>386.42381233031881</v>
      </c>
      <c r="Y43" s="297">
        <f t="shared" si="18"/>
        <v>5.1703375794424318</v>
      </c>
      <c r="AA43" s="294">
        <f t="shared" si="19"/>
        <v>15.988372093023255</v>
      </c>
      <c r="AB43" s="291">
        <f t="shared" si="6"/>
        <v>2125.3309678167534</v>
      </c>
      <c r="AC43" s="297">
        <f t="shared" si="20"/>
        <v>5.1703375794424149</v>
      </c>
      <c r="AE43" s="294">
        <f t="shared" si="21"/>
        <v>18.410852713178294</v>
      </c>
      <c r="AF43" s="291">
        <f t="shared" si="7"/>
        <v>2447.3508114253527</v>
      </c>
      <c r="AG43" s="300">
        <f t="shared" si="22"/>
        <v>5.1703375794424344</v>
      </c>
      <c r="AI43" s="264">
        <f t="shared" si="8"/>
        <v>100</v>
      </c>
    </row>
    <row r="44" spans="1:35" ht="18.75">
      <c r="A44" s="290">
        <f t="shared" si="24"/>
        <v>17</v>
      </c>
      <c r="B44" s="8">
        <f t="shared" si="25"/>
        <v>2032</v>
      </c>
      <c r="C44" s="291">
        <f>'P Matrix'!C32</f>
        <v>13962.260696999108</v>
      </c>
      <c r="D44" s="292">
        <f>'P Matrix'!D32</f>
        <v>0.13289399259372398</v>
      </c>
      <c r="E44" s="297">
        <f t="shared" si="11"/>
        <v>5.034849942798763</v>
      </c>
      <c r="F44" s="226"/>
      <c r="G44" s="294">
        <f t="shared" si="23"/>
        <v>29.069767441860463</v>
      </c>
      <c r="H44" s="291">
        <f t="shared" si="1"/>
        <v>4058.7967142439265</v>
      </c>
      <c r="I44" s="298">
        <f t="shared" si="9"/>
        <v>5.0348499427987665</v>
      </c>
      <c r="K44" s="294">
        <f t="shared" si="12"/>
        <v>10.271317829457365</v>
      </c>
      <c r="L44" s="291">
        <f t="shared" si="2"/>
        <v>1434.1081723661875</v>
      </c>
      <c r="M44" s="297">
        <f t="shared" si="10"/>
        <v>5.0348499427987621</v>
      </c>
      <c r="O44" s="294">
        <f t="shared" si="13"/>
        <v>10.271317829457365</v>
      </c>
      <c r="P44" s="291">
        <f t="shared" si="3"/>
        <v>1434.1081723661875</v>
      </c>
      <c r="Q44" s="297">
        <f t="shared" si="14"/>
        <v>5.0348499427987621</v>
      </c>
      <c r="R44" s="299"/>
      <c r="S44" s="294">
        <f t="shared" si="15"/>
        <v>13.081395348837209</v>
      </c>
      <c r="T44" s="291">
        <f t="shared" si="4"/>
        <v>1826.4585214097669</v>
      </c>
      <c r="U44" s="297">
        <f t="shared" si="16"/>
        <v>5.0348499427987568</v>
      </c>
      <c r="W44" s="294">
        <f t="shared" si="17"/>
        <v>2.9069767441860463</v>
      </c>
      <c r="X44" s="291">
        <f t="shared" si="5"/>
        <v>405.87967142439265</v>
      </c>
      <c r="Y44" s="297">
        <f t="shared" si="18"/>
        <v>5.0348499427987603</v>
      </c>
      <c r="AA44" s="294">
        <f t="shared" si="19"/>
        <v>15.988372093023255</v>
      </c>
      <c r="AB44" s="291">
        <f t="shared" si="6"/>
        <v>2232.3381928341596</v>
      </c>
      <c r="AC44" s="297">
        <f t="shared" si="20"/>
        <v>5.034849942798763</v>
      </c>
      <c r="AE44" s="294">
        <f t="shared" si="21"/>
        <v>18.410852713178294</v>
      </c>
      <c r="AF44" s="291">
        <f t="shared" si="7"/>
        <v>2570.5712523544867</v>
      </c>
      <c r="AG44" s="300">
        <f t="shared" si="22"/>
        <v>5.0348499427987425</v>
      </c>
      <c r="AI44" s="264">
        <f t="shared" si="8"/>
        <v>100</v>
      </c>
    </row>
    <row r="45" spans="1:35" ht="18.75">
      <c r="A45" s="290">
        <f t="shared" si="24"/>
        <v>18</v>
      </c>
      <c r="B45" s="8">
        <f t="shared" si="25"/>
        <v>2033</v>
      </c>
      <c r="C45" s="291">
        <f>'P Matrix'!C33</f>
        <v>14646.845590941457</v>
      </c>
      <c r="D45" s="292">
        <f>'P Matrix'!D33</f>
        <v>0.13398612112237615</v>
      </c>
      <c r="E45" s="297">
        <f t="shared" si="11"/>
        <v>4.9031092370985849</v>
      </c>
      <c r="F45" s="226"/>
      <c r="G45" s="294">
        <f t="shared" si="23"/>
        <v>29.069767441860463</v>
      </c>
      <c r="H45" s="291">
        <f t="shared" si="1"/>
        <v>4257.8039508550746</v>
      </c>
      <c r="I45" s="298">
        <f t="shared" si="9"/>
        <v>4.9031092370985911</v>
      </c>
      <c r="K45" s="294">
        <f t="shared" si="12"/>
        <v>10.271317829457365</v>
      </c>
      <c r="L45" s="291">
        <f t="shared" si="2"/>
        <v>1504.4240626354597</v>
      </c>
      <c r="M45" s="297">
        <f t="shared" si="10"/>
        <v>4.9031092370985778</v>
      </c>
      <c r="O45" s="294">
        <f t="shared" si="13"/>
        <v>10.271317829457365</v>
      </c>
      <c r="P45" s="291">
        <f t="shared" si="3"/>
        <v>1504.4240626354597</v>
      </c>
      <c r="Q45" s="297">
        <f t="shared" si="14"/>
        <v>4.9031092370985778</v>
      </c>
      <c r="R45" s="299"/>
      <c r="S45" s="294">
        <f t="shared" si="15"/>
        <v>13.081395348837209</v>
      </c>
      <c r="T45" s="291">
        <f t="shared" si="4"/>
        <v>1916.0117778847834</v>
      </c>
      <c r="U45" s="297">
        <f t="shared" si="16"/>
        <v>4.903109237098584</v>
      </c>
      <c r="W45" s="294">
        <f t="shared" si="17"/>
        <v>2.9069767441860463</v>
      </c>
      <c r="X45" s="291">
        <f t="shared" si="5"/>
        <v>425.78039508550751</v>
      </c>
      <c r="Y45" s="297">
        <f t="shared" si="18"/>
        <v>4.9031092370986027</v>
      </c>
      <c r="AA45" s="294">
        <f t="shared" si="19"/>
        <v>15.988372093023255</v>
      </c>
      <c r="AB45" s="291">
        <f t="shared" si="6"/>
        <v>2341.7921729702912</v>
      </c>
      <c r="AC45" s="297">
        <f t="shared" si="20"/>
        <v>4.9031092370985974</v>
      </c>
      <c r="AE45" s="294">
        <f t="shared" si="21"/>
        <v>18.410852713178294</v>
      </c>
      <c r="AF45" s="291">
        <f t="shared" si="7"/>
        <v>2696.6091688748802</v>
      </c>
      <c r="AG45" s="300">
        <f t="shared" si="22"/>
        <v>4.9031092370985823</v>
      </c>
      <c r="AI45" s="264">
        <f t="shared" si="8"/>
        <v>100</v>
      </c>
    </row>
    <row r="46" spans="1:35" ht="18.75">
      <c r="A46" s="290">
        <f t="shared" si="24"/>
        <v>19</v>
      </c>
      <c r="B46" s="8">
        <f t="shared" si="25"/>
        <v>2034</v>
      </c>
      <c r="C46" s="291">
        <f>'P Matrix'!C34</f>
        <v>15346.183595871411</v>
      </c>
      <c r="D46" s="292">
        <f>'P Matrix'!D34</f>
        <v>0.13492182460501806</v>
      </c>
      <c r="E46" s="297">
        <f t="shared" si="11"/>
        <v>4.7746663306293691</v>
      </c>
      <c r="F46" s="226"/>
      <c r="G46" s="294">
        <f t="shared" si="23"/>
        <v>29.069767441860463</v>
      </c>
      <c r="H46" s="291">
        <f t="shared" si="1"/>
        <v>4461.0998825207589</v>
      </c>
      <c r="I46" s="298">
        <f t="shared" si="9"/>
        <v>4.7746663306293691</v>
      </c>
      <c r="K46" s="294">
        <f t="shared" si="12"/>
        <v>10.271317829457365</v>
      </c>
      <c r="L46" s="291">
        <f t="shared" si="2"/>
        <v>1576.2552918240015</v>
      </c>
      <c r="M46" s="297">
        <f t="shared" si="10"/>
        <v>4.7746663306293691</v>
      </c>
      <c r="O46" s="294">
        <f t="shared" si="13"/>
        <v>10.271317829457365</v>
      </c>
      <c r="P46" s="291">
        <f t="shared" si="3"/>
        <v>1576.2552918240015</v>
      </c>
      <c r="Q46" s="297">
        <f t="shared" si="14"/>
        <v>4.7746663306293691</v>
      </c>
      <c r="R46" s="299"/>
      <c r="S46" s="294">
        <f t="shared" si="15"/>
        <v>13.081395348837209</v>
      </c>
      <c r="T46" s="291">
        <f t="shared" si="4"/>
        <v>2007.4949471343414</v>
      </c>
      <c r="U46" s="297">
        <f t="shared" si="16"/>
        <v>4.7746663306293691</v>
      </c>
      <c r="W46" s="294">
        <f t="shared" si="17"/>
        <v>2.9069767441860463</v>
      </c>
      <c r="X46" s="291">
        <f t="shared" si="5"/>
        <v>446.10998825207588</v>
      </c>
      <c r="Y46" s="297">
        <f t="shared" si="18"/>
        <v>4.7746663306293557</v>
      </c>
      <c r="AA46" s="294">
        <f t="shared" si="19"/>
        <v>15.988372093023255</v>
      </c>
      <c r="AB46" s="291">
        <f t="shared" si="6"/>
        <v>2453.6049353864173</v>
      </c>
      <c r="AC46" s="297">
        <f t="shared" si="20"/>
        <v>4.7746663306293593</v>
      </c>
      <c r="AE46" s="294">
        <f t="shared" si="21"/>
        <v>18.410852713178294</v>
      </c>
      <c r="AF46" s="291">
        <f t="shared" si="7"/>
        <v>2825.3632589298136</v>
      </c>
      <c r="AG46" s="300">
        <f t="shared" si="22"/>
        <v>4.77466633062937</v>
      </c>
      <c r="AI46" s="264">
        <f t="shared" si="8"/>
        <v>100</v>
      </c>
    </row>
    <row r="47" spans="1:35" ht="18.75">
      <c r="A47" s="290">
        <f t="shared" si="24"/>
        <v>20</v>
      </c>
      <c r="B47" s="8">
        <f t="shared" si="25"/>
        <v>2035</v>
      </c>
      <c r="C47" s="291">
        <f>'P Matrix'!C35</f>
        <v>16059.638535506458</v>
      </c>
      <c r="D47" s="292">
        <f>'P Matrix'!D35</f>
        <v>0.13570119962109803</v>
      </c>
      <c r="E47" s="297">
        <f t="shared" si="11"/>
        <v>4.6490707945589005</v>
      </c>
      <c r="F47" s="226"/>
      <c r="G47" s="294">
        <f t="shared" si="23"/>
        <v>29.069767441860463</v>
      </c>
      <c r="H47" s="291">
        <f t="shared" si="1"/>
        <v>4668.4995742751325</v>
      </c>
      <c r="I47" s="298">
        <f t="shared" si="9"/>
        <v>4.6490707945588916</v>
      </c>
      <c r="K47" s="294">
        <f t="shared" si="12"/>
        <v>10.271317829457365</v>
      </c>
      <c r="L47" s="291">
        <f t="shared" si="2"/>
        <v>1649.5365162438802</v>
      </c>
      <c r="M47" s="297">
        <f t="shared" si="10"/>
        <v>4.649070794558896</v>
      </c>
      <c r="O47" s="294">
        <f t="shared" si="13"/>
        <v>10.271317829457365</v>
      </c>
      <c r="P47" s="291">
        <f t="shared" si="3"/>
        <v>1649.5365162438802</v>
      </c>
      <c r="Q47" s="297">
        <f t="shared" si="14"/>
        <v>4.649070794558896</v>
      </c>
      <c r="R47" s="299"/>
      <c r="S47" s="294">
        <f t="shared" si="15"/>
        <v>13.081395348837209</v>
      </c>
      <c r="T47" s="291">
        <f t="shared" si="4"/>
        <v>2100.8248084238098</v>
      </c>
      <c r="U47" s="297">
        <f t="shared" si="16"/>
        <v>4.6490707945589076</v>
      </c>
      <c r="W47" s="294">
        <f t="shared" si="17"/>
        <v>2.9069767441860463</v>
      </c>
      <c r="X47" s="291">
        <f t="shared" si="5"/>
        <v>466.84995742751329</v>
      </c>
      <c r="Y47" s="297">
        <f t="shared" si="18"/>
        <v>4.6490707945589023</v>
      </c>
      <c r="AA47" s="294">
        <f t="shared" si="19"/>
        <v>15.988372093023255</v>
      </c>
      <c r="AB47" s="291">
        <f t="shared" si="6"/>
        <v>2567.6747658513232</v>
      </c>
      <c r="AC47" s="297">
        <f t="shared" si="20"/>
        <v>4.6490707945589067</v>
      </c>
      <c r="AE47" s="294">
        <f t="shared" si="21"/>
        <v>18.410852713178294</v>
      </c>
      <c r="AF47" s="291">
        <f t="shared" si="7"/>
        <v>2956.7163970409179</v>
      </c>
      <c r="AG47" s="300">
        <f t="shared" si="22"/>
        <v>4.6490707945589262</v>
      </c>
      <c r="AI47" s="264">
        <f t="shared" si="8"/>
        <v>100</v>
      </c>
    </row>
    <row r="48" spans="1:35" ht="18.75">
      <c r="A48" s="290">
        <f t="shared" si="24"/>
        <v>21</v>
      </c>
      <c r="B48" s="8">
        <f t="shared" si="25"/>
        <v>2036</v>
      </c>
      <c r="C48" s="291">
        <f>'P Matrix'!C36</f>
        <v>16786.47718882886</v>
      </c>
      <c r="D48" s="292">
        <f>'P Matrix'!D36</f>
        <v>0.13632439850625006</v>
      </c>
      <c r="E48" s="297">
        <f t="shared" si="11"/>
        <v>4.5258718103488151</v>
      </c>
      <c r="F48" s="226"/>
      <c r="G48" s="294">
        <f t="shared" si="23"/>
        <v>29.069767441860463</v>
      </c>
      <c r="H48" s="291">
        <f t="shared" si="1"/>
        <v>4879.789880473505</v>
      </c>
      <c r="I48" s="298">
        <f t="shared" si="9"/>
        <v>4.5258718103488107</v>
      </c>
      <c r="K48" s="294">
        <f t="shared" si="12"/>
        <v>10.271317829457365</v>
      </c>
      <c r="L48" s="291">
        <f t="shared" si="2"/>
        <v>1724.1924244339721</v>
      </c>
      <c r="M48" s="297">
        <f t="shared" si="10"/>
        <v>4.5258718103488258</v>
      </c>
      <c r="O48" s="294">
        <f t="shared" si="13"/>
        <v>10.271317829457365</v>
      </c>
      <c r="P48" s="291">
        <f t="shared" si="3"/>
        <v>1724.1924244339721</v>
      </c>
      <c r="Q48" s="297">
        <f t="shared" si="14"/>
        <v>4.5258718103488258</v>
      </c>
      <c r="R48" s="299"/>
      <c r="S48" s="294">
        <f t="shared" si="15"/>
        <v>13.081395348837209</v>
      </c>
      <c r="T48" s="291">
        <f t="shared" si="4"/>
        <v>2195.9054462130775</v>
      </c>
      <c r="U48" s="297">
        <f t="shared" si="16"/>
        <v>4.5258718103488151</v>
      </c>
      <c r="W48" s="294">
        <f t="shared" si="17"/>
        <v>2.9069767441860463</v>
      </c>
      <c r="X48" s="291">
        <f t="shared" si="5"/>
        <v>487.97898804735058</v>
      </c>
      <c r="Y48" s="297">
        <f t="shared" si="18"/>
        <v>4.5258718103488205</v>
      </c>
      <c r="AA48" s="294">
        <f t="shared" si="19"/>
        <v>15.988372093023255</v>
      </c>
      <c r="AB48" s="291">
        <f t="shared" si="6"/>
        <v>2683.884434260428</v>
      </c>
      <c r="AC48" s="297">
        <f t="shared" si="20"/>
        <v>4.5258718103488071</v>
      </c>
      <c r="AE48" s="294">
        <f t="shared" si="21"/>
        <v>18.410852713178294</v>
      </c>
      <c r="AF48" s="291">
        <f t="shared" si="7"/>
        <v>3090.5335909665532</v>
      </c>
      <c r="AG48" s="300">
        <f t="shared" si="22"/>
        <v>4.525871810348792</v>
      </c>
      <c r="AI48" s="264">
        <f t="shared" si="8"/>
        <v>100</v>
      </c>
    </row>
    <row r="49" spans="1:35" ht="18.75">
      <c r="A49" s="290">
        <f t="shared" si="24"/>
        <v>22</v>
      </c>
      <c r="B49" s="8">
        <f t="shared" si="25"/>
        <v>2037</v>
      </c>
      <c r="C49" s="291">
        <f>'P Matrix'!C37</f>
        <v>17525.857513863095</v>
      </c>
      <c r="D49" s="292">
        <f>'P Matrix'!D37</f>
        <v>0.13679159288959086</v>
      </c>
      <c r="E49" s="297">
        <f t="shared" si="11"/>
        <v>4.4046187697218651</v>
      </c>
      <c r="F49" s="226"/>
      <c r="G49" s="294">
        <f t="shared" si="23"/>
        <v>29.069767441860463</v>
      </c>
      <c r="H49" s="291">
        <f t="shared" si="1"/>
        <v>5094.7260214718299</v>
      </c>
      <c r="I49" s="298">
        <f t="shared" si="9"/>
        <v>4.4046187697218793</v>
      </c>
      <c r="K49" s="294">
        <f t="shared" si="12"/>
        <v>10.271317829457365</v>
      </c>
      <c r="L49" s="291">
        <f t="shared" si="2"/>
        <v>1800.1365275867131</v>
      </c>
      <c r="M49" s="297">
        <f t="shared" si="10"/>
        <v>4.4046187697218544</v>
      </c>
      <c r="O49" s="294">
        <f t="shared" si="13"/>
        <v>10.271317829457365</v>
      </c>
      <c r="P49" s="291">
        <f t="shared" si="3"/>
        <v>1800.1365275867131</v>
      </c>
      <c r="Q49" s="297">
        <f t="shared" si="14"/>
        <v>4.4046187697218544</v>
      </c>
      <c r="R49" s="299"/>
      <c r="S49" s="294">
        <f t="shared" si="15"/>
        <v>13.081395348837209</v>
      </c>
      <c r="T49" s="291">
        <f t="shared" si="4"/>
        <v>2292.6267096623233</v>
      </c>
      <c r="U49" s="297">
        <f t="shared" si="16"/>
        <v>4.4046187697218571</v>
      </c>
      <c r="W49" s="294">
        <f t="shared" si="17"/>
        <v>2.9069767441860463</v>
      </c>
      <c r="X49" s="291">
        <f t="shared" si="5"/>
        <v>509.47260214718301</v>
      </c>
      <c r="Y49" s="297">
        <f t="shared" si="18"/>
        <v>4.4046187697218668</v>
      </c>
      <c r="AA49" s="294">
        <f t="shared" si="19"/>
        <v>15.988372093023255</v>
      </c>
      <c r="AB49" s="291">
        <f t="shared" si="6"/>
        <v>2802.0993118095062</v>
      </c>
      <c r="AC49" s="297">
        <f t="shared" si="20"/>
        <v>4.4046187697218615</v>
      </c>
      <c r="AE49" s="294">
        <f t="shared" si="21"/>
        <v>18.410852713178294</v>
      </c>
      <c r="AF49" s="291">
        <f t="shared" si="7"/>
        <v>3226.6598135988256</v>
      </c>
      <c r="AG49" s="300">
        <f t="shared" si="22"/>
        <v>4.4046187697218793</v>
      </c>
      <c r="AI49" s="264">
        <f t="shared" si="8"/>
        <v>100</v>
      </c>
    </row>
    <row r="50" spans="1:35" ht="18.75">
      <c r="A50" s="290">
        <f t="shared" si="24"/>
        <v>23</v>
      </c>
      <c r="B50" s="8">
        <f t="shared" si="25"/>
        <v>2038</v>
      </c>
      <c r="C50" s="291">
        <f>'P Matrix'!C38</f>
        <v>18276.816254693542</v>
      </c>
      <c r="D50" s="292">
        <f>'P Matrix'!D38</f>
        <v>0.13710294406715517</v>
      </c>
      <c r="E50" s="297">
        <f t="shared" si="11"/>
        <v>4.284861612257389</v>
      </c>
      <c r="F50" s="226"/>
      <c r="G50" s="294">
        <f t="shared" si="23"/>
        <v>29.069767441860463</v>
      </c>
      <c r="H50" s="291">
        <f t="shared" si="1"/>
        <v>5313.0279810155635</v>
      </c>
      <c r="I50" s="298">
        <f t="shared" si="9"/>
        <v>4.2848616122573695</v>
      </c>
      <c r="K50" s="294">
        <f t="shared" si="12"/>
        <v>10.271317829457365</v>
      </c>
      <c r="L50" s="291">
        <f t="shared" si="2"/>
        <v>1877.2698866254996</v>
      </c>
      <c r="M50" s="297">
        <f t="shared" si="10"/>
        <v>4.2848616122574033</v>
      </c>
      <c r="O50" s="294">
        <f t="shared" si="13"/>
        <v>10.271317829457365</v>
      </c>
      <c r="P50" s="291">
        <f t="shared" si="3"/>
        <v>1877.2698866254996</v>
      </c>
      <c r="Q50" s="297">
        <f t="shared" si="14"/>
        <v>4.2848616122574033</v>
      </c>
      <c r="R50" s="299"/>
      <c r="S50" s="294">
        <f t="shared" si="15"/>
        <v>13.081395348837209</v>
      </c>
      <c r="T50" s="291">
        <f t="shared" si="4"/>
        <v>2390.8625914570039</v>
      </c>
      <c r="U50" s="297">
        <f t="shared" si="16"/>
        <v>4.2848616122573917</v>
      </c>
      <c r="W50" s="294">
        <f t="shared" si="17"/>
        <v>2.9069767441860463</v>
      </c>
      <c r="X50" s="291">
        <f t="shared" si="5"/>
        <v>531.30279810155639</v>
      </c>
      <c r="Y50" s="297">
        <f t="shared" si="18"/>
        <v>4.2848616122573731</v>
      </c>
      <c r="AA50" s="294">
        <f t="shared" si="19"/>
        <v>15.988372093023255</v>
      </c>
      <c r="AB50" s="291">
        <f t="shared" si="6"/>
        <v>2922.1653895585605</v>
      </c>
      <c r="AC50" s="297">
        <f t="shared" si="20"/>
        <v>4.2848616122574006</v>
      </c>
      <c r="AE50" s="294">
        <f t="shared" si="21"/>
        <v>18.410852713178294</v>
      </c>
      <c r="AF50" s="291">
        <f t="shared" si="7"/>
        <v>3364.9177213098574</v>
      </c>
      <c r="AG50" s="300">
        <f t="shared" si="22"/>
        <v>4.2848616122573837</v>
      </c>
      <c r="AI50" s="264">
        <f t="shared" si="8"/>
        <v>100</v>
      </c>
    </row>
    <row r="51" spans="1:35" ht="18.75">
      <c r="A51" s="290">
        <f t="shared" si="24"/>
        <v>24</v>
      </c>
      <c r="B51" s="8">
        <f t="shared" si="25"/>
        <v>2039</v>
      </c>
      <c r="C51" s="291">
        <f>'P Matrix'!C39</f>
        <v>19038.256008065113</v>
      </c>
      <c r="D51" s="292">
        <f>'P Matrix'!D39</f>
        <v>0.13725858018484477</v>
      </c>
      <c r="E51" s="297">
        <f t="shared" si="11"/>
        <v>4.1661509464266295</v>
      </c>
      <c r="F51" s="226"/>
      <c r="G51" s="294">
        <f t="shared" si="23"/>
        <v>29.069767441860463</v>
      </c>
      <c r="H51" s="291">
        <f t="shared" si="1"/>
        <v>5534.3767465305564</v>
      </c>
      <c r="I51" s="298">
        <f t="shared" si="9"/>
        <v>4.1661509464266553</v>
      </c>
      <c r="K51" s="294">
        <f t="shared" si="12"/>
        <v>10.271317829457365</v>
      </c>
      <c r="L51" s="291">
        <f t="shared" si="2"/>
        <v>1955.4797837741298</v>
      </c>
      <c r="M51" s="297">
        <f t="shared" si="10"/>
        <v>4.1661509464266242</v>
      </c>
      <c r="O51" s="294">
        <f t="shared" si="13"/>
        <v>10.271317829457365</v>
      </c>
      <c r="P51" s="291">
        <f t="shared" si="3"/>
        <v>1955.4797837741298</v>
      </c>
      <c r="Q51" s="297">
        <f t="shared" si="14"/>
        <v>4.1661509464266242</v>
      </c>
      <c r="R51" s="299"/>
      <c r="S51" s="294">
        <f t="shared" si="15"/>
        <v>13.081395348837209</v>
      </c>
      <c r="T51" s="291">
        <f t="shared" si="4"/>
        <v>2490.4695359387501</v>
      </c>
      <c r="U51" s="297">
        <f t="shared" si="16"/>
        <v>4.1661509464266322</v>
      </c>
      <c r="W51" s="294">
        <f t="shared" si="17"/>
        <v>2.9069767441860463</v>
      </c>
      <c r="X51" s="291">
        <f t="shared" si="5"/>
        <v>553.43767465305564</v>
      </c>
      <c r="Y51" s="297">
        <f t="shared" si="18"/>
        <v>4.1661509464266464</v>
      </c>
      <c r="AA51" s="294">
        <f t="shared" si="19"/>
        <v>15.988372093023255</v>
      </c>
      <c r="AB51" s="291">
        <f t="shared" si="6"/>
        <v>3043.9072105918058</v>
      </c>
      <c r="AC51" s="297">
        <f t="shared" si="20"/>
        <v>4.166150946426626</v>
      </c>
      <c r="AE51" s="294">
        <f t="shared" si="21"/>
        <v>18.410852713178294</v>
      </c>
      <c r="AF51" s="291">
        <f t="shared" si="7"/>
        <v>3505.1052728026857</v>
      </c>
      <c r="AG51" s="300">
        <f t="shared" si="22"/>
        <v>4.1661509464266393</v>
      </c>
      <c r="AI51" s="264">
        <f t="shared" si="8"/>
        <v>100</v>
      </c>
    </row>
    <row r="52" spans="1:35" ht="18.75">
      <c r="A52" s="290">
        <f t="shared" si="24"/>
        <v>25</v>
      </c>
      <c r="B52" s="67">
        <f t="shared" si="25"/>
        <v>2040</v>
      </c>
      <c r="C52" s="291">
        <f>'P Matrix'!C40</f>
        <v>19808.931845808871</v>
      </c>
      <c r="D52" s="292">
        <f>'P Matrix'!D40</f>
        <v>0.13725858018484477</v>
      </c>
      <c r="E52" s="297">
        <f t="shared" si="11"/>
        <v>4.0480379999999965</v>
      </c>
      <c r="F52" s="226"/>
      <c r="G52" s="294">
        <f t="shared" si="23"/>
        <v>29.069767441860463</v>
      </c>
      <c r="H52" s="291">
        <f t="shared" si="1"/>
        <v>5758.4104202932758</v>
      </c>
      <c r="I52" s="298">
        <f t="shared" si="9"/>
        <v>4.0480379999999787</v>
      </c>
      <c r="K52" s="294">
        <f t="shared" si="12"/>
        <v>10.271317829457365</v>
      </c>
      <c r="L52" s="291">
        <f t="shared" si="2"/>
        <v>2034.6383485036245</v>
      </c>
      <c r="M52" s="297">
        <f t="shared" si="10"/>
        <v>4.0480380000000009</v>
      </c>
      <c r="O52" s="294">
        <f t="shared" si="13"/>
        <v>10.271317829457365</v>
      </c>
      <c r="P52" s="291">
        <f t="shared" si="3"/>
        <v>2034.6383485036245</v>
      </c>
      <c r="Q52" s="297">
        <f t="shared" si="14"/>
        <v>4.0480380000000009</v>
      </c>
      <c r="R52" s="299"/>
      <c r="S52" s="294">
        <f t="shared" si="15"/>
        <v>13.081395348837209</v>
      </c>
      <c r="T52" s="291">
        <f t="shared" si="4"/>
        <v>2591.2846891319741</v>
      </c>
      <c r="U52" s="297">
        <f t="shared" si="16"/>
        <v>4.0480379999999885</v>
      </c>
      <c r="W52" s="294">
        <f t="shared" si="17"/>
        <v>2.9069767441860463</v>
      </c>
      <c r="X52" s="291">
        <f t="shared" si="5"/>
        <v>575.84104202932758</v>
      </c>
      <c r="Y52" s="297">
        <f t="shared" si="18"/>
        <v>4.0480379999999787</v>
      </c>
      <c r="AA52" s="294">
        <f t="shared" si="19"/>
        <v>15.988372093023255</v>
      </c>
      <c r="AB52" s="291">
        <f t="shared" si="6"/>
        <v>3167.1257311613022</v>
      </c>
      <c r="AC52" s="297">
        <f t="shared" si="20"/>
        <v>4.0480380000000018</v>
      </c>
      <c r="AE52" s="294">
        <f t="shared" si="21"/>
        <v>18.410852713178294</v>
      </c>
      <c r="AF52" s="291">
        <f t="shared" si="7"/>
        <v>3646.9932661857415</v>
      </c>
      <c r="AG52" s="300">
        <f t="shared" si="22"/>
        <v>4.048037999999984</v>
      </c>
      <c r="AI52" s="264">
        <f t="shared" si="8"/>
        <v>100</v>
      </c>
    </row>
    <row r="53" spans="1:35" ht="18.75">
      <c r="A53" s="290">
        <f t="shared" si="24"/>
        <v>26</v>
      </c>
      <c r="B53" s="8">
        <f t="shared" si="25"/>
        <v>2041</v>
      </c>
      <c r="C53" s="291">
        <f>'P Matrix'!C41</f>
        <v>20610.804934321317</v>
      </c>
      <c r="D53" s="292">
        <f>'P Matrix'!D41</f>
        <v>0.13725858018484477</v>
      </c>
      <c r="E53" s="297">
        <f t="shared" si="11"/>
        <v>4.0480380000000071</v>
      </c>
      <c r="F53" s="226"/>
      <c r="G53" s="294">
        <f t="shared" si="23"/>
        <v>29.069767441860463</v>
      </c>
      <c r="H53" s="291">
        <f t="shared" si="1"/>
        <v>5991.513062302708</v>
      </c>
      <c r="I53" s="298">
        <f t="shared" si="9"/>
        <v>4.0480380000000125</v>
      </c>
      <c r="K53" s="294">
        <f t="shared" si="12"/>
        <v>10.271317829457365</v>
      </c>
      <c r="L53" s="291">
        <f t="shared" si="2"/>
        <v>2117.0012820136239</v>
      </c>
      <c r="M53" s="297">
        <f t="shared" si="10"/>
        <v>4.0480380000000169</v>
      </c>
      <c r="O53" s="294">
        <f t="shared" si="13"/>
        <v>10.271317829457365</v>
      </c>
      <c r="P53" s="291">
        <f t="shared" si="3"/>
        <v>2117.0012820136239</v>
      </c>
      <c r="Q53" s="297">
        <f t="shared" si="14"/>
        <v>4.0480380000000169</v>
      </c>
      <c r="R53" s="299"/>
      <c r="S53" s="294">
        <f t="shared" si="15"/>
        <v>13.081395348837209</v>
      </c>
      <c r="T53" s="291">
        <f t="shared" si="4"/>
        <v>2696.1808780362189</v>
      </c>
      <c r="U53" s="297">
        <f t="shared" si="16"/>
        <v>4.048038000000024</v>
      </c>
      <c r="W53" s="294">
        <f t="shared" si="17"/>
        <v>2.9069767441860463</v>
      </c>
      <c r="X53" s="291">
        <f t="shared" si="5"/>
        <v>599.15130623027073</v>
      </c>
      <c r="Y53" s="297">
        <f t="shared" si="18"/>
        <v>4.048038</v>
      </c>
      <c r="AA53" s="294">
        <f t="shared" si="19"/>
        <v>15.988372093023255</v>
      </c>
      <c r="AB53" s="291">
        <f t="shared" si="6"/>
        <v>3295.3321842664895</v>
      </c>
      <c r="AC53" s="297">
        <f t="shared" si="20"/>
        <v>4.0480380000000009</v>
      </c>
      <c r="AE53" s="294">
        <f t="shared" si="21"/>
        <v>18.410852713178294</v>
      </c>
      <c r="AF53" s="291">
        <f t="shared" si="7"/>
        <v>3794.624939458382</v>
      </c>
      <c r="AG53" s="300">
        <f t="shared" si="22"/>
        <v>4.0480380000000133</v>
      </c>
      <c r="AI53" s="264">
        <f t="shared" si="8"/>
        <v>100</v>
      </c>
    </row>
    <row r="54" spans="1:35" ht="18.75">
      <c r="A54" s="290">
        <f t="shared" si="24"/>
        <v>27</v>
      </c>
      <c r="B54" s="8">
        <f t="shared" si="25"/>
        <v>2042</v>
      </c>
      <c r="C54" s="291">
        <f>'P Matrix'!C42</f>
        <v>21445.138150168517</v>
      </c>
      <c r="D54" s="292">
        <f>'P Matrix'!D42</f>
        <v>0.13725858018484477</v>
      </c>
      <c r="E54" s="297">
        <f t="shared" si="11"/>
        <v>4.048037999999992</v>
      </c>
      <c r="F54" s="226"/>
      <c r="G54" s="294">
        <f t="shared" si="23"/>
        <v>29.069767441860463</v>
      </c>
      <c r="H54" s="291">
        <f t="shared" si="1"/>
        <v>6234.051787839684</v>
      </c>
      <c r="I54" s="298">
        <f t="shared" si="9"/>
        <v>4.0480379999999787</v>
      </c>
      <c r="K54" s="294">
        <f t="shared" si="12"/>
        <v>10.271317829457365</v>
      </c>
      <c r="L54" s="291">
        <f t="shared" si="2"/>
        <v>2202.6982983700223</v>
      </c>
      <c r="M54" s="297">
        <f t="shared" si="10"/>
        <v>4.0480379999999831</v>
      </c>
      <c r="O54" s="294">
        <f t="shared" si="13"/>
        <v>10.271317829457365</v>
      </c>
      <c r="P54" s="291">
        <f t="shared" si="3"/>
        <v>2202.6982983700223</v>
      </c>
      <c r="Q54" s="297">
        <f t="shared" si="14"/>
        <v>4.0480379999999831</v>
      </c>
      <c r="R54" s="299"/>
      <c r="S54" s="294">
        <f t="shared" si="15"/>
        <v>13.081395348837209</v>
      </c>
      <c r="T54" s="291">
        <f t="shared" si="4"/>
        <v>2805.3233045278585</v>
      </c>
      <c r="U54" s="297">
        <f t="shared" si="16"/>
        <v>4.0480379999999903</v>
      </c>
      <c r="W54" s="294">
        <f t="shared" si="17"/>
        <v>2.9069767441860463</v>
      </c>
      <c r="X54" s="291">
        <f t="shared" si="5"/>
        <v>623.40517878396849</v>
      </c>
      <c r="Y54" s="297">
        <f t="shared" si="18"/>
        <v>4.0480380000000062</v>
      </c>
      <c r="AA54" s="294">
        <f t="shared" si="19"/>
        <v>15.988372093023255</v>
      </c>
      <c r="AB54" s="291">
        <f t="shared" si="6"/>
        <v>3428.7284833118265</v>
      </c>
      <c r="AC54" s="297">
        <f t="shared" si="20"/>
        <v>4.0480379999999823</v>
      </c>
      <c r="AE54" s="294">
        <f t="shared" si="21"/>
        <v>18.410852713178294</v>
      </c>
      <c r="AF54" s="291">
        <f t="shared" si="7"/>
        <v>3948.232798965134</v>
      </c>
      <c r="AG54" s="300">
        <f t="shared" si="22"/>
        <v>4.048037999999992</v>
      </c>
      <c r="AI54" s="264">
        <f t="shared" si="8"/>
        <v>100</v>
      </c>
    </row>
    <row r="55" spans="1:35" ht="18.75">
      <c r="A55" s="290">
        <f t="shared" si="24"/>
        <v>28</v>
      </c>
      <c r="B55" s="8">
        <f t="shared" si="25"/>
        <v>2043</v>
      </c>
      <c r="C55" s="291">
        <f>'P Matrix'!C43</f>
        <v>22313.245491639835</v>
      </c>
      <c r="D55" s="292">
        <f>'P Matrix'!D43</f>
        <v>0.13725858018484477</v>
      </c>
      <c r="E55" s="297">
        <f t="shared" si="11"/>
        <v>4.0480379999999938</v>
      </c>
      <c r="F55" s="226"/>
      <c r="G55" s="294">
        <f t="shared" si="23"/>
        <v>29.069767441860463</v>
      </c>
      <c r="H55" s="291">
        <f t="shared" si="1"/>
        <v>6486.4085731511141</v>
      </c>
      <c r="I55" s="298">
        <f t="shared" si="9"/>
        <v>4.0480380000000036</v>
      </c>
      <c r="K55" s="294">
        <f t="shared" si="12"/>
        <v>10.271317829457365</v>
      </c>
      <c r="L55" s="291">
        <f t="shared" si="2"/>
        <v>2291.8643625133936</v>
      </c>
      <c r="M55" s="297">
        <f t="shared" si="10"/>
        <v>4.0480379999999778</v>
      </c>
      <c r="O55" s="294">
        <f t="shared" si="13"/>
        <v>10.271317829457365</v>
      </c>
      <c r="P55" s="291">
        <f t="shared" si="3"/>
        <v>2291.8643625133936</v>
      </c>
      <c r="Q55" s="297">
        <f t="shared" si="14"/>
        <v>4.0480379999999778</v>
      </c>
      <c r="R55" s="299"/>
      <c r="S55" s="294">
        <f t="shared" si="15"/>
        <v>13.081395348837209</v>
      </c>
      <c r="T55" s="291">
        <f t="shared" si="4"/>
        <v>2918.8838579180015</v>
      </c>
      <c r="U55" s="297">
        <f t="shared" si="16"/>
        <v>4.0480379999999849</v>
      </c>
      <c r="W55" s="294">
        <f t="shared" si="17"/>
        <v>2.9069767441860463</v>
      </c>
      <c r="X55" s="291">
        <f t="shared" si="5"/>
        <v>648.64085731511148</v>
      </c>
      <c r="Y55" s="297">
        <f t="shared" si="18"/>
        <v>4.048038</v>
      </c>
      <c r="AA55" s="294">
        <f t="shared" si="19"/>
        <v>15.988372093023255</v>
      </c>
      <c r="AB55" s="291">
        <f t="shared" si="6"/>
        <v>3567.5247152331126</v>
      </c>
      <c r="AC55" s="297">
        <f t="shared" si="20"/>
        <v>4.0480379999999911</v>
      </c>
      <c r="AE55" s="294">
        <f t="shared" si="21"/>
        <v>18.410852713178294</v>
      </c>
      <c r="AF55" s="291">
        <f t="shared" si="7"/>
        <v>4108.0587629957054</v>
      </c>
      <c r="AG55" s="300">
        <f t="shared" si="22"/>
        <v>4.0480379999999796</v>
      </c>
      <c r="AI55" s="264">
        <f t="shared" si="8"/>
        <v>100</v>
      </c>
    </row>
    <row r="56" spans="1:35" ht="18.75">
      <c r="A56" s="290">
        <f t="shared" si="24"/>
        <v>29</v>
      </c>
      <c r="B56" s="8">
        <f t="shared" si="25"/>
        <v>2044</v>
      </c>
      <c r="C56" s="291">
        <f>'P Matrix'!C44</f>
        <v>23216.494148174701</v>
      </c>
      <c r="D56" s="292">
        <f>'P Matrix'!D44</f>
        <v>0.13725858018484477</v>
      </c>
      <c r="E56" s="297">
        <f t="shared" si="11"/>
        <v>4.0480379999999956</v>
      </c>
      <c r="F56" s="226"/>
      <c r="G56" s="294">
        <f t="shared" si="23"/>
        <v>29.069767441860463</v>
      </c>
      <c r="H56" s="291">
        <f t="shared" si="1"/>
        <v>6748.9808570275291</v>
      </c>
      <c r="I56" s="298">
        <f t="shared" si="9"/>
        <v>4.0480380000000018</v>
      </c>
      <c r="K56" s="294">
        <f t="shared" si="12"/>
        <v>10.271317829457365</v>
      </c>
      <c r="L56" s="291">
        <f t="shared" si="2"/>
        <v>2384.6399028163937</v>
      </c>
      <c r="M56" s="297">
        <f t="shared" si="10"/>
        <v>4.0480380000000062</v>
      </c>
      <c r="O56" s="294">
        <f t="shared" si="13"/>
        <v>10.271317829457365</v>
      </c>
      <c r="P56" s="291">
        <f t="shared" si="3"/>
        <v>2384.6399028163937</v>
      </c>
      <c r="Q56" s="297">
        <f t="shared" si="14"/>
        <v>4.0480380000000062</v>
      </c>
      <c r="R56" s="299"/>
      <c r="S56" s="294">
        <f t="shared" si="15"/>
        <v>13.081395348837209</v>
      </c>
      <c r="T56" s="291">
        <f t="shared" si="4"/>
        <v>3037.0413856623882</v>
      </c>
      <c r="U56" s="297">
        <f t="shared" si="16"/>
        <v>4.048038</v>
      </c>
      <c r="W56" s="294">
        <f t="shared" si="17"/>
        <v>2.9069767441860463</v>
      </c>
      <c r="X56" s="291">
        <f t="shared" si="5"/>
        <v>674.89808570275284</v>
      </c>
      <c r="Y56" s="297">
        <f t="shared" si="18"/>
        <v>4.0480379999999805</v>
      </c>
      <c r="AA56" s="294">
        <f t="shared" si="19"/>
        <v>15.988372093023255</v>
      </c>
      <c r="AB56" s="291">
        <f t="shared" si="6"/>
        <v>3711.9394713651413</v>
      </c>
      <c r="AC56" s="297">
        <f t="shared" si="20"/>
        <v>4.048038000000016</v>
      </c>
      <c r="AE56" s="294">
        <f t="shared" si="21"/>
        <v>18.410852713178294</v>
      </c>
      <c r="AF56" s="291">
        <f t="shared" si="7"/>
        <v>4274.3545427841018</v>
      </c>
      <c r="AG56" s="300">
        <f t="shared" si="22"/>
        <v>4.048038000000008</v>
      </c>
      <c r="AI56" s="264">
        <f t="shared" si="8"/>
        <v>100</v>
      </c>
    </row>
    <row r="57" spans="1:35" ht="18.75">
      <c r="A57" s="290">
        <f t="shared" si="24"/>
        <v>30</v>
      </c>
      <c r="B57" s="8">
        <f t="shared" si="25"/>
        <v>2045</v>
      </c>
      <c r="C57" s="291">
        <f>'P Matrix'!C45</f>
        <v>24156.30665356059</v>
      </c>
      <c r="D57" s="292">
        <f>'P Matrix'!D45</f>
        <v>0.13725858018484477</v>
      </c>
      <c r="E57" s="297">
        <f t="shared" si="11"/>
        <v>4.0480380000000054</v>
      </c>
      <c r="F57" s="226"/>
      <c r="G57" s="294">
        <f t="shared" si="23"/>
        <v>29.069767441860463</v>
      </c>
      <c r="H57" s="291">
        <f t="shared" si="1"/>
        <v>7022.1821667327285</v>
      </c>
      <c r="I57" s="298">
        <f t="shared" si="9"/>
        <v>4.048037999999992</v>
      </c>
      <c r="K57" s="294">
        <f t="shared" si="12"/>
        <v>10.271317829457365</v>
      </c>
      <c r="L57" s="291">
        <f t="shared" si="2"/>
        <v>2481.1710322455647</v>
      </c>
      <c r="M57" s="297">
        <f t="shared" si="10"/>
        <v>4.0480380000000116</v>
      </c>
      <c r="O57" s="294">
        <f t="shared" si="13"/>
        <v>10.271317829457365</v>
      </c>
      <c r="P57" s="291">
        <f t="shared" si="3"/>
        <v>2481.1710322455647</v>
      </c>
      <c r="Q57" s="297">
        <f t="shared" si="14"/>
        <v>4.0480380000000116</v>
      </c>
      <c r="R57" s="299"/>
      <c r="S57" s="294">
        <f t="shared" si="15"/>
        <v>13.081395348837209</v>
      </c>
      <c r="T57" s="291">
        <f t="shared" si="4"/>
        <v>3159.9819750297283</v>
      </c>
      <c r="U57" s="297">
        <f t="shared" si="16"/>
        <v>4.0480380000000054</v>
      </c>
      <c r="W57" s="294">
        <f t="shared" si="17"/>
        <v>2.9069767441860463</v>
      </c>
      <c r="X57" s="291">
        <f t="shared" si="5"/>
        <v>702.21821667327299</v>
      </c>
      <c r="Y57" s="297">
        <f t="shared" si="18"/>
        <v>4.0480380000000222</v>
      </c>
      <c r="AA57" s="294">
        <f t="shared" si="19"/>
        <v>15.988372093023255</v>
      </c>
      <c r="AB57" s="291">
        <f t="shared" si="6"/>
        <v>3862.2001917030011</v>
      </c>
      <c r="AC57" s="297">
        <f t="shared" si="20"/>
        <v>4.0480379999999929</v>
      </c>
      <c r="AE57" s="294">
        <f t="shared" si="21"/>
        <v>18.410852713178294</v>
      </c>
      <c r="AF57" s="291">
        <f t="shared" si="7"/>
        <v>4447.3820389307284</v>
      </c>
      <c r="AG57" s="300">
        <f t="shared" si="22"/>
        <v>4.0480379999999982</v>
      </c>
      <c r="AI57" s="264">
        <f t="shared" si="8"/>
        <v>100</v>
      </c>
    </row>
    <row r="58" spans="1:35" ht="18.75">
      <c r="A58" s="290">
        <f t="shared" si="24"/>
        <v>31</v>
      </c>
      <c r="B58" s="8">
        <f t="shared" si="25"/>
        <v>2046</v>
      </c>
      <c r="C58" s="291">
        <f>'P Matrix'!C46</f>
        <v>25134.16312629325</v>
      </c>
      <c r="D58" s="292">
        <f>'P Matrix'!D46</f>
        <v>0.13725858018484477</v>
      </c>
      <c r="E58" s="297">
        <f t="shared" si="11"/>
        <v>4.0480379999999929</v>
      </c>
      <c r="F58" s="226"/>
      <c r="G58" s="294">
        <f t="shared" si="23"/>
        <v>29.069767441860463</v>
      </c>
      <c r="H58" s="291">
        <f t="shared" si="1"/>
        <v>7306.4427692712934</v>
      </c>
      <c r="I58" s="298">
        <f t="shared" si="9"/>
        <v>4.0480380000000089</v>
      </c>
      <c r="K58" s="294">
        <f t="shared" si="12"/>
        <v>10.271317829457365</v>
      </c>
      <c r="L58" s="291">
        <f t="shared" si="2"/>
        <v>2581.6097784758572</v>
      </c>
      <c r="M58" s="297">
        <f t="shared" si="10"/>
        <v>4.048037999999992</v>
      </c>
      <c r="O58" s="294">
        <f t="shared" si="13"/>
        <v>10.271317829457365</v>
      </c>
      <c r="P58" s="291">
        <f t="shared" si="3"/>
        <v>2581.6097784758572</v>
      </c>
      <c r="Q58" s="297">
        <f t="shared" si="14"/>
        <v>4.048037999999992</v>
      </c>
      <c r="R58" s="299"/>
      <c r="S58" s="294">
        <f t="shared" si="15"/>
        <v>13.081395348837209</v>
      </c>
      <c r="T58" s="291">
        <f t="shared" si="4"/>
        <v>3287.8992461720818</v>
      </c>
      <c r="U58" s="297">
        <f t="shared" si="16"/>
        <v>4.0480379999999858</v>
      </c>
      <c r="W58" s="294">
        <f t="shared" si="17"/>
        <v>2.9069767441860463</v>
      </c>
      <c r="X58" s="291">
        <f t="shared" si="5"/>
        <v>730.64427692712923</v>
      </c>
      <c r="Y58" s="297">
        <f t="shared" si="18"/>
        <v>4.0480379999999725</v>
      </c>
      <c r="AA58" s="294">
        <f t="shared" si="19"/>
        <v>15.988372093023255</v>
      </c>
      <c r="AB58" s="291">
        <f t="shared" si="6"/>
        <v>4018.5435230992111</v>
      </c>
      <c r="AC58" s="297">
        <f t="shared" si="20"/>
        <v>4.048037999999992</v>
      </c>
      <c r="AE58" s="294">
        <f t="shared" si="21"/>
        <v>18.410852713178294</v>
      </c>
      <c r="AF58" s="291">
        <f t="shared" si="7"/>
        <v>4627.4137538718187</v>
      </c>
      <c r="AG58" s="300">
        <f t="shared" si="22"/>
        <v>4.0480379999999911</v>
      </c>
      <c r="AI58" s="264">
        <f t="shared" si="8"/>
        <v>100</v>
      </c>
    </row>
    <row r="59" spans="1:35" ht="18.75">
      <c r="A59" s="290">
        <f t="shared" si="24"/>
        <v>32</v>
      </c>
      <c r="B59" s="8">
        <f t="shared" si="25"/>
        <v>2047</v>
      </c>
      <c r="C59" s="291">
        <f>'P Matrix'!C47</f>
        <v>26151.603600627586</v>
      </c>
      <c r="D59" s="292">
        <f>'P Matrix'!D47</f>
        <v>0.13725858018484477</v>
      </c>
      <c r="E59" s="297">
        <f t="shared" si="11"/>
        <v>4.0480379999999911</v>
      </c>
      <c r="F59" s="226"/>
      <c r="G59" s="294">
        <f t="shared" si="23"/>
        <v>29.069767441860463</v>
      </c>
      <c r="H59" s="291">
        <f t="shared" si="1"/>
        <v>7602.2103490196469</v>
      </c>
      <c r="I59" s="298">
        <f t="shared" si="9"/>
        <v>4.0480379999999885</v>
      </c>
      <c r="K59" s="294">
        <f t="shared" si="12"/>
        <v>10.271317829457365</v>
      </c>
      <c r="L59" s="291">
        <f t="shared" si="2"/>
        <v>2686.1143233202752</v>
      </c>
      <c r="M59" s="297">
        <f t="shared" si="10"/>
        <v>4.0480379999999787</v>
      </c>
      <c r="O59" s="294">
        <f t="shared" si="13"/>
        <v>10.271317829457365</v>
      </c>
      <c r="P59" s="291">
        <f t="shared" si="3"/>
        <v>2686.1143233202752</v>
      </c>
      <c r="Q59" s="297">
        <f t="shared" si="14"/>
        <v>4.0480379999999787</v>
      </c>
      <c r="R59" s="299"/>
      <c r="S59" s="294">
        <f t="shared" si="15"/>
        <v>13.081395348837209</v>
      </c>
      <c r="T59" s="291">
        <f t="shared" si="4"/>
        <v>3420.9946570588409</v>
      </c>
      <c r="U59" s="297">
        <f t="shared" si="16"/>
        <v>4.0480379999999894</v>
      </c>
      <c r="W59" s="294">
        <f t="shared" si="17"/>
        <v>2.9069767441860463</v>
      </c>
      <c r="X59" s="291">
        <f t="shared" si="5"/>
        <v>760.22103490196469</v>
      </c>
      <c r="Y59" s="297">
        <f t="shared" si="18"/>
        <v>4.0480380000000054</v>
      </c>
      <c r="AA59" s="294">
        <f t="shared" si="19"/>
        <v>15.988372093023255</v>
      </c>
      <c r="AB59" s="291">
        <f t="shared" si="6"/>
        <v>4181.215691960806</v>
      </c>
      <c r="AC59" s="297">
        <f t="shared" si="20"/>
        <v>4.048038</v>
      </c>
      <c r="AE59" s="294">
        <f t="shared" si="21"/>
        <v>18.410852713178294</v>
      </c>
      <c r="AF59" s="291">
        <f t="shared" si="7"/>
        <v>4814.7332210457762</v>
      </c>
      <c r="AG59" s="300">
        <f t="shared" si="22"/>
        <v>4.0480379999999956</v>
      </c>
      <c r="AI59" s="264">
        <f t="shared" si="8"/>
        <v>100</v>
      </c>
    </row>
    <row r="60" spans="1:35" ht="18.75">
      <c r="A60" s="290">
        <f t="shared" si="24"/>
        <v>33</v>
      </c>
      <c r="B60" s="8">
        <f t="shared" si="25"/>
        <v>2048</v>
      </c>
      <c r="C60" s="291">
        <f>'P Matrix'!C48</f>
        <v>27210.230451990359</v>
      </c>
      <c r="D60" s="292">
        <f>'P Matrix'!D48</f>
        <v>0.13725858018484477</v>
      </c>
      <c r="E60" s="297">
        <f t="shared" si="11"/>
        <v>4.048038</v>
      </c>
      <c r="F60" s="226"/>
      <c r="G60" s="294">
        <f t="shared" si="23"/>
        <v>29.069767441860463</v>
      </c>
      <c r="H60" s="291">
        <f t="shared" si="1"/>
        <v>7909.9507127878942</v>
      </c>
      <c r="I60" s="298">
        <f t="shared" si="9"/>
        <v>4.048037999999992</v>
      </c>
      <c r="K60" s="294">
        <f t="shared" si="12"/>
        <v>10.271317829457365</v>
      </c>
      <c r="L60" s="291">
        <f t="shared" si="2"/>
        <v>2794.8492518517228</v>
      </c>
      <c r="M60" s="297">
        <f t="shared" si="10"/>
        <v>4.0480380000000009</v>
      </c>
      <c r="O60" s="294">
        <f t="shared" si="13"/>
        <v>10.271317829457365</v>
      </c>
      <c r="P60" s="291">
        <f t="shared" si="3"/>
        <v>2794.8492518517228</v>
      </c>
      <c r="Q60" s="297">
        <f t="shared" si="14"/>
        <v>4.0480380000000009</v>
      </c>
      <c r="R60" s="299"/>
      <c r="S60" s="294">
        <f t="shared" si="15"/>
        <v>13.081395348837209</v>
      </c>
      <c r="T60" s="291">
        <f t="shared" si="4"/>
        <v>3559.4778207545523</v>
      </c>
      <c r="U60" s="297">
        <f t="shared" si="16"/>
        <v>4.0480379999999974</v>
      </c>
      <c r="W60" s="294">
        <f t="shared" si="17"/>
        <v>2.9069767441860463</v>
      </c>
      <c r="X60" s="291">
        <f t="shared" si="5"/>
        <v>790.9950712787894</v>
      </c>
      <c r="Y60" s="297">
        <f t="shared" si="18"/>
        <v>4.0480379999999894</v>
      </c>
      <c r="AA60" s="294">
        <f t="shared" si="19"/>
        <v>15.988372093023255</v>
      </c>
      <c r="AB60" s="291">
        <f t="shared" si="6"/>
        <v>4350.4728920333419</v>
      </c>
      <c r="AC60" s="297">
        <f t="shared" si="20"/>
        <v>4.0480379999999876</v>
      </c>
      <c r="AE60" s="294">
        <f t="shared" si="21"/>
        <v>18.410852713178294</v>
      </c>
      <c r="AF60" s="291">
        <f t="shared" si="7"/>
        <v>5009.635451432333</v>
      </c>
      <c r="AG60" s="300">
        <f t="shared" si="22"/>
        <v>4.0480379999999947</v>
      </c>
      <c r="AI60" s="264">
        <f t="shared" si="8"/>
        <v>100</v>
      </c>
    </row>
    <row r="61" spans="1:35" ht="18.75">
      <c r="A61" s="290">
        <f t="shared" si="24"/>
        <v>34</v>
      </c>
      <c r="B61" s="8">
        <f t="shared" si="25"/>
        <v>2049</v>
      </c>
      <c r="C61" s="291">
        <f>'P Matrix'!C49</f>
        <v>28311.7109205745</v>
      </c>
      <c r="D61" s="292">
        <f>'P Matrix'!D49</f>
        <v>0.13725858018484477</v>
      </c>
      <c r="E61" s="297">
        <f t="shared" si="11"/>
        <v>4.0480379999999974</v>
      </c>
      <c r="F61" s="226"/>
      <c r="G61" s="294">
        <f t="shared" si="23"/>
        <v>29.069767441860463</v>
      </c>
      <c r="H61" s="291">
        <f t="shared" si="1"/>
        <v>8230.1485234228203</v>
      </c>
      <c r="I61" s="298">
        <f t="shared" si="9"/>
        <v>4.048038000000016</v>
      </c>
      <c r="K61" s="294">
        <f t="shared" si="12"/>
        <v>10.271317829457365</v>
      </c>
      <c r="L61" s="291">
        <f t="shared" si="2"/>
        <v>2907.9858116093965</v>
      </c>
      <c r="M61" s="297">
        <f t="shared" si="10"/>
        <v>4.0480380000000089</v>
      </c>
      <c r="O61" s="294">
        <f t="shared" si="13"/>
        <v>10.271317829457365</v>
      </c>
      <c r="P61" s="291">
        <f t="shared" si="3"/>
        <v>2907.9858116093965</v>
      </c>
      <c r="Q61" s="297">
        <f t="shared" si="14"/>
        <v>4.0480380000000089</v>
      </c>
      <c r="R61" s="299"/>
      <c r="S61" s="294">
        <f t="shared" si="15"/>
        <v>13.081395348837209</v>
      </c>
      <c r="T61" s="291">
        <f t="shared" si="4"/>
        <v>3703.5668355402686</v>
      </c>
      <c r="U61" s="297">
        <f t="shared" si="16"/>
        <v>4.0480380000000027</v>
      </c>
      <c r="W61" s="294">
        <f t="shared" si="17"/>
        <v>2.9069767441860463</v>
      </c>
      <c r="X61" s="291">
        <f t="shared" si="5"/>
        <v>823.01485234228198</v>
      </c>
      <c r="Y61" s="297">
        <f t="shared" si="18"/>
        <v>4.0480380000000133</v>
      </c>
      <c r="AA61" s="294">
        <f t="shared" si="19"/>
        <v>15.988372093023255</v>
      </c>
      <c r="AB61" s="291">
        <f t="shared" si="6"/>
        <v>4526.5816878825508</v>
      </c>
      <c r="AC61" s="297">
        <f t="shared" si="20"/>
        <v>4.0480380000000062</v>
      </c>
      <c r="AE61" s="294">
        <f t="shared" si="21"/>
        <v>18.410852713178294</v>
      </c>
      <c r="AF61" s="291">
        <f t="shared" si="7"/>
        <v>5212.4273981677861</v>
      </c>
      <c r="AG61" s="300">
        <f t="shared" si="22"/>
        <v>4.048038000000016</v>
      </c>
      <c r="AI61" s="264">
        <f t="shared" si="8"/>
        <v>100</v>
      </c>
    </row>
    <row r="62" spans="1:35" ht="18.75">
      <c r="A62" s="290">
        <f t="shared" si="24"/>
        <v>35</v>
      </c>
      <c r="B62" s="67">
        <f t="shared" si="25"/>
        <v>2050</v>
      </c>
      <c r="C62" s="291">
        <f>'P Matrix'!C50</f>
        <v>29457.779737089506</v>
      </c>
      <c r="D62" s="292">
        <f>'P Matrix'!D50</f>
        <v>0.13725858018484477</v>
      </c>
      <c r="E62" s="297">
        <f t="shared" si="11"/>
        <v>4.0480380000000009</v>
      </c>
      <c r="F62" s="226"/>
      <c r="G62" s="294">
        <f t="shared" si="23"/>
        <v>29.069767441860463</v>
      </c>
      <c r="H62" s="291">
        <f t="shared" si="1"/>
        <v>8563.3080631074135</v>
      </c>
      <c r="I62" s="298">
        <f t="shared" si="9"/>
        <v>4.0480379999999831</v>
      </c>
      <c r="K62" s="294">
        <f t="shared" si="12"/>
        <v>10.271317829457365</v>
      </c>
      <c r="L62" s="291">
        <f t="shared" si="2"/>
        <v>3025.7021822979532</v>
      </c>
      <c r="M62" s="297">
        <f t="shared" si="10"/>
        <v>4.0480379999999974</v>
      </c>
      <c r="O62" s="294">
        <f t="shared" si="13"/>
        <v>10.271317829457365</v>
      </c>
      <c r="P62" s="291">
        <f t="shared" si="3"/>
        <v>3025.7021822979532</v>
      </c>
      <c r="Q62" s="297">
        <f t="shared" si="14"/>
        <v>4.0480379999999974</v>
      </c>
      <c r="R62" s="299"/>
      <c r="S62" s="294">
        <f t="shared" si="15"/>
        <v>13.081395348837209</v>
      </c>
      <c r="T62" s="291">
        <f t="shared" si="4"/>
        <v>3853.4886283983365</v>
      </c>
      <c r="U62" s="297">
        <f t="shared" si="16"/>
        <v>4.048038000000008</v>
      </c>
      <c r="W62" s="294">
        <f t="shared" si="17"/>
        <v>2.9069767441860463</v>
      </c>
      <c r="X62" s="291">
        <f t="shared" si="5"/>
        <v>856.33080631074142</v>
      </c>
      <c r="Y62" s="297">
        <f t="shared" si="18"/>
        <v>4.0480379999999965</v>
      </c>
      <c r="AA62" s="294">
        <f t="shared" si="19"/>
        <v>15.988372093023255</v>
      </c>
      <c r="AB62" s="291">
        <f t="shared" si="6"/>
        <v>4709.8194347090775</v>
      </c>
      <c r="AC62" s="297">
        <f t="shared" si="20"/>
        <v>4.0480379999999938</v>
      </c>
      <c r="AE62" s="294">
        <f t="shared" si="21"/>
        <v>18.410852713178294</v>
      </c>
      <c r="AF62" s="291">
        <f t="shared" si="7"/>
        <v>5423.4284399680291</v>
      </c>
      <c r="AG62" s="300">
        <f t="shared" si="22"/>
        <v>4.0480379999999947</v>
      </c>
      <c r="AI62" s="264">
        <f t="shared" si="8"/>
        <v>100</v>
      </c>
    </row>
  </sheetData>
  <sheetProtection algorithmName="SHA-512" hashValue="VTW5XthYfL49TuQakd9zOBEXoTzwHCzjvj6a4XTrSWTO03+v0Ob2By4lR+k0FswFJC4WG3/ak3cjeA6RrcC9WA==" saltValue="9FmPIid8w1u9jhH03oHj8Q==" spinCount="100000" sheet="1" objects="1" scenarios="1"/>
  <mergeCells count="1">
    <mergeCell ref="A7:B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workbookViewId="0"/>
  </sheetViews>
  <sheetFormatPr defaultColWidth="9.140625" defaultRowHeight="15"/>
  <cols>
    <col min="1" max="1" width="15.85546875" style="257" customWidth="1"/>
    <col min="2" max="2" width="13.140625" style="204" customWidth="1"/>
    <col min="3" max="3" width="11" style="204" customWidth="1"/>
    <col min="4" max="4" width="11.5703125" style="204" customWidth="1"/>
    <col min="5" max="6" width="13.85546875" style="204" customWidth="1"/>
    <col min="7" max="7" width="9.85546875" style="225" customWidth="1"/>
    <col min="8" max="8" width="11.5703125" style="204" customWidth="1"/>
    <col min="9" max="9" width="15.7109375" style="253" customWidth="1"/>
    <col min="10" max="10" width="15.28515625" style="301" customWidth="1"/>
    <col min="11" max="11" width="14.42578125" style="264" customWidth="1"/>
    <col min="12" max="12" width="11" style="204" customWidth="1"/>
    <col min="13" max="13" width="14.85546875" style="204" customWidth="1"/>
    <col min="14" max="14" width="14.7109375" style="253" customWidth="1"/>
    <col min="15" max="15" width="14.28515625" style="204" customWidth="1"/>
    <col min="16" max="16" width="14.28515625" style="264" customWidth="1"/>
    <col min="17" max="17" width="9.140625" style="204"/>
    <col min="18" max="18" width="14.7109375" style="204" customWidth="1"/>
    <col min="19" max="19" width="14.5703125" style="253" customWidth="1"/>
    <col min="20" max="20" width="16.85546875" style="204" customWidth="1"/>
    <col min="21" max="21" width="13" style="204" customWidth="1"/>
    <col min="22" max="22" width="10.42578125" style="204" customWidth="1"/>
    <col min="23" max="23" width="17.42578125" style="253" customWidth="1"/>
    <col min="24" max="24" width="14.85546875" style="204" customWidth="1"/>
    <col min="25" max="25" width="13.5703125" style="204" customWidth="1"/>
    <col min="26" max="26" width="12.140625" style="204" customWidth="1"/>
    <col min="27" max="27" width="9.85546875" style="204" customWidth="1"/>
    <col min="28" max="28" width="19" style="204" customWidth="1"/>
    <col min="29" max="29" width="18" style="204" customWidth="1"/>
    <col min="30" max="31" width="16.28515625" style="204" customWidth="1"/>
    <col min="32" max="32" width="9.140625" style="204"/>
    <col min="33" max="33" width="16.85546875" style="204" customWidth="1"/>
    <col min="34" max="34" width="17.140625" style="204" customWidth="1"/>
    <col min="35" max="35" width="16" style="204" customWidth="1"/>
    <col min="36" max="36" width="12.42578125" style="204" customWidth="1"/>
    <col min="37" max="37" width="5.85546875" style="204" customWidth="1"/>
    <col min="38" max="38" width="12.28515625" style="204" customWidth="1"/>
    <col min="39" max="16384" width="9.140625" style="204"/>
  </cols>
  <sheetData>
    <row r="1" spans="1:40" ht="21.75" customHeight="1">
      <c r="A1" s="208" t="s">
        <v>332</v>
      </c>
    </row>
    <row r="4" spans="1:40" ht="22.5" customHeight="1">
      <c r="A4" s="252"/>
    </row>
    <row r="5" spans="1:40" ht="18.75" customHeight="1">
      <c r="A5" s="459"/>
      <c r="B5" s="458"/>
      <c r="D5" s="252"/>
      <c r="E5" s="252"/>
      <c r="F5" s="252"/>
      <c r="G5" s="254"/>
      <c r="H5" s="252"/>
      <c r="M5" s="255"/>
      <c r="R5" s="254"/>
      <c r="W5" s="254"/>
      <c r="X5" s="256"/>
      <c r="AB5" s="254"/>
      <c r="AG5" s="254"/>
    </row>
    <row r="6" spans="1:40">
      <c r="A6" s="204"/>
      <c r="H6" s="225"/>
      <c r="I6" s="302"/>
      <c r="M6" s="255"/>
      <c r="R6" s="255"/>
      <c r="W6" s="258"/>
      <c r="AB6" s="259"/>
      <c r="AG6" s="259"/>
      <c r="AL6" s="260"/>
    </row>
    <row r="7" spans="1:40" ht="31.5" customHeight="1">
      <c r="A7" s="467" t="s">
        <v>36</v>
      </c>
      <c r="B7" s="452"/>
      <c r="C7" s="452"/>
      <c r="D7" s="452"/>
      <c r="E7" s="452"/>
      <c r="F7" s="452"/>
      <c r="H7" s="225"/>
      <c r="I7" s="302"/>
      <c r="M7" s="255"/>
      <c r="R7" s="255"/>
      <c r="W7" s="258"/>
      <c r="AB7" s="259"/>
      <c r="AG7" s="259"/>
      <c r="AL7" s="260"/>
    </row>
    <row r="8" spans="1:40" ht="24" customHeight="1">
      <c r="A8" s="204"/>
      <c r="B8" s="460" t="s">
        <v>168</v>
      </c>
      <c r="C8" s="461"/>
      <c r="D8" s="462"/>
      <c r="E8" s="347"/>
      <c r="F8" s="347"/>
      <c r="H8" s="225"/>
      <c r="I8" s="302"/>
      <c r="M8" s="255"/>
      <c r="R8" s="255"/>
      <c r="W8" s="258"/>
      <c r="AB8" s="259"/>
      <c r="AG8" s="259"/>
      <c r="AL8" s="260"/>
    </row>
    <row r="9" spans="1:40" ht="24" customHeight="1">
      <c r="A9" s="204"/>
      <c r="B9" s="345"/>
      <c r="C9" s="346"/>
      <c r="D9" s="463" t="s">
        <v>242</v>
      </c>
      <c r="E9" s="464"/>
      <c r="F9" s="464"/>
      <c r="H9" s="225"/>
      <c r="I9" s="302"/>
      <c r="M9" s="255"/>
      <c r="R9" s="255"/>
      <c r="W9" s="258"/>
      <c r="AB9" s="259"/>
      <c r="AG9" s="259"/>
      <c r="AL9" s="260"/>
    </row>
    <row r="10" spans="1:40" ht="30.75" customHeight="1">
      <c r="A10" s="262"/>
      <c r="B10" s="303" t="s">
        <v>169</v>
      </c>
      <c r="C10" s="304" t="s">
        <v>170</v>
      </c>
      <c r="D10" s="305" t="s">
        <v>243</v>
      </c>
      <c r="E10" s="306" t="s">
        <v>244</v>
      </c>
      <c r="F10" s="178" t="s">
        <v>24</v>
      </c>
      <c r="G10" s="234"/>
      <c r="H10" s="225"/>
      <c r="I10" s="302"/>
      <c r="S10" s="263"/>
      <c r="X10" s="264"/>
    </row>
    <row r="11" spans="1:40" ht="15.75">
      <c r="A11" s="271" t="s">
        <v>172</v>
      </c>
      <c r="B11" s="267">
        <v>30</v>
      </c>
      <c r="C11" s="267">
        <f t="shared" ref="C11:C17" si="0">B11*100/B$18</f>
        <v>29.069767441860463</v>
      </c>
      <c r="D11" s="179">
        <v>9.1999999999999993</v>
      </c>
      <c r="E11" s="180" t="s">
        <v>245</v>
      </c>
      <c r="F11" s="181">
        <v>9.1999999999999993</v>
      </c>
      <c r="G11" s="271"/>
      <c r="H11" s="267"/>
      <c r="I11" s="225"/>
      <c r="AM11" s="270"/>
    </row>
    <row r="12" spans="1:40" ht="15.75">
      <c r="A12" s="271" t="s">
        <v>174</v>
      </c>
      <c r="B12" s="267">
        <v>10.6</v>
      </c>
      <c r="C12" s="267">
        <f t="shared" si="0"/>
        <v>10.271317829457365</v>
      </c>
      <c r="D12" s="182">
        <v>26.7</v>
      </c>
      <c r="E12" s="180" t="s">
        <v>246</v>
      </c>
      <c r="F12" s="181">
        <v>26.7</v>
      </c>
      <c r="G12" s="271"/>
      <c r="H12" s="267"/>
      <c r="I12" s="225"/>
      <c r="AM12" s="264"/>
      <c r="AN12" s="264"/>
    </row>
    <row r="13" spans="1:40" ht="15.75">
      <c r="A13" s="271" t="s">
        <v>176</v>
      </c>
      <c r="B13" s="267">
        <v>10.6</v>
      </c>
      <c r="C13" s="267">
        <f t="shared" si="0"/>
        <v>10.271317829457365</v>
      </c>
      <c r="D13" s="182">
        <v>91.3</v>
      </c>
      <c r="E13" s="180" t="s">
        <v>247</v>
      </c>
      <c r="F13" s="181">
        <v>91.3</v>
      </c>
      <c r="G13" s="271"/>
      <c r="H13" s="267"/>
      <c r="I13" s="225"/>
      <c r="AM13" s="264"/>
      <c r="AN13" s="264"/>
    </row>
    <row r="14" spans="1:40" ht="15.75">
      <c r="A14" s="271" t="s">
        <v>185</v>
      </c>
      <c r="B14" s="267">
        <v>13.5</v>
      </c>
      <c r="C14" s="267">
        <f t="shared" si="0"/>
        <v>13.081395348837209</v>
      </c>
      <c r="D14" s="182">
        <v>55.2</v>
      </c>
      <c r="E14" s="180" t="s">
        <v>248</v>
      </c>
      <c r="F14" s="181">
        <v>55.2</v>
      </c>
      <c r="G14" s="271"/>
      <c r="H14" s="267"/>
      <c r="I14" s="204"/>
      <c r="AM14" s="264"/>
      <c r="AN14" s="264"/>
    </row>
    <row r="15" spans="1:40" ht="15.75">
      <c r="A15" s="271" t="s">
        <v>158</v>
      </c>
      <c r="B15" s="267">
        <v>16.5</v>
      </c>
      <c r="C15" s="267">
        <f t="shared" si="0"/>
        <v>15.988372093023255</v>
      </c>
      <c r="D15" s="182">
        <v>1.3</v>
      </c>
      <c r="E15" s="180" t="s">
        <v>249</v>
      </c>
      <c r="F15" s="181">
        <v>1.3</v>
      </c>
      <c r="G15" s="271"/>
      <c r="H15" s="267"/>
      <c r="I15" s="225"/>
      <c r="AM15" s="264"/>
      <c r="AN15" s="264"/>
    </row>
    <row r="16" spans="1:40" ht="15.75">
      <c r="A16" s="271" t="s">
        <v>179</v>
      </c>
      <c r="B16" s="267">
        <v>19</v>
      </c>
      <c r="C16" s="267">
        <f t="shared" si="0"/>
        <v>18.410852713178294</v>
      </c>
      <c r="D16" s="182">
        <v>21.4</v>
      </c>
      <c r="E16" s="180" t="s">
        <v>250</v>
      </c>
      <c r="F16" s="181">
        <v>21.4</v>
      </c>
      <c r="G16" s="271"/>
      <c r="H16" s="267"/>
      <c r="I16" s="225"/>
      <c r="AM16" s="264"/>
      <c r="AN16" s="264"/>
    </row>
    <row r="17" spans="1:40" ht="15.75">
      <c r="A17" s="271" t="s">
        <v>296</v>
      </c>
      <c r="B17" s="267">
        <v>3</v>
      </c>
      <c r="C17" s="267">
        <f t="shared" si="0"/>
        <v>2.9069767441860463</v>
      </c>
      <c r="D17" s="182">
        <v>100</v>
      </c>
      <c r="E17" s="180"/>
      <c r="F17" s="181">
        <v>100</v>
      </c>
      <c r="G17" s="271"/>
      <c r="H17" s="267"/>
      <c r="I17" s="225"/>
      <c r="AM17" s="264"/>
      <c r="AN17" s="264"/>
    </row>
    <row r="18" spans="1:40" ht="16.5" thickBot="1">
      <c r="A18" s="272" t="s">
        <v>165</v>
      </c>
      <c r="B18" s="273">
        <f>SUM(B11:B17)</f>
        <v>103.2</v>
      </c>
      <c r="C18" s="274">
        <f>SUM(C11:C17)</f>
        <v>100</v>
      </c>
      <c r="D18" s="273"/>
      <c r="E18" s="273"/>
      <c r="F18" s="183"/>
      <c r="G18" s="269"/>
      <c r="H18" s="225"/>
      <c r="I18" s="225"/>
      <c r="S18" s="275"/>
      <c r="AM18" s="264"/>
      <c r="AN18" s="264"/>
    </row>
    <row r="19" spans="1:40" ht="15.75" thickTop="1">
      <c r="A19" s="465" t="s">
        <v>331</v>
      </c>
      <c r="B19" s="466"/>
      <c r="C19" s="466"/>
      <c r="D19" s="466"/>
      <c r="E19" s="466"/>
      <c r="F19" s="466"/>
      <c r="I19" s="204"/>
      <c r="AN19" s="264"/>
    </row>
    <row r="20" spans="1:40">
      <c r="A20" s="458"/>
      <c r="B20" s="458"/>
      <c r="C20" s="458"/>
      <c r="D20" s="458"/>
      <c r="E20" s="458"/>
      <c r="F20" s="458"/>
      <c r="G20" s="276"/>
      <c r="H20" s="255"/>
    </row>
    <row r="21" spans="1:40" s="344" customFormat="1" ht="45.75" customHeight="1">
      <c r="A21" s="277" t="s">
        <v>44</v>
      </c>
      <c r="B21" s="278"/>
      <c r="C21" s="279" t="s">
        <v>1</v>
      </c>
      <c r="D21" s="278" t="s">
        <v>29</v>
      </c>
      <c r="E21" s="280" t="s">
        <v>239</v>
      </c>
      <c r="F21" s="281"/>
      <c r="G21" s="281"/>
      <c r="H21" s="282" t="s">
        <v>187</v>
      </c>
      <c r="I21" s="283" t="s">
        <v>188</v>
      </c>
      <c r="J21" s="307" t="s">
        <v>251</v>
      </c>
      <c r="K21" s="308" t="s">
        <v>269</v>
      </c>
      <c r="M21" s="285" t="s">
        <v>190</v>
      </c>
      <c r="N21" s="283" t="s">
        <v>191</v>
      </c>
      <c r="O21" s="285" t="s">
        <v>252</v>
      </c>
      <c r="P21" s="308" t="s">
        <v>270</v>
      </c>
      <c r="R21" s="282" t="s">
        <v>222</v>
      </c>
      <c r="S21" s="283" t="s">
        <v>193</v>
      </c>
      <c r="T21" s="283" t="s">
        <v>253</v>
      </c>
      <c r="U21" s="308" t="s">
        <v>271</v>
      </c>
      <c r="V21" s="309"/>
      <c r="W21" s="282" t="s">
        <v>195</v>
      </c>
      <c r="X21" s="283" t="s">
        <v>196</v>
      </c>
      <c r="Y21" s="283" t="s">
        <v>254</v>
      </c>
      <c r="Z21" s="308" t="s">
        <v>272</v>
      </c>
      <c r="AB21" s="282" t="s">
        <v>199</v>
      </c>
      <c r="AC21" s="287" t="s">
        <v>200</v>
      </c>
      <c r="AD21" s="287" t="s">
        <v>255</v>
      </c>
      <c r="AE21" s="308" t="s">
        <v>273</v>
      </c>
      <c r="AG21" s="282" t="s">
        <v>202</v>
      </c>
      <c r="AH21" s="287" t="s">
        <v>203</v>
      </c>
      <c r="AI21" s="287" t="s">
        <v>256</v>
      </c>
      <c r="AJ21" s="308" t="s">
        <v>274</v>
      </c>
    </row>
    <row r="22" spans="1:40" ht="18.75">
      <c r="A22" s="290"/>
      <c r="B22" s="65">
        <v>2014</v>
      </c>
      <c r="C22" s="291">
        <f>'P Matrix'!C14</f>
        <v>6050</v>
      </c>
      <c r="D22" s="292">
        <f>'P Matrix'!D14</f>
        <v>0.11</v>
      </c>
      <c r="E22" s="293"/>
      <c r="F22" s="226"/>
      <c r="G22" s="226"/>
      <c r="H22" s="310">
        <v>29.464067704661662</v>
      </c>
      <c r="I22" s="291">
        <f t="shared" ref="I22:I58" si="1">$C22*H22/100</f>
        <v>1782.5760961320307</v>
      </c>
      <c r="J22" s="291">
        <f>I22*$D$11/100</f>
        <v>163.99700084414681</v>
      </c>
      <c r="K22" s="297"/>
      <c r="M22" s="311">
        <v>10.519074867157839</v>
      </c>
      <c r="N22" s="291">
        <f t="shared" ref="N22:N58" si="2">C22*M22/100</f>
        <v>636.40402946304926</v>
      </c>
      <c r="O22" s="291">
        <f>N22*$D$12/100</f>
        <v>169.91987586663413</v>
      </c>
      <c r="P22" s="297"/>
      <c r="R22" s="312">
        <v>9.9</v>
      </c>
      <c r="S22" s="291">
        <f t="shared" ref="S22:S58" si="3">C22*R22/100</f>
        <v>598.95000000000005</v>
      </c>
      <c r="T22" s="291">
        <f>S22*$D$13/100</f>
        <v>546.84135000000003</v>
      </c>
      <c r="U22" s="297"/>
      <c r="V22" s="313"/>
      <c r="W22" s="311">
        <v>13.3</v>
      </c>
      <c r="X22" s="291">
        <f t="shared" ref="X22:X58" si="4">C22*W22/100</f>
        <v>804.65</v>
      </c>
      <c r="Y22" s="291">
        <f>X22*$D$14/100</f>
        <v>444.16680000000002</v>
      </c>
      <c r="Z22" s="297"/>
      <c r="AB22" s="311">
        <v>15.241041028406627</v>
      </c>
      <c r="AC22" s="291">
        <f t="shared" ref="AC22:AC58" si="5">C22*AB22/100</f>
        <v>922.08298221860093</v>
      </c>
      <c r="AD22" s="291">
        <f>AC22*$D$15/100</f>
        <v>11.987078768841814</v>
      </c>
      <c r="AE22" s="297"/>
      <c r="AG22" s="311">
        <v>19.192928527078291</v>
      </c>
      <c r="AH22" s="291">
        <f t="shared" ref="AH22:AH58" si="6">C22*AG22/100</f>
        <v>1161.1721758882366</v>
      </c>
      <c r="AI22" s="291">
        <f>AH22*$D$16/100</f>
        <v>248.4908456400826</v>
      </c>
      <c r="AJ22" s="297"/>
    </row>
    <row r="23" spans="1:40" ht="18.75">
      <c r="A23" s="290"/>
      <c r="B23" s="66">
        <v>2015</v>
      </c>
      <c r="C23" s="291">
        <f>'P Matrix'!C15</f>
        <v>6292</v>
      </c>
      <c r="D23" s="292">
        <f>'P Matrix'!D15</f>
        <v>0.11133333333333334</v>
      </c>
      <c r="E23" s="297">
        <f>(C23-C22)/C22*100</f>
        <v>4</v>
      </c>
      <c r="F23" s="226"/>
      <c r="G23" s="226"/>
      <c r="H23" s="310">
        <v>29.549540768703782</v>
      </c>
      <c r="I23" s="291">
        <f t="shared" si="1"/>
        <v>1859.2571051668419</v>
      </c>
      <c r="J23" s="291">
        <f t="shared" ref="J23:J58" si="7">I23*$D$11/100</f>
        <v>171.05165367534946</v>
      </c>
      <c r="K23" s="297">
        <f>(J23-J22)/J22*100</f>
        <v>4.3016962474252667</v>
      </c>
      <c r="M23" s="311">
        <v>10.664328780535326</v>
      </c>
      <c r="N23" s="291">
        <f t="shared" si="2"/>
        <v>670.9995668712827</v>
      </c>
      <c r="O23" s="291">
        <f t="shared" ref="O23:O58" si="8">N23*$D$12/100</f>
        <v>179.15688435463247</v>
      </c>
      <c r="P23" s="297">
        <f>(O23-O22)/O22*100</f>
        <v>5.4360965371986474</v>
      </c>
      <c r="R23" s="312">
        <v>10</v>
      </c>
      <c r="S23" s="291">
        <f t="shared" si="3"/>
        <v>629.20000000000005</v>
      </c>
      <c r="T23" s="291">
        <f t="shared" ref="T23:T58" si="9">S23*$D$13/100</f>
        <v>574.45960000000002</v>
      </c>
      <c r="U23" s="297">
        <f>(T23-T22)/T22*100</f>
        <v>5.0505050505050484</v>
      </c>
      <c r="V23" s="313"/>
      <c r="W23" s="311">
        <v>13.3</v>
      </c>
      <c r="X23" s="291">
        <f t="shared" si="4"/>
        <v>836.83600000000001</v>
      </c>
      <c r="Y23" s="291">
        <f t="shared" ref="Y23:Y58" si="10">X23*$D$14/100</f>
        <v>461.93347200000005</v>
      </c>
      <c r="Z23" s="297">
        <f>(Y23-Y22)/Y22*100</f>
        <v>4.0000000000000062</v>
      </c>
      <c r="AB23" s="311">
        <v>15.490371462345266</v>
      </c>
      <c r="AC23" s="291">
        <f t="shared" si="5"/>
        <v>974.6541724107642</v>
      </c>
      <c r="AD23" s="291">
        <f t="shared" ref="AD23:AD58" si="11">AC23*$D$15/100</f>
        <v>12.670504241339936</v>
      </c>
      <c r="AE23" s="297">
        <f>(AD23-AD22)/AD22*100</f>
        <v>5.701351310667615</v>
      </c>
      <c r="AG23" s="311">
        <v>18.59009146894304</v>
      </c>
      <c r="AH23" s="291">
        <f t="shared" si="6"/>
        <v>1169.6885552258962</v>
      </c>
      <c r="AI23" s="291">
        <f t="shared" ref="AI23:AI58" si="12">AH23*$D$16/100</f>
        <v>250.31335081834175</v>
      </c>
      <c r="AJ23" s="297">
        <f>(AI23-AI22)/AI22*100</f>
        <v>0.73342950464215073</v>
      </c>
    </row>
    <row r="24" spans="1:40" ht="18.75">
      <c r="A24" s="290">
        <v>1</v>
      </c>
      <c r="B24" s="66">
        <v>2016</v>
      </c>
      <c r="C24" s="291">
        <f>'P Matrix'!C16</f>
        <v>6556.2640000000001</v>
      </c>
      <c r="D24" s="292">
        <f>'P Matrix'!D16</f>
        <v>0.11266666666666666</v>
      </c>
      <c r="E24" s="297">
        <f t="shared" ref="E24:E58" si="13">(C24-C23)/C23*100</f>
        <v>4.200000000000002</v>
      </c>
      <c r="F24" s="226"/>
      <c r="G24" s="226"/>
      <c r="H24" s="310">
        <f>'Type of service'!G28</f>
        <v>29.501563436019453</v>
      </c>
      <c r="I24" s="291">
        <f t="shared" si="1"/>
        <v>1934.2003829929063</v>
      </c>
      <c r="J24" s="291">
        <f t="shared" si="7"/>
        <v>177.94643523534739</v>
      </c>
      <c r="K24" s="297">
        <f t="shared" ref="K24:K58" si="14">(J24-J23)/J23*100</f>
        <v>4.0308184176248956</v>
      </c>
      <c r="M24" s="310">
        <f>'Type of service'!K28</f>
        <v>10.625027685427529</v>
      </c>
      <c r="N24" s="291">
        <f t="shared" si="2"/>
        <v>696.60486512971841</v>
      </c>
      <c r="O24" s="291">
        <f t="shared" si="8"/>
        <v>185.99349898963482</v>
      </c>
      <c r="P24" s="297">
        <f t="shared" ref="P24:P58" si="15">(O24-O23)/O23*100</f>
        <v>3.815993261788142</v>
      </c>
      <c r="R24" s="310">
        <f>'Type of service'!O28</f>
        <v>10.027131782945737</v>
      </c>
      <c r="S24" s="291">
        <f t="shared" si="3"/>
        <v>657.40523131782959</v>
      </c>
      <c r="T24" s="291">
        <f t="shared" si="9"/>
        <v>600.21097619317845</v>
      </c>
      <c r="U24" s="297">
        <f t="shared" ref="U24:U58" si="16">(T24-T23)/T23*100</f>
        <v>4.4827131782945973</v>
      </c>
      <c r="V24" s="313"/>
      <c r="W24" s="310">
        <f>'Type of service'!S28</f>
        <v>13.278139534883721</v>
      </c>
      <c r="X24" s="291">
        <f t="shared" si="4"/>
        <v>870.54988219534891</v>
      </c>
      <c r="Y24" s="291">
        <f t="shared" si="10"/>
        <v>480.54353497183263</v>
      </c>
      <c r="Z24" s="297">
        <f t="shared" ref="Z24:Z58" si="17">(Y24-Y23)/Y23*100</f>
        <v>4.0287322958559226</v>
      </c>
      <c r="AB24" s="310">
        <f>'Type of service'!AA28</f>
        <v>15.540171525413063</v>
      </c>
      <c r="AC24" s="291">
        <f t="shared" si="5"/>
        <v>1018.8546712589075</v>
      </c>
      <c r="AD24" s="291">
        <f t="shared" si="11"/>
        <v>13.245110726365796</v>
      </c>
      <c r="AE24" s="297">
        <f t="shared" ref="AE24:AE58" si="18">(AD24-AD23)/AD23*100</f>
        <v>4.5349930364341571</v>
      </c>
      <c r="AG24" s="310">
        <f>'Type of service'!AE28</f>
        <v>18.572167593366565</v>
      </c>
      <c r="AH24" s="291">
        <f t="shared" si="6"/>
        <v>1217.6403379435585</v>
      </c>
      <c r="AI24" s="291">
        <f t="shared" si="12"/>
        <v>260.57503231992155</v>
      </c>
      <c r="AJ24" s="297">
        <f t="shared" ref="AJ24:AJ58" si="19">(AI24-AI23)/AI23*100</f>
        <v>4.099534231007496</v>
      </c>
    </row>
    <row r="25" spans="1:40" ht="18.75">
      <c r="A25" s="290">
        <f>1+A24</f>
        <v>2</v>
      </c>
      <c r="B25" s="66">
        <v>2017</v>
      </c>
      <c r="C25" s="291">
        <f>'P Matrix'!C17</f>
        <v>6831.6270880000002</v>
      </c>
      <c r="D25" s="292">
        <f>'P Matrix'!D17</f>
        <v>0.11399999999999999</v>
      </c>
      <c r="E25" s="297">
        <f t="shared" si="13"/>
        <v>4.2000000000000011</v>
      </c>
      <c r="F25" s="226"/>
      <c r="G25" s="226"/>
      <c r="H25" s="310">
        <f>'Type of service'!G29</f>
        <v>29.45358610333512</v>
      </c>
      <c r="I25" s="291">
        <f t="shared" si="1"/>
        <v>2012.1591666228458</v>
      </c>
      <c r="J25" s="291">
        <f t="shared" si="7"/>
        <v>185.11864332930182</v>
      </c>
      <c r="K25" s="297">
        <f t="shared" si="14"/>
        <v>4.0305432836958186</v>
      </c>
      <c r="M25" s="310">
        <f>'Type of service'!K29</f>
        <v>10.585726590319734</v>
      </c>
      <c r="N25" s="291">
        <f t="shared" si="2"/>
        <v>723.17736520590176</v>
      </c>
      <c r="O25" s="291">
        <f t="shared" si="8"/>
        <v>193.0883565099758</v>
      </c>
      <c r="P25" s="297">
        <f t="shared" si="15"/>
        <v>3.8145728527513576</v>
      </c>
      <c r="R25" s="310">
        <f>'Type of service'!O29</f>
        <v>10.054263565891473</v>
      </c>
      <c r="S25" s="291">
        <f t="shared" si="3"/>
        <v>686.86979326635662</v>
      </c>
      <c r="T25" s="291">
        <f t="shared" si="9"/>
        <v>627.11212125218356</v>
      </c>
      <c r="U25" s="297">
        <f t="shared" si="16"/>
        <v>4.4819482025511883</v>
      </c>
      <c r="V25" s="313"/>
      <c r="W25" s="310">
        <f>'Type of service'!S29</f>
        <v>13.256279069767443</v>
      </c>
      <c r="X25" s="291">
        <f t="shared" si="4"/>
        <v>905.61955179110703</v>
      </c>
      <c r="Y25" s="291">
        <f t="shared" si="10"/>
        <v>499.90199258869114</v>
      </c>
      <c r="Z25" s="297">
        <f t="shared" si="17"/>
        <v>4.0284503292700062</v>
      </c>
      <c r="AB25" s="310">
        <f>'Type of service'!AA29</f>
        <v>15.589971588480863</v>
      </c>
      <c r="AC25" s="291">
        <f t="shared" si="5"/>
        <v>1065.0487220501625</v>
      </c>
      <c r="AD25" s="291">
        <f t="shared" si="11"/>
        <v>13.845633386652114</v>
      </c>
      <c r="AE25" s="297">
        <f t="shared" si="18"/>
        <v>4.5339195171159563</v>
      </c>
      <c r="AG25" s="310">
        <f>'Type of service'!AE29</f>
        <v>18.55424371779009</v>
      </c>
      <c r="AH25" s="291">
        <f t="shared" si="6"/>
        <v>1267.556739798086</v>
      </c>
      <c r="AI25" s="291">
        <f t="shared" si="12"/>
        <v>271.25714231679035</v>
      </c>
      <c r="AJ25" s="297">
        <f t="shared" si="19"/>
        <v>4.0994372721611407</v>
      </c>
    </row>
    <row r="26" spans="1:40" ht="18.75">
      <c r="A26" s="290">
        <f t="shared" ref="A26:A58" si="20">1+A25</f>
        <v>3</v>
      </c>
      <c r="B26" s="66">
        <v>2018</v>
      </c>
      <c r="C26" s="291">
        <f>'P Matrix'!C18</f>
        <v>7104.8921715200004</v>
      </c>
      <c r="D26" s="292">
        <f>'P Matrix'!D18</f>
        <v>0.11533333333333333</v>
      </c>
      <c r="E26" s="297">
        <f t="shared" si="13"/>
        <v>4.0000000000000027</v>
      </c>
      <c r="F26" s="226"/>
      <c r="G26" s="226"/>
      <c r="H26" s="310">
        <f>'Type of service'!G30</f>
        <v>29.405608770650787</v>
      </c>
      <c r="I26" s="291">
        <f t="shared" si="1"/>
        <v>2089.2367955337663</v>
      </c>
      <c r="J26" s="291">
        <f t="shared" si="7"/>
        <v>192.20978518910647</v>
      </c>
      <c r="K26" s="297">
        <f t="shared" si="14"/>
        <v>3.8305930360511762</v>
      </c>
      <c r="M26" s="310">
        <f>'Type of service'!K30</f>
        <v>10.546425495211938</v>
      </c>
      <c r="N26" s="291">
        <f t="shared" si="2"/>
        <v>749.31215938450248</v>
      </c>
      <c r="O26" s="291">
        <f t="shared" si="8"/>
        <v>200.06634655566216</v>
      </c>
      <c r="P26" s="297">
        <f t="shared" si="15"/>
        <v>3.6138844267007135</v>
      </c>
      <c r="R26" s="310">
        <f>'Type of service'!O30</f>
        <v>10.081395348837209</v>
      </c>
      <c r="S26" s="291">
        <f t="shared" si="3"/>
        <v>716.27226891951625</v>
      </c>
      <c r="T26" s="291">
        <f t="shared" si="9"/>
        <v>653.95658152351837</v>
      </c>
      <c r="U26" s="297">
        <f t="shared" si="16"/>
        <v>4.280647648419432</v>
      </c>
      <c r="V26" s="313"/>
      <c r="W26" s="310">
        <f>'Type of service'!S30</f>
        <v>13.234418604651164</v>
      </c>
      <c r="X26" s="291">
        <f t="shared" si="4"/>
        <v>940.29117138804713</v>
      </c>
      <c r="Y26" s="291">
        <f t="shared" si="10"/>
        <v>519.04072660620204</v>
      </c>
      <c r="Z26" s="297">
        <f t="shared" si="17"/>
        <v>3.8284972457106901</v>
      </c>
      <c r="AB26" s="310">
        <f>'Type of service'!AA30</f>
        <v>15.639771651548664</v>
      </c>
      <c r="AC26" s="291">
        <f t="shared" si="5"/>
        <v>1111.1889117144854</v>
      </c>
      <c r="AD26" s="291">
        <f t="shared" si="11"/>
        <v>14.44545585228831</v>
      </c>
      <c r="AE26" s="297">
        <f t="shared" si="18"/>
        <v>4.3322139831786597</v>
      </c>
      <c r="AG26" s="310">
        <f>'Type of service'!AE30</f>
        <v>18.536319842213615</v>
      </c>
      <c r="AH26" s="291">
        <f t="shared" si="6"/>
        <v>1316.9855373573437</v>
      </c>
      <c r="AI26" s="291">
        <f t="shared" si="12"/>
        <v>281.83490499447157</v>
      </c>
      <c r="AJ26" s="297">
        <f t="shared" si="19"/>
        <v>3.8995333311179237</v>
      </c>
    </row>
    <row r="27" spans="1:40" ht="18.75">
      <c r="A27" s="290">
        <f t="shared" si="20"/>
        <v>4</v>
      </c>
      <c r="B27" s="66">
        <v>2019</v>
      </c>
      <c r="C27" s="291">
        <f>'P Matrix'!C19</f>
        <v>7389.0878583808008</v>
      </c>
      <c r="D27" s="292">
        <f>'P Matrix'!D19</f>
        <v>0.11666666666666667</v>
      </c>
      <c r="E27" s="297">
        <f t="shared" si="13"/>
        <v>4.0000000000000053</v>
      </c>
      <c r="F27" s="226"/>
      <c r="G27" s="226"/>
      <c r="H27" s="310">
        <f>'Type of service'!G31</f>
        <v>29.357631437966454</v>
      </c>
      <c r="I27" s="291">
        <f t="shared" si="1"/>
        <v>2169.261180090964</v>
      </c>
      <c r="J27" s="291">
        <f t="shared" si="7"/>
        <v>199.57202856836867</v>
      </c>
      <c r="K27" s="297">
        <f t="shared" si="14"/>
        <v>3.830316636595176</v>
      </c>
      <c r="M27" s="310">
        <f>'Type of service'!K31</f>
        <v>10.507124400104141</v>
      </c>
      <c r="N27" s="291">
        <f t="shared" si="2"/>
        <v>776.38065331306166</v>
      </c>
      <c r="O27" s="291">
        <f t="shared" si="8"/>
        <v>207.29363443458749</v>
      </c>
      <c r="P27" s="297">
        <f t="shared" si="15"/>
        <v>3.6124455728562821</v>
      </c>
      <c r="R27" s="310">
        <f>'Type of service'!O31</f>
        <v>10.108527131782946</v>
      </c>
      <c r="S27" s="291">
        <f t="shared" si="3"/>
        <v>746.92795095570273</v>
      </c>
      <c r="T27" s="291">
        <f t="shared" si="9"/>
        <v>681.9452192225566</v>
      </c>
      <c r="U27" s="297">
        <f t="shared" si="16"/>
        <v>4.2798923490965244</v>
      </c>
      <c r="V27" s="313"/>
      <c r="W27" s="310">
        <f>'Type of service'!S31</f>
        <v>13.212558139534885</v>
      </c>
      <c r="X27" s="291">
        <f t="shared" si="4"/>
        <v>976.28752926987636</v>
      </c>
      <c r="Y27" s="291">
        <f t="shared" si="10"/>
        <v>538.91071615697172</v>
      </c>
      <c r="Z27" s="297">
        <f t="shared" si="17"/>
        <v>3.8282139593729996</v>
      </c>
      <c r="AB27" s="310">
        <f>'Type of service'!AA31</f>
        <v>15.689571714616463</v>
      </c>
      <c r="AC27" s="291">
        <f t="shared" si="5"/>
        <v>1159.3162385966734</v>
      </c>
      <c r="AD27" s="291">
        <f t="shared" si="11"/>
        <v>15.071111101756756</v>
      </c>
      <c r="AE27" s="297">
        <f t="shared" si="18"/>
        <v>4.3311561494913695</v>
      </c>
      <c r="AG27" s="310">
        <f>'Type of service'!AE31</f>
        <v>18.51839596663714</v>
      </c>
      <c r="AH27" s="291">
        <f t="shared" si="6"/>
        <v>1368.340547937665</v>
      </c>
      <c r="AI27" s="291">
        <f t="shared" si="12"/>
        <v>292.82487725866025</v>
      </c>
      <c r="AJ27" s="297">
        <f t="shared" si="19"/>
        <v>3.8994361838907983</v>
      </c>
    </row>
    <row r="28" spans="1:40" ht="18.75">
      <c r="A28" s="290">
        <f t="shared" si="20"/>
        <v>5</v>
      </c>
      <c r="B28" s="67">
        <v>2020</v>
      </c>
      <c r="C28" s="291">
        <f>'P Matrix'!C20</f>
        <v>7700.6193696057517</v>
      </c>
      <c r="D28" s="292">
        <f>'P Matrix'!D20</f>
        <v>0.11799999999999999</v>
      </c>
      <c r="E28" s="297">
        <f t="shared" si="13"/>
        <v>4.2161024093333488</v>
      </c>
      <c r="F28" s="226"/>
      <c r="G28" s="226"/>
      <c r="H28" s="310">
        <f>'Type of service'!G32</f>
        <v>29.309654105282121</v>
      </c>
      <c r="I28" s="291">
        <f t="shared" si="1"/>
        <v>2257.0249011958022</v>
      </c>
      <c r="J28" s="291">
        <f t="shared" si="7"/>
        <v>207.64629091001379</v>
      </c>
      <c r="K28" s="297">
        <f t="shared" si="14"/>
        <v>4.0457885804768843</v>
      </c>
      <c r="M28" s="310">
        <f>'Type of service'!K32</f>
        <v>10.467823304996346</v>
      </c>
      <c r="N28" s="291">
        <f t="shared" si="2"/>
        <v>806.08722900065356</v>
      </c>
      <c r="O28" s="291">
        <f t="shared" si="8"/>
        <v>215.2252901431745</v>
      </c>
      <c r="P28" s="297">
        <f t="shared" si="15"/>
        <v>3.8262900499676884</v>
      </c>
      <c r="R28" s="310">
        <f>'Type of service'!O32</f>
        <v>10.135658914728683</v>
      </c>
      <c r="S28" s="291">
        <f t="shared" si="3"/>
        <v>780.50851362476908</v>
      </c>
      <c r="T28" s="291">
        <f t="shared" si="9"/>
        <v>712.60427293941405</v>
      </c>
      <c r="U28" s="297">
        <f t="shared" si="16"/>
        <v>4.495823543100709</v>
      </c>
      <c r="V28" s="313"/>
      <c r="W28" s="310">
        <f>'Type of service'!S32</f>
        <v>13.190697674418605</v>
      </c>
      <c r="X28" s="291">
        <f t="shared" si="4"/>
        <v>1015.7654201024145</v>
      </c>
      <c r="Y28" s="291">
        <f t="shared" si="10"/>
        <v>560.70251189653277</v>
      </c>
      <c r="Z28" s="297">
        <f t="shared" si="17"/>
        <v>4.0436745988204894</v>
      </c>
      <c r="AB28" s="310">
        <f>'Type of service'!AA32</f>
        <v>15.73937177768426</v>
      </c>
      <c r="AC28" s="291">
        <f t="shared" si="5"/>
        <v>1212.0291117666152</v>
      </c>
      <c r="AD28" s="291">
        <f t="shared" si="11"/>
        <v>15.756378452965999</v>
      </c>
      <c r="AE28" s="297">
        <f t="shared" si="18"/>
        <v>4.5468933682624426</v>
      </c>
      <c r="AG28" s="310">
        <f>'Type of service'!AE32</f>
        <v>18.500472091060665</v>
      </c>
      <c r="AH28" s="291">
        <f t="shared" si="6"/>
        <v>1424.6509373127237</v>
      </c>
      <c r="AI28" s="291">
        <f t="shared" si="12"/>
        <v>304.87530058492285</v>
      </c>
      <c r="AJ28" s="297">
        <f t="shared" si="19"/>
        <v>4.1152320933505022</v>
      </c>
    </row>
    <row r="29" spans="1:40" ht="18.75">
      <c r="A29" s="290">
        <f t="shared" si="20"/>
        <v>6</v>
      </c>
      <c r="B29" s="8">
        <f t="shared" ref="B29:B58" si="21">B28+1</f>
        <v>2021</v>
      </c>
      <c r="C29" s="291">
        <f>'P Matrix'!C21</f>
        <v>8041.9265923725961</v>
      </c>
      <c r="D29" s="292">
        <f>'P Matrix'!D21</f>
        <v>0.11843568034029307</v>
      </c>
      <c r="E29" s="297">
        <f t="shared" si="13"/>
        <v>4.432204818666662</v>
      </c>
      <c r="F29" s="226"/>
      <c r="G29" s="226"/>
      <c r="H29" s="310">
        <f>'Type of service'!G33</f>
        <v>29.261676772597792</v>
      </c>
      <c r="I29" s="291">
        <f t="shared" si="1"/>
        <v>2353.202565749657</v>
      </c>
      <c r="J29" s="291">
        <f t="shared" si="7"/>
        <v>216.49463604896843</v>
      </c>
      <c r="K29" s="297">
        <f t="shared" si="14"/>
        <v>4.2612584603252976</v>
      </c>
      <c r="M29" s="310">
        <f>'Type of service'!K33</f>
        <v>10.428522209888548</v>
      </c>
      <c r="N29" s="291">
        <f t="shared" si="2"/>
        <v>838.65410078850948</v>
      </c>
      <c r="O29" s="291">
        <f t="shared" si="8"/>
        <v>223.92064491053202</v>
      </c>
      <c r="P29" s="297">
        <f t="shared" si="15"/>
        <v>4.0401175724159071</v>
      </c>
      <c r="R29" s="310">
        <f>'Type of service'!O33</f>
        <v>10.162790697674419</v>
      </c>
      <c r="S29" s="291">
        <f t="shared" si="3"/>
        <v>817.28416764344763</v>
      </c>
      <c r="T29" s="291">
        <f t="shared" si="9"/>
        <v>746.18044505846763</v>
      </c>
      <c r="U29" s="297">
        <f t="shared" si="16"/>
        <v>4.7117556537453211</v>
      </c>
      <c r="V29" s="313"/>
      <c r="W29" s="310">
        <f>'Type of service'!S33</f>
        <v>13.168837209302326</v>
      </c>
      <c r="X29" s="291">
        <f t="shared" si="4"/>
        <v>1059.0282214411411</v>
      </c>
      <c r="Y29" s="291">
        <f t="shared" si="10"/>
        <v>584.58357823550989</v>
      </c>
      <c r="Z29" s="297">
        <f t="shared" si="17"/>
        <v>4.2591331111040089</v>
      </c>
      <c r="AB29" s="310">
        <f>'Type of service'!AA33</f>
        <v>15.789171840752058</v>
      </c>
      <c r="AC29" s="291">
        <f t="shared" si="5"/>
        <v>1269.7536089768455</v>
      </c>
      <c r="AD29" s="291">
        <f t="shared" si="11"/>
        <v>16.506796916698992</v>
      </c>
      <c r="AE29" s="297">
        <f t="shared" si="18"/>
        <v>4.7626328979914385</v>
      </c>
      <c r="AG29" s="310">
        <f>'Type of service'!AE33</f>
        <v>18.482548215484194</v>
      </c>
      <c r="AH29" s="291">
        <f t="shared" si="6"/>
        <v>1486.35295988911</v>
      </c>
      <c r="AI29" s="291">
        <f t="shared" si="12"/>
        <v>318.0795334162695</v>
      </c>
      <c r="AJ29" s="297">
        <f t="shared" si="19"/>
        <v>4.3310274089155385</v>
      </c>
    </row>
    <row r="30" spans="1:40" ht="18.75">
      <c r="A30" s="290">
        <f t="shared" si="20"/>
        <v>7</v>
      </c>
      <c r="B30" s="8">
        <f t="shared" si="21"/>
        <v>2022</v>
      </c>
      <c r="C30" s="291">
        <f>'P Matrix'!C22</f>
        <v>8415.7400474363058</v>
      </c>
      <c r="D30" s="292">
        <f>'P Matrix'!D22</f>
        <v>0.11911895410279807</v>
      </c>
      <c r="E30" s="297">
        <f t="shared" si="13"/>
        <v>4.648307228000002</v>
      </c>
      <c r="F30" s="226"/>
      <c r="G30" s="226"/>
      <c r="H30" s="310">
        <f>'Type of service'!G34</f>
        <v>29.213699439913459</v>
      </c>
      <c r="I30" s="291">
        <f t="shared" si="1"/>
        <v>2458.5490031024729</v>
      </c>
      <c r="J30" s="291">
        <f t="shared" si="7"/>
        <v>226.18650828542749</v>
      </c>
      <c r="K30" s="297">
        <f t="shared" si="14"/>
        <v>4.4767262659878924</v>
      </c>
      <c r="M30" s="310">
        <f>'Type of service'!K34</f>
        <v>10.389221114780753</v>
      </c>
      <c r="N30" s="291">
        <f t="shared" si="2"/>
        <v>874.32984197331245</v>
      </c>
      <c r="O30" s="291">
        <f t="shared" si="8"/>
        <v>233.44606780687442</v>
      </c>
      <c r="P30" s="297">
        <f t="shared" si="15"/>
        <v>4.2539279485142201</v>
      </c>
      <c r="R30" s="310">
        <f>'Type of service'!O34</f>
        <v>10.189922480620156</v>
      </c>
      <c r="S30" s="291">
        <f t="shared" si="3"/>
        <v>857.55738700426548</v>
      </c>
      <c r="T30" s="291">
        <f t="shared" si="9"/>
        <v>782.94989433489434</v>
      </c>
      <c r="U30" s="297">
        <f t="shared" si="16"/>
        <v>4.9276886736887899</v>
      </c>
      <c r="V30" s="313"/>
      <c r="W30" s="310">
        <f>'Type of service'!S34</f>
        <v>13.146976744186047</v>
      </c>
      <c r="X30" s="291">
        <f t="shared" si="4"/>
        <v>1106.4153868876028</v>
      </c>
      <c r="Y30" s="291">
        <f t="shared" si="10"/>
        <v>610.74129356195681</v>
      </c>
      <c r="Z30" s="297">
        <f t="shared" si="17"/>
        <v>4.4745894856302</v>
      </c>
      <c r="AB30" s="310">
        <f>'Type of service'!AA34</f>
        <v>15.838971903819857</v>
      </c>
      <c r="AC30" s="291">
        <f t="shared" si="5"/>
        <v>1332.9667016119524</v>
      </c>
      <c r="AD30" s="291">
        <f t="shared" si="11"/>
        <v>17.32856712095538</v>
      </c>
      <c r="AE30" s="297">
        <f t="shared" si="18"/>
        <v>4.9783747168116559</v>
      </c>
      <c r="AG30" s="310">
        <f>'Type of service'!AE34</f>
        <v>18.464624339907719</v>
      </c>
      <c r="AH30" s="291">
        <f t="shared" si="6"/>
        <v>1553.9347851822854</v>
      </c>
      <c r="AI30" s="291">
        <f t="shared" si="12"/>
        <v>332.54204402900905</v>
      </c>
      <c r="AJ30" s="297">
        <f t="shared" si="19"/>
        <v>4.5468221288581043</v>
      </c>
    </row>
    <row r="31" spans="1:40" ht="18.75">
      <c r="A31" s="290">
        <f t="shared" si="20"/>
        <v>8</v>
      </c>
      <c r="B31" s="8">
        <f t="shared" si="21"/>
        <v>2023</v>
      </c>
      <c r="C31" s="291">
        <f>'P Matrix'!C23</f>
        <v>8825.1161173567198</v>
      </c>
      <c r="D31" s="292">
        <f>'P Matrix'!D23</f>
        <v>0.12005357370224057</v>
      </c>
      <c r="E31" s="297">
        <f t="shared" si="13"/>
        <v>4.8644096373333516</v>
      </c>
      <c r="F31" s="226"/>
      <c r="G31" s="226"/>
      <c r="H31" s="310">
        <f>'Type of service'!G35</f>
        <v>29.165722107229129</v>
      </c>
      <c r="I31" s="291">
        <f t="shared" si="1"/>
        <v>2573.9088424285496</v>
      </c>
      <c r="J31" s="291">
        <f t="shared" si="7"/>
        <v>236.79961350342654</v>
      </c>
      <c r="K31" s="297">
        <f t="shared" si="14"/>
        <v>4.6921919872454296</v>
      </c>
      <c r="M31" s="310">
        <f>'Type of service'!K35</f>
        <v>10.349920019672957</v>
      </c>
      <c r="N31" s="291">
        <f t="shared" si="2"/>
        <v>913.39245978968802</v>
      </c>
      <c r="O31" s="291">
        <f t="shared" si="8"/>
        <v>243.87578676384669</v>
      </c>
      <c r="P31" s="297">
        <f t="shared" si="15"/>
        <v>4.4677209836751581</v>
      </c>
      <c r="R31" s="310">
        <f>'Type of service'!O35</f>
        <v>10.217054263565892</v>
      </c>
      <c r="S31" s="291">
        <f t="shared" si="3"/>
        <v>901.66690253303545</v>
      </c>
      <c r="T31" s="291">
        <f t="shared" si="9"/>
        <v>823.22188201266135</v>
      </c>
      <c r="U31" s="297">
        <f t="shared" si="16"/>
        <v>5.1436225956678285</v>
      </c>
      <c r="V31" s="313"/>
      <c r="W31" s="310">
        <f>'Type of service'!S35</f>
        <v>13.125116279069767</v>
      </c>
      <c r="X31" s="291">
        <f t="shared" si="4"/>
        <v>1158.3067521659966</v>
      </c>
      <c r="Y31" s="291">
        <f t="shared" si="10"/>
        <v>639.38532719563011</v>
      </c>
      <c r="Z31" s="297">
        <f t="shared" si="17"/>
        <v>4.6900437117352869</v>
      </c>
      <c r="AB31" s="310">
        <f>'Type of service'!AA35</f>
        <v>15.888771966887656</v>
      </c>
      <c r="AC31" s="291">
        <f t="shared" si="5"/>
        <v>1402.2025756998587</v>
      </c>
      <c r="AD31" s="291">
        <f t="shared" si="11"/>
        <v>18.228633484098165</v>
      </c>
      <c r="AE31" s="297">
        <f t="shared" si="18"/>
        <v>5.1941188031313725</v>
      </c>
      <c r="AG31" s="310">
        <f>'Type of service'!AE35</f>
        <v>18.446700464331244</v>
      </c>
      <c r="AH31" s="291">
        <f t="shared" si="6"/>
        <v>1627.9427357982133</v>
      </c>
      <c r="AI31" s="291">
        <f t="shared" si="12"/>
        <v>348.37974546081767</v>
      </c>
      <c r="AJ31" s="297">
        <f t="shared" si="19"/>
        <v>4.7626162514436929</v>
      </c>
    </row>
    <row r="32" spans="1:40" ht="18.75">
      <c r="A32" s="290">
        <f t="shared" si="20"/>
        <v>9</v>
      </c>
      <c r="B32" s="8">
        <f t="shared" si="21"/>
        <v>2024</v>
      </c>
      <c r="C32" s="291">
        <f>'P Matrix'!C24</f>
        <v>9273.4772048313498</v>
      </c>
      <c r="D32" s="292">
        <f>'P Matrix'!D24</f>
        <v>0.12124487150506072</v>
      </c>
      <c r="E32" s="297">
        <f t="shared" si="13"/>
        <v>5.0805120466666702</v>
      </c>
      <c r="F32" s="226"/>
      <c r="G32" s="226"/>
      <c r="H32" s="310">
        <f>'Type of service'!G36</f>
        <v>29.117744774544796</v>
      </c>
      <c r="I32" s="291">
        <f t="shared" si="1"/>
        <v>2700.2274242283834</v>
      </c>
      <c r="J32" s="291">
        <f t="shared" si="7"/>
        <v>248.42092302901125</v>
      </c>
      <c r="K32" s="297">
        <f t="shared" si="14"/>
        <v>4.90765561381144</v>
      </c>
      <c r="M32" s="310">
        <f>'Type of service'!K36</f>
        <v>10.31061892456516</v>
      </c>
      <c r="N32" s="291">
        <f t="shared" si="2"/>
        <v>956.15289564657735</v>
      </c>
      <c r="O32" s="291">
        <f t="shared" si="8"/>
        <v>255.29282313763616</v>
      </c>
      <c r="P32" s="297">
        <f t="shared" si="15"/>
        <v>4.681496480355789</v>
      </c>
      <c r="R32" s="310">
        <f>'Type of service'!O36</f>
        <v>10.244186046511627</v>
      </c>
      <c r="S32" s="291">
        <f t="shared" si="3"/>
        <v>949.99225784376961</v>
      </c>
      <c r="T32" s="291">
        <f t="shared" si="9"/>
        <v>867.34293141136163</v>
      </c>
      <c r="U32" s="297">
        <f t="shared" si="16"/>
        <v>5.359557412496196</v>
      </c>
      <c r="V32" s="313"/>
      <c r="W32" s="310">
        <f>'Type of service'!S36</f>
        <v>13.103255813953487</v>
      </c>
      <c r="X32" s="291">
        <f t="shared" si="4"/>
        <v>1215.1274409977152</v>
      </c>
      <c r="Y32" s="291">
        <f t="shared" si="10"/>
        <v>670.75034743073877</v>
      </c>
      <c r="Z32" s="297">
        <f t="shared" si="17"/>
        <v>4.905495778684335</v>
      </c>
      <c r="AB32" s="310">
        <f>'Type of service'!AA36</f>
        <v>15.938572029955457</v>
      </c>
      <c r="AC32" s="291">
        <f t="shared" si="5"/>
        <v>1478.0598439735447</v>
      </c>
      <c r="AD32" s="291">
        <f t="shared" si="11"/>
        <v>19.214777971656083</v>
      </c>
      <c r="AE32" s="297">
        <f t="shared" si="18"/>
        <v>5.4098651356295395</v>
      </c>
      <c r="AG32" s="310">
        <f>'Type of service'!AE36</f>
        <v>18.428776588754769</v>
      </c>
      <c r="AH32" s="291">
        <f t="shared" si="6"/>
        <v>1708.9883960874699</v>
      </c>
      <c r="AI32" s="291">
        <f t="shared" si="12"/>
        <v>365.72351676271859</v>
      </c>
      <c r="AJ32" s="297">
        <f t="shared" si="19"/>
        <v>4.9784097749309515</v>
      </c>
    </row>
    <row r="33" spans="1:36" ht="18.75">
      <c r="A33" s="290">
        <f t="shared" si="20"/>
        <v>10</v>
      </c>
      <c r="B33" s="67">
        <f t="shared" si="21"/>
        <v>2025</v>
      </c>
      <c r="C33" s="291">
        <f>'P Matrix'!C25</f>
        <v>9764.6575390363123</v>
      </c>
      <c r="D33" s="292">
        <f>'P Matrix'!D25</f>
        <v>0.12269980996312146</v>
      </c>
      <c r="E33" s="297">
        <f t="shared" si="13"/>
        <v>5.2966144560000057</v>
      </c>
      <c r="F33" s="226"/>
      <c r="G33" s="226"/>
      <c r="H33" s="310">
        <f>'Type of service'!G37</f>
        <v>29.069767441860463</v>
      </c>
      <c r="I33" s="291">
        <f t="shared" si="1"/>
        <v>2838.5632380919515</v>
      </c>
      <c r="J33" s="291">
        <f t="shared" si="7"/>
        <v>261.14781790445954</v>
      </c>
      <c r="K33" s="297">
        <f t="shared" si="14"/>
        <v>5.123117135331638</v>
      </c>
      <c r="M33" s="310">
        <f>'Type of service'!K37</f>
        <v>10.271317829457365</v>
      </c>
      <c r="N33" s="291">
        <f t="shared" si="2"/>
        <v>1002.9590107924894</v>
      </c>
      <c r="O33" s="291">
        <f t="shared" si="8"/>
        <v>267.7900558815947</v>
      </c>
      <c r="P33" s="297">
        <f t="shared" si="15"/>
        <v>4.8952542380013924</v>
      </c>
      <c r="R33" s="310">
        <f>'Type of service'!O37</f>
        <v>10.271317829457365</v>
      </c>
      <c r="S33" s="291">
        <f t="shared" si="3"/>
        <v>1002.9590107924894</v>
      </c>
      <c r="T33" s="291">
        <f t="shared" si="9"/>
        <v>915.70157685354275</v>
      </c>
      <c r="U33" s="297">
        <f t="shared" si="16"/>
        <v>5.5754931170639441</v>
      </c>
      <c r="V33" s="313"/>
      <c r="W33" s="310">
        <f>'Type of service'!S37</f>
        <v>13.081395348837209</v>
      </c>
      <c r="X33" s="291">
        <f t="shared" si="4"/>
        <v>1277.3534571413779</v>
      </c>
      <c r="Y33" s="291">
        <f t="shared" si="10"/>
        <v>705.09910834204072</v>
      </c>
      <c r="Z33" s="297">
        <f t="shared" si="17"/>
        <v>5.1209456756708995</v>
      </c>
      <c r="AB33" s="310">
        <f>'Type of service'!AA37</f>
        <v>15.988372093023255</v>
      </c>
      <c r="AC33" s="291">
        <f t="shared" si="5"/>
        <v>1561.2097809505731</v>
      </c>
      <c r="AD33" s="291">
        <f t="shared" si="11"/>
        <v>20.295727152357451</v>
      </c>
      <c r="AE33" s="297">
        <f t="shared" si="18"/>
        <v>5.6256136932515508</v>
      </c>
      <c r="AG33" s="310">
        <f>'Type of service'!AE37</f>
        <v>18.410852713178294</v>
      </c>
      <c r="AH33" s="291">
        <f t="shared" si="6"/>
        <v>1797.7567174582357</v>
      </c>
      <c r="AI33" s="291">
        <f t="shared" si="12"/>
        <v>384.71993753606245</v>
      </c>
      <c r="AJ33" s="297">
        <f t="shared" si="19"/>
        <v>5.1942026975718747</v>
      </c>
    </row>
    <row r="34" spans="1:36" ht="18.75">
      <c r="A34" s="290">
        <f t="shared" si="20"/>
        <v>11</v>
      </c>
      <c r="B34" s="8">
        <f t="shared" si="21"/>
        <v>2026</v>
      </c>
      <c r="C34" s="291">
        <f>'P Matrix'!C26</f>
        <v>10281.853801827803</v>
      </c>
      <c r="D34" s="292">
        <f>'P Matrix'!D26</f>
        <v>0.12417220768267892</v>
      </c>
      <c r="E34" s="297">
        <f t="shared" si="13"/>
        <v>5.2966144559999968</v>
      </c>
      <c r="F34" s="226"/>
      <c r="G34" s="226"/>
      <c r="H34" s="310">
        <f>'Type of service'!G38</f>
        <v>29.069767441860463</v>
      </c>
      <c r="I34" s="291">
        <f t="shared" si="1"/>
        <v>2988.9109889034312</v>
      </c>
      <c r="J34" s="291">
        <f t="shared" si="7"/>
        <v>274.97981097911565</v>
      </c>
      <c r="K34" s="297">
        <f t="shared" si="14"/>
        <v>5.2966144559999808</v>
      </c>
      <c r="M34" s="310">
        <f>'Type of service'!K38</f>
        <v>10.271317829457365</v>
      </c>
      <c r="N34" s="291">
        <f t="shared" si="2"/>
        <v>1056.0818827458791</v>
      </c>
      <c r="O34" s="291">
        <f t="shared" si="8"/>
        <v>281.97386269314973</v>
      </c>
      <c r="P34" s="297">
        <f t="shared" si="15"/>
        <v>5.2966144560000021</v>
      </c>
      <c r="R34" s="310">
        <f>'Type of service'!O38</f>
        <v>10.271317829457365</v>
      </c>
      <c r="S34" s="291">
        <f t="shared" si="3"/>
        <v>1056.0818827458791</v>
      </c>
      <c r="T34" s="291">
        <f t="shared" si="9"/>
        <v>964.20275894698761</v>
      </c>
      <c r="U34" s="297">
        <f t="shared" si="16"/>
        <v>5.296614456000019</v>
      </c>
      <c r="V34" s="313"/>
      <c r="W34" s="310">
        <f>'Type of service'!S38</f>
        <v>13.081395348837209</v>
      </c>
      <c r="X34" s="291">
        <f t="shared" si="4"/>
        <v>1345.0099450065441</v>
      </c>
      <c r="Y34" s="291">
        <f t="shared" si="10"/>
        <v>742.4454896436124</v>
      </c>
      <c r="Z34" s="297">
        <f t="shared" si="17"/>
        <v>5.2966144560000075</v>
      </c>
      <c r="AB34" s="310">
        <f>'Type of service'!AA38</f>
        <v>15.988372093023255</v>
      </c>
      <c r="AC34" s="291">
        <f t="shared" si="5"/>
        <v>1643.9010438968869</v>
      </c>
      <c r="AD34" s="291">
        <f t="shared" si="11"/>
        <v>21.370713570659532</v>
      </c>
      <c r="AE34" s="297">
        <f t="shared" si="18"/>
        <v>5.2966144559999995</v>
      </c>
      <c r="AG34" s="310">
        <f>'Type of service'!AE38</f>
        <v>18.410852713178294</v>
      </c>
      <c r="AH34" s="291">
        <f t="shared" si="6"/>
        <v>1892.9769596388398</v>
      </c>
      <c r="AI34" s="291">
        <f t="shared" si="12"/>
        <v>405.09706936271169</v>
      </c>
      <c r="AJ34" s="297">
        <f t="shared" si="19"/>
        <v>5.2966144559999986</v>
      </c>
    </row>
    <row r="35" spans="1:36" ht="18.75">
      <c r="A35" s="290">
        <f t="shared" si="20"/>
        <v>12</v>
      </c>
      <c r="B35" s="8">
        <f t="shared" si="21"/>
        <v>2027</v>
      </c>
      <c r="C35" s="291">
        <f>'P Matrix'!C27</f>
        <v>10826.4439566402</v>
      </c>
      <c r="D35" s="292">
        <f>'P Matrix'!D27</f>
        <v>0.12566227417487108</v>
      </c>
      <c r="E35" s="297">
        <f t="shared" si="13"/>
        <v>5.2966144559999959</v>
      </c>
      <c r="F35" s="226"/>
      <c r="G35" s="226"/>
      <c r="H35" s="310">
        <f>'Type of service'!G39</f>
        <v>29.069767441860463</v>
      </c>
      <c r="I35" s="291">
        <f t="shared" si="1"/>
        <v>3147.2220804186627</v>
      </c>
      <c r="J35" s="291">
        <f t="shared" si="7"/>
        <v>289.54443139851696</v>
      </c>
      <c r="K35" s="297">
        <f t="shared" si="14"/>
        <v>5.2966144559999977</v>
      </c>
      <c r="M35" s="310">
        <f>'Type of service'!K39</f>
        <v>10.271317829457365</v>
      </c>
      <c r="N35" s="291">
        <f t="shared" si="2"/>
        <v>1112.0184684145943</v>
      </c>
      <c r="O35" s="291">
        <f t="shared" si="8"/>
        <v>296.90893106669665</v>
      </c>
      <c r="P35" s="297">
        <f t="shared" si="15"/>
        <v>5.2966144559999879</v>
      </c>
      <c r="R35" s="310">
        <f>'Type of service'!O39</f>
        <v>10.271317829457365</v>
      </c>
      <c r="S35" s="291">
        <f t="shared" si="3"/>
        <v>1112.0184684145943</v>
      </c>
      <c r="T35" s="291">
        <f t="shared" si="9"/>
        <v>1015.2728616625245</v>
      </c>
      <c r="U35" s="297">
        <f t="shared" si="16"/>
        <v>5.2966144559999924</v>
      </c>
      <c r="V35" s="313"/>
      <c r="W35" s="310">
        <f>'Type of service'!S39</f>
        <v>13.081395348837209</v>
      </c>
      <c r="X35" s="291">
        <f t="shared" si="4"/>
        <v>1416.2499361883984</v>
      </c>
      <c r="Y35" s="291">
        <f t="shared" si="10"/>
        <v>781.76996477599596</v>
      </c>
      <c r="Z35" s="297">
        <f t="shared" si="17"/>
        <v>5.2966144559999995</v>
      </c>
      <c r="AB35" s="310">
        <f>'Type of service'!AA39</f>
        <v>15.988372093023255</v>
      </c>
      <c r="AC35" s="291">
        <f t="shared" si="5"/>
        <v>1730.9721442302646</v>
      </c>
      <c r="AD35" s="291">
        <f t="shared" si="11"/>
        <v>22.502637874993439</v>
      </c>
      <c r="AE35" s="297">
        <f t="shared" si="18"/>
        <v>5.2966144560000021</v>
      </c>
      <c r="AG35" s="310">
        <f>'Type of service'!AE39</f>
        <v>18.410852713178294</v>
      </c>
      <c r="AH35" s="291">
        <f t="shared" si="6"/>
        <v>1993.2406509318198</v>
      </c>
      <c r="AI35" s="291">
        <f t="shared" si="12"/>
        <v>426.5534992994094</v>
      </c>
      <c r="AJ35" s="297">
        <f t="shared" si="19"/>
        <v>5.2966144559999924</v>
      </c>
    </row>
    <row r="36" spans="1:36" ht="18.75">
      <c r="A36" s="290">
        <f t="shared" si="20"/>
        <v>13</v>
      </c>
      <c r="B36" s="8">
        <f t="shared" si="21"/>
        <v>2028</v>
      </c>
      <c r="C36" s="291">
        <f>'P Matrix'!C28</f>
        <v>11399.878952318344</v>
      </c>
      <c r="D36" s="292">
        <f>'P Matrix'!D28</f>
        <v>0.12717022146496956</v>
      </c>
      <c r="E36" s="297">
        <f t="shared" si="13"/>
        <v>5.296614456000011</v>
      </c>
      <c r="F36" s="226"/>
      <c r="G36" s="226"/>
      <c r="H36" s="310">
        <f>'Type of service'!G40</f>
        <v>29.069767441860463</v>
      </c>
      <c r="I36" s="291">
        <f t="shared" si="1"/>
        <v>3313.9183000925418</v>
      </c>
      <c r="J36" s="291">
        <f t="shared" si="7"/>
        <v>304.88048360851383</v>
      </c>
      <c r="K36" s="297">
        <f t="shared" si="14"/>
        <v>5.2966144560000048</v>
      </c>
      <c r="M36" s="310">
        <f>'Type of service'!K40</f>
        <v>10.271317829457365</v>
      </c>
      <c r="N36" s="291">
        <f t="shared" si="2"/>
        <v>1170.9177993660314</v>
      </c>
      <c r="O36" s="291">
        <f t="shared" si="8"/>
        <v>312.63505243073041</v>
      </c>
      <c r="P36" s="297">
        <f t="shared" si="15"/>
        <v>5.2966144560000092</v>
      </c>
      <c r="R36" s="310">
        <f>'Type of service'!O40</f>
        <v>10.271317829457365</v>
      </c>
      <c r="S36" s="291">
        <f t="shared" si="3"/>
        <v>1170.9177993660314</v>
      </c>
      <c r="T36" s="291">
        <f t="shared" si="9"/>
        <v>1069.0479508211868</v>
      </c>
      <c r="U36" s="297">
        <f t="shared" si="16"/>
        <v>5.2966144560000084</v>
      </c>
      <c r="V36" s="313"/>
      <c r="W36" s="310">
        <f>'Type of service'!S40</f>
        <v>13.081395348837209</v>
      </c>
      <c r="X36" s="291">
        <f t="shared" si="4"/>
        <v>1491.2632350416438</v>
      </c>
      <c r="Y36" s="291">
        <f t="shared" si="10"/>
        <v>823.17730574298741</v>
      </c>
      <c r="Z36" s="297">
        <f t="shared" si="17"/>
        <v>5.2966144559999933</v>
      </c>
      <c r="AB36" s="310">
        <f>'Type of service'!AA40</f>
        <v>15.988372093023255</v>
      </c>
      <c r="AC36" s="291">
        <f t="shared" si="5"/>
        <v>1822.6550650508977</v>
      </c>
      <c r="AD36" s="291">
        <f t="shared" si="11"/>
        <v>23.694515845661673</v>
      </c>
      <c r="AE36" s="297">
        <f t="shared" si="18"/>
        <v>5.2966144559999995</v>
      </c>
      <c r="AG36" s="310">
        <f>'Type of service'!AE40</f>
        <v>18.410852713178294</v>
      </c>
      <c r="AH36" s="291">
        <f t="shared" si="6"/>
        <v>2098.814923391943</v>
      </c>
      <c r="AI36" s="291">
        <f t="shared" si="12"/>
        <v>449.1463936058758</v>
      </c>
      <c r="AJ36" s="297">
        <f t="shared" si="19"/>
        <v>5.2966144560000066</v>
      </c>
    </row>
    <row r="37" spans="1:36" ht="18.75">
      <c r="A37" s="290">
        <f t="shared" si="20"/>
        <v>14</v>
      </c>
      <c r="B37" s="8">
        <f t="shared" si="21"/>
        <v>2029</v>
      </c>
      <c r="C37" s="291">
        <f>'P Matrix'!C29</f>
        <v>12003.686588873339</v>
      </c>
      <c r="D37" s="292">
        <f>'P Matrix'!D29</f>
        <v>0.1286962641225492</v>
      </c>
      <c r="E37" s="297">
        <f t="shared" si="13"/>
        <v>5.2966144560000021</v>
      </c>
      <c r="F37" s="226"/>
      <c r="G37" s="226"/>
      <c r="H37" s="310">
        <f>'Type of service'!G41</f>
        <v>29.069767441860463</v>
      </c>
      <c r="I37" s="291">
        <f t="shared" si="1"/>
        <v>3489.4437758352728</v>
      </c>
      <c r="J37" s="291">
        <f t="shared" si="7"/>
        <v>321.02882737684507</v>
      </c>
      <c r="K37" s="297">
        <f t="shared" si="14"/>
        <v>5.2966144559999968</v>
      </c>
      <c r="M37" s="310">
        <f>'Type of service'!K41</f>
        <v>10.271317829457365</v>
      </c>
      <c r="N37" s="291">
        <f t="shared" si="2"/>
        <v>1232.9368007951298</v>
      </c>
      <c r="O37" s="291">
        <f t="shared" si="8"/>
        <v>329.1941258122996</v>
      </c>
      <c r="P37" s="297">
        <f t="shared" si="15"/>
        <v>5.2966144559999826</v>
      </c>
      <c r="R37" s="310">
        <f>'Type of service'!O41</f>
        <v>10.271317829457365</v>
      </c>
      <c r="S37" s="291">
        <f t="shared" si="3"/>
        <v>1232.9368007951298</v>
      </c>
      <c r="T37" s="291">
        <f t="shared" si="9"/>
        <v>1125.6712991259535</v>
      </c>
      <c r="U37" s="297">
        <f t="shared" si="16"/>
        <v>5.2966144560000004</v>
      </c>
      <c r="V37" s="313"/>
      <c r="W37" s="310">
        <f>'Type of service'!S41</f>
        <v>13.081395348837209</v>
      </c>
      <c r="X37" s="291">
        <f t="shared" si="4"/>
        <v>1570.2496991258729</v>
      </c>
      <c r="Y37" s="291">
        <f t="shared" si="10"/>
        <v>866.77783391748187</v>
      </c>
      <c r="Z37" s="297">
        <f t="shared" si="17"/>
        <v>5.2966144560000084</v>
      </c>
      <c r="AB37" s="310">
        <f>'Type of service'!AA41</f>
        <v>15.988372093023255</v>
      </c>
      <c r="AC37" s="291">
        <f t="shared" si="5"/>
        <v>1919.1940767094002</v>
      </c>
      <c r="AD37" s="291">
        <f t="shared" si="11"/>
        <v>24.949522997222203</v>
      </c>
      <c r="AE37" s="297">
        <f t="shared" si="18"/>
        <v>5.2966144560000146</v>
      </c>
      <c r="AG37" s="310">
        <f>'Type of service'!AE41</f>
        <v>18.410852713178294</v>
      </c>
      <c r="AH37" s="291">
        <f t="shared" si="6"/>
        <v>2209.9810580290064</v>
      </c>
      <c r="AI37" s="291">
        <f t="shared" si="12"/>
        <v>472.93594641820732</v>
      </c>
      <c r="AJ37" s="297">
        <f t="shared" si="19"/>
        <v>5.2966144560000101</v>
      </c>
    </row>
    <row r="38" spans="1:36" ht="18.75">
      <c r="A38" s="290">
        <f t="shared" si="20"/>
        <v>15</v>
      </c>
      <c r="B38" s="67">
        <f t="shared" si="21"/>
        <v>2030</v>
      </c>
      <c r="C38" s="291">
        <f>'P Matrix'!C30</f>
        <v>12639.475587992538</v>
      </c>
      <c r="D38" s="292">
        <f>'P Matrix'!D30</f>
        <v>0.13024061929201977</v>
      </c>
      <c r="E38" s="297">
        <f t="shared" si="13"/>
        <v>5.2966144560000012</v>
      </c>
      <c r="F38" s="226"/>
      <c r="G38" s="226"/>
      <c r="H38" s="310">
        <f>'Type of service'!G42</f>
        <v>29.069767441860463</v>
      </c>
      <c r="I38" s="291">
        <f t="shared" si="1"/>
        <v>3674.2661593001562</v>
      </c>
      <c r="J38" s="291">
        <f t="shared" si="7"/>
        <v>338.03248665561432</v>
      </c>
      <c r="K38" s="297">
        <f t="shared" si="14"/>
        <v>5.2966144559999959</v>
      </c>
      <c r="M38" s="310">
        <f>'Type of service'!K42</f>
        <v>10.271317829457365</v>
      </c>
      <c r="N38" s="291">
        <f t="shared" si="2"/>
        <v>1298.2407096193886</v>
      </c>
      <c r="O38" s="291">
        <f t="shared" si="8"/>
        <v>346.6302694683767</v>
      </c>
      <c r="P38" s="297">
        <f t="shared" si="15"/>
        <v>5.2966144560000012</v>
      </c>
      <c r="R38" s="310">
        <f>'Type of service'!O42</f>
        <v>10.271317829457365</v>
      </c>
      <c r="S38" s="291">
        <f t="shared" si="3"/>
        <v>1298.2407096193886</v>
      </c>
      <c r="T38" s="291">
        <f t="shared" si="9"/>
        <v>1185.2937678825017</v>
      </c>
      <c r="U38" s="297">
        <f t="shared" si="16"/>
        <v>5.2966144559999941</v>
      </c>
      <c r="V38" s="313"/>
      <c r="W38" s="310">
        <f>'Type of service'!S42</f>
        <v>13.081395348837209</v>
      </c>
      <c r="X38" s="291">
        <f t="shared" si="4"/>
        <v>1653.4197716850704</v>
      </c>
      <c r="Y38" s="291">
        <f t="shared" si="10"/>
        <v>912.68771397015894</v>
      </c>
      <c r="Z38" s="297">
        <f t="shared" si="17"/>
        <v>5.2966144560000057</v>
      </c>
      <c r="AB38" s="310">
        <f>'Type of service'!AA42</f>
        <v>15.988372093023255</v>
      </c>
      <c r="AC38" s="291">
        <f t="shared" si="5"/>
        <v>2020.8463876150861</v>
      </c>
      <c r="AD38" s="291">
        <f t="shared" si="11"/>
        <v>26.271003038996117</v>
      </c>
      <c r="AE38" s="297">
        <f t="shared" si="18"/>
        <v>5.2966144559999906</v>
      </c>
      <c r="AG38" s="310">
        <f>'Type of service'!AE42</f>
        <v>18.410852713178294</v>
      </c>
      <c r="AH38" s="291">
        <f t="shared" si="6"/>
        <v>2327.0352342234323</v>
      </c>
      <c r="AI38" s="291">
        <f t="shared" si="12"/>
        <v>497.98554012381447</v>
      </c>
      <c r="AJ38" s="297">
        <f t="shared" si="19"/>
        <v>5.2966144559999933</v>
      </c>
    </row>
    <row r="39" spans="1:36" ht="18.75">
      <c r="A39" s="290">
        <f t="shared" si="20"/>
        <v>16</v>
      </c>
      <c r="B39" s="8">
        <f t="shared" si="21"/>
        <v>2031</v>
      </c>
      <c r="C39" s="291">
        <f>'P Matrix'!C31</f>
        <v>13292.979144162968</v>
      </c>
      <c r="D39" s="292">
        <f>'P Matrix'!D31</f>
        <v>0.13164544147865012</v>
      </c>
      <c r="E39" s="297">
        <f t="shared" si="13"/>
        <v>5.1703375794424273</v>
      </c>
      <c r="F39" s="226"/>
      <c r="G39" s="226"/>
      <c r="H39" s="310">
        <f>'Type of service'!G43</f>
        <v>29.069767441860463</v>
      </c>
      <c r="I39" s="291">
        <f t="shared" si="1"/>
        <v>3864.2381233031879</v>
      </c>
      <c r="J39" s="291">
        <f t="shared" si="7"/>
        <v>355.5099073438933</v>
      </c>
      <c r="K39" s="297">
        <f t="shared" si="14"/>
        <v>5.1703375794424407</v>
      </c>
      <c r="M39" s="310">
        <f>'Type of service'!K43</f>
        <v>10.271317829457365</v>
      </c>
      <c r="N39" s="291">
        <f t="shared" si="2"/>
        <v>1365.3641369004599</v>
      </c>
      <c r="O39" s="291">
        <f t="shared" si="8"/>
        <v>364.55222455242279</v>
      </c>
      <c r="P39" s="297">
        <f t="shared" si="15"/>
        <v>5.1703375794424442</v>
      </c>
      <c r="R39" s="310">
        <f>'Type of service'!O43</f>
        <v>10.271317829457365</v>
      </c>
      <c r="S39" s="291">
        <f t="shared" si="3"/>
        <v>1365.3641369004599</v>
      </c>
      <c r="T39" s="291">
        <f t="shared" si="9"/>
        <v>1246.5774569901198</v>
      </c>
      <c r="U39" s="297">
        <f t="shared" si="16"/>
        <v>5.1703375794424291</v>
      </c>
      <c r="V39" s="313"/>
      <c r="W39" s="310">
        <f>'Type of service'!S43</f>
        <v>13.081395348837209</v>
      </c>
      <c r="X39" s="291">
        <f t="shared" si="4"/>
        <v>1738.9071554864347</v>
      </c>
      <c r="Y39" s="291">
        <f t="shared" si="10"/>
        <v>959.87674982851195</v>
      </c>
      <c r="Z39" s="297">
        <f t="shared" si="17"/>
        <v>5.1703375794424122</v>
      </c>
      <c r="AB39" s="310">
        <f>'Type of service'!AA43</f>
        <v>15.988372093023255</v>
      </c>
      <c r="AC39" s="291">
        <f t="shared" si="5"/>
        <v>2125.3309678167534</v>
      </c>
      <c r="AD39" s="291">
        <f t="shared" si="11"/>
        <v>27.629302581617793</v>
      </c>
      <c r="AE39" s="297">
        <f t="shared" si="18"/>
        <v>5.1703375794424193</v>
      </c>
      <c r="AG39" s="310">
        <f>'Type of service'!AE43</f>
        <v>18.410852713178294</v>
      </c>
      <c r="AH39" s="291">
        <f t="shared" si="6"/>
        <v>2447.3508114253527</v>
      </c>
      <c r="AI39" s="291">
        <f t="shared" si="12"/>
        <v>523.73307364502546</v>
      </c>
      <c r="AJ39" s="297">
        <f t="shared" si="19"/>
        <v>5.170337579442438</v>
      </c>
    </row>
    <row r="40" spans="1:36" ht="18.75">
      <c r="A40" s="290">
        <f t="shared" si="20"/>
        <v>17</v>
      </c>
      <c r="B40" s="8">
        <f t="shared" si="21"/>
        <v>2032</v>
      </c>
      <c r="C40" s="291">
        <f>'P Matrix'!C32</f>
        <v>13962.260696999108</v>
      </c>
      <c r="D40" s="292">
        <f>'P Matrix'!D32</f>
        <v>0.13289399259372398</v>
      </c>
      <c r="E40" s="297">
        <f t="shared" si="13"/>
        <v>5.034849942798763</v>
      </c>
      <c r="F40" s="226"/>
      <c r="G40" s="226"/>
      <c r="H40" s="310">
        <f>'Type of service'!G44</f>
        <v>29.069767441860463</v>
      </c>
      <c r="I40" s="291">
        <f t="shared" si="1"/>
        <v>4058.7967142439265</v>
      </c>
      <c r="J40" s="291">
        <f t="shared" si="7"/>
        <v>373.40929771044125</v>
      </c>
      <c r="K40" s="297">
        <f t="shared" si="14"/>
        <v>5.034849942798763</v>
      </c>
      <c r="M40" s="310">
        <f>'Type of service'!K44</f>
        <v>10.271317829457365</v>
      </c>
      <c r="N40" s="291">
        <f t="shared" si="2"/>
        <v>1434.1081723661875</v>
      </c>
      <c r="O40" s="291">
        <f>N40*$D$12/100</f>
        <v>382.90688202177205</v>
      </c>
      <c r="P40" s="297">
        <f t="shared" si="15"/>
        <v>5.0348499427987594</v>
      </c>
      <c r="R40" s="310">
        <f>'Type of service'!O44</f>
        <v>10.271317829457365</v>
      </c>
      <c r="S40" s="291">
        <f t="shared" si="3"/>
        <v>1434.1081723661875</v>
      </c>
      <c r="T40" s="291">
        <f t="shared" si="9"/>
        <v>1309.3407613703291</v>
      </c>
      <c r="U40" s="297">
        <f t="shared" si="16"/>
        <v>5.034849942798763</v>
      </c>
      <c r="V40" s="313"/>
      <c r="W40" s="310">
        <f>'Type of service'!S44</f>
        <v>13.081395348837209</v>
      </c>
      <c r="X40" s="291">
        <f t="shared" si="4"/>
        <v>1826.4585214097669</v>
      </c>
      <c r="Y40" s="291">
        <f t="shared" si="10"/>
        <v>1008.2051038181914</v>
      </c>
      <c r="Z40" s="297">
        <f t="shared" si="17"/>
        <v>5.0348499427987674</v>
      </c>
      <c r="AB40" s="310">
        <f>'Type of service'!AA44</f>
        <v>15.988372093023255</v>
      </c>
      <c r="AC40" s="291">
        <f t="shared" si="5"/>
        <v>2232.3381928341596</v>
      </c>
      <c r="AD40" s="291">
        <f t="shared" si="11"/>
        <v>29.020396506844076</v>
      </c>
      <c r="AE40" s="297">
        <f t="shared" si="18"/>
        <v>5.034849942798771</v>
      </c>
      <c r="AG40" s="310">
        <f>'Type of service'!AE44</f>
        <v>18.410852713178294</v>
      </c>
      <c r="AH40" s="291">
        <f t="shared" si="6"/>
        <v>2570.5712523544867</v>
      </c>
      <c r="AI40" s="291">
        <f t="shared" si="12"/>
        <v>550.10224800386004</v>
      </c>
      <c r="AJ40" s="297">
        <f t="shared" si="19"/>
        <v>5.0348499427987283</v>
      </c>
    </row>
    <row r="41" spans="1:36" ht="18.75">
      <c r="A41" s="290">
        <f t="shared" si="20"/>
        <v>18</v>
      </c>
      <c r="B41" s="8">
        <f t="shared" si="21"/>
        <v>2033</v>
      </c>
      <c r="C41" s="291">
        <f>'P Matrix'!C33</f>
        <v>14646.845590941457</v>
      </c>
      <c r="D41" s="292">
        <f>'P Matrix'!D33</f>
        <v>0.13398612112237615</v>
      </c>
      <c r="E41" s="297">
        <f t="shared" si="13"/>
        <v>4.9031092370985849</v>
      </c>
      <c r="F41" s="226"/>
      <c r="G41" s="226"/>
      <c r="H41" s="310">
        <f>'Type of service'!G45</f>
        <v>29.069767441860463</v>
      </c>
      <c r="I41" s="291">
        <f t="shared" si="1"/>
        <v>4257.8039508550746</v>
      </c>
      <c r="J41" s="291">
        <f t="shared" si="7"/>
        <v>391.71796347866689</v>
      </c>
      <c r="K41" s="297">
        <f t="shared" si="14"/>
        <v>4.9031092370985947</v>
      </c>
      <c r="M41" s="310">
        <f>'Type of service'!K45</f>
        <v>10.271317829457365</v>
      </c>
      <c r="N41" s="291">
        <f t="shared" si="2"/>
        <v>1504.4240626354597</v>
      </c>
      <c r="O41" s="291">
        <f t="shared" si="8"/>
        <v>401.6812247236677</v>
      </c>
      <c r="P41" s="297">
        <f t="shared" si="15"/>
        <v>4.9031092370985752</v>
      </c>
      <c r="R41" s="310">
        <f>'Type of service'!O45</f>
        <v>10.271317829457365</v>
      </c>
      <c r="S41" s="291">
        <f t="shared" si="3"/>
        <v>1504.4240626354597</v>
      </c>
      <c r="T41" s="291">
        <f t="shared" si="9"/>
        <v>1373.5391691861746</v>
      </c>
      <c r="U41" s="297">
        <f t="shared" si="16"/>
        <v>4.9031092370985805</v>
      </c>
      <c r="V41" s="313"/>
      <c r="W41" s="310">
        <f>'Type of service'!S45</f>
        <v>13.081395348837209</v>
      </c>
      <c r="X41" s="291">
        <f t="shared" si="4"/>
        <v>1916.0117778847834</v>
      </c>
      <c r="Y41" s="291">
        <f t="shared" si="10"/>
        <v>1057.6385013924005</v>
      </c>
      <c r="Z41" s="297">
        <f t="shared" si="17"/>
        <v>4.9031092370985769</v>
      </c>
      <c r="AB41" s="310">
        <f>'Type of service'!AA45</f>
        <v>15.988372093023255</v>
      </c>
      <c r="AC41" s="291">
        <f t="shared" si="5"/>
        <v>2341.7921729702912</v>
      </c>
      <c r="AD41" s="291">
        <f t="shared" si="11"/>
        <v>30.443298248613786</v>
      </c>
      <c r="AE41" s="297">
        <f t="shared" si="18"/>
        <v>4.9031092370985956</v>
      </c>
      <c r="AG41" s="310">
        <f>'Type of service'!AE45</f>
        <v>18.410852713178294</v>
      </c>
      <c r="AH41" s="291">
        <f t="shared" si="6"/>
        <v>2696.6091688748802</v>
      </c>
      <c r="AI41" s="291">
        <f t="shared" si="12"/>
        <v>577.07436213922438</v>
      </c>
      <c r="AJ41" s="297">
        <f t="shared" si="19"/>
        <v>4.9031092370986045</v>
      </c>
    </row>
    <row r="42" spans="1:36" ht="18.75">
      <c r="A42" s="290">
        <f t="shared" si="20"/>
        <v>19</v>
      </c>
      <c r="B42" s="8">
        <f t="shared" si="21"/>
        <v>2034</v>
      </c>
      <c r="C42" s="291">
        <f>'P Matrix'!C34</f>
        <v>15346.183595871411</v>
      </c>
      <c r="D42" s="292">
        <f>'P Matrix'!D34</f>
        <v>0.13492182460501806</v>
      </c>
      <c r="E42" s="297">
        <f t="shared" si="13"/>
        <v>4.7746663306293691</v>
      </c>
      <c r="F42" s="226"/>
      <c r="G42" s="226"/>
      <c r="H42" s="310">
        <f>'Type of service'!G46</f>
        <v>29.069767441860463</v>
      </c>
      <c r="I42" s="291">
        <f t="shared" si="1"/>
        <v>4461.0998825207589</v>
      </c>
      <c r="J42" s="291">
        <f t="shared" si="7"/>
        <v>410.42118919190978</v>
      </c>
      <c r="K42" s="297">
        <f t="shared" si="14"/>
        <v>4.7746663306293513</v>
      </c>
      <c r="M42" s="310">
        <f>'Type of service'!K46</f>
        <v>10.271317829457365</v>
      </c>
      <c r="N42" s="291">
        <f t="shared" si="2"/>
        <v>1576.2552918240015</v>
      </c>
      <c r="O42" s="291">
        <f>N42*$D$12/100</f>
        <v>420.86016291700832</v>
      </c>
      <c r="P42" s="297">
        <f t="shared" si="15"/>
        <v>4.774666330629362</v>
      </c>
      <c r="R42" s="310">
        <f>'Type of service'!O46</f>
        <v>10.271317829457365</v>
      </c>
      <c r="S42" s="291">
        <f t="shared" si="3"/>
        <v>1576.2552918240015</v>
      </c>
      <c r="T42" s="291">
        <f t="shared" si="9"/>
        <v>1439.1210814353135</v>
      </c>
      <c r="U42" s="297">
        <f t="shared" si="16"/>
        <v>4.7746663306293877</v>
      </c>
      <c r="V42" s="313"/>
      <c r="W42" s="310">
        <f>'Type of service'!S46</f>
        <v>13.081395348837209</v>
      </c>
      <c r="X42" s="291">
        <f t="shared" si="4"/>
        <v>2007.4949471343414</v>
      </c>
      <c r="Y42" s="291">
        <f t="shared" si="10"/>
        <v>1108.1372108181565</v>
      </c>
      <c r="Z42" s="297">
        <f t="shared" si="17"/>
        <v>4.7746663306293744</v>
      </c>
      <c r="AB42" s="310">
        <f>'Type of service'!AA46</f>
        <v>15.988372093023255</v>
      </c>
      <c r="AC42" s="291">
        <f t="shared" si="5"/>
        <v>2453.6049353864173</v>
      </c>
      <c r="AD42" s="291">
        <f t="shared" si="11"/>
        <v>31.896864160023423</v>
      </c>
      <c r="AE42" s="297">
        <f t="shared" si="18"/>
        <v>4.7746663306293495</v>
      </c>
      <c r="AG42" s="310">
        <f>'Type of service'!AE46</f>
        <v>18.410852713178294</v>
      </c>
      <c r="AH42" s="291">
        <f t="shared" si="6"/>
        <v>2825.3632589298136</v>
      </c>
      <c r="AI42" s="291">
        <f t="shared" si="12"/>
        <v>604.62773741097999</v>
      </c>
      <c r="AJ42" s="297">
        <f t="shared" si="19"/>
        <v>4.7746663306293469</v>
      </c>
    </row>
    <row r="43" spans="1:36" ht="18.75">
      <c r="A43" s="290">
        <f t="shared" si="20"/>
        <v>20</v>
      </c>
      <c r="B43" s="8">
        <f t="shared" si="21"/>
        <v>2035</v>
      </c>
      <c r="C43" s="291">
        <f>'P Matrix'!C35</f>
        <v>16059.638535506458</v>
      </c>
      <c r="D43" s="292">
        <f>'P Matrix'!D35</f>
        <v>0.13570119962109803</v>
      </c>
      <c r="E43" s="297">
        <f t="shared" si="13"/>
        <v>4.6490707945589005</v>
      </c>
      <c r="F43" s="226"/>
      <c r="G43" s="226"/>
      <c r="H43" s="310">
        <f>'Type of service'!G47</f>
        <v>29.069767441860463</v>
      </c>
      <c r="I43" s="291">
        <f t="shared" si="1"/>
        <v>4668.4995742751325</v>
      </c>
      <c r="J43" s="291">
        <f t="shared" si="7"/>
        <v>429.50196083331218</v>
      </c>
      <c r="K43" s="297">
        <f t="shared" si="14"/>
        <v>4.6490707945589005</v>
      </c>
      <c r="M43" s="310">
        <f>'Type of service'!K47</f>
        <v>10.271317829457365</v>
      </c>
      <c r="N43" s="291">
        <f t="shared" si="2"/>
        <v>1649.5365162438802</v>
      </c>
      <c r="O43" s="291">
        <f t="shared" si="8"/>
        <v>440.42624983711596</v>
      </c>
      <c r="P43" s="297">
        <f t="shared" si="15"/>
        <v>4.6490707945588996</v>
      </c>
      <c r="R43" s="310">
        <f>'Type of service'!O47</f>
        <v>10.271317829457365</v>
      </c>
      <c r="S43" s="291">
        <f t="shared" si="3"/>
        <v>1649.5365162438802</v>
      </c>
      <c r="T43" s="291">
        <f t="shared" si="9"/>
        <v>1506.0268393306626</v>
      </c>
      <c r="U43" s="297">
        <f t="shared" si="16"/>
        <v>4.6490707945588818</v>
      </c>
      <c r="V43" s="313"/>
      <c r="W43" s="310">
        <f>'Type of service'!S47</f>
        <v>13.081395348837209</v>
      </c>
      <c r="X43" s="291">
        <f t="shared" si="4"/>
        <v>2100.8248084238098</v>
      </c>
      <c r="Y43" s="291">
        <f t="shared" si="10"/>
        <v>1159.6552942499432</v>
      </c>
      <c r="Z43" s="297">
        <f t="shared" si="17"/>
        <v>4.649070794558912</v>
      </c>
      <c r="AB43" s="310">
        <f>'Type of service'!AA47</f>
        <v>15.988372093023255</v>
      </c>
      <c r="AC43" s="291">
        <f t="shared" si="5"/>
        <v>2567.6747658513232</v>
      </c>
      <c r="AD43" s="291">
        <f t="shared" si="11"/>
        <v>33.379771956067202</v>
      </c>
      <c r="AE43" s="297">
        <f t="shared" si="18"/>
        <v>4.6490707945589165</v>
      </c>
      <c r="AG43" s="310">
        <f>'Type of service'!AE47</f>
        <v>18.410852713178294</v>
      </c>
      <c r="AH43" s="291">
        <f t="shared" si="6"/>
        <v>2956.7163970409179</v>
      </c>
      <c r="AI43" s="291">
        <f t="shared" si="12"/>
        <v>632.73730896675636</v>
      </c>
      <c r="AJ43" s="297">
        <f t="shared" si="19"/>
        <v>4.6490707945589369</v>
      </c>
    </row>
    <row r="44" spans="1:36" ht="18.75">
      <c r="A44" s="290">
        <f t="shared" si="20"/>
        <v>21</v>
      </c>
      <c r="B44" s="8">
        <f t="shared" si="21"/>
        <v>2036</v>
      </c>
      <c r="C44" s="291">
        <f>'P Matrix'!C36</f>
        <v>16786.47718882886</v>
      </c>
      <c r="D44" s="292">
        <f>'P Matrix'!D36</f>
        <v>0.13632439850625006</v>
      </c>
      <c r="E44" s="297">
        <f t="shared" si="13"/>
        <v>4.5258718103488151</v>
      </c>
      <c r="F44" s="226"/>
      <c r="G44" s="226"/>
      <c r="H44" s="310">
        <f>'Type of service'!G48</f>
        <v>29.069767441860463</v>
      </c>
      <c r="I44" s="291">
        <f t="shared" si="1"/>
        <v>4879.789880473505</v>
      </c>
      <c r="J44" s="291">
        <f t="shared" si="7"/>
        <v>448.94066900356245</v>
      </c>
      <c r="K44" s="297">
        <f t="shared" si="14"/>
        <v>4.5258718103488107</v>
      </c>
      <c r="M44" s="310">
        <f>'Type of service'!K48</f>
        <v>10.271317829457365</v>
      </c>
      <c r="N44" s="291">
        <f t="shared" si="2"/>
        <v>1724.1924244339721</v>
      </c>
      <c r="O44" s="291">
        <f t="shared" si="8"/>
        <v>460.35937732387049</v>
      </c>
      <c r="P44" s="297">
        <f t="shared" si="15"/>
        <v>4.5258718103488267</v>
      </c>
      <c r="R44" s="310">
        <f>'Type of service'!O48</f>
        <v>10.271317829457365</v>
      </c>
      <c r="S44" s="291">
        <f t="shared" si="3"/>
        <v>1724.1924244339721</v>
      </c>
      <c r="T44" s="291">
        <f t="shared" si="9"/>
        <v>1574.1876835082167</v>
      </c>
      <c r="U44" s="297">
        <f t="shared" si="16"/>
        <v>4.5258718103488391</v>
      </c>
      <c r="V44" s="313"/>
      <c r="W44" s="310">
        <f>'Type of service'!S48</f>
        <v>13.081395348837209</v>
      </c>
      <c r="X44" s="291">
        <f t="shared" si="4"/>
        <v>2195.9054462130775</v>
      </c>
      <c r="Y44" s="291">
        <f t="shared" si="10"/>
        <v>1212.139806309619</v>
      </c>
      <c r="Z44" s="297">
        <f t="shared" si="17"/>
        <v>4.5258718103488169</v>
      </c>
      <c r="AB44" s="310">
        <f>'Type of service'!AA48</f>
        <v>15.988372093023255</v>
      </c>
      <c r="AC44" s="291">
        <f t="shared" si="5"/>
        <v>2683.884434260428</v>
      </c>
      <c r="AD44" s="291">
        <f t="shared" si="11"/>
        <v>34.890497645385565</v>
      </c>
      <c r="AE44" s="297">
        <f t="shared" si="18"/>
        <v>4.5258718103488107</v>
      </c>
      <c r="AG44" s="310">
        <f>'Type of service'!AE48</f>
        <v>18.410852713178294</v>
      </c>
      <c r="AH44" s="291">
        <f t="shared" si="6"/>
        <v>3090.5335909665532</v>
      </c>
      <c r="AI44" s="291">
        <f t="shared" si="12"/>
        <v>661.37418846684227</v>
      </c>
      <c r="AJ44" s="297">
        <f t="shared" si="19"/>
        <v>4.5258718103487832</v>
      </c>
    </row>
    <row r="45" spans="1:36" ht="18.75">
      <c r="A45" s="290">
        <f t="shared" si="20"/>
        <v>22</v>
      </c>
      <c r="B45" s="8">
        <f t="shared" si="21"/>
        <v>2037</v>
      </c>
      <c r="C45" s="291">
        <f>'P Matrix'!C37</f>
        <v>17525.857513863095</v>
      </c>
      <c r="D45" s="292">
        <f>'P Matrix'!D37</f>
        <v>0.13679159288959086</v>
      </c>
      <c r="E45" s="297">
        <f t="shared" si="13"/>
        <v>4.4046187697218651</v>
      </c>
      <c r="F45" s="226"/>
      <c r="G45" s="226"/>
      <c r="H45" s="310">
        <f>'Type of service'!G49</f>
        <v>29.069767441860463</v>
      </c>
      <c r="I45" s="291">
        <f t="shared" si="1"/>
        <v>5094.7260214718299</v>
      </c>
      <c r="J45" s="291">
        <f t="shared" si="7"/>
        <v>468.71479397540833</v>
      </c>
      <c r="K45" s="297">
        <f t="shared" si="14"/>
        <v>4.4046187697218775</v>
      </c>
      <c r="M45" s="310">
        <f>'Type of service'!K49</f>
        <v>10.271317829457365</v>
      </c>
      <c r="N45" s="291">
        <f t="shared" si="2"/>
        <v>1800.1365275867131</v>
      </c>
      <c r="O45" s="291">
        <f t="shared" si="8"/>
        <v>480.63645286565242</v>
      </c>
      <c r="P45" s="297">
        <f t="shared" si="15"/>
        <v>4.4046187697218704</v>
      </c>
      <c r="R45" s="310">
        <f>'Type of service'!O49</f>
        <v>10.271317829457365</v>
      </c>
      <c r="S45" s="291">
        <f t="shared" si="3"/>
        <v>1800.1365275867131</v>
      </c>
      <c r="T45" s="291">
        <f t="shared" si="9"/>
        <v>1643.5246496866689</v>
      </c>
      <c r="U45" s="297">
        <f t="shared" si="16"/>
        <v>4.4046187697218349</v>
      </c>
      <c r="V45" s="313"/>
      <c r="W45" s="310">
        <f>'Type of service'!S49</f>
        <v>13.081395348837209</v>
      </c>
      <c r="X45" s="291">
        <f t="shared" si="4"/>
        <v>2292.6267096623233</v>
      </c>
      <c r="Y45" s="291">
        <f t="shared" si="10"/>
        <v>1265.5299437336025</v>
      </c>
      <c r="Z45" s="297">
        <f t="shared" si="17"/>
        <v>4.4046187697218508</v>
      </c>
      <c r="AB45" s="310">
        <f>'Type of service'!AA49</f>
        <v>15.988372093023255</v>
      </c>
      <c r="AC45" s="291">
        <f t="shared" si="5"/>
        <v>2802.0993118095062</v>
      </c>
      <c r="AD45" s="291">
        <f t="shared" si="11"/>
        <v>36.427291053523582</v>
      </c>
      <c r="AE45" s="297">
        <f t="shared" si="18"/>
        <v>4.4046187697218624</v>
      </c>
      <c r="AG45" s="310">
        <f>'Type of service'!AE49</f>
        <v>18.410852713178294</v>
      </c>
      <c r="AH45" s="291">
        <f t="shared" si="6"/>
        <v>3226.6598135988256</v>
      </c>
      <c r="AI45" s="291">
        <f t="shared" si="12"/>
        <v>690.50520011014862</v>
      </c>
      <c r="AJ45" s="297">
        <f t="shared" si="19"/>
        <v>4.4046187697218881</v>
      </c>
    </row>
    <row r="46" spans="1:36" ht="18.75">
      <c r="A46" s="290">
        <f t="shared" si="20"/>
        <v>23</v>
      </c>
      <c r="B46" s="8">
        <f t="shared" si="21"/>
        <v>2038</v>
      </c>
      <c r="C46" s="291">
        <f>'P Matrix'!C38</f>
        <v>18276.816254693542</v>
      </c>
      <c r="D46" s="292">
        <f>'P Matrix'!D38</f>
        <v>0.13710294406715517</v>
      </c>
      <c r="E46" s="297">
        <f t="shared" si="13"/>
        <v>4.284861612257389</v>
      </c>
      <c r="F46" s="226"/>
      <c r="G46" s="226"/>
      <c r="H46" s="310">
        <f>'Type of service'!G50</f>
        <v>29.069767441860463</v>
      </c>
      <c r="I46" s="291">
        <f t="shared" si="1"/>
        <v>5313.0279810155635</v>
      </c>
      <c r="J46" s="291">
        <f t="shared" si="7"/>
        <v>488.79857425343181</v>
      </c>
      <c r="K46" s="297">
        <f t="shared" si="14"/>
        <v>4.2848616122573677</v>
      </c>
      <c r="M46" s="310">
        <f>'Type of service'!K50</f>
        <v>10.271317829457365</v>
      </c>
      <c r="N46" s="291">
        <f t="shared" si="2"/>
        <v>1877.2698866254996</v>
      </c>
      <c r="O46" s="291">
        <f t="shared" si="8"/>
        <v>501.23105972900834</v>
      </c>
      <c r="P46" s="297">
        <f t="shared" si="15"/>
        <v>4.284861612257389</v>
      </c>
      <c r="R46" s="310">
        <f>'Type of service'!O50</f>
        <v>10.271317829457365</v>
      </c>
      <c r="S46" s="291">
        <f t="shared" si="3"/>
        <v>1877.2698866254996</v>
      </c>
      <c r="T46" s="291">
        <f t="shared" si="9"/>
        <v>1713.947406489081</v>
      </c>
      <c r="U46" s="297">
        <f t="shared" si="16"/>
        <v>4.2848616122574068</v>
      </c>
      <c r="V46" s="313"/>
      <c r="W46" s="310">
        <f>'Type of service'!S50</f>
        <v>13.081395348837209</v>
      </c>
      <c r="X46" s="291">
        <f t="shared" si="4"/>
        <v>2390.8625914570039</v>
      </c>
      <c r="Y46" s="291">
        <f t="shared" si="10"/>
        <v>1319.7561504842661</v>
      </c>
      <c r="Z46" s="297">
        <f t="shared" si="17"/>
        <v>4.2848616122573802</v>
      </c>
      <c r="AB46" s="310">
        <f>'Type of service'!AA50</f>
        <v>15.988372093023255</v>
      </c>
      <c r="AC46" s="291">
        <f t="shared" si="5"/>
        <v>2922.1653895585605</v>
      </c>
      <c r="AD46" s="291">
        <f t="shared" si="11"/>
        <v>37.988150064261283</v>
      </c>
      <c r="AE46" s="297">
        <f t="shared" si="18"/>
        <v>4.2848616122573864</v>
      </c>
      <c r="AG46" s="310">
        <f>'Type of service'!AE50</f>
        <v>18.410852713178294</v>
      </c>
      <c r="AH46" s="291">
        <f t="shared" si="6"/>
        <v>3364.9177213098574</v>
      </c>
      <c r="AI46" s="291">
        <f t="shared" si="12"/>
        <v>720.09239236030942</v>
      </c>
      <c r="AJ46" s="297">
        <f t="shared" si="19"/>
        <v>4.2848616122573855</v>
      </c>
    </row>
    <row r="47" spans="1:36" ht="18.75">
      <c r="A47" s="290">
        <f t="shared" si="20"/>
        <v>24</v>
      </c>
      <c r="B47" s="8">
        <f t="shared" si="21"/>
        <v>2039</v>
      </c>
      <c r="C47" s="291">
        <f>'P Matrix'!C39</f>
        <v>19038.256008065113</v>
      </c>
      <c r="D47" s="292">
        <f>'P Matrix'!D39</f>
        <v>0.13725858018484477</v>
      </c>
      <c r="E47" s="297">
        <f t="shared" si="13"/>
        <v>4.1661509464266295</v>
      </c>
      <c r="F47" s="226"/>
      <c r="G47" s="226"/>
      <c r="H47" s="310">
        <f>'Type of service'!G51</f>
        <v>29.069767441860463</v>
      </c>
      <c r="I47" s="291">
        <f t="shared" si="1"/>
        <v>5534.3767465305564</v>
      </c>
      <c r="J47" s="291">
        <f t="shared" si="7"/>
        <v>509.16266068081114</v>
      </c>
      <c r="K47" s="297">
        <f t="shared" si="14"/>
        <v>4.1661509464266526</v>
      </c>
      <c r="M47" s="310">
        <f>'Type of service'!K51</f>
        <v>10.271317829457365</v>
      </c>
      <c r="N47" s="291">
        <f t="shared" si="2"/>
        <v>1955.4797837741298</v>
      </c>
      <c r="O47" s="291">
        <f t="shared" si="8"/>
        <v>522.11310226769262</v>
      </c>
      <c r="P47" s="297">
        <f t="shared" si="15"/>
        <v>4.166150946426626</v>
      </c>
      <c r="R47" s="310">
        <f>'Type of service'!O51</f>
        <v>10.271317829457365</v>
      </c>
      <c r="S47" s="291">
        <f t="shared" si="3"/>
        <v>1955.4797837741298</v>
      </c>
      <c r="T47" s="291">
        <f t="shared" si="9"/>
        <v>1785.3530425857805</v>
      </c>
      <c r="U47" s="297">
        <f t="shared" si="16"/>
        <v>4.1661509464266269</v>
      </c>
      <c r="V47" s="313"/>
      <c r="W47" s="310">
        <f>'Type of service'!S51</f>
        <v>13.081395348837209</v>
      </c>
      <c r="X47" s="291">
        <f t="shared" si="4"/>
        <v>2490.4695359387501</v>
      </c>
      <c r="Y47" s="291">
        <f t="shared" si="10"/>
        <v>1374.7391838381902</v>
      </c>
      <c r="Z47" s="297">
        <f t="shared" si="17"/>
        <v>4.1661509464266482</v>
      </c>
      <c r="AB47" s="310">
        <f>'Type of service'!AA51</f>
        <v>15.988372093023255</v>
      </c>
      <c r="AC47" s="291">
        <f t="shared" si="5"/>
        <v>3043.9072105918058</v>
      </c>
      <c r="AD47" s="291">
        <f t="shared" si="11"/>
        <v>39.570793737693478</v>
      </c>
      <c r="AE47" s="297">
        <f t="shared" si="18"/>
        <v>4.166150946426642</v>
      </c>
      <c r="AG47" s="310">
        <f>'Type of service'!AE51</f>
        <v>18.410852713178294</v>
      </c>
      <c r="AH47" s="291">
        <f t="shared" si="6"/>
        <v>3505.1052728026857</v>
      </c>
      <c r="AI47" s="291">
        <f t="shared" si="12"/>
        <v>750.09252837977476</v>
      </c>
      <c r="AJ47" s="297">
        <f t="shared" si="19"/>
        <v>4.1661509464266517</v>
      </c>
    </row>
    <row r="48" spans="1:36" ht="18.75">
      <c r="A48" s="290">
        <f t="shared" si="20"/>
        <v>25</v>
      </c>
      <c r="B48" s="67">
        <f t="shared" si="21"/>
        <v>2040</v>
      </c>
      <c r="C48" s="291">
        <f>'P Matrix'!C40</f>
        <v>19808.931845808871</v>
      </c>
      <c r="D48" s="292">
        <f>'P Matrix'!D40</f>
        <v>0.13725858018484477</v>
      </c>
      <c r="E48" s="297">
        <f t="shared" si="13"/>
        <v>4.0480379999999965</v>
      </c>
      <c r="F48" s="226"/>
      <c r="G48" s="226"/>
      <c r="H48" s="310">
        <f>'Type of service'!G52</f>
        <v>29.069767441860463</v>
      </c>
      <c r="I48" s="291">
        <f t="shared" si="1"/>
        <v>5758.4104202932758</v>
      </c>
      <c r="J48" s="291">
        <f t="shared" si="7"/>
        <v>529.77375866698128</v>
      </c>
      <c r="K48" s="297">
        <f t="shared" si="14"/>
        <v>4.0480379999999689</v>
      </c>
      <c r="M48" s="310">
        <f>'Type of service'!K52</f>
        <v>10.271317829457365</v>
      </c>
      <c r="N48" s="291">
        <f t="shared" si="2"/>
        <v>2034.6383485036245</v>
      </c>
      <c r="O48" s="291">
        <f t="shared" si="8"/>
        <v>543.24843905046771</v>
      </c>
      <c r="P48" s="297">
        <f t="shared" si="15"/>
        <v>4.0480380000000045</v>
      </c>
      <c r="R48" s="310">
        <f>'Type of service'!O52</f>
        <v>10.271317829457365</v>
      </c>
      <c r="S48" s="291">
        <f t="shared" si="3"/>
        <v>2034.6383485036245</v>
      </c>
      <c r="T48" s="291">
        <f t="shared" si="9"/>
        <v>1857.6248121838091</v>
      </c>
      <c r="U48" s="297">
        <f t="shared" si="16"/>
        <v>4.0480380000000036</v>
      </c>
      <c r="V48" s="313"/>
      <c r="W48" s="310">
        <f>'Type of service'!S52</f>
        <v>13.081395348837209</v>
      </c>
      <c r="X48" s="291">
        <f t="shared" si="4"/>
        <v>2591.2846891319741</v>
      </c>
      <c r="Y48" s="291">
        <f t="shared" si="10"/>
        <v>1430.3891484008498</v>
      </c>
      <c r="Z48" s="297">
        <f t="shared" si="17"/>
        <v>4.0480379999999805</v>
      </c>
      <c r="AB48" s="310">
        <f>'Type of service'!AA52</f>
        <v>15.988372093023255</v>
      </c>
      <c r="AC48" s="291">
        <f t="shared" si="5"/>
        <v>3167.1257311613022</v>
      </c>
      <c r="AD48" s="291">
        <f t="shared" si="11"/>
        <v>41.17263450509693</v>
      </c>
      <c r="AE48" s="297">
        <f t="shared" si="18"/>
        <v>4.048038</v>
      </c>
      <c r="AG48" s="310">
        <f>'Type of service'!AE52</f>
        <v>18.410852713178294</v>
      </c>
      <c r="AH48" s="291">
        <f t="shared" si="6"/>
        <v>3646.9932661857415</v>
      </c>
      <c r="AI48" s="291">
        <f t="shared" si="12"/>
        <v>780.45655896374865</v>
      </c>
      <c r="AJ48" s="297">
        <f t="shared" si="19"/>
        <v>4.048037999999976</v>
      </c>
    </row>
    <row r="49" spans="1:36" ht="18.75">
      <c r="A49" s="290">
        <f t="shared" si="20"/>
        <v>26</v>
      </c>
      <c r="B49" s="8">
        <f t="shared" si="21"/>
        <v>2041</v>
      </c>
      <c r="C49" s="291">
        <f>'P Matrix'!C41</f>
        <v>20610.804934321317</v>
      </c>
      <c r="D49" s="292">
        <f>'P Matrix'!D41</f>
        <v>0.13725858018484477</v>
      </c>
      <c r="E49" s="297">
        <f t="shared" si="13"/>
        <v>4.0480380000000071</v>
      </c>
      <c r="F49" s="226"/>
      <c r="G49" s="226"/>
      <c r="H49" s="310">
        <f>'Type of service'!G53</f>
        <v>29.069767441860463</v>
      </c>
      <c r="I49" s="291">
        <f t="shared" si="1"/>
        <v>5991.513062302708</v>
      </c>
      <c r="J49" s="291">
        <f t="shared" si="7"/>
        <v>551.21920173184913</v>
      </c>
      <c r="K49" s="297">
        <f t="shared" si="14"/>
        <v>4.0480380000000284</v>
      </c>
      <c r="M49" s="310">
        <f>'Type of service'!K53</f>
        <v>10.271317829457365</v>
      </c>
      <c r="N49" s="291">
        <f t="shared" si="2"/>
        <v>2117.0012820136239</v>
      </c>
      <c r="O49" s="291">
        <f t="shared" si="8"/>
        <v>565.23934229763756</v>
      </c>
      <c r="P49" s="297">
        <f t="shared" si="15"/>
        <v>4.0480380000000151</v>
      </c>
      <c r="R49" s="310">
        <f>'Type of service'!O53</f>
        <v>10.271317829457365</v>
      </c>
      <c r="S49" s="291">
        <f t="shared" si="3"/>
        <v>2117.0012820136239</v>
      </c>
      <c r="T49" s="291">
        <f t="shared" si="9"/>
        <v>1932.8221704784385</v>
      </c>
      <c r="U49" s="297">
        <f t="shared" si="16"/>
        <v>4.0480380000000062</v>
      </c>
      <c r="V49" s="313"/>
      <c r="W49" s="310">
        <f>'Type of service'!S53</f>
        <v>13.081395348837209</v>
      </c>
      <c r="X49" s="291">
        <f t="shared" si="4"/>
        <v>2696.1808780362189</v>
      </c>
      <c r="Y49" s="291">
        <f t="shared" si="10"/>
        <v>1488.2918446759929</v>
      </c>
      <c r="Z49" s="297">
        <f t="shared" si="17"/>
        <v>4.0480380000000267</v>
      </c>
      <c r="AB49" s="310">
        <f>'Type of service'!AA53</f>
        <v>15.988372093023255</v>
      </c>
      <c r="AC49" s="291">
        <f t="shared" si="5"/>
        <v>3295.3321842664895</v>
      </c>
      <c r="AD49" s="291">
        <f t="shared" si="11"/>
        <v>42.839318395464367</v>
      </c>
      <c r="AE49" s="297">
        <f t="shared" si="18"/>
        <v>4.0480380000000045</v>
      </c>
      <c r="AG49" s="310">
        <f>'Type of service'!AE53</f>
        <v>18.410852713178294</v>
      </c>
      <c r="AH49" s="291">
        <f t="shared" si="6"/>
        <v>3794.624939458382</v>
      </c>
      <c r="AI49" s="291">
        <f t="shared" si="12"/>
        <v>812.0497370440936</v>
      </c>
      <c r="AJ49" s="297">
        <f t="shared" si="19"/>
        <v>4.048038</v>
      </c>
    </row>
    <row r="50" spans="1:36" ht="18.75">
      <c r="A50" s="290">
        <f t="shared" si="20"/>
        <v>27</v>
      </c>
      <c r="B50" s="8">
        <f t="shared" si="21"/>
        <v>2042</v>
      </c>
      <c r="C50" s="291">
        <f>'P Matrix'!C42</f>
        <v>21445.138150168517</v>
      </c>
      <c r="D50" s="292">
        <f>'P Matrix'!D42</f>
        <v>0.13725858018484477</v>
      </c>
      <c r="E50" s="297">
        <f t="shared" si="13"/>
        <v>4.048037999999992</v>
      </c>
      <c r="F50" s="226"/>
      <c r="G50" s="226"/>
      <c r="H50" s="310">
        <f>'Type of service'!G54</f>
        <v>29.069767441860463</v>
      </c>
      <c r="I50" s="291">
        <f t="shared" si="1"/>
        <v>6234.051787839684</v>
      </c>
      <c r="J50" s="291">
        <f t="shared" si="7"/>
        <v>573.53276448125087</v>
      </c>
      <c r="K50" s="297">
        <f t="shared" si="14"/>
        <v>4.0480379999999689</v>
      </c>
      <c r="M50" s="310">
        <f>'Type of service'!K54</f>
        <v>10.271317829457365</v>
      </c>
      <c r="N50" s="291">
        <f t="shared" si="2"/>
        <v>2202.6982983700223</v>
      </c>
      <c r="O50" s="291">
        <f t="shared" si="8"/>
        <v>588.12044566479597</v>
      </c>
      <c r="P50" s="297">
        <f t="shared" si="15"/>
        <v>4.0480379999999938</v>
      </c>
      <c r="R50" s="310">
        <f>'Type of service'!O54</f>
        <v>10.271317829457365</v>
      </c>
      <c r="S50" s="291">
        <f t="shared" si="3"/>
        <v>2202.6982983700223</v>
      </c>
      <c r="T50" s="291">
        <f t="shared" si="9"/>
        <v>2011.0635464118302</v>
      </c>
      <c r="U50" s="297">
        <f t="shared" si="16"/>
        <v>4.0480379999999876</v>
      </c>
      <c r="V50" s="313"/>
      <c r="W50" s="310">
        <f>'Type of service'!S54</f>
        <v>13.081395348837209</v>
      </c>
      <c r="X50" s="291">
        <f t="shared" si="4"/>
        <v>2805.3233045278585</v>
      </c>
      <c r="Y50" s="291">
        <f t="shared" si="10"/>
        <v>1548.538464099378</v>
      </c>
      <c r="Z50" s="297">
        <f t="shared" si="17"/>
        <v>4.0480379999999903</v>
      </c>
      <c r="AB50" s="310">
        <f>'Type of service'!AA54</f>
        <v>15.988372093023255</v>
      </c>
      <c r="AC50" s="291">
        <f t="shared" si="5"/>
        <v>3428.7284833118265</v>
      </c>
      <c r="AD50" s="291">
        <f t="shared" si="11"/>
        <v>44.573470283053751</v>
      </c>
      <c r="AE50" s="297">
        <f t="shared" si="18"/>
        <v>4.0480379999999903</v>
      </c>
      <c r="AG50" s="310">
        <f>'Type of service'!AE54</f>
        <v>18.410852713178294</v>
      </c>
      <c r="AH50" s="291">
        <f t="shared" si="6"/>
        <v>3948.232798965134</v>
      </c>
      <c r="AI50" s="291">
        <f t="shared" si="12"/>
        <v>844.92181897853868</v>
      </c>
      <c r="AJ50" s="297">
        <f t="shared" si="19"/>
        <v>4.0480380000000116</v>
      </c>
    </row>
    <row r="51" spans="1:36" ht="18.75">
      <c r="A51" s="290">
        <f t="shared" si="20"/>
        <v>28</v>
      </c>
      <c r="B51" s="8">
        <f t="shared" si="21"/>
        <v>2043</v>
      </c>
      <c r="C51" s="291">
        <f>'P Matrix'!C43</f>
        <v>22313.245491639835</v>
      </c>
      <c r="D51" s="292">
        <f>'P Matrix'!D43</f>
        <v>0.13725858018484477</v>
      </c>
      <c r="E51" s="297">
        <f t="shared" si="13"/>
        <v>4.0480379999999938</v>
      </c>
      <c r="F51" s="226"/>
      <c r="G51" s="226"/>
      <c r="H51" s="310">
        <f>'Type of service'!G55</f>
        <v>29.069767441860463</v>
      </c>
      <c r="I51" s="291">
        <f t="shared" si="1"/>
        <v>6486.4085731511141</v>
      </c>
      <c r="J51" s="291">
        <f t="shared" si="7"/>
        <v>596.74958872990248</v>
      </c>
      <c r="K51" s="297">
        <f t="shared" si="14"/>
        <v>4.0480380000000142</v>
      </c>
      <c r="M51" s="310">
        <f>'Type of service'!K55</f>
        <v>10.271317829457365</v>
      </c>
      <c r="N51" s="291">
        <f t="shared" si="2"/>
        <v>2291.8643625133936</v>
      </c>
      <c r="O51" s="291">
        <f t="shared" si="8"/>
        <v>611.92778479107608</v>
      </c>
      <c r="P51" s="297">
        <f t="shared" si="15"/>
        <v>4.0480379999999689</v>
      </c>
      <c r="R51" s="310">
        <f>'Type of service'!O55</f>
        <v>10.271317829457365</v>
      </c>
      <c r="S51" s="291">
        <f t="shared" si="3"/>
        <v>2291.8643625133936</v>
      </c>
      <c r="T51" s="291">
        <f t="shared" si="9"/>
        <v>2092.4721629747282</v>
      </c>
      <c r="U51" s="297">
        <f t="shared" si="16"/>
        <v>4.0480379999999752</v>
      </c>
      <c r="V51" s="313"/>
      <c r="W51" s="310">
        <f>'Type of service'!S55</f>
        <v>13.081395348837209</v>
      </c>
      <c r="X51" s="291">
        <f t="shared" si="4"/>
        <v>2918.8838579180015</v>
      </c>
      <c r="Y51" s="291">
        <f t="shared" si="10"/>
        <v>1611.2238895707369</v>
      </c>
      <c r="Z51" s="297">
        <f t="shared" si="17"/>
        <v>4.048037999999984</v>
      </c>
      <c r="AB51" s="310">
        <f>'Type of service'!AA55</f>
        <v>15.988372093023255</v>
      </c>
      <c r="AC51" s="291">
        <f t="shared" si="5"/>
        <v>3567.5247152331126</v>
      </c>
      <c r="AD51" s="291">
        <f t="shared" si="11"/>
        <v>46.377821298030469</v>
      </c>
      <c r="AE51" s="297">
        <f t="shared" si="18"/>
        <v>4.0480379999999867</v>
      </c>
      <c r="AG51" s="310">
        <f>'Type of service'!AE55</f>
        <v>18.410852713178294</v>
      </c>
      <c r="AH51" s="291">
        <f t="shared" si="6"/>
        <v>4108.0587629957054</v>
      </c>
      <c r="AI51" s="291">
        <f t="shared" si="12"/>
        <v>879.12457528108087</v>
      </c>
      <c r="AJ51" s="297">
        <f t="shared" si="19"/>
        <v>4.0480379999999681</v>
      </c>
    </row>
    <row r="52" spans="1:36" ht="18.75">
      <c r="A52" s="290">
        <f t="shared" si="20"/>
        <v>29</v>
      </c>
      <c r="B52" s="8">
        <f t="shared" si="21"/>
        <v>2044</v>
      </c>
      <c r="C52" s="291">
        <f>'P Matrix'!C44</f>
        <v>23216.494148174701</v>
      </c>
      <c r="D52" s="292">
        <f>'P Matrix'!D44</f>
        <v>0.13725858018484477</v>
      </c>
      <c r="E52" s="297">
        <f t="shared" si="13"/>
        <v>4.0480379999999956</v>
      </c>
      <c r="F52" s="226"/>
      <c r="G52" s="226"/>
      <c r="H52" s="310">
        <f>'Type of service'!G56</f>
        <v>29.069767441860463</v>
      </c>
      <c r="I52" s="291">
        <f t="shared" si="1"/>
        <v>6748.9808570275291</v>
      </c>
      <c r="J52" s="291">
        <f t="shared" si="7"/>
        <v>620.90623884653269</v>
      </c>
      <c r="K52" s="297">
        <f t="shared" si="14"/>
        <v>4.0480380000000062</v>
      </c>
      <c r="M52" s="310">
        <f>'Type of service'!K56</f>
        <v>10.271317829457365</v>
      </c>
      <c r="N52" s="291">
        <f t="shared" si="2"/>
        <v>2384.6399028163937</v>
      </c>
      <c r="O52" s="291">
        <f t="shared" si="8"/>
        <v>636.69885405197715</v>
      </c>
      <c r="P52" s="297">
        <f t="shared" si="15"/>
        <v>4.0480380000000151</v>
      </c>
      <c r="R52" s="310">
        <f>'Type of service'!O56</f>
        <v>10.271317829457365</v>
      </c>
      <c r="S52" s="291">
        <f t="shared" si="3"/>
        <v>2384.6399028163937</v>
      </c>
      <c r="T52" s="291">
        <f t="shared" si="9"/>
        <v>2177.1762312713672</v>
      </c>
      <c r="U52" s="297">
        <f t="shared" si="16"/>
        <v>4.0480380000000027</v>
      </c>
      <c r="V52" s="313"/>
      <c r="W52" s="310">
        <f>'Type of service'!S56</f>
        <v>13.081395348837209</v>
      </c>
      <c r="X52" s="291">
        <f t="shared" si="4"/>
        <v>3037.0413856623882</v>
      </c>
      <c r="Y52" s="291">
        <f t="shared" si="10"/>
        <v>1676.4468448856383</v>
      </c>
      <c r="Z52" s="297">
        <f t="shared" si="17"/>
        <v>4.0480379999999938</v>
      </c>
      <c r="AB52" s="310">
        <f>'Type of service'!AA56</f>
        <v>15.988372093023255</v>
      </c>
      <c r="AC52" s="291">
        <f t="shared" si="5"/>
        <v>3711.9394713651413</v>
      </c>
      <c r="AD52" s="291">
        <f t="shared" si="11"/>
        <v>48.255213127746835</v>
      </c>
      <c r="AE52" s="297">
        <f t="shared" si="18"/>
        <v>4.0480379999999991</v>
      </c>
      <c r="AG52" s="310">
        <f>'Type of service'!AE56</f>
        <v>18.410852713178294</v>
      </c>
      <c r="AH52" s="291">
        <f t="shared" si="6"/>
        <v>4274.3545427841018</v>
      </c>
      <c r="AI52" s="291">
        <f t="shared" si="12"/>
        <v>914.71187215579778</v>
      </c>
      <c r="AJ52" s="297">
        <f t="shared" si="19"/>
        <v>4.0480380000000169</v>
      </c>
    </row>
    <row r="53" spans="1:36" ht="18.75">
      <c r="A53" s="290">
        <f t="shared" si="20"/>
        <v>30</v>
      </c>
      <c r="B53" s="8">
        <f t="shared" si="21"/>
        <v>2045</v>
      </c>
      <c r="C53" s="291">
        <f>'P Matrix'!C45</f>
        <v>24156.30665356059</v>
      </c>
      <c r="D53" s="292">
        <f>'P Matrix'!D45</f>
        <v>0.13725858018484477</v>
      </c>
      <c r="E53" s="297">
        <f t="shared" si="13"/>
        <v>4.0480380000000054</v>
      </c>
      <c r="F53" s="226"/>
      <c r="G53" s="226"/>
      <c r="H53" s="310">
        <f>'Type of service'!G57</f>
        <v>29.069767441860463</v>
      </c>
      <c r="I53" s="291">
        <f t="shared" si="1"/>
        <v>7022.1821667327285</v>
      </c>
      <c r="J53" s="291">
        <f t="shared" si="7"/>
        <v>646.0407593394109</v>
      </c>
      <c r="K53" s="297">
        <f t="shared" si="14"/>
        <v>4.0480379999999681</v>
      </c>
      <c r="M53" s="310">
        <f>'Type of service'!K57</f>
        <v>10.271317829457365</v>
      </c>
      <c r="N53" s="291">
        <f t="shared" si="2"/>
        <v>2481.1710322455647</v>
      </c>
      <c r="O53" s="291">
        <f t="shared" si="8"/>
        <v>662.47266560956575</v>
      </c>
      <c r="P53" s="297">
        <f t="shared" si="15"/>
        <v>4.0480380000000045</v>
      </c>
      <c r="R53" s="310">
        <f>'Type of service'!O57</f>
        <v>10.271317829457365</v>
      </c>
      <c r="S53" s="291">
        <f t="shared" si="3"/>
        <v>2481.1710322455647</v>
      </c>
      <c r="T53" s="291">
        <f t="shared" si="9"/>
        <v>2265.3091524402007</v>
      </c>
      <c r="U53" s="297">
        <f t="shared" si="16"/>
        <v>4.0480380000000302</v>
      </c>
      <c r="V53" s="313"/>
      <c r="W53" s="310">
        <f>'Type of service'!S57</f>
        <v>13.081395348837209</v>
      </c>
      <c r="X53" s="291">
        <f t="shared" si="4"/>
        <v>3159.9819750297283</v>
      </c>
      <c r="Y53" s="291">
        <f t="shared" si="10"/>
        <v>1744.31005021641</v>
      </c>
      <c r="Z53" s="297">
        <f t="shared" si="17"/>
        <v>4.0480380000000027</v>
      </c>
      <c r="AB53" s="310">
        <f>'Type of service'!AA57</f>
        <v>15.988372093023255</v>
      </c>
      <c r="AC53" s="291">
        <f t="shared" si="5"/>
        <v>3862.2001917030011</v>
      </c>
      <c r="AD53" s="291">
        <f t="shared" si="11"/>
        <v>50.208602492139015</v>
      </c>
      <c r="AE53" s="297">
        <f t="shared" si="18"/>
        <v>4.0480379999999991</v>
      </c>
      <c r="AG53" s="310">
        <f>'Type of service'!AE57</f>
        <v>18.410852713178294</v>
      </c>
      <c r="AH53" s="291">
        <f t="shared" si="6"/>
        <v>4447.3820389307284</v>
      </c>
      <c r="AI53" s="291">
        <f t="shared" si="12"/>
        <v>951.73975633117584</v>
      </c>
      <c r="AJ53" s="297">
        <f t="shared" si="19"/>
        <v>4.0480379999999947</v>
      </c>
    </row>
    <row r="54" spans="1:36" ht="18.75">
      <c r="A54" s="290">
        <f t="shared" si="20"/>
        <v>31</v>
      </c>
      <c r="B54" s="8">
        <f t="shared" si="21"/>
        <v>2046</v>
      </c>
      <c r="C54" s="291">
        <f>'P Matrix'!C46</f>
        <v>25134.16312629325</v>
      </c>
      <c r="D54" s="292">
        <f>'P Matrix'!D46</f>
        <v>0.13725858018484477</v>
      </c>
      <c r="E54" s="297">
        <f t="shared" si="13"/>
        <v>4.0480379999999929</v>
      </c>
      <c r="F54" s="226"/>
      <c r="G54" s="226"/>
      <c r="H54" s="310">
        <f>'Type of service'!G58</f>
        <v>29.069767441860463</v>
      </c>
      <c r="I54" s="291">
        <f t="shared" si="1"/>
        <v>7306.4427692712934</v>
      </c>
      <c r="J54" s="291">
        <f t="shared" si="7"/>
        <v>672.19273477295894</v>
      </c>
      <c r="K54" s="297">
        <f t="shared" si="14"/>
        <v>4.0480380000000222</v>
      </c>
      <c r="M54" s="310">
        <f>'Type of service'!K58</f>
        <v>10.271317829457365</v>
      </c>
      <c r="N54" s="291">
        <f t="shared" si="2"/>
        <v>2581.6097784758572</v>
      </c>
      <c r="O54" s="291">
        <f t="shared" si="8"/>
        <v>689.28981085305384</v>
      </c>
      <c r="P54" s="297">
        <f t="shared" si="15"/>
        <v>4.0480379999999903</v>
      </c>
      <c r="R54" s="310">
        <f>'Type of service'!O58</f>
        <v>10.271317829457365</v>
      </c>
      <c r="S54" s="291">
        <f t="shared" si="3"/>
        <v>2581.6097784758572</v>
      </c>
      <c r="T54" s="291">
        <f t="shared" si="9"/>
        <v>2357.0097277484574</v>
      </c>
      <c r="U54" s="297">
        <f t="shared" si="16"/>
        <v>4.048037999999976</v>
      </c>
      <c r="V54" s="313"/>
      <c r="W54" s="310">
        <f>'Type of service'!S58</f>
        <v>13.081395348837209</v>
      </c>
      <c r="X54" s="291">
        <f t="shared" si="4"/>
        <v>3287.8992461720818</v>
      </c>
      <c r="Y54" s="291">
        <f t="shared" si="10"/>
        <v>1814.9203838869892</v>
      </c>
      <c r="Z54" s="297">
        <f t="shared" si="17"/>
        <v>4.0480379999999894</v>
      </c>
      <c r="AB54" s="310">
        <f>'Type of service'!AA58</f>
        <v>15.988372093023255</v>
      </c>
      <c r="AC54" s="291">
        <f t="shared" si="5"/>
        <v>4018.5435230992111</v>
      </c>
      <c r="AD54" s="291">
        <f t="shared" si="11"/>
        <v>52.241065800289746</v>
      </c>
      <c r="AE54" s="297">
        <f t="shared" si="18"/>
        <v>4.0480379999999938</v>
      </c>
      <c r="AG54" s="310">
        <f>'Type of service'!AE58</f>
        <v>18.410852713178294</v>
      </c>
      <c r="AH54" s="291">
        <f t="shared" si="6"/>
        <v>4627.4137538718187</v>
      </c>
      <c r="AI54" s="291">
        <f t="shared" si="12"/>
        <v>990.26654332856913</v>
      </c>
      <c r="AJ54" s="297">
        <f t="shared" si="19"/>
        <v>4.0480379999999876</v>
      </c>
    </row>
    <row r="55" spans="1:36" ht="18.75">
      <c r="A55" s="290">
        <f t="shared" si="20"/>
        <v>32</v>
      </c>
      <c r="B55" s="8">
        <f t="shared" si="21"/>
        <v>2047</v>
      </c>
      <c r="C55" s="291">
        <f>'P Matrix'!C47</f>
        <v>26151.603600627586</v>
      </c>
      <c r="D55" s="292">
        <f>'P Matrix'!D47</f>
        <v>0.13725858018484477</v>
      </c>
      <c r="E55" s="297">
        <f t="shared" si="13"/>
        <v>4.0480379999999911</v>
      </c>
      <c r="F55" s="226"/>
      <c r="G55" s="226"/>
      <c r="H55" s="310">
        <f>'Type of service'!G59</f>
        <v>29.069767441860463</v>
      </c>
      <c r="I55" s="291">
        <f t="shared" si="1"/>
        <v>7602.2103490196469</v>
      </c>
      <c r="J55" s="291">
        <f t="shared" si="7"/>
        <v>699.40335210980743</v>
      </c>
      <c r="K55" s="297">
        <f t="shared" si="14"/>
        <v>4.048037999999984</v>
      </c>
      <c r="M55" s="310">
        <f>'Type of service'!K59</f>
        <v>10.271317829457365</v>
      </c>
      <c r="N55" s="291">
        <f t="shared" si="2"/>
        <v>2686.1143233202752</v>
      </c>
      <c r="O55" s="291">
        <f t="shared" si="8"/>
        <v>717.19252432651354</v>
      </c>
      <c r="P55" s="297">
        <f t="shared" si="15"/>
        <v>4.0480379999999938</v>
      </c>
      <c r="R55" s="310">
        <f>'Type of service'!O59</f>
        <v>10.271317829457365</v>
      </c>
      <c r="S55" s="291">
        <f t="shared" si="3"/>
        <v>2686.1143233202752</v>
      </c>
      <c r="T55" s="291">
        <f t="shared" si="9"/>
        <v>2452.4223771914112</v>
      </c>
      <c r="U55" s="297">
        <f t="shared" si="16"/>
        <v>4.0480379999999876</v>
      </c>
      <c r="V55" s="313"/>
      <c r="W55" s="310">
        <f>'Type of service'!S59</f>
        <v>13.081395348837209</v>
      </c>
      <c r="X55" s="291">
        <f t="shared" si="4"/>
        <v>3420.9946570588409</v>
      </c>
      <c r="Y55" s="291">
        <f t="shared" si="10"/>
        <v>1888.3890506964804</v>
      </c>
      <c r="Z55" s="297">
        <f t="shared" si="17"/>
        <v>4.048038</v>
      </c>
      <c r="AB55" s="310">
        <f>'Type of service'!AA59</f>
        <v>15.988372093023255</v>
      </c>
      <c r="AC55" s="291">
        <f t="shared" si="5"/>
        <v>4181.215691960806</v>
      </c>
      <c r="AD55" s="291">
        <f t="shared" si="11"/>
        <v>54.355803995490476</v>
      </c>
      <c r="AE55" s="297">
        <f t="shared" si="18"/>
        <v>4.0480379999999929</v>
      </c>
      <c r="AG55" s="310">
        <f>'Type of service'!AE59</f>
        <v>18.410852713178294</v>
      </c>
      <c r="AH55" s="291">
        <f t="shared" si="6"/>
        <v>4814.7332210457762</v>
      </c>
      <c r="AI55" s="291">
        <f t="shared" si="12"/>
        <v>1030.352909303796</v>
      </c>
      <c r="AJ55" s="297">
        <f t="shared" si="19"/>
        <v>4.0480379999999903</v>
      </c>
    </row>
    <row r="56" spans="1:36" ht="18.75">
      <c r="A56" s="290">
        <f t="shared" si="20"/>
        <v>33</v>
      </c>
      <c r="B56" s="8">
        <f t="shared" si="21"/>
        <v>2048</v>
      </c>
      <c r="C56" s="291">
        <f>'P Matrix'!C48</f>
        <v>27210.230451990359</v>
      </c>
      <c r="D56" s="292">
        <f>'P Matrix'!D48</f>
        <v>0.13725858018484477</v>
      </c>
      <c r="E56" s="297">
        <f t="shared" si="13"/>
        <v>4.048038</v>
      </c>
      <c r="F56" s="226"/>
      <c r="G56" s="226"/>
      <c r="H56" s="310">
        <f>'Type of service'!G60</f>
        <v>29.069767441860463</v>
      </c>
      <c r="I56" s="291">
        <f t="shared" si="1"/>
        <v>7909.9507127878942</v>
      </c>
      <c r="J56" s="291">
        <f t="shared" si="7"/>
        <v>727.71546557648617</v>
      </c>
      <c r="K56" s="297">
        <f t="shared" si="14"/>
        <v>4.0480379999999903</v>
      </c>
      <c r="M56" s="310">
        <f>'Type of service'!K60</f>
        <v>10.271317829457365</v>
      </c>
      <c r="N56" s="291">
        <f t="shared" si="2"/>
        <v>2794.8492518517228</v>
      </c>
      <c r="O56" s="291">
        <f t="shared" si="8"/>
        <v>746.22475024440996</v>
      </c>
      <c r="P56" s="297">
        <f t="shared" si="15"/>
        <v>4.0480379999999876</v>
      </c>
      <c r="R56" s="310">
        <f>'Type of service'!O60</f>
        <v>10.271317829457365</v>
      </c>
      <c r="S56" s="291">
        <f t="shared" si="3"/>
        <v>2794.8492518517228</v>
      </c>
      <c r="T56" s="291">
        <f t="shared" si="9"/>
        <v>2551.6973669406229</v>
      </c>
      <c r="U56" s="297">
        <f t="shared" si="16"/>
        <v>4.0480380000000027</v>
      </c>
      <c r="V56" s="313"/>
      <c r="W56" s="310">
        <f>'Type of service'!S60</f>
        <v>13.081395348837209</v>
      </c>
      <c r="X56" s="291">
        <f t="shared" si="4"/>
        <v>3559.4778207545523</v>
      </c>
      <c r="Y56" s="291">
        <f t="shared" si="10"/>
        <v>1964.831757056513</v>
      </c>
      <c r="Z56" s="297">
        <f t="shared" si="17"/>
        <v>4.0480379999999903</v>
      </c>
      <c r="AB56" s="310">
        <f>'Type of service'!AA60</f>
        <v>15.988372093023255</v>
      </c>
      <c r="AC56" s="291">
        <f t="shared" si="5"/>
        <v>4350.4728920333419</v>
      </c>
      <c r="AD56" s="291">
        <f t="shared" si="11"/>
        <v>56.556147596433448</v>
      </c>
      <c r="AE56" s="297">
        <f t="shared" si="18"/>
        <v>4.0480379999999991</v>
      </c>
      <c r="AG56" s="310">
        <f>'Type of service'!AE60</f>
        <v>18.410852713178294</v>
      </c>
      <c r="AH56" s="291">
        <f t="shared" si="6"/>
        <v>5009.635451432333</v>
      </c>
      <c r="AI56" s="291">
        <f t="shared" si="12"/>
        <v>1072.0619866065192</v>
      </c>
      <c r="AJ56" s="297">
        <f t="shared" si="19"/>
        <v>4.0480380000000045</v>
      </c>
    </row>
    <row r="57" spans="1:36" ht="18.75">
      <c r="A57" s="290">
        <f t="shared" si="20"/>
        <v>34</v>
      </c>
      <c r="B57" s="8">
        <f t="shared" si="21"/>
        <v>2049</v>
      </c>
      <c r="C57" s="291">
        <f>'P Matrix'!C49</f>
        <v>28311.7109205745</v>
      </c>
      <c r="D57" s="292">
        <f>'P Matrix'!D49</f>
        <v>0.13725858018484477</v>
      </c>
      <c r="E57" s="297">
        <f t="shared" si="13"/>
        <v>4.0480379999999974</v>
      </c>
      <c r="F57" s="226"/>
      <c r="G57" s="226"/>
      <c r="H57" s="310">
        <f>'Type of service'!G61</f>
        <v>29.069767441860463</v>
      </c>
      <c r="I57" s="291">
        <f t="shared" si="1"/>
        <v>8230.1485234228203</v>
      </c>
      <c r="J57" s="291">
        <f t="shared" si="7"/>
        <v>757.17366415489948</v>
      </c>
      <c r="K57" s="297">
        <f t="shared" si="14"/>
        <v>4.0480380000000329</v>
      </c>
      <c r="M57" s="310">
        <f>'Type of service'!K61</f>
        <v>10.271317829457365</v>
      </c>
      <c r="N57" s="291">
        <f t="shared" si="2"/>
        <v>2907.9858116093965</v>
      </c>
      <c r="O57" s="291">
        <f t="shared" si="8"/>
        <v>776.43221169970889</v>
      </c>
      <c r="P57" s="297">
        <f t="shared" si="15"/>
        <v>4.048038000000016</v>
      </c>
      <c r="R57" s="310">
        <f>'Type of service'!O61</f>
        <v>10.271317829457365</v>
      </c>
      <c r="S57" s="291">
        <f t="shared" si="3"/>
        <v>2907.9858116093965</v>
      </c>
      <c r="T57" s="291">
        <f t="shared" si="9"/>
        <v>2654.9910459993789</v>
      </c>
      <c r="U57" s="297">
        <f t="shared" si="16"/>
        <v>4.0480380000000045</v>
      </c>
      <c r="V57" s="313"/>
      <c r="W57" s="310">
        <f>'Type of service'!S61</f>
        <v>13.081395348837209</v>
      </c>
      <c r="X57" s="291">
        <f t="shared" si="4"/>
        <v>3703.5668355402686</v>
      </c>
      <c r="Y57" s="291">
        <f t="shared" si="10"/>
        <v>2044.3688932182285</v>
      </c>
      <c r="Z57" s="297">
        <f t="shared" si="17"/>
        <v>4.0480380000000125</v>
      </c>
      <c r="AB57" s="310">
        <f>'Type of service'!AA61</f>
        <v>15.988372093023255</v>
      </c>
      <c r="AC57" s="291">
        <f t="shared" si="5"/>
        <v>4526.5816878825508</v>
      </c>
      <c r="AD57" s="291">
        <f t="shared" si="11"/>
        <v>58.845561942473161</v>
      </c>
      <c r="AE57" s="297">
        <f t="shared" si="18"/>
        <v>4.0480380000000009</v>
      </c>
      <c r="AG57" s="310">
        <f>'Type of service'!AE61</f>
        <v>18.410852713178294</v>
      </c>
      <c r="AH57" s="291">
        <f t="shared" si="6"/>
        <v>5212.4273981677861</v>
      </c>
      <c r="AI57" s="291">
        <f t="shared" si="12"/>
        <v>1115.4594632079063</v>
      </c>
      <c r="AJ57" s="297">
        <f t="shared" si="19"/>
        <v>4.0480380000000267</v>
      </c>
    </row>
    <row r="58" spans="1:36" ht="18.75">
      <c r="A58" s="290">
        <f t="shared" si="20"/>
        <v>35</v>
      </c>
      <c r="B58" s="67">
        <f t="shared" si="21"/>
        <v>2050</v>
      </c>
      <c r="C58" s="291">
        <f>'P Matrix'!C50</f>
        <v>29457.779737089506</v>
      </c>
      <c r="D58" s="292">
        <f>'P Matrix'!D50</f>
        <v>0.13725858018484477</v>
      </c>
      <c r="E58" s="297">
        <f t="shared" si="13"/>
        <v>4.0480380000000009</v>
      </c>
      <c r="F58" s="226"/>
      <c r="G58" s="226"/>
      <c r="H58" s="310">
        <f>'Type of service'!G62</f>
        <v>29.069767441860463</v>
      </c>
      <c r="I58" s="291">
        <f t="shared" si="1"/>
        <v>8563.3080631074135</v>
      </c>
      <c r="J58" s="291">
        <f t="shared" si="7"/>
        <v>787.824341805882</v>
      </c>
      <c r="K58" s="297">
        <f t="shared" si="14"/>
        <v>4.0480379999999743</v>
      </c>
      <c r="M58" s="310">
        <f>'Type of service'!K62</f>
        <v>10.271317829457365</v>
      </c>
      <c r="N58" s="291">
        <f t="shared" si="2"/>
        <v>3025.7021822979532</v>
      </c>
      <c r="O58" s="291">
        <f t="shared" si="8"/>
        <v>807.86248267355347</v>
      </c>
      <c r="P58" s="297">
        <f t="shared" si="15"/>
        <v>4.0480379999999903</v>
      </c>
      <c r="R58" s="310">
        <f>'Type of service'!O62</f>
        <v>10.271317829457365</v>
      </c>
      <c r="S58" s="291">
        <f t="shared" si="3"/>
        <v>3025.7021822979532</v>
      </c>
      <c r="T58" s="291">
        <f t="shared" si="9"/>
        <v>2762.4660924380314</v>
      </c>
      <c r="U58" s="297">
        <f t="shared" si="16"/>
        <v>4.0480380000000062</v>
      </c>
      <c r="V58" s="313"/>
      <c r="W58" s="310">
        <f>'Type of service'!S62</f>
        <v>13.081395348837209</v>
      </c>
      <c r="X58" s="291">
        <f t="shared" si="4"/>
        <v>3853.4886283983365</v>
      </c>
      <c r="Y58" s="291">
        <f t="shared" si="10"/>
        <v>2127.1257228758818</v>
      </c>
      <c r="Z58" s="297">
        <f t="shared" si="17"/>
        <v>4.0480379999999974</v>
      </c>
      <c r="AB58" s="310">
        <f>'Type of service'!AA62</f>
        <v>15.988372093023255</v>
      </c>
      <c r="AC58" s="291">
        <f t="shared" si="5"/>
        <v>4709.8194347090775</v>
      </c>
      <c r="AD58" s="291">
        <f t="shared" si="11"/>
        <v>61.227652651218015</v>
      </c>
      <c r="AE58" s="297">
        <f t="shared" si="18"/>
        <v>4.0480380000000054</v>
      </c>
      <c r="AG58" s="310">
        <f>'Type of service'!AE62</f>
        <v>18.410852713178294</v>
      </c>
      <c r="AH58" s="291">
        <f t="shared" si="6"/>
        <v>5423.4284399680291</v>
      </c>
      <c r="AI58" s="291">
        <f t="shared" si="12"/>
        <v>1160.6136861531581</v>
      </c>
      <c r="AJ58" s="297">
        <f t="shared" si="19"/>
        <v>4.0480379999999787</v>
      </c>
    </row>
  </sheetData>
  <sheetProtection algorithmName="SHA-512" hashValue="DvOS5P8USHMZJghypcsgrX2eDBhrj8F7X7dLn6HQfagqQqPYTK8oGyp+Pk6OFprN0FPKtZwcpLAq31jAHROA6g==" saltValue="HijcQrF/xIB59DiEfXdceg==" spinCount="100000" sheet="1" objects="1" scenarios="1"/>
  <mergeCells count="5">
    <mergeCell ref="A5:B5"/>
    <mergeCell ref="B8:D8"/>
    <mergeCell ref="D9:F9"/>
    <mergeCell ref="A19:F20"/>
    <mergeCell ref="A7:F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2"/>
  <sheetViews>
    <sheetView zoomScale="78" zoomScaleNormal="78" workbookViewId="0"/>
  </sheetViews>
  <sheetFormatPr defaultRowHeight="15"/>
  <cols>
    <col min="1" max="1" width="10.5703125" style="68" customWidth="1"/>
    <col min="2" max="2" width="10.28515625" style="2" customWidth="1"/>
    <col min="3" max="3" width="14.85546875" style="2" customWidth="1"/>
    <col min="4" max="5" width="11.42578125" style="2" customWidth="1"/>
    <col min="6" max="6" width="9.85546875" style="62" customWidth="1"/>
    <col min="7" max="7" width="15" style="2" customWidth="1"/>
    <col min="8" max="8" width="10.5703125" style="48" customWidth="1"/>
    <col min="9" max="9" width="11.7109375" style="48" customWidth="1"/>
    <col min="10" max="10" width="11.85546875" style="58" customWidth="1"/>
    <col min="11" max="11" width="12.28515625" style="2" customWidth="1"/>
    <col min="12" max="12" width="16.5703125" style="2" customWidth="1"/>
    <col min="13" max="14" width="12.28515625" style="2" customWidth="1"/>
    <col min="15" max="15" width="12.140625" style="2" customWidth="1"/>
    <col min="16" max="16" width="12.5703125" style="2" customWidth="1"/>
    <col min="17" max="17" width="16.28515625" style="2" customWidth="1"/>
    <col min="18" max="19" width="13.140625" style="2" customWidth="1"/>
    <col min="20" max="20" width="12" style="2" customWidth="1"/>
    <col min="21" max="21" width="11.28515625" style="2" customWidth="1"/>
    <col min="22" max="22" width="16.28515625" style="2" customWidth="1"/>
    <col min="23" max="24" width="13.5703125" style="2" customWidth="1"/>
    <col min="25" max="25" width="12.5703125" style="2" customWidth="1"/>
    <col min="26" max="26" width="12.42578125" style="2" customWidth="1"/>
    <col min="27" max="27" width="14.28515625" style="2" customWidth="1"/>
    <col min="28" max="28" width="13.140625" style="57" customWidth="1"/>
    <col min="29" max="29" width="15.42578125" style="2" customWidth="1"/>
    <col min="30" max="30" width="13.28515625" style="2" customWidth="1"/>
    <col min="31" max="31" width="12.140625" style="2" customWidth="1"/>
    <col min="32" max="32" width="16.7109375" style="2" customWidth="1"/>
    <col min="33" max="33" width="14.7109375" style="2" customWidth="1"/>
    <col min="34" max="34" width="14.5703125" style="2" customWidth="1"/>
    <col min="35" max="36" width="13.28515625" style="2" customWidth="1"/>
    <col min="37" max="37" width="16.140625" style="2" customWidth="1"/>
    <col min="38" max="38" width="12.42578125" style="2" customWidth="1"/>
    <col min="39" max="40" width="12.7109375" style="2" customWidth="1"/>
    <col min="41" max="41" width="12" style="2" customWidth="1"/>
    <col min="42" max="42" width="17.28515625" style="2" customWidth="1"/>
    <col min="43" max="43" width="15" style="2" customWidth="1"/>
    <col min="44" max="45" width="11.5703125" style="2" customWidth="1"/>
    <col min="46" max="46" width="13.28515625" style="2" customWidth="1"/>
    <col min="47" max="47" width="18" style="2" customWidth="1"/>
    <col min="48" max="48" width="14.28515625" style="2" customWidth="1"/>
    <col min="49" max="49" width="16.140625" style="2" customWidth="1"/>
    <col min="50" max="50" width="12.42578125" style="2" customWidth="1"/>
    <col min="51" max="51" width="11.28515625" style="2" customWidth="1"/>
    <col min="52" max="52" width="18" style="2" customWidth="1"/>
    <col min="53" max="53" width="13.85546875" style="2" customWidth="1"/>
    <col min="54" max="54" width="15.140625" style="2" customWidth="1"/>
    <col min="55" max="55" width="12.140625" style="2" customWidth="1"/>
    <col min="56" max="56" width="12.5703125" style="2" customWidth="1"/>
    <col min="57" max="57" width="17.140625" style="2" customWidth="1"/>
    <col min="58" max="58" width="13.7109375" style="2" customWidth="1"/>
    <col min="59" max="59" width="13.28515625" style="2" customWidth="1"/>
    <col min="60" max="61" width="12.28515625" style="2" customWidth="1"/>
    <col min="62" max="16384" width="9.140625" style="2"/>
  </cols>
  <sheetData>
    <row r="1" spans="1:28" ht="31.5" customHeight="1">
      <c r="A1" s="203" t="s">
        <v>328</v>
      </c>
    </row>
    <row r="2" spans="1:28" ht="25.5" customHeight="1">
      <c r="A2" s="28" t="s">
        <v>36</v>
      </c>
    </row>
    <row r="3" spans="1:28" ht="22.5" customHeight="1">
      <c r="A3" s="103"/>
      <c r="B3" s="104"/>
      <c r="C3" s="104"/>
      <c r="D3" s="104"/>
      <c r="E3" s="104"/>
      <c r="F3" s="105"/>
      <c r="H3" s="85" t="s">
        <v>67</v>
      </c>
      <c r="I3" s="85" t="s">
        <v>68</v>
      </c>
      <c r="J3" s="88" t="s">
        <v>69</v>
      </c>
      <c r="K3" s="85" t="s">
        <v>70</v>
      </c>
      <c r="L3" s="85" t="s">
        <v>71</v>
      </c>
      <c r="M3" s="85" t="s">
        <v>58</v>
      </c>
      <c r="N3" s="85" t="s">
        <v>59</v>
      </c>
      <c r="O3" s="85" t="s">
        <v>60</v>
      </c>
      <c r="P3" s="85" t="s">
        <v>72</v>
      </c>
      <c r="Q3" s="84" t="s">
        <v>73</v>
      </c>
      <c r="R3" s="99" t="s">
        <v>74</v>
      </c>
      <c r="S3" s="100"/>
    </row>
    <row r="4" spans="1:28" ht="30.75" customHeight="1" thickBot="1">
      <c r="A4" s="470" t="s">
        <v>121</v>
      </c>
      <c r="B4" s="471"/>
      <c r="C4" s="471"/>
      <c r="D4" s="471"/>
      <c r="E4" s="471"/>
      <c r="F4" s="471"/>
      <c r="G4" s="122" t="s">
        <v>78</v>
      </c>
      <c r="H4" s="170">
        <v>0.92688035840944483</v>
      </c>
      <c r="I4" s="170">
        <v>0.7554102644380063</v>
      </c>
      <c r="J4" s="170">
        <v>0.70429256992424616</v>
      </c>
      <c r="K4" s="170">
        <v>0.68288702041371041</v>
      </c>
      <c r="L4" s="170">
        <v>1.8024163623369109E-2</v>
      </c>
      <c r="M4" s="170">
        <v>-0.40278508766288584</v>
      </c>
      <c r="N4" s="170">
        <v>0.26573108860092348</v>
      </c>
      <c r="O4" s="170">
        <v>0.65530461272051377</v>
      </c>
      <c r="P4" s="170">
        <v>0.9048156421132354</v>
      </c>
      <c r="Q4" s="170">
        <v>-0.40299548451002509</v>
      </c>
      <c r="R4" s="170">
        <v>1.7615059427440212</v>
      </c>
      <c r="S4" s="138"/>
    </row>
    <row r="5" spans="1:28" ht="16.5" thickTop="1" thickBot="1">
      <c r="A5" s="171"/>
      <c r="B5" s="105"/>
      <c r="C5" s="105"/>
      <c r="D5" s="105"/>
      <c r="E5" s="105"/>
      <c r="G5" s="197" t="s">
        <v>3</v>
      </c>
      <c r="H5" s="172">
        <v>0.92688035840944483</v>
      </c>
      <c r="I5" s="172">
        <v>0.7554102644380063</v>
      </c>
      <c r="J5" s="172">
        <v>0.70429256992424616</v>
      </c>
      <c r="K5" s="172">
        <v>0.68288702041371041</v>
      </c>
      <c r="L5" s="172">
        <v>1.8024163623369109E-2</v>
      </c>
      <c r="M5" s="172">
        <v>-0.40278508766288584</v>
      </c>
      <c r="N5" s="172">
        <v>0.26573108860092348</v>
      </c>
      <c r="O5" s="172">
        <v>0.65530461272051377</v>
      </c>
      <c r="P5" s="172">
        <v>0.9048156421132354</v>
      </c>
      <c r="Q5" s="172">
        <v>-0.40299548451002509</v>
      </c>
      <c r="R5" s="172">
        <v>1.7615059427440212</v>
      </c>
      <c r="S5" s="138"/>
    </row>
    <row r="6" spans="1:28" s="62" customFormat="1" ht="27" customHeight="1" thickTop="1" thickBot="1">
      <c r="A6" s="468" t="s">
        <v>237</v>
      </c>
      <c r="B6" s="469"/>
      <c r="C6" s="469"/>
      <c r="D6" s="469"/>
      <c r="E6" s="469"/>
      <c r="F6" s="469"/>
      <c r="G6" s="196">
        <v>10</v>
      </c>
      <c r="H6" s="102"/>
      <c r="I6" s="102"/>
      <c r="J6" s="102"/>
      <c r="K6" s="102"/>
      <c r="L6" s="102"/>
      <c r="M6" s="102"/>
      <c r="N6" s="102"/>
      <c r="O6" s="102"/>
      <c r="P6" s="102"/>
      <c r="Q6" s="102"/>
      <c r="R6" s="102"/>
      <c r="S6" s="102"/>
      <c r="T6" s="102"/>
      <c r="AB6" s="89"/>
    </row>
    <row r="7" spans="1:28" s="62" customFormat="1" ht="15.75" thickTop="1">
      <c r="A7" s="169"/>
      <c r="B7" s="343"/>
      <c r="C7" s="87"/>
      <c r="D7" s="76"/>
      <c r="E7" s="76"/>
      <c r="F7" s="76"/>
      <c r="J7" s="63"/>
      <c r="L7" s="63"/>
      <c r="M7" s="63"/>
      <c r="N7" s="63"/>
      <c r="AB7" s="89"/>
    </row>
    <row r="8" spans="1:28" s="62" customFormat="1">
      <c r="D8" s="76"/>
      <c r="E8" s="76"/>
      <c r="F8" s="76"/>
      <c r="J8" s="63"/>
      <c r="L8" s="63"/>
      <c r="M8" s="63"/>
      <c r="N8" s="63"/>
      <c r="AB8" s="89"/>
    </row>
    <row r="9" spans="1:28" s="62" customFormat="1">
      <c r="A9" s="74"/>
      <c r="B9" s="75"/>
      <c r="C9" s="75"/>
      <c r="D9" s="76"/>
      <c r="E9" s="76"/>
      <c r="F9" s="76"/>
      <c r="J9" s="63"/>
      <c r="L9" s="63"/>
      <c r="M9" s="63"/>
      <c r="N9" s="63"/>
      <c r="AB9" s="89"/>
    </row>
    <row r="10" spans="1:28" s="62" customFormat="1">
      <c r="A10" s="74"/>
      <c r="B10" s="75"/>
      <c r="C10" s="75"/>
      <c r="D10" s="76"/>
      <c r="E10" s="76"/>
      <c r="F10" s="76"/>
      <c r="J10" s="63"/>
      <c r="L10" s="63"/>
      <c r="M10" s="63"/>
      <c r="N10" s="63"/>
      <c r="AB10" s="89"/>
    </row>
    <row r="11" spans="1:28" s="62" customFormat="1">
      <c r="A11" s="74"/>
      <c r="B11" s="75"/>
      <c r="C11" s="75"/>
      <c r="D11" s="76"/>
      <c r="E11" s="76"/>
      <c r="F11" s="76"/>
      <c r="J11" s="63"/>
      <c r="L11" s="63"/>
      <c r="M11" s="63"/>
      <c r="N11" s="63"/>
      <c r="AB11" s="89"/>
    </row>
    <row r="12" spans="1:28" s="62" customFormat="1">
      <c r="F12" s="76"/>
      <c r="J12" s="63"/>
      <c r="L12" s="63"/>
      <c r="M12" s="63"/>
      <c r="N12" s="63"/>
      <c r="AB12" s="89"/>
    </row>
    <row r="13" spans="1:28">
      <c r="H13" s="2"/>
      <c r="I13" s="2"/>
      <c r="M13" s="58"/>
      <c r="N13" s="58"/>
    </row>
    <row r="14" spans="1:28">
      <c r="H14" s="2"/>
      <c r="I14" s="2"/>
    </row>
    <row r="15" spans="1:28">
      <c r="A15" s="56"/>
      <c r="D15" s="53"/>
      <c r="E15" s="53"/>
      <c r="F15" s="64"/>
      <c r="G15" s="53"/>
    </row>
    <row r="16" spans="1:28">
      <c r="A16" s="56"/>
      <c r="D16" s="53"/>
      <c r="E16" s="53"/>
      <c r="F16" s="64"/>
      <c r="G16" s="53"/>
    </row>
    <row r="17" spans="1:28">
      <c r="A17" s="56"/>
      <c r="D17" s="53"/>
      <c r="E17" s="53"/>
      <c r="F17" s="64"/>
      <c r="G17" s="53"/>
    </row>
    <row r="18" spans="1:28">
      <c r="A18" s="56"/>
      <c r="D18" s="53"/>
      <c r="E18" s="53"/>
      <c r="F18" s="64"/>
      <c r="G18" s="53"/>
    </row>
    <row r="19" spans="1:28" s="62" customFormat="1">
      <c r="D19" s="76"/>
      <c r="E19" s="76"/>
      <c r="F19" s="76"/>
      <c r="J19" s="63"/>
      <c r="L19" s="63"/>
      <c r="M19" s="63"/>
      <c r="N19" s="63"/>
      <c r="AB19" s="89"/>
    </row>
    <row r="20" spans="1:28" s="62" customFormat="1">
      <c r="A20" s="169"/>
      <c r="B20" s="343"/>
      <c r="C20" s="87"/>
      <c r="D20" s="76"/>
      <c r="E20" s="76"/>
      <c r="F20" s="76"/>
      <c r="J20" s="63"/>
      <c r="L20" s="63"/>
      <c r="M20" s="63"/>
      <c r="N20" s="63"/>
      <c r="AB20" s="89"/>
    </row>
    <row r="21" spans="1:28" s="62" customFormat="1">
      <c r="D21" s="76"/>
      <c r="E21" s="76"/>
      <c r="F21" s="76"/>
      <c r="J21" s="63"/>
      <c r="L21" s="63"/>
      <c r="M21" s="63"/>
      <c r="N21" s="63"/>
      <c r="AB21" s="89"/>
    </row>
    <row r="22" spans="1:28" s="62" customFormat="1">
      <c r="A22" s="74"/>
      <c r="B22" s="75"/>
      <c r="C22" s="75"/>
      <c r="D22" s="76"/>
      <c r="E22" s="76"/>
      <c r="F22" s="76"/>
      <c r="J22" s="63"/>
      <c r="L22" s="63"/>
      <c r="M22" s="63"/>
      <c r="N22" s="63"/>
      <c r="AB22" s="89"/>
    </row>
    <row r="23" spans="1:28" s="62" customFormat="1">
      <c r="A23" s="74"/>
      <c r="B23" s="75"/>
      <c r="C23" s="75"/>
      <c r="D23" s="76"/>
      <c r="E23" s="76"/>
      <c r="F23" s="76"/>
      <c r="J23" s="63"/>
      <c r="L23" s="63"/>
      <c r="M23" s="63"/>
      <c r="N23" s="63"/>
      <c r="AB23" s="89"/>
    </row>
    <row r="24" spans="1:28" s="62" customFormat="1">
      <c r="A24" s="74"/>
      <c r="B24" s="75"/>
      <c r="C24" s="75"/>
      <c r="D24" s="76"/>
      <c r="E24" s="76"/>
      <c r="F24" s="76"/>
      <c r="J24" s="63"/>
      <c r="L24" s="63"/>
      <c r="M24" s="63"/>
      <c r="N24" s="63"/>
      <c r="AB24" s="89"/>
    </row>
    <row r="25" spans="1:28" s="62" customFormat="1">
      <c r="F25" s="76"/>
      <c r="J25" s="63"/>
      <c r="L25" s="63"/>
      <c r="M25" s="63"/>
      <c r="N25" s="63"/>
      <c r="AB25" s="89"/>
    </row>
    <row r="26" spans="1:28">
      <c r="H26" s="2"/>
      <c r="I26" s="2"/>
      <c r="M26" s="58"/>
      <c r="N26" s="58"/>
    </row>
    <row r="27" spans="1:28">
      <c r="H27" s="2"/>
      <c r="I27" s="2"/>
    </row>
    <row r="28" spans="1:28">
      <c r="A28" s="56"/>
      <c r="D28" s="53"/>
      <c r="E28" s="53"/>
      <c r="F28" s="64"/>
      <c r="G28" s="53"/>
    </row>
    <row r="29" spans="1:28">
      <c r="A29" s="56"/>
      <c r="D29" s="53"/>
      <c r="E29" s="53"/>
      <c r="F29" s="64"/>
      <c r="G29" s="53"/>
    </row>
    <row r="30" spans="1:28">
      <c r="A30" s="56"/>
      <c r="D30" s="53"/>
      <c r="E30" s="53"/>
      <c r="F30" s="64"/>
      <c r="G30" s="53"/>
    </row>
    <row r="31" spans="1:28">
      <c r="A31" s="56"/>
      <c r="D31" s="53"/>
      <c r="E31" s="53"/>
      <c r="F31" s="64"/>
      <c r="G31" s="53"/>
    </row>
    <row r="32" spans="1:28">
      <c r="A32" s="56"/>
      <c r="D32" s="53"/>
      <c r="E32" s="53"/>
      <c r="F32" s="64"/>
      <c r="G32" s="53"/>
    </row>
    <row r="33" spans="1:63" s="77" customFormat="1" ht="61.5" customHeight="1">
      <c r="A33" s="70" t="s">
        <v>44</v>
      </c>
      <c r="B33" s="71"/>
      <c r="C33" s="72" t="s">
        <v>1</v>
      </c>
      <c r="D33" s="71" t="s">
        <v>29</v>
      </c>
      <c r="E33" s="175" t="s">
        <v>239</v>
      </c>
      <c r="F33" s="78"/>
      <c r="G33" s="51" t="s">
        <v>103</v>
      </c>
      <c r="H33" s="54" t="s">
        <v>102</v>
      </c>
      <c r="I33" s="123" t="s">
        <v>134</v>
      </c>
      <c r="J33" s="126" t="s">
        <v>135</v>
      </c>
      <c r="K33" s="175" t="s">
        <v>275</v>
      </c>
      <c r="L33" s="51" t="s">
        <v>104</v>
      </c>
      <c r="M33" s="54" t="s">
        <v>105</v>
      </c>
      <c r="N33" s="123" t="s">
        <v>136</v>
      </c>
      <c r="O33" s="126" t="s">
        <v>137</v>
      </c>
      <c r="P33" s="175" t="s">
        <v>276</v>
      </c>
      <c r="Q33" s="51" t="s">
        <v>75</v>
      </c>
      <c r="R33" s="54" t="s">
        <v>106</v>
      </c>
      <c r="S33" s="123" t="s">
        <v>138</v>
      </c>
      <c r="T33" s="126" t="s">
        <v>139</v>
      </c>
      <c r="U33" s="175" t="s">
        <v>277</v>
      </c>
      <c r="V33" s="51" t="s">
        <v>107</v>
      </c>
      <c r="W33" s="54" t="s">
        <v>108</v>
      </c>
      <c r="X33" s="123" t="s">
        <v>140</v>
      </c>
      <c r="Y33" s="126" t="s">
        <v>141</v>
      </c>
      <c r="Z33" s="175" t="s">
        <v>278</v>
      </c>
      <c r="AA33" s="51" t="s">
        <v>76</v>
      </c>
      <c r="AB33" s="54" t="s">
        <v>109</v>
      </c>
      <c r="AC33" s="123" t="s">
        <v>143</v>
      </c>
      <c r="AD33" s="126" t="s">
        <v>142</v>
      </c>
      <c r="AE33" s="175" t="s">
        <v>279</v>
      </c>
      <c r="AF33" s="51" t="s">
        <v>77</v>
      </c>
      <c r="AG33" s="54" t="s">
        <v>110</v>
      </c>
      <c r="AH33" s="123" t="s">
        <v>144</v>
      </c>
      <c r="AI33" s="126" t="s">
        <v>145</v>
      </c>
      <c r="AJ33" s="175" t="s">
        <v>280</v>
      </c>
      <c r="AK33" s="51" t="s">
        <v>113</v>
      </c>
      <c r="AL33" s="54" t="s">
        <v>111</v>
      </c>
      <c r="AM33" s="123" t="s">
        <v>146</v>
      </c>
      <c r="AN33" s="126" t="s">
        <v>147</v>
      </c>
      <c r="AO33" s="175" t="s">
        <v>281</v>
      </c>
      <c r="AP33" s="51" t="s">
        <v>114</v>
      </c>
      <c r="AQ33" s="54" t="s">
        <v>112</v>
      </c>
      <c r="AR33" s="123" t="s">
        <v>148</v>
      </c>
      <c r="AS33" s="126" t="s">
        <v>149</v>
      </c>
      <c r="AT33" s="175" t="s">
        <v>281</v>
      </c>
      <c r="AU33" s="51" t="s">
        <v>115</v>
      </c>
      <c r="AV33" s="54" t="s">
        <v>116</v>
      </c>
      <c r="AW33" s="123" t="s">
        <v>150</v>
      </c>
      <c r="AX33" s="126" t="s">
        <v>151</v>
      </c>
      <c r="AY33" s="175" t="s">
        <v>284</v>
      </c>
      <c r="AZ33" s="51" t="s">
        <v>117</v>
      </c>
      <c r="BA33" s="54" t="s">
        <v>118</v>
      </c>
      <c r="BB33" s="123" t="s">
        <v>152</v>
      </c>
      <c r="BC33" s="126" t="s">
        <v>153</v>
      </c>
      <c r="BD33" s="175" t="s">
        <v>283</v>
      </c>
      <c r="BE33" s="51" t="s">
        <v>120</v>
      </c>
      <c r="BF33" s="54" t="s">
        <v>119</v>
      </c>
      <c r="BG33" s="123" t="s">
        <v>154</v>
      </c>
      <c r="BH33" s="126" t="s">
        <v>155</v>
      </c>
      <c r="BI33" s="175" t="s">
        <v>282</v>
      </c>
    </row>
    <row r="34" spans="1:63" ht="18.75">
      <c r="A34" s="69"/>
      <c r="B34" s="65">
        <v>2014</v>
      </c>
      <c r="C34" s="55">
        <f>'P Matrix'!C14</f>
        <v>6050</v>
      </c>
      <c r="D34" s="73">
        <f>'P Matrix'!D14</f>
        <v>0.11</v>
      </c>
      <c r="E34" s="176"/>
      <c r="F34" s="79"/>
      <c r="G34" s="49">
        <v>111.83689610120489</v>
      </c>
      <c r="H34" s="93">
        <v>1.4827540440645901</v>
      </c>
      <c r="I34" s="124">
        <v>6787.7980366235497</v>
      </c>
      <c r="J34" s="127">
        <f>G34*H34/100</f>
        <v>1.6582660996969292</v>
      </c>
      <c r="K34" s="176"/>
      <c r="L34" s="49">
        <v>104.61797025832409</v>
      </c>
      <c r="M34" s="93">
        <v>0.41159616041667935</v>
      </c>
      <c r="N34" s="128">
        <v>6349.6545225323298</v>
      </c>
      <c r="O34" s="127">
        <f>L34*M34/100</f>
        <v>0.43060354868912554</v>
      </c>
      <c r="P34" s="176"/>
      <c r="Q34" s="49">
        <v>105.76852163088182</v>
      </c>
      <c r="R34" s="93">
        <v>2.6523829108486314</v>
      </c>
      <c r="S34" s="131">
        <v>6419.4857733979998</v>
      </c>
      <c r="T34" s="127">
        <f>Q34*R34/100</f>
        <v>2.8053861927947477</v>
      </c>
      <c r="U34" s="176"/>
      <c r="V34" s="49">
        <v>102.26815185487401</v>
      </c>
      <c r="W34" s="93">
        <v>2.1212861896760415</v>
      </c>
      <c r="X34" s="132">
        <v>6207.0352859350705</v>
      </c>
      <c r="Y34" s="127">
        <f>V34*W34/100</f>
        <v>2.1694001817343649</v>
      </c>
      <c r="Z34" s="176"/>
      <c r="AA34" s="49">
        <v>92.87039910543939</v>
      </c>
      <c r="AB34" s="93">
        <v>23.113604822723108</v>
      </c>
      <c r="AC34" s="132">
        <v>5636.6506464726153</v>
      </c>
      <c r="AD34" s="135">
        <f>AA34*AB34/100</f>
        <v>21.46569704651704</v>
      </c>
      <c r="AE34" s="176"/>
      <c r="AF34" s="49">
        <v>97.60011919562011</v>
      </c>
      <c r="AG34" s="93">
        <v>38.487841125339571</v>
      </c>
      <c r="AH34" s="128">
        <v>5923.7149862487777</v>
      </c>
      <c r="AI34" s="135">
        <f>AF34*AG34/100</f>
        <v>37.564178814152321</v>
      </c>
      <c r="AJ34" s="176"/>
      <c r="AK34" s="49">
        <v>111.76565597899891</v>
      </c>
      <c r="AL34" s="93">
        <v>3.6072816136467041</v>
      </c>
      <c r="AM34" s="55">
        <v>6783.4742080974011</v>
      </c>
      <c r="AN34" s="135">
        <f>AK34*AL34/100</f>
        <v>4.0317019585020555</v>
      </c>
      <c r="AO34" s="176"/>
      <c r="AP34" s="49">
        <v>108.83080526552089</v>
      </c>
      <c r="AQ34" s="93">
        <v>3.1665636806364041</v>
      </c>
      <c r="AR34" s="137">
        <v>6605.3471802093773</v>
      </c>
      <c r="AS34" s="135">
        <f>AP34*AQ34/100</f>
        <v>3.4461967528821158</v>
      </c>
      <c r="AT34" s="176"/>
      <c r="AU34" s="49">
        <v>114.67861358417231</v>
      </c>
      <c r="AV34" s="93">
        <v>11.597195857482715</v>
      </c>
      <c r="AW34" s="55">
        <v>6960.2724616475598</v>
      </c>
      <c r="AX34" s="135">
        <f>AU34*AV34/100</f>
        <v>13.299503424002241</v>
      </c>
      <c r="AY34" s="176"/>
      <c r="AZ34" s="49">
        <v>95.615395235029553</v>
      </c>
      <c r="BA34" s="93">
        <v>13.031084411244558</v>
      </c>
      <c r="BB34" s="55">
        <v>5803.2546920830209</v>
      </c>
      <c r="BC34" s="135">
        <f>AZ34*BA34/100</f>
        <v>12.45972286322181</v>
      </c>
      <c r="BD34" s="176"/>
      <c r="BE34" s="49">
        <v>203.81376361517263</v>
      </c>
      <c r="BF34" s="93">
        <v>0.32840918392098861</v>
      </c>
      <c r="BG34" s="55">
        <v>12370.216920648432</v>
      </c>
      <c r="BH34" s="93">
        <f>BE34*BF34/100</f>
        <v>0.66934311780724132</v>
      </c>
      <c r="BI34" s="176"/>
      <c r="BJ34" s="148">
        <v>100</v>
      </c>
      <c r="BK34" s="148">
        <f>J34+O34+T34+Y34+AD34+AI34+AN34+AS34+AX34+BC34+BH34</f>
        <v>100</v>
      </c>
    </row>
    <row r="35" spans="1:63" ht="18.75">
      <c r="A35" s="69"/>
      <c r="B35" s="66">
        <v>2015</v>
      </c>
      <c r="C35" s="55">
        <f>'P Matrix'!C15</f>
        <v>6292</v>
      </c>
      <c r="D35" s="73">
        <f>'P Matrix'!D15</f>
        <v>0.11133333333333334</v>
      </c>
      <c r="E35" s="177">
        <f>(C35-C34)/C34*100</f>
        <v>4</v>
      </c>
      <c r="F35" s="79"/>
      <c r="G35" s="49">
        <v>115.2522112322964</v>
      </c>
      <c r="H35" s="93">
        <v>1.4593062192594872</v>
      </c>
      <c r="I35" s="124">
        <v>7035.802813678828</v>
      </c>
      <c r="J35" s="127">
        <f t="shared" ref="J35" si="0">G35*H35/100</f>
        <v>1.6818826863469827</v>
      </c>
      <c r="K35" s="177">
        <f t="shared" ref="K35:K70" si="1">(I35-I34)/I34*100</f>
        <v>3.653685270498165</v>
      </c>
      <c r="L35" s="49">
        <v>104.04573254113343</v>
      </c>
      <c r="M35" s="93">
        <v>0.41193878803016182</v>
      </c>
      <c r="N35" s="128">
        <v>6351.6808045331882</v>
      </c>
      <c r="O35" s="127">
        <f t="shared" ref="O35" si="2">L35*M35/100</f>
        <v>0.42860472962704876</v>
      </c>
      <c r="P35" s="177">
        <f>(N35-N34)/N34*100</f>
        <v>3.1911688953594655E-2</v>
      </c>
      <c r="Q35" s="49">
        <v>107.46169789200005</v>
      </c>
      <c r="R35" s="93">
        <v>2.6315598163158547</v>
      </c>
      <c r="S35" s="131">
        <v>6560.2152731570905</v>
      </c>
      <c r="T35" s="127">
        <f t="shared" ref="T35" si="3">Q35*R35/100</f>
        <v>2.8279188596566147</v>
      </c>
      <c r="U35" s="177">
        <f>(S35-S34)/S34*100</f>
        <v>2.1922238747263227</v>
      </c>
      <c r="V35" s="49">
        <v>103.36461110161639</v>
      </c>
      <c r="W35" s="93">
        <v>2.1043350602088999</v>
      </c>
      <c r="X35" s="132">
        <v>6310.1003776643975</v>
      </c>
      <c r="Y35" s="127">
        <f t="shared" ref="Y35" si="4">V35*W35/100</f>
        <v>2.1751377512598946</v>
      </c>
      <c r="Z35" s="177">
        <f>(X35-X34)/X34*100</f>
        <v>1.6604560306410516</v>
      </c>
      <c r="AA35" s="49">
        <v>92.804160952090541</v>
      </c>
      <c r="AB35" s="93">
        <v>23.046016248980401</v>
      </c>
      <c r="AC35" s="132">
        <v>5665.4164789234801</v>
      </c>
      <c r="AD35" s="135">
        <f t="shared" ref="AD35" si="5">AA35*AB35/100</f>
        <v>21.387662012748709</v>
      </c>
      <c r="AE35" s="177">
        <f>(AC35-AC34)/AC34*100</f>
        <v>0.51033555661048924</v>
      </c>
      <c r="AF35" s="49">
        <v>96.971528234093654</v>
      </c>
      <c r="AG35" s="93">
        <v>38.478026113079942</v>
      </c>
      <c r="AH35" s="128">
        <v>5919.8217882433401</v>
      </c>
      <c r="AI35" s="135">
        <f t="shared" ref="AI35" si="6">AF35*AG35/100</f>
        <v>37.312729956167246</v>
      </c>
      <c r="AJ35" s="177">
        <f>(AH35-AH34)/AH34*100</f>
        <v>-6.572223705014904E-2</v>
      </c>
      <c r="AK35" s="49">
        <v>113.47414500631071</v>
      </c>
      <c r="AL35" s="93">
        <v>3.6079938597022987</v>
      </c>
      <c r="AM35" s="55">
        <v>6927.2571882028642</v>
      </c>
      <c r="AN35" s="135">
        <f t="shared" ref="AN35" si="7">AK35*AL35/100</f>
        <v>4.0941401841773732</v>
      </c>
      <c r="AO35" s="177">
        <f>(AM35-AM34)/AM34*100</f>
        <v>2.1196067928411977</v>
      </c>
      <c r="AP35" s="49">
        <v>109.52110197486786</v>
      </c>
      <c r="AQ35" s="93">
        <v>3.1555714854939674</v>
      </c>
      <c r="AR35" s="137">
        <v>6685.9357334052565</v>
      </c>
      <c r="AS35" s="135">
        <f t="shared" ref="AS35" si="8">AP35*AQ35/100</f>
        <v>3.4560166645177008</v>
      </c>
      <c r="AT35" s="177">
        <f>(AR35-AR34)/AR34*100</f>
        <v>1.2200502259341466</v>
      </c>
      <c r="AU35" s="49">
        <v>114.11587119345434</v>
      </c>
      <c r="AV35" s="93">
        <v>11.700379015812015</v>
      </c>
      <c r="AW35" s="55">
        <v>6966.4326527327057</v>
      </c>
      <c r="AX35" s="135">
        <f t="shared" ref="AX35" si="9">AU35*AV35/100</f>
        <v>13.351989446829998</v>
      </c>
      <c r="AY35" s="177">
        <f>(AW35-AW34)/AW34*100</f>
        <v>8.8505027915067452E-2</v>
      </c>
      <c r="AZ35" s="49">
        <v>96.242390825035741</v>
      </c>
      <c r="BA35" s="93">
        <v>13.078037990314803</v>
      </c>
      <c r="BB35" s="55">
        <v>5875.3101300342987</v>
      </c>
      <c r="BC35" s="135">
        <f t="shared" ref="BC35" si="10">AZ35*BA35/100</f>
        <v>12.586616434885423</v>
      </c>
      <c r="BD35" s="177">
        <f>(BB35-BB34)/BB34*100</f>
        <v>1.2416383869827052</v>
      </c>
      <c r="BE35" s="49">
        <v>213.34937029605712</v>
      </c>
      <c r="BF35" s="93">
        <v>0.32683540280217643</v>
      </c>
      <c r="BG35" s="55">
        <v>13024.340997675934</v>
      </c>
      <c r="BH35" s="93">
        <f t="shared" ref="BH35" si="11">BE35*BF35/100</f>
        <v>0.69730127378302531</v>
      </c>
      <c r="BI35" s="177">
        <f>(BG35-BG34)/BG34*100</f>
        <v>5.2878949595106484</v>
      </c>
      <c r="BJ35" s="148">
        <v>100.00000000000004</v>
      </c>
      <c r="BK35" s="148">
        <f t="shared" ref="BK35:BK70" si="12">J35+O35+T35+Y35+AD35+AI35+AN35+AS35+AX35+BC35+BH35</f>
        <v>100.00000000000004</v>
      </c>
    </row>
    <row r="36" spans="1:63" ht="18.75">
      <c r="A36" s="69">
        <v>1</v>
      </c>
      <c r="B36" s="66">
        <v>2016</v>
      </c>
      <c r="C36" s="55">
        <f>'P Matrix'!C16</f>
        <v>6556.2640000000001</v>
      </c>
      <c r="D36" s="73">
        <f>'P Matrix'!D16</f>
        <v>0.11266666666666666</v>
      </c>
      <c r="E36" s="177">
        <f t="shared" ref="E36:E70" si="13">(C36-C35)/C35*100</f>
        <v>4.200000000000002</v>
      </c>
      <c r="F36" s="79"/>
      <c r="G36" s="52">
        <f>IF($G$6&gt;=$A36,G35*(1+($G$6-$A36)/$G$6*($H$4/100)),G35)</f>
        <v>116.21363632998664</v>
      </c>
      <c r="H36" s="108">
        <v>1.4006534939185</v>
      </c>
      <c r="I36" s="125">
        <f>C36*G36/100</f>
        <v>7619.2728017938362</v>
      </c>
      <c r="J36" s="127">
        <f>G36*H36/$BJ36</f>
        <v>1.6268208551814332</v>
      </c>
      <c r="K36" s="177">
        <f t="shared" si="1"/>
        <v>8.2928701040432902</v>
      </c>
      <c r="L36" s="52">
        <f>IF($G$6-$A36&gt;=0,L35*(1+($G$6-$A36)/$G$6*($I$4/100)),L35)</f>
        <v>104.75310747012634</v>
      </c>
      <c r="M36" s="108">
        <v>0.41256202642670936</v>
      </c>
      <c r="N36" s="129">
        <f>C36*L36/100</f>
        <v>6867.8902739452033</v>
      </c>
      <c r="O36" s="127">
        <f>L36*M36/$BJ36</f>
        <v>0.43192475783108375</v>
      </c>
      <c r="P36" s="177">
        <f t="shared" ref="P36:P70" si="14">(N36-N35)/N35*100</f>
        <v>8.1271317828754377</v>
      </c>
      <c r="Q36" s="52">
        <f>IF($G$6-$A36&gt;=0,Q35*(1+($G$6-$A36)/$G$6*($J$4/100)),Q35)</f>
        <v>108.14285817039107</v>
      </c>
      <c r="R36" s="108">
        <v>2.5668721355499065</v>
      </c>
      <c r="S36" s="130">
        <f>C36*Q36/100</f>
        <v>7090.131278796408</v>
      </c>
      <c r="T36" s="127">
        <f>Q36*R36/$BJ36</f>
        <v>2.7743037631487995</v>
      </c>
      <c r="U36" s="177">
        <f t="shared" ref="U36:U70" si="15">(S36-S35)/S35*100</f>
        <v>8.0777228120487656</v>
      </c>
      <c r="V36" s="52">
        <f>IF($G$6-$A36&gt;=0,V35*(1+($G$6-$A36)/$G$6*($K$4/100)),V35)</f>
        <v>103.99988826323903</v>
      </c>
      <c r="W36" s="108">
        <f>'CANSIM population ratio'!R5</f>
        <v>2.0644343920801083</v>
      </c>
      <c r="X36" s="133">
        <f>C36*V36/100</f>
        <v>6818.5072342429658</v>
      </c>
      <c r="Y36" s="127">
        <f>V36*W36/$BJ36</f>
        <v>2.1457834434060872</v>
      </c>
      <c r="Z36" s="177">
        <f t="shared" ref="Z36:Z70" si="16">(X36-X35)/X35*100</f>
        <v>8.0570327910813457</v>
      </c>
      <c r="AA36" s="52">
        <f>IF($G$6-$A36&gt;=0,AA35*(1+($G$6-$A36)/$G$6*($L$4/100)),AA35)</f>
        <v>92.81921540852791</v>
      </c>
      <c r="AB36" s="108">
        <v>22.910457256245955</v>
      </c>
      <c r="AC36" s="134">
        <f>C36*AA36/100</f>
        <v>6085.4728049117684</v>
      </c>
      <c r="AD36" s="135">
        <f>AA36*AB36/$BJ36</f>
        <v>21.253163436590501</v>
      </c>
      <c r="AE36" s="177">
        <f t="shared" ref="AE36:AE70" si="17">(AC36-AC35)/AC35*100</f>
        <v>7.4143944677498057</v>
      </c>
      <c r="AF36" s="52">
        <f>IF($G$6-$A36&gt;=0,AF35*(1+($G$6-$A36)/$G$6*($M$4/100)),AF35)</f>
        <v>96.620000064588496</v>
      </c>
      <c r="AG36" s="108">
        <v>38.407521406392547</v>
      </c>
      <c r="AH36" s="129">
        <f>C36*AF36/100</f>
        <v>6334.6622810345925</v>
      </c>
      <c r="AI36" s="135">
        <f>AF36*AG36/$BJ36</f>
        <v>37.088156470240655</v>
      </c>
      <c r="AJ36" s="177">
        <f t="shared" ref="AJ36:AJ70" si="18">(AH36-AH35)/AH35*100</f>
        <v>7.0076517103119267</v>
      </c>
      <c r="AK36" s="52">
        <f>IF($G$6-$A36&gt;=0,AK35*(1+($G$6-$A36)/$G$6*($N$4/100)),AK35)</f>
        <v>113.74552747903599</v>
      </c>
      <c r="AL36" s="108">
        <v>3.611541991180268</v>
      </c>
      <c r="AM36" s="55">
        <f>C36*AK36/100</f>
        <v>7457.4570697181443</v>
      </c>
      <c r="AN36" s="135">
        <f>AK36*AL36/$BJ36</f>
        <v>4.1056216946320383</v>
      </c>
      <c r="AO36" s="177">
        <f t="shared" ref="AO36:AO70" si="19">(AM36-AM35)/AM35*100</f>
        <v>7.653821232712593</v>
      </c>
      <c r="AP36" s="52">
        <f>IF($G$6-$A36&gt;=0,AP35*(1+($G$6-$A36)/$G$6*($O$4/100)),AP35)</f>
        <v>110.16702912469714</v>
      </c>
      <c r="AQ36" s="108">
        <v>3.122098327282965</v>
      </c>
      <c r="AR36" s="137">
        <f>C36*AP36/100</f>
        <v>7222.8412703720342</v>
      </c>
      <c r="AS36" s="135">
        <f>AP36*AQ36/$BJ36</f>
        <v>3.4375588853941292</v>
      </c>
      <c r="AT36" s="177">
        <f t="shared" ref="AT36:AT70" si="20">(AR36-AR35)/AR35*100</f>
        <v>8.0303723872817265</v>
      </c>
      <c r="AU36" s="52">
        <f>IF($G$6-$A36&gt;=0,AU35*(1+($G$6-$A36)/$G$6*($P$4/100)),AU35)</f>
        <v>115.04515562087728</v>
      </c>
      <c r="AV36" s="108">
        <v>12.018440764593299</v>
      </c>
      <c r="AW36" s="55">
        <f>C36*AU36/100</f>
        <v>7542.6641217155529</v>
      </c>
      <c r="AX36" s="135">
        <f>AU36*AV36/$BJ36</f>
        <v>13.818738388451926</v>
      </c>
      <c r="AY36" s="177">
        <f t="shared" ref="AY36:AY70" si="21">(AW36-AW35)/AW35*100</f>
        <v>8.2715429504196862</v>
      </c>
      <c r="AZ36" s="52">
        <f>IF($G$6-$A36&gt;=0,AZ35*(1+($G$6-$A36)/$G$6*($Q$4/100)),AZ35)</f>
        <v>95.893323584747293</v>
      </c>
      <c r="BA36" s="108">
        <v>13.158941957070807</v>
      </c>
      <c r="BB36" s="55">
        <f>C36*AZ36/100</f>
        <v>6287.0194525902962</v>
      </c>
      <c r="BC36" s="135">
        <f>AZ36*BA36/$BJ36</f>
        <v>12.611341158900434</v>
      </c>
      <c r="BD36" s="177">
        <f t="shared" ref="BD36:BD70" si="22">(BB36-BB35)/BB35*100</f>
        <v>7.0074483464516959</v>
      </c>
      <c r="BE36" s="52">
        <f>IF($G$6-$A36&gt;=0,BE35*(1+($G$6-$A36)/$G$6*($R$4/100)),BE35)</f>
        <v>216.73171594897192</v>
      </c>
      <c r="BF36" s="108">
        <v>0.32620553926783774</v>
      </c>
      <c r="BG36" s="55">
        <f>C36*BE36/100</f>
        <v>14209.503469344705</v>
      </c>
      <c r="BH36" s="93">
        <f>BE36*BF36/$BJ36</f>
        <v>0.70658714622292917</v>
      </c>
      <c r="BI36" s="177">
        <f t="shared" ref="BI36:BI70" si="23">(BG36-BG35)/BG35*100</f>
        <v>9.0995964546709249</v>
      </c>
      <c r="BJ36" s="148">
        <v>100.05713613034303</v>
      </c>
      <c r="BK36" s="148">
        <f t="shared" si="12"/>
        <v>100</v>
      </c>
    </row>
    <row r="37" spans="1:63" ht="18.75">
      <c r="A37" s="69">
        <f>1+A36</f>
        <v>2</v>
      </c>
      <c r="B37" s="66">
        <v>2017</v>
      </c>
      <c r="C37" s="55">
        <f>'P Matrix'!C17</f>
        <v>6831.6270880000002</v>
      </c>
      <c r="D37" s="73">
        <f>'P Matrix'!D17</f>
        <v>0.11399999999999999</v>
      </c>
      <c r="E37" s="177">
        <f t="shared" si="13"/>
        <v>4.2000000000000011</v>
      </c>
      <c r="F37" s="79"/>
      <c r="G37" s="52">
        <f>IF($G$6&gt;=$A37,G36*(1+($G$6-$A37)/$G$6*($H$4/100)),G36)</f>
        <v>117.07536542513546</v>
      </c>
      <c r="H37" s="108">
        <v>1.3822672937592844</v>
      </c>
      <c r="I37" s="125">
        <f t="shared" ref="I37:I70" si="24">C37*G37/100</f>
        <v>7998.1523777585408</v>
      </c>
      <c r="J37" s="127">
        <f t="shared" ref="J37:J70" si="25">G37*H37/$BJ37</f>
        <v>1.6167634656290844</v>
      </c>
      <c r="K37" s="177">
        <f t="shared" si="1"/>
        <v>4.9726474667701028</v>
      </c>
      <c r="L37" s="52">
        <f t="shared" ref="L37:L42" si="26">IF($G$6-$A37&gt;=0,L36*(1+($G$6-$A37)/$G$6*($I$4/100)),L36)</f>
        <v>105.38616005104403</v>
      </c>
      <c r="M37" s="108">
        <v>0.41240098890432186</v>
      </c>
      <c r="N37" s="129">
        <f t="shared" ref="N37:N70" si="27">C37*L37/100</f>
        <v>7199.5894570501587</v>
      </c>
      <c r="O37" s="127">
        <f t="shared" ref="O37:O70" si="28">L37*M37/$BJ37</f>
        <v>0.43420239140839684</v>
      </c>
      <c r="P37" s="177">
        <f t="shared" si="14"/>
        <v>4.8297099964355361</v>
      </c>
      <c r="Q37" s="52">
        <f t="shared" ref="Q37:Q70" si="29">IF($G$6-$A37&gt;=0,Q36*(1+($G$6-$A37)/$G$6*($J$4/100)),Q36)</f>
        <v>108.75217186238929</v>
      </c>
      <c r="R37" s="108">
        <v>2.5454633209809669</v>
      </c>
      <c r="S37" s="130">
        <f t="shared" ref="S37:S70" si="30">C37*Q37/100</f>
        <v>7429.5428317393016</v>
      </c>
      <c r="T37" s="127">
        <f t="shared" ref="T37:T70" si="31">Q37*R37/$BJ37</f>
        <v>2.7656276907175901</v>
      </c>
      <c r="U37" s="177">
        <f t="shared" si="15"/>
        <v>4.7870982862888649</v>
      </c>
      <c r="V37" s="52">
        <f t="shared" ref="V37:V70" si="32">IF($G$6-$A37&gt;=0,V36*(1+($G$6-$A37)/$G$6*($K$4/100)),V36)</f>
        <v>104.56804965379457</v>
      </c>
      <c r="W37" s="108">
        <f>'CANSIM population ratio'!R6</f>
        <v>2.0475253259254886</v>
      </c>
      <c r="X37" s="133">
        <f t="shared" ref="X37:X70" si="33">C37*V37/100</f>
        <v>7143.6992055419205</v>
      </c>
      <c r="Y37" s="127">
        <f t="shared" ref="Y37:Y70" si="34">V37*W37/$BJ37</f>
        <v>2.1390317096360181</v>
      </c>
      <c r="Z37" s="177">
        <f t="shared" si="16"/>
        <v>4.7692546202168788</v>
      </c>
      <c r="AA37" s="52">
        <f t="shared" ref="AA37:AA70" si="35">IF($G$6-$A37&gt;=0,AA36*(1+($G$6-$A37)/$G$6*($L$4/100)),AA36)</f>
        <v>92.832599318335241</v>
      </c>
      <c r="AB37" s="108">
        <v>22.85259211986979</v>
      </c>
      <c r="AC37" s="134">
        <f t="shared" ref="AC37:AC70" si="36">C37*AA37/100</f>
        <v>6341.9770015258937</v>
      </c>
      <c r="AD37" s="135">
        <f t="shared" ref="AD37:AD70" si="37">AA37*AB37/$BJ37</f>
        <v>21.194584729829526</v>
      </c>
      <c r="AE37" s="177">
        <f t="shared" si="17"/>
        <v>4.2150249427964415</v>
      </c>
      <c r="AF37" s="52">
        <f t="shared" ref="AF37:AF70" si="38">IF($G$6-$A37&gt;=0,AF36*(1+($G$6-$A37)/$G$6*($M$4/100)),AF36)</f>
        <v>96.308663303020481</v>
      </c>
      <c r="AG37" s="108">
        <v>38.387614026996445</v>
      </c>
      <c r="AH37" s="129">
        <f t="shared" ref="AH37:AH70" si="39">C37*AF37/100</f>
        <v>6579.4487302998632</v>
      </c>
      <c r="AI37" s="135">
        <f t="shared" ref="AI37:AI70" si="40">AF37*AG37/$BJ37</f>
        <v>36.935621173656216</v>
      </c>
      <c r="AJ37" s="177">
        <f t="shared" si="18"/>
        <v>3.8642383509242353</v>
      </c>
      <c r="AK37" s="52">
        <f t="shared" ref="AK37:AK70" si="41">IF($G$6-$A37&gt;=0,AK36*(1+($G$6-$A37)/$G$6*($N$4/100)),AK36)</f>
        <v>113.98733326175991</v>
      </c>
      <c r="AL37" s="108">
        <v>3.6153462505832068</v>
      </c>
      <c r="AM37" s="55">
        <f t="shared" ref="AM37:AM70" si="42">C37*AK37/100</f>
        <v>7787.189535999225</v>
      </c>
      <c r="AN37" s="135">
        <f t="shared" ref="AN37:AN70" si="43">AK37*AL37/$BJ37</f>
        <v>4.1171379903911065</v>
      </c>
      <c r="AO37" s="177">
        <f t="shared" si="19"/>
        <v>4.4215134354577375</v>
      </c>
      <c r="AP37" s="52">
        <f t="shared" ref="AP37:AP70" si="44">IF($G$6-$A37&gt;=0,AP36*(1+($G$6-$A37)/$G$6*($O$4/100)),AP36)</f>
        <v>110.74457282353816</v>
      </c>
      <c r="AQ37" s="108">
        <v>3.117140114442615</v>
      </c>
      <c r="AR37" s="137">
        <f t="shared" ref="AR37:AR70" si="45">C37*AP37/100</f>
        <v>7565.6562355027199</v>
      </c>
      <c r="AS37" s="135">
        <f t="shared" ref="AS37:AS70" si="46">AP37*AQ37/$BJ37</f>
        <v>3.4487976106982452</v>
      </c>
      <c r="AT37" s="177">
        <f t="shared" si="20"/>
        <v>4.7462619251638083</v>
      </c>
      <c r="AU37" s="52">
        <f t="shared" ref="AU37:AU70" si="47">IF($G$6-$A37&gt;=0,AU36*(1+($G$6-$A37)/$G$6*($P$4/100)),AU36)</f>
        <v>115.87791287171824</v>
      </c>
      <c r="AV37" s="108">
        <v>12.132043395953215</v>
      </c>
      <c r="AW37" s="55">
        <f t="shared" ref="AW37:AW70" si="48">C37*AU37/100</f>
        <v>7916.3468847533422</v>
      </c>
      <c r="AX37" s="135">
        <f t="shared" ref="AX37:AX70" si="49">AU37*AV37/$BJ37</f>
        <v>14.045058486023365</v>
      </c>
      <c r="AY37" s="177">
        <f t="shared" si="21"/>
        <v>4.9542543192655968</v>
      </c>
      <c r="AZ37" s="52">
        <f t="shared" ref="AZ37:AZ70" si="50">IF($G$6-$A37&gt;=0,AZ36*(1+($G$6-$A37)/$G$6*($Q$4/100)),AZ36)</f>
        <v>95.584166973552797</v>
      </c>
      <c r="BA37" s="108">
        <v>13.181815744171951</v>
      </c>
      <c r="BB37" s="55">
        <f t="shared" ref="BB37:BB70" si="51">C37*AZ37/100</f>
        <v>6529.9538428043834</v>
      </c>
      <c r="BC37" s="135">
        <f t="shared" ref="BC37:BC70" si="52">AZ37*BA37/$BJ37</f>
        <v>12.587808546996108</v>
      </c>
      <c r="BD37" s="177">
        <f t="shared" si="22"/>
        <v>3.8640629641124544</v>
      </c>
      <c r="BE37" s="52">
        <f t="shared" ref="BE37:BE70" si="53">IF($G$6-$A37&gt;=0,BE36*(1+($G$6-$A37)/$G$6*($R$4/100)),BE36)</f>
        <v>219.78590959397371</v>
      </c>
      <c r="BF37" s="108">
        <v>0.32579141841271197</v>
      </c>
      <c r="BG37" s="55">
        <f t="shared" ref="BG37:BG70" si="54">C37*BE37/100</f>
        <v>15014.953735429101</v>
      </c>
      <c r="BH37" s="93">
        <f t="shared" ref="BH37:BH70" si="55">BE37*BF37/$BJ37</f>
        <v>0.71536620501434622</v>
      </c>
      <c r="BI37" s="177">
        <f t="shared" si="23"/>
        <v>5.6683913538714252</v>
      </c>
      <c r="BJ37" s="148">
        <v>100.09469657895397</v>
      </c>
      <c r="BK37" s="148">
        <f t="shared" si="12"/>
        <v>100.00000000000001</v>
      </c>
    </row>
    <row r="38" spans="1:63" ht="18.75">
      <c r="A38" s="69">
        <f t="shared" ref="A38:A70" si="56">1+A37</f>
        <v>3</v>
      </c>
      <c r="B38" s="66">
        <v>2018</v>
      </c>
      <c r="C38" s="55">
        <f>'P Matrix'!C18</f>
        <v>7104.8921715200004</v>
      </c>
      <c r="D38" s="73">
        <f>'P Matrix'!D18</f>
        <v>0.11533333333333333</v>
      </c>
      <c r="E38" s="177">
        <f t="shared" si="13"/>
        <v>4.0000000000000027</v>
      </c>
      <c r="F38" s="79"/>
      <c r="G38" s="52">
        <f t="shared" ref="G38:G70" si="57">IF($G$6&gt;=$A38,G37*(1+($G$6-$A38)/$G$6*($H$4/100)),G37)</f>
        <v>117.83496942179863</v>
      </c>
      <c r="H38" s="108">
        <v>1.3637389930006774</v>
      </c>
      <c r="I38" s="125">
        <f t="shared" si="24"/>
        <v>8372.0475177623575</v>
      </c>
      <c r="J38" s="127">
        <f t="shared" si="25"/>
        <v>1.6048518854594278</v>
      </c>
      <c r="K38" s="177">
        <f t="shared" si="1"/>
        <v>4.6747689009220874</v>
      </c>
      <c r="L38" s="52">
        <f t="shared" si="26"/>
        <v>105.94342856026989</v>
      </c>
      <c r="M38" s="108">
        <v>0.4125217483697024</v>
      </c>
      <c r="N38" s="129">
        <f t="shared" si="27"/>
        <v>7527.1663620185</v>
      </c>
      <c r="O38" s="127">
        <f t="shared" si="28"/>
        <v>0.43646595957442813</v>
      </c>
      <c r="P38" s="177">
        <f t="shared" si="14"/>
        <v>4.5499386725108799</v>
      </c>
      <c r="Q38" s="52">
        <f t="shared" si="29"/>
        <v>109.28832528862993</v>
      </c>
      <c r="R38" s="108">
        <v>2.5242718446601939</v>
      </c>
      <c r="S38" s="130">
        <f t="shared" si="30"/>
        <v>7764.8176678171812</v>
      </c>
      <c r="T38" s="127">
        <f t="shared" si="31"/>
        <v>2.7551128938709577</v>
      </c>
      <c r="U38" s="177">
        <f t="shared" si="15"/>
        <v>4.5127249909048537</v>
      </c>
      <c r="V38" s="52">
        <f t="shared" si="32"/>
        <v>105.06790680080444</v>
      </c>
      <c r="W38" s="108">
        <f>'CANSIM population ratio'!R7</f>
        <v>2.0307332686969572</v>
      </c>
      <c r="X38" s="133">
        <f t="shared" si="33"/>
        <v>7464.9614850702847</v>
      </c>
      <c r="Y38" s="127">
        <f t="shared" si="34"/>
        <v>2.1308479887248115</v>
      </c>
      <c r="Z38" s="177">
        <f t="shared" si="16"/>
        <v>4.4971417508611804</v>
      </c>
      <c r="AA38" s="52">
        <f t="shared" si="35"/>
        <v>92.844311928053116</v>
      </c>
      <c r="AB38" s="108">
        <v>22.794682108562547</v>
      </c>
      <c r="AC38" s="134">
        <f t="shared" si="36"/>
        <v>6596.4882498778552</v>
      </c>
      <c r="AD38" s="135">
        <f t="shared" si="37"/>
        <v>21.135783271482108</v>
      </c>
      <c r="AE38" s="177">
        <f t="shared" si="17"/>
        <v>4.0131215911178097</v>
      </c>
      <c r="AF38" s="52">
        <f t="shared" si="38"/>
        <v>96.037121449282054</v>
      </c>
      <c r="AG38" s="108">
        <v>38.367975774640406</v>
      </c>
      <c r="AH38" s="129">
        <f t="shared" si="39"/>
        <v>6823.3339236031961</v>
      </c>
      <c r="AI38" s="135">
        <f t="shared" si="40"/>
        <v>36.799127906984651</v>
      </c>
      <c r="AJ38" s="177">
        <f t="shared" si="18"/>
        <v>3.7067724561814113</v>
      </c>
      <c r="AK38" s="52">
        <f t="shared" si="41"/>
        <v>114.19936310884046</v>
      </c>
      <c r="AL38" s="108">
        <v>3.6197256053019538</v>
      </c>
      <c r="AM38" s="55">
        <f t="shared" si="42"/>
        <v>8113.7416094457058</v>
      </c>
      <c r="AN38" s="135">
        <f t="shared" si="43"/>
        <v>4.1282770647498284</v>
      </c>
      <c r="AO38" s="177">
        <f t="shared" si="19"/>
        <v>4.1934522325014756</v>
      </c>
      <c r="AP38" s="52">
        <f t="shared" si="44"/>
        <v>111.25257282937336</v>
      </c>
      <c r="AQ38" s="108">
        <v>3.1123743243063764</v>
      </c>
      <c r="AR38" s="137">
        <f t="shared" si="45"/>
        <v>7904.3753375687347</v>
      </c>
      <c r="AS38" s="135">
        <f t="shared" si="46"/>
        <v>3.4580509854459334</v>
      </c>
      <c r="AT38" s="177">
        <f t="shared" si="20"/>
        <v>4.4770617580605379</v>
      </c>
      <c r="AU38" s="52">
        <f t="shared" si="47"/>
        <v>116.6118499087106</v>
      </c>
      <c r="AV38" s="108">
        <v>12.244963011169698</v>
      </c>
      <c r="AW38" s="55">
        <f t="shared" si="48"/>
        <v>8285.1461952286318</v>
      </c>
      <c r="AX38" s="135">
        <f t="shared" si="49"/>
        <v>14.260333016692373</v>
      </c>
      <c r="AY38" s="177">
        <f t="shared" si="21"/>
        <v>4.6587057874584357</v>
      </c>
      <c r="AZ38" s="52">
        <f t="shared" si="50"/>
        <v>95.314527059785831</v>
      </c>
      <c r="BA38" s="108">
        <v>13.203883495145632</v>
      </c>
      <c r="BB38" s="55">
        <f t="shared" si="51"/>
        <v>6771.9943713920356</v>
      </c>
      <c r="BC38" s="135">
        <f t="shared" si="52"/>
        <v>12.568697850164545</v>
      </c>
      <c r="BD38" s="177">
        <f t="shared" si="22"/>
        <v>3.7066192872766837</v>
      </c>
      <c r="BE38" s="52">
        <f t="shared" si="53"/>
        <v>222.49598889514201</v>
      </c>
      <c r="BF38" s="108">
        <v>0.32512982614585684</v>
      </c>
      <c r="BG38" s="55">
        <f t="shared" si="54"/>
        <v>15808.100096956954</v>
      </c>
      <c r="BH38" s="93">
        <f t="shared" si="55"/>
        <v>0.72245117685094629</v>
      </c>
      <c r="BI38" s="177">
        <f t="shared" si="23"/>
        <v>5.2823763263176433</v>
      </c>
      <c r="BJ38" s="148">
        <v>100.13144764044446</v>
      </c>
      <c r="BK38" s="148">
        <f t="shared" si="12"/>
        <v>100</v>
      </c>
    </row>
    <row r="39" spans="1:63" ht="18.75">
      <c r="A39" s="69">
        <f t="shared" si="56"/>
        <v>4</v>
      </c>
      <c r="B39" s="66">
        <v>2019</v>
      </c>
      <c r="C39" s="55">
        <f>'P Matrix'!C19</f>
        <v>7389.0878583808008</v>
      </c>
      <c r="D39" s="73">
        <f>'P Matrix'!D19</f>
        <v>0.11666666666666667</v>
      </c>
      <c r="E39" s="177">
        <f t="shared" si="13"/>
        <v>4.0000000000000053</v>
      </c>
      <c r="F39" s="79"/>
      <c r="G39" s="52">
        <f t="shared" si="57"/>
        <v>118.49028293394369</v>
      </c>
      <c r="H39" s="108">
        <v>1.3456148430817816</v>
      </c>
      <c r="I39" s="125">
        <f t="shared" si="24"/>
        <v>8755.3511096330913</v>
      </c>
      <c r="J39" s="127">
        <f t="shared" si="25"/>
        <v>1.5917706411787282</v>
      </c>
      <c r="K39" s="177">
        <f t="shared" si="1"/>
        <v>4.5783733436474972</v>
      </c>
      <c r="L39" s="52">
        <f t="shared" si="26"/>
        <v>106.42361308057498</v>
      </c>
      <c r="M39" s="108">
        <v>0.41239555233896963</v>
      </c>
      <c r="N39" s="129">
        <f t="shared" si="27"/>
        <v>7863.7342725869275</v>
      </c>
      <c r="O39" s="127">
        <f t="shared" si="28"/>
        <v>0.43815619516358956</v>
      </c>
      <c r="P39" s="177">
        <f t="shared" si="14"/>
        <v>4.4713760050093123</v>
      </c>
      <c r="Q39" s="52">
        <f t="shared" si="29"/>
        <v>109.75015102151141</v>
      </c>
      <c r="R39" s="108">
        <v>2.5030594118034082</v>
      </c>
      <c r="S39" s="130">
        <f t="shared" si="30"/>
        <v>8109.5350836850921</v>
      </c>
      <c r="T39" s="127">
        <f t="shared" si="31"/>
        <v>2.7425418865662112</v>
      </c>
      <c r="U39" s="177">
        <f t="shared" si="15"/>
        <v>4.4394785636327327</v>
      </c>
      <c r="V39" s="52">
        <f t="shared" si="32"/>
        <v>105.49840385970228</v>
      </c>
      <c r="W39" s="108">
        <f>'CANSIM population ratio'!R8</f>
        <v>2.0140798736758994</v>
      </c>
      <c r="X39" s="133">
        <f t="shared" si="33"/>
        <v>7795.3697503828034</v>
      </c>
      <c r="Y39" s="127">
        <f t="shared" si="34"/>
        <v>2.1212876492329706</v>
      </c>
      <c r="Z39" s="177">
        <f t="shared" si="16"/>
        <v>4.426121500738164</v>
      </c>
      <c r="AA39" s="52">
        <f t="shared" si="35"/>
        <v>92.85435257447125</v>
      </c>
      <c r="AB39" s="108">
        <v>22.736495822093559</v>
      </c>
      <c r="AC39" s="134">
        <f t="shared" si="36"/>
        <v>6861.0896920583564</v>
      </c>
      <c r="AD39" s="135">
        <f t="shared" si="37"/>
        <v>21.076708176574844</v>
      </c>
      <c r="AE39" s="177">
        <f t="shared" si="17"/>
        <v>4.0112470781009986</v>
      </c>
      <c r="AF39" s="52">
        <f t="shared" si="38"/>
        <v>95.805027526991012</v>
      </c>
      <c r="AG39" s="108">
        <v>38.349365089808543</v>
      </c>
      <c r="AH39" s="129">
        <f t="shared" si="39"/>
        <v>7079.117656715277</v>
      </c>
      <c r="AI39" s="135">
        <f t="shared" si="40"/>
        <v>36.679504727576635</v>
      </c>
      <c r="AJ39" s="177">
        <f t="shared" si="18"/>
        <v>3.7486621052983615</v>
      </c>
      <c r="AK39" s="52">
        <f t="shared" si="41"/>
        <v>114.38144103529912</v>
      </c>
      <c r="AL39" s="108">
        <v>3.6244489769063755</v>
      </c>
      <c r="AM39" s="55">
        <f t="shared" si="42"/>
        <v>8451.7451717802833</v>
      </c>
      <c r="AN39" s="135">
        <f t="shared" si="43"/>
        <v>4.1388009373506893</v>
      </c>
      <c r="AO39" s="177">
        <f t="shared" si="19"/>
        <v>4.165816199286982</v>
      </c>
      <c r="AP39" s="52">
        <f t="shared" si="44"/>
        <v>111.68999877428605</v>
      </c>
      <c r="AQ39" s="108">
        <v>3.1075728666359628</v>
      </c>
      <c r="AR39" s="137">
        <f t="shared" si="45"/>
        <v>8252.872138456436</v>
      </c>
      <c r="AS39" s="135">
        <f t="shared" si="46"/>
        <v>3.4650746212180352</v>
      </c>
      <c r="AT39" s="177">
        <f t="shared" si="20"/>
        <v>4.4089100783376214</v>
      </c>
      <c r="AU39" s="52">
        <f t="shared" si="47"/>
        <v>117.24492326382958</v>
      </c>
      <c r="AV39" s="108">
        <v>12.357391933679846</v>
      </c>
      <c r="AW39" s="55">
        <f t="shared" si="48"/>
        <v>8663.3303894555193</v>
      </c>
      <c r="AX39" s="135">
        <f t="shared" si="49"/>
        <v>14.464314382573971</v>
      </c>
      <c r="AY39" s="177">
        <f t="shared" si="21"/>
        <v>4.5646049606786852</v>
      </c>
      <c r="AZ39" s="52">
        <f t="shared" si="50"/>
        <v>95.084059115706012</v>
      </c>
      <c r="BA39" s="108">
        <v>13.225080597407723</v>
      </c>
      <c r="BB39" s="55">
        <f t="shared" si="51"/>
        <v>7025.8446673742556</v>
      </c>
      <c r="BC39" s="135">
        <f t="shared" si="52"/>
        <v>12.554026050693592</v>
      </c>
      <c r="BD39" s="177">
        <f t="shared" si="22"/>
        <v>3.7485308176657419</v>
      </c>
      <c r="BE39" s="52">
        <f t="shared" si="53"/>
        <v>224.847556935195</v>
      </c>
      <c r="BF39" s="108">
        <v>0.32423185735903681</v>
      </c>
      <c r="BG39" s="55">
        <f t="shared" si="54"/>
        <v>16614.183529364353</v>
      </c>
      <c r="BH39" s="93">
        <f t="shared" si="55"/>
        <v>0.72781473187072232</v>
      </c>
      <c r="BI39" s="177">
        <f t="shared" si="23"/>
        <v>5.0991797082722732</v>
      </c>
      <c r="BJ39" s="148">
        <v>100.16661907949585</v>
      </c>
      <c r="BK39" s="148">
        <f t="shared" si="12"/>
        <v>100</v>
      </c>
    </row>
    <row r="40" spans="1:63" ht="18.75">
      <c r="A40" s="69">
        <f t="shared" si="56"/>
        <v>5</v>
      </c>
      <c r="B40" s="67">
        <v>2020</v>
      </c>
      <c r="C40" s="55">
        <f>'P Matrix'!C20</f>
        <v>7700.6193696057517</v>
      </c>
      <c r="D40" s="73">
        <f>'P Matrix'!D20</f>
        <v>0.11799999999999999</v>
      </c>
      <c r="E40" s="177">
        <f t="shared" si="13"/>
        <v>4.2161024093333488</v>
      </c>
      <c r="F40" s="79"/>
      <c r="G40" s="52">
        <f t="shared" si="57"/>
        <v>119.03941451351294</v>
      </c>
      <c r="H40" s="108">
        <v>1.3276274819671106</v>
      </c>
      <c r="I40" s="125">
        <f t="shared" si="24"/>
        <v>9166.7722114928583</v>
      </c>
      <c r="J40" s="127">
        <f t="shared" si="25"/>
        <v>1.5772398516666957</v>
      </c>
      <c r="K40" s="177">
        <f t="shared" si="1"/>
        <v>4.6990817010993453</v>
      </c>
      <c r="L40" s="52">
        <f t="shared" si="26"/>
        <v>106.82558052907321</v>
      </c>
      <c r="M40" s="108">
        <v>0.41255287300569021</v>
      </c>
      <c r="N40" s="129">
        <f t="shared" si="27"/>
        <v>8226.231345915603</v>
      </c>
      <c r="O40" s="127">
        <f t="shared" si="28"/>
        <v>0.43983076446037744</v>
      </c>
      <c r="P40" s="177">
        <f t="shared" si="14"/>
        <v>4.6097319767320295</v>
      </c>
      <c r="Q40" s="52">
        <f t="shared" si="29"/>
        <v>110.13663210107399</v>
      </c>
      <c r="R40" s="108">
        <v>2.4820975001695067</v>
      </c>
      <c r="S40" s="130">
        <f t="shared" si="30"/>
        <v>8481.2028246067293</v>
      </c>
      <c r="T40" s="127">
        <f t="shared" si="31"/>
        <v>2.7282323542040756</v>
      </c>
      <c r="U40" s="177">
        <f t="shared" si="15"/>
        <v>4.5830955423001383</v>
      </c>
      <c r="V40" s="52">
        <f t="shared" si="32"/>
        <v>105.85862131305306</v>
      </c>
      <c r="W40" s="108">
        <f>'CANSIM population ratio'!R9</f>
        <v>1.9975695368037845</v>
      </c>
      <c r="X40" s="133">
        <f t="shared" si="33"/>
        <v>8151.7694972305662</v>
      </c>
      <c r="Y40" s="127">
        <f t="shared" si="34"/>
        <v>2.1103712689922784</v>
      </c>
      <c r="Z40" s="177">
        <f t="shared" si="16"/>
        <v>4.5719415276005506</v>
      </c>
      <c r="AA40" s="52">
        <f t="shared" si="35"/>
        <v>92.86272068469097</v>
      </c>
      <c r="AB40" s="108">
        <v>22.677629828980926</v>
      </c>
      <c r="AC40" s="134">
        <f t="shared" si="36"/>
        <v>7151.0046561881991</v>
      </c>
      <c r="AD40" s="135">
        <f t="shared" si="37"/>
        <v>21.016954848090098</v>
      </c>
      <c r="AE40" s="177">
        <f t="shared" si="17"/>
        <v>4.2254944497434046</v>
      </c>
      <c r="AF40" s="52">
        <f t="shared" si="38"/>
        <v>95.612083344935982</v>
      </c>
      <c r="AG40" s="108">
        <v>38.331690423662074</v>
      </c>
      <c r="AH40" s="129">
        <f t="shared" si="39"/>
        <v>7362.7226097437351</v>
      </c>
      <c r="AI40" s="135">
        <f t="shared" si="40"/>
        <v>36.576443881279737</v>
      </c>
      <c r="AJ40" s="177">
        <f t="shared" si="18"/>
        <v>4.0062189496091989</v>
      </c>
      <c r="AK40" s="52">
        <f t="shared" si="41"/>
        <v>114.53341455950937</v>
      </c>
      <c r="AL40" s="108">
        <v>3.6295264769236382</v>
      </c>
      <c r="AM40" s="55">
        <f t="shared" si="42"/>
        <v>8819.7823062404332</v>
      </c>
      <c r="AN40" s="135">
        <f t="shared" si="43"/>
        <v>4.1487083279519839</v>
      </c>
      <c r="AO40" s="177">
        <f t="shared" si="19"/>
        <v>4.3545697010482183</v>
      </c>
      <c r="AP40" s="52">
        <f t="shared" si="44"/>
        <v>112.05595363124374</v>
      </c>
      <c r="AQ40" s="108">
        <v>3.1027522648683323</v>
      </c>
      <c r="AR40" s="137">
        <f t="shared" si="45"/>
        <v>8629.0024701239945</v>
      </c>
      <c r="AS40" s="135">
        <f t="shared" si="46"/>
        <v>3.4698664762948082</v>
      </c>
      <c r="AT40" s="177">
        <f t="shared" si="20"/>
        <v>4.5575688724762857</v>
      </c>
      <c r="AU40" s="52">
        <f t="shared" si="47"/>
        <v>117.77534846646698</v>
      </c>
      <c r="AV40" s="108">
        <v>12.469162846249732</v>
      </c>
      <c r="AW40" s="55">
        <f t="shared" si="48"/>
        <v>9069.4312966294274</v>
      </c>
      <c r="AX40" s="135">
        <f t="shared" si="49"/>
        <v>14.656235020528127</v>
      </c>
      <c r="AY40" s="177">
        <f t="shared" si="21"/>
        <v>4.687584207433547</v>
      </c>
      <c r="AZ40" s="52">
        <f t="shared" si="50"/>
        <v>94.892466883343445</v>
      </c>
      <c r="BA40" s="108">
        <v>13.245763640061961</v>
      </c>
      <c r="BB40" s="55">
        <f t="shared" si="51"/>
        <v>7307.3076851154692</v>
      </c>
      <c r="BC40" s="135">
        <f t="shared" si="52"/>
        <v>12.544098741877805</v>
      </c>
      <c r="BD40" s="177">
        <f t="shared" si="22"/>
        <v>4.0061093159123864</v>
      </c>
      <c r="BE40" s="52">
        <f t="shared" si="53"/>
        <v>226.82790847395907</v>
      </c>
      <c r="BF40" s="108">
        <v>0.32336634799434633</v>
      </c>
      <c r="BG40" s="55">
        <f t="shared" si="54"/>
        <v>17467.153855617296</v>
      </c>
      <c r="BH40" s="93">
        <f t="shared" si="55"/>
        <v>0.73201846465401677</v>
      </c>
      <c r="BI40" s="177">
        <f t="shared" si="23"/>
        <v>5.1339888279516188</v>
      </c>
      <c r="BJ40" s="148">
        <v>100.20035822605598</v>
      </c>
      <c r="BK40" s="148">
        <f t="shared" si="12"/>
        <v>100</v>
      </c>
    </row>
    <row r="41" spans="1:63" ht="18.75">
      <c r="A41" s="69">
        <f t="shared" si="56"/>
        <v>6</v>
      </c>
      <c r="B41" s="8">
        <f t="shared" ref="B41:B70" si="58">B40+1</f>
        <v>2021</v>
      </c>
      <c r="C41" s="55">
        <f>'P Matrix'!C21</f>
        <v>8041.9265923725961</v>
      </c>
      <c r="D41" s="73">
        <f>'P Matrix'!D21</f>
        <v>0.11843568034029307</v>
      </c>
      <c r="E41" s="177">
        <f t="shared" si="13"/>
        <v>4.432204818666662</v>
      </c>
      <c r="F41" s="79"/>
      <c r="G41" s="52">
        <f t="shared" si="57"/>
        <v>119.48075569426948</v>
      </c>
      <c r="H41" s="108">
        <v>1.3097333240297817</v>
      </c>
      <c r="I41" s="125">
        <f t="shared" si="24"/>
        <v>9608.5546649451917</v>
      </c>
      <c r="J41" s="127">
        <f t="shared" si="25"/>
        <v>1.5612537128222159</v>
      </c>
      <c r="K41" s="177">
        <f t="shared" si="1"/>
        <v>4.8193894563939059</v>
      </c>
      <c r="L41" s="52">
        <f t="shared" si="26"/>
        <v>107.14836908921804</v>
      </c>
      <c r="M41" s="108">
        <v>0.41245745563368819</v>
      </c>
      <c r="N41" s="129">
        <f t="shared" si="27"/>
        <v>8616.7931870793636</v>
      </c>
      <c r="O41" s="127">
        <f t="shared" si="28"/>
        <v>0.44091753341924578</v>
      </c>
      <c r="P41" s="177">
        <f t="shared" si="14"/>
        <v>4.7477614564982789</v>
      </c>
      <c r="Q41" s="52">
        <f t="shared" si="29"/>
        <v>110.44690574773506</v>
      </c>
      <c r="R41" s="108">
        <v>2.461306270335367</v>
      </c>
      <c r="S41" s="130">
        <f t="shared" si="30"/>
        <v>8882.0590837798027</v>
      </c>
      <c r="T41" s="127">
        <f t="shared" si="31"/>
        <v>2.7121384592094087</v>
      </c>
      <c r="U41" s="177">
        <f t="shared" si="15"/>
        <v>4.7264081223250418</v>
      </c>
      <c r="V41" s="52">
        <f t="shared" si="32"/>
        <v>106.14777922702736</v>
      </c>
      <c r="W41" s="108">
        <f>'CANSIM population ratio'!R10</f>
        <v>1.9811396333883795</v>
      </c>
      <c r="X41" s="133">
        <f t="shared" si="33"/>
        <v>8536.3264848712679</v>
      </c>
      <c r="Y41" s="127">
        <f t="shared" si="34"/>
        <v>2.0980635782272894</v>
      </c>
      <c r="Z41" s="177">
        <f t="shared" si="16"/>
        <v>4.7174664074020836</v>
      </c>
      <c r="AA41" s="52">
        <f t="shared" si="35"/>
        <v>92.869415776179494</v>
      </c>
      <c r="AB41" s="108">
        <v>22.617967742519038</v>
      </c>
      <c r="AC41" s="134">
        <f t="shared" si="36"/>
        <v>7468.4902434856504</v>
      </c>
      <c r="AD41" s="135">
        <f t="shared" si="37"/>
        <v>20.956509070225138</v>
      </c>
      <c r="AE41" s="177">
        <f t="shared" si="17"/>
        <v>4.4397340312554778</v>
      </c>
      <c r="AF41" s="52">
        <f t="shared" si="38"/>
        <v>95.45803885944909</v>
      </c>
      <c r="AG41" s="108">
        <v>38.315126799655772</v>
      </c>
      <c r="AH41" s="129">
        <f t="shared" si="39"/>
        <v>7676.6654115954034</v>
      </c>
      <c r="AI41" s="135">
        <f t="shared" si="40"/>
        <v>36.4901308517573</v>
      </c>
      <c r="AJ41" s="177">
        <f t="shared" si="18"/>
        <v>4.2639498795758008</v>
      </c>
      <c r="AK41" s="52">
        <f t="shared" si="41"/>
        <v>114.6551549152377</v>
      </c>
      <c r="AL41" s="108">
        <v>3.634845935769313</v>
      </c>
      <c r="AM41" s="55">
        <f t="shared" si="42"/>
        <v>9220.4833926544961</v>
      </c>
      <c r="AN41" s="135">
        <f t="shared" si="43"/>
        <v>4.1578827581412687</v>
      </c>
      <c r="AO41" s="177">
        <f t="shared" si="19"/>
        <v>4.5432083525525009</v>
      </c>
      <c r="AP41" s="52">
        <f t="shared" si="44"/>
        <v>112.34967676443314</v>
      </c>
      <c r="AQ41" s="108">
        <v>3.0980826930680787</v>
      </c>
      <c r="AR41" s="137">
        <f t="shared" si="45"/>
        <v>9035.0785321636049</v>
      </c>
      <c r="AS41" s="135">
        <f t="shared" si="46"/>
        <v>3.4726217317008174</v>
      </c>
      <c r="AT41" s="177">
        <f t="shared" si="20"/>
        <v>4.7059444408036573</v>
      </c>
      <c r="AU41" s="52">
        <f t="shared" si="47"/>
        <v>118.20160837665817</v>
      </c>
      <c r="AV41" s="108">
        <v>12.580469260806979</v>
      </c>
      <c r="AW41" s="55">
        <f t="shared" si="48"/>
        <v>9505.686576654587</v>
      </c>
      <c r="AX41" s="135">
        <f t="shared" si="49"/>
        <v>14.835865000961693</v>
      </c>
      <c r="AY41" s="177">
        <f t="shared" si="21"/>
        <v>4.8101723885078664</v>
      </c>
      <c r="AZ41" s="52">
        <f t="shared" si="50"/>
        <v>94.739501940671431</v>
      </c>
      <c r="BA41" s="108">
        <v>13.266606193581065</v>
      </c>
      <c r="BB41" s="55">
        <f t="shared" si="51"/>
        <v>7618.8812000482076</v>
      </c>
      <c r="BC41" s="135">
        <f t="shared" si="52"/>
        <v>12.539597043945207</v>
      </c>
      <c r="BD41" s="177">
        <f t="shared" si="22"/>
        <v>4.2638619907492634</v>
      </c>
      <c r="BE41" s="52">
        <f t="shared" si="53"/>
        <v>228.42614330898741</v>
      </c>
      <c r="BF41" s="108">
        <v>0.32252312320228238</v>
      </c>
      <c r="BG41" s="55">
        <f t="shared" si="54"/>
        <v>18369.862762696594</v>
      </c>
      <c r="BH41" s="93">
        <f t="shared" si="55"/>
        <v>0.73502025959041928</v>
      </c>
      <c r="BI41" s="177">
        <f t="shared" si="23"/>
        <v>5.1680366162744553</v>
      </c>
      <c r="BJ41" s="148">
        <v>100.23222108479015</v>
      </c>
      <c r="BK41" s="148">
        <f t="shared" si="12"/>
        <v>99.999999999999986</v>
      </c>
    </row>
    <row r="42" spans="1:63" ht="18.75">
      <c r="A42" s="69">
        <f t="shared" si="56"/>
        <v>7</v>
      </c>
      <c r="B42" s="8">
        <f t="shared" si="58"/>
        <v>2022</v>
      </c>
      <c r="C42" s="55">
        <f>'P Matrix'!C22</f>
        <v>8415.7400474363058</v>
      </c>
      <c r="D42" s="73">
        <f>'P Matrix'!D22</f>
        <v>0.11911895410279807</v>
      </c>
      <c r="E42" s="177">
        <f t="shared" si="13"/>
        <v>4.648307228000002</v>
      </c>
      <c r="F42" s="79"/>
      <c r="G42" s="52">
        <f t="shared" si="57"/>
        <v>119.81298879125227</v>
      </c>
      <c r="H42" s="108">
        <v>1.2917024192205731</v>
      </c>
      <c r="I42" s="125">
        <f t="shared" si="24"/>
        <v>10083.14967973579</v>
      </c>
      <c r="J42" s="127">
        <f t="shared" si="25"/>
        <v>1.5436143189232281</v>
      </c>
      <c r="K42" s="177">
        <f t="shared" si="1"/>
        <v>4.9392966095312927</v>
      </c>
      <c r="L42" s="52">
        <f t="shared" si="26"/>
        <v>107.3911920227014</v>
      </c>
      <c r="M42" s="108">
        <v>0.41238169639998468</v>
      </c>
      <c r="N42" s="129">
        <f t="shared" si="27"/>
        <v>9037.7635544737059</v>
      </c>
      <c r="O42" s="127">
        <f t="shared" si="28"/>
        <v>0.44171329119784875</v>
      </c>
      <c r="P42" s="177">
        <f t="shared" si="14"/>
        <v>4.8854644443082993</v>
      </c>
      <c r="Q42" s="52">
        <f t="shared" si="29"/>
        <v>110.68026655300282</v>
      </c>
      <c r="R42" s="108">
        <v>2.4404800020491018</v>
      </c>
      <c r="S42" s="130">
        <f t="shared" si="30"/>
        <v>9314.5635169103098</v>
      </c>
      <c r="T42" s="127">
        <f t="shared" si="31"/>
        <v>2.6941258147056826</v>
      </c>
      <c r="U42" s="177">
        <f t="shared" si="15"/>
        <v>4.8694163037075047</v>
      </c>
      <c r="V42" s="52">
        <f t="shared" si="32"/>
        <v>106.36524004906698</v>
      </c>
      <c r="W42" s="108">
        <f>'CANSIM population ratio'!R11</f>
        <v>1.9645761561415416</v>
      </c>
      <c r="X42" s="133">
        <f t="shared" si="33"/>
        <v>8951.4221033610902</v>
      </c>
      <c r="Y42" s="127">
        <f t="shared" si="34"/>
        <v>2.0842078001240081</v>
      </c>
      <c r="Z42" s="177">
        <f t="shared" si="16"/>
        <v>4.8626961401427948</v>
      </c>
      <c r="AA42" s="52">
        <f t="shared" si="35"/>
        <v>92.874437456816167</v>
      </c>
      <c r="AB42" s="108">
        <v>22.556766517679904</v>
      </c>
      <c r="AC42" s="134">
        <f t="shared" si="36"/>
        <v>7816.0712268844627</v>
      </c>
      <c r="AD42" s="135">
        <f t="shared" si="37"/>
        <v>20.895148600333773</v>
      </c>
      <c r="AE42" s="177">
        <f t="shared" si="17"/>
        <v>4.6539658226371516</v>
      </c>
      <c r="AF42" s="52">
        <f t="shared" si="38"/>
        <v>95.342691635798701</v>
      </c>
      <c r="AG42" s="108">
        <v>38.29975794987385</v>
      </c>
      <c r="AH42" s="129">
        <f t="shared" si="39"/>
        <v>8023.7930822976168</v>
      </c>
      <c r="AI42" s="135">
        <f t="shared" si="40"/>
        <v>36.42133506289526</v>
      </c>
      <c r="AJ42" s="177">
        <f t="shared" si="18"/>
        <v>4.5218548951981958</v>
      </c>
      <c r="AK42" s="52">
        <f t="shared" si="41"/>
        <v>114.74655723262572</v>
      </c>
      <c r="AL42" s="108">
        <v>3.6404851248030936</v>
      </c>
      <c r="AM42" s="55">
        <f t="shared" si="42"/>
        <v>9656.7719700805046</v>
      </c>
      <c r="AN42" s="135">
        <f t="shared" si="43"/>
        <v>4.1664996396218168</v>
      </c>
      <c r="AO42" s="177">
        <f t="shared" si="19"/>
        <v>4.7317321537998547</v>
      </c>
      <c r="AP42" s="52">
        <f t="shared" si="44"/>
        <v>112.57054654869732</v>
      </c>
      <c r="AQ42" s="108">
        <v>3.0931188606995121</v>
      </c>
      <c r="AR42" s="137">
        <f t="shared" si="45"/>
        <v>9473.6445675166487</v>
      </c>
      <c r="AS42" s="135">
        <f t="shared" si="46"/>
        <v>3.4729122281736586</v>
      </c>
      <c r="AT42" s="177">
        <f t="shared" si="20"/>
        <v>4.8540367833197084</v>
      </c>
      <c r="AU42" s="52">
        <f t="shared" si="47"/>
        <v>118.52246036920459</v>
      </c>
      <c r="AV42" s="108">
        <v>12.69136687883406</v>
      </c>
      <c r="AW42" s="55">
        <f t="shared" si="48"/>
        <v>9974.5421624979754</v>
      </c>
      <c r="AX42" s="135">
        <f t="shared" si="49"/>
        <v>15.003116466593141</v>
      </c>
      <c r="AY42" s="177">
        <f t="shared" si="21"/>
        <v>4.9323695039016995</v>
      </c>
      <c r="AZ42" s="52">
        <f t="shared" si="50"/>
        <v>94.624963166210975</v>
      </c>
      <c r="BA42" s="108">
        <v>13.287911581266091</v>
      </c>
      <c r="BB42" s="55">
        <f t="shared" si="51"/>
        <v>7963.3909200506705</v>
      </c>
      <c r="BC42" s="135">
        <f t="shared" si="52"/>
        <v>12.541078222066195</v>
      </c>
      <c r="BD42" s="177">
        <f t="shared" si="22"/>
        <v>4.5217888421765009</v>
      </c>
      <c r="BE42" s="52">
        <f t="shared" si="53"/>
        <v>229.63326533573806</v>
      </c>
      <c r="BF42" s="108">
        <v>0.32145281303228612</v>
      </c>
      <c r="BG42" s="55">
        <f t="shared" si="54"/>
        <v>19325.338673095379</v>
      </c>
      <c r="BH42" s="93">
        <f t="shared" si="55"/>
        <v>0.73624855536539202</v>
      </c>
      <c r="BI42" s="177">
        <f t="shared" si="23"/>
        <v>5.2013230732406779</v>
      </c>
      <c r="BJ42" s="148">
        <v>100.2599714050755</v>
      </c>
      <c r="BK42" s="148">
        <f t="shared" si="12"/>
        <v>100</v>
      </c>
    </row>
    <row r="43" spans="1:63" ht="18.75">
      <c r="A43" s="69">
        <f t="shared" si="56"/>
        <v>8</v>
      </c>
      <c r="B43" s="8">
        <f t="shared" si="58"/>
        <v>2023</v>
      </c>
      <c r="C43" s="55">
        <f>'P Matrix'!C23</f>
        <v>8825.1161173567198</v>
      </c>
      <c r="D43" s="73">
        <f>'P Matrix'!D23</f>
        <v>0.12005357370224057</v>
      </c>
      <c r="E43" s="177">
        <f t="shared" si="13"/>
        <v>4.8644096373333516</v>
      </c>
      <c r="F43" s="79"/>
      <c r="G43" s="52">
        <f t="shared" si="57"/>
        <v>120.03509340323816</v>
      </c>
      <c r="H43" s="108">
        <v>1.2740632410665773</v>
      </c>
      <c r="I43" s="125">
        <f t="shared" si="24"/>
        <v>10593.236374413364</v>
      </c>
      <c r="J43" s="127">
        <f t="shared" si="25"/>
        <v>1.5249729186539307</v>
      </c>
      <c r="K43" s="177">
        <f t="shared" si="1"/>
        <v>5.058803160511439</v>
      </c>
      <c r="L43" s="52">
        <f>IF($G$6-$A43&gt;=0,L42*(1+($G$6-$A43)/$G$6*($I$4/100)),L42)</f>
        <v>107.55344084022977</v>
      </c>
      <c r="M43" s="108">
        <v>0.41233134784617809</v>
      </c>
      <c r="N43" s="129">
        <f t="shared" si="27"/>
        <v>9491.7160423628411</v>
      </c>
      <c r="O43" s="127">
        <f t="shared" si="28"/>
        <v>0.44221510540243258</v>
      </c>
      <c r="P43" s="177">
        <f t="shared" si="14"/>
        <v>5.0228409401618848</v>
      </c>
      <c r="Q43" s="52">
        <f t="shared" si="29"/>
        <v>110.83616913174384</v>
      </c>
      <c r="R43" s="108">
        <v>2.4196537838510324</v>
      </c>
      <c r="S43" s="130">
        <f t="shared" si="30"/>
        <v>9781.4206259062794</v>
      </c>
      <c r="T43" s="127">
        <f t="shared" si="31"/>
        <v>2.6742231676621113</v>
      </c>
      <c r="U43" s="177">
        <f t="shared" si="15"/>
        <v>5.0121200864474709</v>
      </c>
      <c r="V43" s="52">
        <f t="shared" si="32"/>
        <v>106.51051093277239</v>
      </c>
      <c r="W43" s="108">
        <f>'CANSIM population ratio'!R12</f>
        <v>1.9479101605147031</v>
      </c>
      <c r="X43" s="133">
        <f t="shared" si="33"/>
        <v>9399.6762670070875</v>
      </c>
      <c r="Y43" s="127">
        <f t="shared" si="34"/>
        <v>2.0688276014353071</v>
      </c>
      <c r="Z43" s="177">
        <f t="shared" si="16"/>
        <v>5.0076307258227306</v>
      </c>
      <c r="AA43" s="52">
        <f t="shared" si="35"/>
        <v>92.87778542493048</v>
      </c>
      <c r="AB43" s="108">
        <v>22.494655434192019</v>
      </c>
      <c r="AC43" s="134">
        <f t="shared" si="36"/>
        <v>8196.5724109795301</v>
      </c>
      <c r="AD43" s="135">
        <f t="shared" si="37"/>
        <v>20.833110027558224</v>
      </c>
      <c r="AE43" s="177">
        <f t="shared" si="17"/>
        <v>4.8681898238885122</v>
      </c>
      <c r="AF43" s="52">
        <f t="shared" si="38"/>
        <v>95.265886406981622</v>
      </c>
      <c r="AG43" s="108">
        <v>38.285117986685549</v>
      </c>
      <c r="AH43" s="129">
        <f t="shared" si="39"/>
        <v>8407.3250956452794</v>
      </c>
      <c r="AI43" s="135">
        <f t="shared" si="40"/>
        <v>36.368912363566032</v>
      </c>
      <c r="AJ43" s="177">
        <f t="shared" si="18"/>
        <v>4.7799339964763643</v>
      </c>
      <c r="AK43" s="52">
        <f t="shared" si="41"/>
        <v>114.80754068775899</v>
      </c>
      <c r="AL43" s="108">
        <v>3.6459840856349244</v>
      </c>
      <c r="AM43" s="55">
        <f t="shared" si="42"/>
        <v>10131.898777176291</v>
      </c>
      <c r="AN43" s="135">
        <f t="shared" si="43"/>
        <v>4.1739581799401861</v>
      </c>
      <c r="AO43" s="177">
        <f t="shared" si="19"/>
        <v>4.9201411047901731</v>
      </c>
      <c r="AP43" s="52">
        <f t="shared" si="44"/>
        <v>112.71808254551699</v>
      </c>
      <c r="AQ43" s="108">
        <v>3.0879149338086314</v>
      </c>
      <c r="AR43" s="137">
        <f t="shared" si="45"/>
        <v>9947.5016698998716</v>
      </c>
      <c r="AS43" s="135">
        <f t="shared" si="46"/>
        <v>3.4707380019120961</v>
      </c>
      <c r="AT43" s="177">
        <f t="shared" si="20"/>
        <v>5.0018459000244739</v>
      </c>
      <c r="AU43" s="52">
        <f t="shared" si="47"/>
        <v>118.7369423213722</v>
      </c>
      <c r="AV43" s="108">
        <v>12.802075875061568</v>
      </c>
      <c r="AW43" s="55">
        <f t="shared" si="48"/>
        <v>10478.67303405997</v>
      </c>
      <c r="AX43" s="135">
        <f t="shared" si="49"/>
        <v>15.157555551133324</v>
      </c>
      <c r="AY43" s="177">
        <f t="shared" si="21"/>
        <v>5.054175553615007</v>
      </c>
      <c r="AZ43" s="52">
        <f t="shared" si="50"/>
        <v>94.548696300455163</v>
      </c>
      <c r="BA43" s="108">
        <v>13.309365304246706</v>
      </c>
      <c r="BB43" s="55">
        <f t="shared" si="51"/>
        <v>8344.0322359621259</v>
      </c>
      <c r="BC43" s="135">
        <f t="shared" si="52"/>
        <v>12.548037302144619</v>
      </c>
      <c r="BD43" s="177">
        <f t="shared" si="22"/>
        <v>4.779889870194058</v>
      </c>
      <c r="BE43" s="52">
        <f t="shared" si="53"/>
        <v>230.44226605881931</v>
      </c>
      <c r="BF43" s="108">
        <v>0.32092784709209915</v>
      </c>
      <c r="BG43" s="55">
        <f t="shared" si="54"/>
        <v>20336.797563158918</v>
      </c>
      <c r="BH43" s="93">
        <f t="shared" si="55"/>
        <v>0.73744978059174304</v>
      </c>
      <c r="BI43" s="177">
        <f t="shared" si="23"/>
        <v>5.2338481988503833</v>
      </c>
      <c r="BJ43" s="148">
        <v>100.28525639527412</v>
      </c>
      <c r="BK43" s="148">
        <f t="shared" si="12"/>
        <v>100.00000000000001</v>
      </c>
    </row>
    <row r="44" spans="1:63" ht="18.75">
      <c r="A44" s="69">
        <f t="shared" si="56"/>
        <v>9</v>
      </c>
      <c r="B44" s="8">
        <f t="shared" si="58"/>
        <v>2024</v>
      </c>
      <c r="C44" s="55">
        <f>'P Matrix'!C24</f>
        <v>9273.4772048313498</v>
      </c>
      <c r="D44" s="73">
        <f>'P Matrix'!D24</f>
        <v>0.12124487150506072</v>
      </c>
      <c r="E44" s="177">
        <f t="shared" si="13"/>
        <v>5.0805120466666702</v>
      </c>
      <c r="F44" s="79"/>
      <c r="G44" s="52">
        <f t="shared" si="57"/>
        <v>120.14635157363347</v>
      </c>
      <c r="H44" s="108">
        <v>1.2560695343984334</v>
      </c>
      <c r="I44" s="125">
        <f t="shared" si="24"/>
        <v>11141.744525617431</v>
      </c>
      <c r="J44" s="127">
        <f t="shared" si="25"/>
        <v>1.5045187809225173</v>
      </c>
      <c r="K44" s="177">
        <f t="shared" si="1"/>
        <v>5.177909109334327</v>
      </c>
      <c r="L44" s="52">
        <f>IF($G$6-$A44&gt;=0,L43*(1+($G$6-$A44)/$G$6*($I$4/100)),L43)</f>
        <v>107.63468781341611</v>
      </c>
      <c r="M44" s="108">
        <v>0.41231300547988659</v>
      </c>
      <c r="N44" s="129">
        <f t="shared" si="27"/>
        <v>9981.4782388685289</v>
      </c>
      <c r="O44" s="127">
        <f t="shared" si="28"/>
        <v>0.44243821692131236</v>
      </c>
      <c r="P44" s="177">
        <f t="shared" si="14"/>
        <v>5.1598909440591294</v>
      </c>
      <c r="Q44" s="52">
        <f t="shared" si="29"/>
        <v>110.91423022214221</v>
      </c>
      <c r="R44" s="108">
        <v>2.3988662650936012</v>
      </c>
      <c r="S44" s="130">
        <f t="shared" si="30"/>
        <v>10285.605856564522</v>
      </c>
      <c r="T44" s="127">
        <f t="shared" si="31"/>
        <v>2.6525687599795513</v>
      </c>
      <c r="U44" s="177">
        <f t="shared" si="15"/>
        <v>5.1545194705449848</v>
      </c>
      <c r="V44" s="52">
        <f t="shared" si="32"/>
        <v>106.58324557822601</v>
      </c>
      <c r="W44" s="108">
        <f>'CANSIM population ratio'!R13</f>
        <v>1.9314271618114585</v>
      </c>
      <c r="X44" s="133">
        <f t="shared" si="33"/>
        <v>9883.9729828662057</v>
      </c>
      <c r="Y44" s="127">
        <f t="shared" si="34"/>
        <v>2.052298933773983</v>
      </c>
      <c r="Z44" s="177">
        <f t="shared" si="16"/>
        <v>5.1522701644417497</v>
      </c>
      <c r="AA44" s="52">
        <f t="shared" si="35"/>
        <v>92.879459469331962</v>
      </c>
      <c r="AB44" s="108">
        <v>22.431035741345333</v>
      </c>
      <c r="AC44" s="134">
        <f t="shared" si="36"/>
        <v>8613.1555018590716</v>
      </c>
      <c r="AD44" s="135">
        <f t="shared" si="37"/>
        <v>20.770279974162705</v>
      </c>
      <c r="AE44" s="177">
        <f t="shared" si="17"/>
        <v>5.0824060350094289</v>
      </c>
      <c r="AF44" s="52">
        <f t="shared" si="38"/>
        <v>95.227514728573908</v>
      </c>
      <c r="AG44" s="108">
        <v>38.271356328551548</v>
      </c>
      <c r="AH44" s="129">
        <f t="shared" si="39"/>
        <v>8830.9018710817181</v>
      </c>
      <c r="AI44" s="135">
        <f t="shared" si="40"/>
        <v>36.33370184017879</v>
      </c>
      <c r="AJ44" s="177">
        <f t="shared" si="18"/>
        <v>5.0381871834103062</v>
      </c>
      <c r="AK44" s="52">
        <f t="shared" si="41"/>
        <v>114.83804862052554</v>
      </c>
      <c r="AL44" s="108">
        <v>3.651663474051718</v>
      </c>
      <c r="AM44" s="55">
        <f t="shared" si="42"/>
        <v>10649.480261297578</v>
      </c>
      <c r="AN44" s="135">
        <f t="shared" si="43"/>
        <v>4.180708579485156</v>
      </c>
      <c r="AO44" s="177">
        <f t="shared" si="19"/>
        <v>5.1084352055235804</v>
      </c>
      <c r="AP44" s="52">
        <f t="shared" si="44"/>
        <v>112.79194722494607</v>
      </c>
      <c r="AQ44" s="108">
        <v>3.0827822821197621</v>
      </c>
      <c r="AR44" s="137">
        <f t="shared" si="45"/>
        <v>10459.73551479078</v>
      </c>
      <c r="AS44" s="135">
        <f t="shared" si="46"/>
        <v>3.4665246489524355</v>
      </c>
      <c r="AT44" s="177">
        <f t="shared" si="20"/>
        <v>5.1493717909178756</v>
      </c>
      <c r="AU44" s="52">
        <f t="shared" si="47"/>
        <v>118.84437736408127</v>
      </c>
      <c r="AV44" s="108">
        <v>12.913099622172272</v>
      </c>
      <c r="AW44" s="55">
        <f t="shared" si="48"/>
        <v>11021.006244081824</v>
      </c>
      <c r="AX44" s="135">
        <f t="shared" si="49"/>
        <v>15.299684855040487</v>
      </c>
      <c r="AY44" s="177">
        <f t="shared" si="21"/>
        <v>5.1755905376477482</v>
      </c>
      <c r="AZ44" s="52">
        <f t="shared" si="50"/>
        <v>94.510593602779764</v>
      </c>
      <c r="BA44" s="108">
        <v>13.331202126508101</v>
      </c>
      <c r="BB44" s="55">
        <f t="shared" si="51"/>
        <v>8764.4183539045771</v>
      </c>
      <c r="BC44" s="135">
        <f t="shared" si="52"/>
        <v>12.560969125613147</v>
      </c>
      <c r="BD44" s="177">
        <f t="shared" si="22"/>
        <v>5.0381650748018432</v>
      </c>
      <c r="BE44" s="52">
        <f t="shared" si="53"/>
        <v>230.84819147994133</v>
      </c>
      <c r="BF44" s="108">
        <v>0.31993274112633441</v>
      </c>
      <c r="BG44" s="55">
        <f t="shared" si="54"/>
        <v>21407.654414657787</v>
      </c>
      <c r="BH44" s="93">
        <f t="shared" si="55"/>
        <v>0.73630628496991224</v>
      </c>
      <c r="BI44" s="177">
        <f t="shared" si="23"/>
        <v>5.2656119931034651</v>
      </c>
      <c r="BJ44" s="148">
        <v>100.30594087248967</v>
      </c>
      <c r="BK44" s="148">
        <f t="shared" si="12"/>
        <v>99.999999999999986</v>
      </c>
    </row>
    <row r="45" spans="1:63" ht="18.75">
      <c r="A45" s="69">
        <f t="shared" si="56"/>
        <v>10</v>
      </c>
      <c r="B45" s="67">
        <f t="shared" si="58"/>
        <v>2025</v>
      </c>
      <c r="C45" s="55">
        <f>'P Matrix'!C25</f>
        <v>9764.6575390363123</v>
      </c>
      <c r="D45" s="73">
        <f>'P Matrix'!D25</f>
        <v>0.12269980996312146</v>
      </c>
      <c r="E45" s="177">
        <f t="shared" si="13"/>
        <v>5.2966144560000057</v>
      </c>
      <c r="F45" s="79"/>
      <c r="G45" s="52">
        <f t="shared" si="57"/>
        <v>120.14635157363347</v>
      </c>
      <c r="H45" s="108">
        <v>1.2384905490841109</v>
      </c>
      <c r="I45" s="125">
        <f t="shared" si="24"/>
        <v>11731.879776811875</v>
      </c>
      <c r="J45" s="127">
        <f t="shared" si="25"/>
        <v>1.4832073308553368</v>
      </c>
      <c r="K45" s="177">
        <f t="shared" si="1"/>
        <v>5.2966144560000243</v>
      </c>
      <c r="L45" s="52">
        <f>IF($G$6-$A45&gt;=0,L44*(1+($G$6-$A45)/$G$6*($I$4/100)),L44)</f>
        <v>107.63468781341611</v>
      </c>
      <c r="M45" s="108">
        <v>0.41233099296391601</v>
      </c>
      <c r="N45" s="129">
        <f t="shared" si="27"/>
        <v>10510.158658190936</v>
      </c>
      <c r="O45" s="127">
        <f t="shared" si="28"/>
        <v>0.44238135505220672</v>
      </c>
      <c r="P45" s="177">
        <f t="shared" si="14"/>
        <v>5.2966144560000235</v>
      </c>
      <c r="Q45" s="52">
        <f t="shared" si="29"/>
        <v>110.91423022214221</v>
      </c>
      <c r="R45" s="108">
        <v>2.3781414654722712</v>
      </c>
      <c r="S45" s="130">
        <f t="shared" si="30"/>
        <v>10830.394743250501</v>
      </c>
      <c r="T45" s="127">
        <f t="shared" si="31"/>
        <v>2.6291994572957509</v>
      </c>
      <c r="U45" s="177">
        <f t="shared" si="15"/>
        <v>5.296614456000003</v>
      </c>
      <c r="V45" s="52">
        <f t="shared" si="32"/>
        <v>106.58324557822601</v>
      </c>
      <c r="W45" s="108">
        <f>'CANSIM population ratio'!R14</f>
        <v>1.9146434909359564</v>
      </c>
      <c r="X45" s="133">
        <f t="shared" si="33"/>
        <v>10407.488924703834</v>
      </c>
      <c r="Y45" s="127">
        <f t="shared" si="34"/>
        <v>2.0341147062100604</v>
      </c>
      <c r="Z45" s="177">
        <f t="shared" si="16"/>
        <v>5.2966144560000208</v>
      </c>
      <c r="AA45" s="52">
        <f t="shared" si="35"/>
        <v>92.879459469331962</v>
      </c>
      <c r="AB45" s="108">
        <v>22.366210822939781</v>
      </c>
      <c r="AC45" s="134">
        <f t="shared" si="36"/>
        <v>9069.3611412882983</v>
      </c>
      <c r="AD45" s="135">
        <f t="shared" si="37"/>
        <v>20.706689568370351</v>
      </c>
      <c r="AE45" s="177">
        <f t="shared" si="17"/>
        <v>5.2966144559999977</v>
      </c>
      <c r="AF45" s="52">
        <f t="shared" si="38"/>
        <v>95.227514728573908</v>
      </c>
      <c r="AG45" s="108">
        <v>38.257926514230661</v>
      </c>
      <c r="AH45" s="129">
        <f t="shared" si="39"/>
        <v>9298.6406961806078</v>
      </c>
      <c r="AI45" s="135">
        <f t="shared" si="40"/>
        <v>36.314699766170861</v>
      </c>
      <c r="AJ45" s="177">
        <f t="shared" si="18"/>
        <v>5.296614456000011</v>
      </c>
      <c r="AK45" s="52">
        <f t="shared" si="41"/>
        <v>114.83804862052554</v>
      </c>
      <c r="AL45" s="108">
        <v>3.6575655998143013</v>
      </c>
      <c r="AM45" s="55">
        <f t="shared" si="42"/>
        <v>11213.542172306334</v>
      </c>
      <c r="AN45" s="135">
        <f t="shared" si="43"/>
        <v>4.1867449720159655</v>
      </c>
      <c r="AO45" s="177">
        <f t="shared" si="19"/>
        <v>5.2966144560000128</v>
      </c>
      <c r="AP45" s="52">
        <f t="shared" si="44"/>
        <v>112.79194722494607</v>
      </c>
      <c r="AQ45" s="108">
        <v>3.0777563403378014</v>
      </c>
      <c r="AR45" s="137">
        <f t="shared" si="45"/>
        <v>11013.747378126554</v>
      </c>
      <c r="AS45" s="135">
        <f t="shared" si="46"/>
        <v>3.4602773353069436</v>
      </c>
      <c r="AT45" s="177">
        <f t="shared" si="20"/>
        <v>5.2966144559999977</v>
      </c>
      <c r="AU45" s="52">
        <f t="shared" si="47"/>
        <v>118.84437736408127</v>
      </c>
      <c r="AV45" s="108">
        <v>13.024118367948004</v>
      </c>
      <c r="AW45" s="55">
        <f t="shared" si="48"/>
        <v>11604.746454002527</v>
      </c>
      <c r="AX45" s="135">
        <f t="shared" si="49"/>
        <v>15.428565672420158</v>
      </c>
      <c r="AY45" s="177">
        <f t="shared" si="21"/>
        <v>5.2966144560000217</v>
      </c>
      <c r="AZ45" s="52">
        <f t="shared" si="50"/>
        <v>94.510593602779764</v>
      </c>
      <c r="BA45" s="108">
        <v>13.3538334052999</v>
      </c>
      <c r="BB45" s="55">
        <f t="shared" si="51"/>
        <v>9228.6358034218047</v>
      </c>
      <c r="BC45" s="135">
        <f t="shared" si="52"/>
        <v>12.58012695747477</v>
      </c>
      <c r="BD45" s="177">
        <f t="shared" si="22"/>
        <v>5.2966144560000057</v>
      </c>
      <c r="BE45" s="52">
        <f t="shared" si="53"/>
        <v>230.84819147994133</v>
      </c>
      <c r="BF45" s="108">
        <v>0.31898245097329581</v>
      </c>
      <c r="BG45" s="55">
        <f t="shared" si="54"/>
        <v>22541.535333075073</v>
      </c>
      <c r="BH45" s="93">
        <f t="shared" si="55"/>
        <v>0.73399287882760011</v>
      </c>
      <c r="BI45" s="177">
        <f t="shared" si="23"/>
        <v>5.2966144559999977</v>
      </c>
      <c r="BJ45" s="148">
        <v>100.32321027234393</v>
      </c>
      <c r="BK45" s="148">
        <f t="shared" si="12"/>
        <v>100.00000000000003</v>
      </c>
    </row>
    <row r="46" spans="1:63" ht="18.75">
      <c r="A46" s="69">
        <f t="shared" si="56"/>
        <v>11</v>
      </c>
      <c r="B46" s="8">
        <f t="shared" si="58"/>
        <v>2026</v>
      </c>
      <c r="C46" s="55">
        <f>'P Matrix'!C26</f>
        <v>10281.853801827803</v>
      </c>
      <c r="D46" s="73">
        <f>'P Matrix'!D26</f>
        <v>0.12417220768267892</v>
      </c>
      <c r="E46" s="177">
        <f t="shared" si="13"/>
        <v>5.2966144559999968</v>
      </c>
      <c r="F46" s="79"/>
      <c r="G46" s="52">
        <f t="shared" si="57"/>
        <v>120.14635157363347</v>
      </c>
      <c r="H46" s="108">
        <v>1.2208313633854555</v>
      </c>
      <c r="I46" s="125">
        <f t="shared" si="24"/>
        <v>12353.27221703103</v>
      </c>
      <c r="J46" s="127">
        <f t="shared" si="25"/>
        <v>1.4618162527593315</v>
      </c>
      <c r="K46" s="177">
        <f t="shared" si="1"/>
        <v>5.2966144559999728</v>
      </c>
      <c r="L46" s="52">
        <f>IF($G$6-$A46&gt;=0,L45*(1+($G$6-$A46)/$G$6*($I$4/100)),L45)</f>
        <v>107.63468781341611</v>
      </c>
      <c r="M46" s="108">
        <v>0.41214197486552789</v>
      </c>
      <c r="N46" s="129">
        <f t="shared" si="27"/>
        <v>11066.841241029213</v>
      </c>
      <c r="O46" s="127">
        <f t="shared" si="28"/>
        <v>0.44210520120445979</v>
      </c>
      <c r="P46" s="177">
        <f t="shared" si="14"/>
        <v>5.296614456000003</v>
      </c>
      <c r="Q46" s="52">
        <f t="shared" si="29"/>
        <v>110.91423022214221</v>
      </c>
      <c r="R46" s="108">
        <v>2.3572540700567095</v>
      </c>
      <c r="S46" s="130">
        <f t="shared" si="30"/>
        <v>11404.03899686337</v>
      </c>
      <c r="T46" s="127">
        <f t="shared" si="31"/>
        <v>2.6056746307947076</v>
      </c>
      <c r="U46" s="177">
        <f t="shared" si="15"/>
        <v>5.2966144559999879</v>
      </c>
      <c r="V46" s="52">
        <f t="shared" si="32"/>
        <v>106.58324557822601</v>
      </c>
      <c r="W46" s="108">
        <f>'CANSIM population ratio'!R15</f>
        <v>1.8980808788401606</v>
      </c>
      <c r="X46" s="133">
        <f t="shared" si="33"/>
        <v>10958.733487596295</v>
      </c>
      <c r="Y46" s="127">
        <f t="shared" si="34"/>
        <v>2.0161840557177957</v>
      </c>
      <c r="Z46" s="177">
        <f t="shared" si="16"/>
        <v>5.2966144559999933</v>
      </c>
      <c r="AA46" s="52">
        <f t="shared" si="35"/>
        <v>92.879459469331962</v>
      </c>
      <c r="AB46" s="108">
        <v>22.300470064630794</v>
      </c>
      <c r="AC46" s="134">
        <f t="shared" si="36"/>
        <v>9549.7302345646222</v>
      </c>
      <c r="AD46" s="135">
        <f t="shared" si="37"/>
        <v>20.642401347734722</v>
      </c>
      <c r="AE46" s="177">
        <f t="shared" si="17"/>
        <v>5.2966144560000137</v>
      </c>
      <c r="AF46" s="52">
        <f t="shared" si="38"/>
        <v>95.227514728573908</v>
      </c>
      <c r="AG46" s="108">
        <v>38.244547473062255</v>
      </c>
      <c r="AH46" s="129">
        <f t="shared" si="39"/>
        <v>9791.1538435060083</v>
      </c>
      <c r="AI46" s="135">
        <f t="shared" si="40"/>
        <v>36.295977549289816</v>
      </c>
      <c r="AJ46" s="177">
        <f t="shared" si="18"/>
        <v>5.2966144559999933</v>
      </c>
      <c r="AK46" s="52">
        <f t="shared" si="41"/>
        <v>114.83804862052554</v>
      </c>
      <c r="AL46" s="108">
        <v>3.6637317537445515</v>
      </c>
      <c r="AM46" s="55">
        <f t="shared" si="42"/>
        <v>11807.480268034367</v>
      </c>
      <c r="AN46" s="135">
        <f t="shared" si="43"/>
        <v>4.1931074709475897</v>
      </c>
      <c r="AO46" s="177">
        <f t="shared" si="19"/>
        <v>5.2966144559999995</v>
      </c>
      <c r="AP46" s="52">
        <f t="shared" si="44"/>
        <v>112.79194722494607</v>
      </c>
      <c r="AQ46" s="108">
        <v>3.0723760913098692</v>
      </c>
      <c r="AR46" s="137">
        <f t="shared" si="45"/>
        <v>11597.103113903728</v>
      </c>
      <c r="AS46" s="135">
        <f t="shared" si="46"/>
        <v>3.4536553198179831</v>
      </c>
      <c r="AT46" s="177">
        <f t="shared" si="20"/>
        <v>5.2966144560000119</v>
      </c>
      <c r="AU46" s="52">
        <f t="shared" si="47"/>
        <v>118.84437736408127</v>
      </c>
      <c r="AV46" s="108">
        <v>13.13581872684022</v>
      </c>
      <c r="AW46" s="55">
        <f t="shared" si="48"/>
        <v>12219.405132267369</v>
      </c>
      <c r="AX46" s="135">
        <f t="shared" si="49"/>
        <v>15.558305939443596</v>
      </c>
      <c r="AY46" s="177">
        <f t="shared" si="21"/>
        <v>5.2966144559999799</v>
      </c>
      <c r="AZ46" s="52">
        <f t="shared" si="50"/>
        <v>94.510593602779764</v>
      </c>
      <c r="BA46" s="108">
        <v>13.376668061100977</v>
      </c>
      <c r="BB46" s="55">
        <f t="shared" si="51"/>
        <v>9717.4410614774351</v>
      </c>
      <c r="BC46" s="135">
        <f t="shared" si="52"/>
        <v>12.599547905776605</v>
      </c>
      <c r="BD46" s="177">
        <f t="shared" si="22"/>
        <v>5.2966144559999933</v>
      </c>
      <c r="BE46" s="52">
        <f t="shared" si="53"/>
        <v>230.84819147994133</v>
      </c>
      <c r="BF46" s="108">
        <v>0.31783200944584844</v>
      </c>
      <c r="BG46" s="55">
        <f t="shared" si="54"/>
        <v>23735.473552131076</v>
      </c>
      <c r="BH46" s="93">
        <f t="shared" si="55"/>
        <v>0.73122432651339708</v>
      </c>
      <c r="BI46" s="177">
        <f t="shared" si="23"/>
        <v>5.2966144560000021</v>
      </c>
      <c r="BJ46" s="148">
        <v>100.33985729776659</v>
      </c>
      <c r="BK46" s="148">
        <f t="shared" si="12"/>
        <v>100.00000000000001</v>
      </c>
    </row>
    <row r="47" spans="1:63" ht="18.75">
      <c r="A47" s="69">
        <f t="shared" si="56"/>
        <v>12</v>
      </c>
      <c r="B47" s="8">
        <f t="shared" si="58"/>
        <v>2027</v>
      </c>
      <c r="C47" s="55">
        <f>'P Matrix'!C27</f>
        <v>10826.4439566402</v>
      </c>
      <c r="D47" s="73">
        <f>'P Matrix'!D27</f>
        <v>0.12566227417487108</v>
      </c>
      <c r="E47" s="177">
        <f t="shared" si="13"/>
        <v>5.2966144559999959</v>
      </c>
      <c r="F47" s="79"/>
      <c r="G47" s="52">
        <f t="shared" si="57"/>
        <v>120.14635157363347</v>
      </c>
      <c r="H47" s="108">
        <v>1.2031005620198341</v>
      </c>
      <c r="I47" s="125">
        <f t="shared" si="24"/>
        <v>13007.577419067327</v>
      </c>
      <c r="J47" s="127">
        <f t="shared" si="25"/>
        <v>1.4403259067022167</v>
      </c>
      <c r="K47" s="177">
        <f t="shared" si="1"/>
        <v>5.2966144560000021</v>
      </c>
      <c r="L47" s="52">
        <f t="shared" ref="L47:L70" si="59">IF($G$6-$A47&gt;0,L46*(1+($G$6-$A47)/$G$6*($I$4/100)),L46)</f>
        <v>107.63468781341611</v>
      </c>
      <c r="M47" s="108">
        <v>0.41224609053700023</v>
      </c>
      <c r="N47" s="129">
        <f t="shared" si="27"/>
        <v>11653.009154024134</v>
      </c>
      <c r="O47" s="127">
        <f t="shared" si="28"/>
        <v>0.44213719999425605</v>
      </c>
      <c r="P47" s="177">
        <f t="shared" si="14"/>
        <v>5.2966144559999782</v>
      </c>
      <c r="Q47" s="52">
        <f t="shared" si="29"/>
        <v>110.91423022214221</v>
      </c>
      <c r="R47" s="108">
        <v>2.3367159283148493</v>
      </c>
      <c r="S47" s="130">
        <f t="shared" si="30"/>
        <v>12008.066974939113</v>
      </c>
      <c r="T47" s="127">
        <f t="shared" si="31"/>
        <v>2.5825066211244665</v>
      </c>
      <c r="U47" s="177">
        <f t="shared" si="15"/>
        <v>5.2966144560000012</v>
      </c>
      <c r="V47" s="52">
        <f t="shared" si="32"/>
        <v>106.58324557822601</v>
      </c>
      <c r="W47" s="108">
        <f>'CANSIM population ratio'!R16</f>
        <v>1.8815019605628547</v>
      </c>
      <c r="X47" s="133">
        <f t="shared" si="33"/>
        <v>11539.175349694833</v>
      </c>
      <c r="Y47" s="127">
        <f t="shared" si="34"/>
        <v>1.9982134198601469</v>
      </c>
      <c r="Z47" s="177">
        <f t="shared" si="16"/>
        <v>5.2966144559999968</v>
      </c>
      <c r="AA47" s="52">
        <f t="shared" si="35"/>
        <v>92.879459469331962</v>
      </c>
      <c r="AB47" s="108">
        <v>22.233789447580417</v>
      </c>
      <c r="AC47" s="134">
        <f t="shared" si="36"/>
        <v>10055.542626677574</v>
      </c>
      <c r="AD47" s="135">
        <f t="shared" si="37"/>
        <v>20.576969941154967</v>
      </c>
      <c r="AE47" s="177">
        <f t="shared" si="17"/>
        <v>5.2966144559999933</v>
      </c>
      <c r="AF47" s="52">
        <f t="shared" si="38"/>
        <v>95.227514728573908</v>
      </c>
      <c r="AG47" s="108">
        <v>38.230607369359241</v>
      </c>
      <c r="AH47" s="129">
        <f t="shared" si="39"/>
        <v>10309.753513390346</v>
      </c>
      <c r="AI47" s="135">
        <f t="shared" si="40"/>
        <v>36.276209650204024</v>
      </c>
      <c r="AJ47" s="177">
        <f t="shared" si="18"/>
        <v>5.2966144559999844</v>
      </c>
      <c r="AK47" s="52">
        <f t="shared" si="41"/>
        <v>114.83804862052554</v>
      </c>
      <c r="AL47" s="108">
        <v>3.6699477756143795</v>
      </c>
      <c r="AM47" s="55">
        <f t="shared" si="42"/>
        <v>12432.876974800422</v>
      </c>
      <c r="AN47" s="135">
        <f t="shared" si="43"/>
        <v>4.1994647831720542</v>
      </c>
      <c r="AO47" s="177">
        <f t="shared" si="19"/>
        <v>5.2966144559999861</v>
      </c>
      <c r="AP47" s="52">
        <f t="shared" si="44"/>
        <v>112.79194722494607</v>
      </c>
      <c r="AQ47" s="108">
        <v>3.0671698409697483</v>
      </c>
      <c r="AR47" s="137">
        <f t="shared" si="45"/>
        <v>12211.356953911976</v>
      </c>
      <c r="AS47" s="135">
        <f t="shared" si="46"/>
        <v>3.4471816940530116</v>
      </c>
      <c r="AT47" s="177">
        <f t="shared" si="20"/>
        <v>5.296614455999979</v>
      </c>
      <c r="AU47" s="52">
        <f t="shared" si="47"/>
        <v>118.84437736408127</v>
      </c>
      <c r="AV47" s="108">
        <v>13.248346964380858</v>
      </c>
      <c r="AW47" s="55">
        <f t="shared" si="48"/>
        <v>12866.619910940251</v>
      </c>
      <c r="AX47" s="135">
        <f t="shared" si="49"/>
        <v>15.688758880120401</v>
      </c>
      <c r="AY47" s="177">
        <f t="shared" si="21"/>
        <v>5.2966144560000208</v>
      </c>
      <c r="AZ47" s="52">
        <f t="shared" si="50"/>
        <v>94.510593602779764</v>
      </c>
      <c r="BA47" s="108">
        <v>13.399839422904581</v>
      </c>
      <c r="BB47" s="55">
        <f t="shared" si="51"/>
        <v>10232.136449492929</v>
      </c>
      <c r="BC47" s="135">
        <f t="shared" si="52"/>
        <v>12.619098787420707</v>
      </c>
      <c r="BD47" s="177">
        <f t="shared" si="22"/>
        <v>5.2966144560000057</v>
      </c>
      <c r="BE47" s="52">
        <f t="shared" si="53"/>
        <v>230.84819147994133</v>
      </c>
      <c r="BF47" s="108">
        <v>0.31698016848318483</v>
      </c>
      <c r="BG47" s="55">
        <f t="shared" si="54"/>
        <v>24992.650075493308</v>
      </c>
      <c r="BH47" s="93">
        <f t="shared" si="55"/>
        <v>0.7291331161937592</v>
      </c>
      <c r="BI47" s="177">
        <f t="shared" si="23"/>
        <v>5.2966144560000021</v>
      </c>
      <c r="BJ47" s="148">
        <v>100.35794151188306</v>
      </c>
      <c r="BK47" s="148">
        <f t="shared" si="12"/>
        <v>100.00000000000003</v>
      </c>
    </row>
    <row r="48" spans="1:63" ht="18.75">
      <c r="A48" s="69">
        <f t="shared" si="56"/>
        <v>13</v>
      </c>
      <c r="B48" s="8">
        <f t="shared" si="58"/>
        <v>2028</v>
      </c>
      <c r="C48" s="55">
        <f>'P Matrix'!C28</f>
        <v>11399.878952318344</v>
      </c>
      <c r="D48" s="73">
        <f>'P Matrix'!D28</f>
        <v>0.12717022146496956</v>
      </c>
      <c r="E48" s="177">
        <f t="shared" si="13"/>
        <v>5.296614456000011</v>
      </c>
      <c r="F48" s="79"/>
      <c r="G48" s="52">
        <f t="shared" si="57"/>
        <v>120.14635157363347</v>
      </c>
      <c r="H48" s="108">
        <v>1.1855464182711044</v>
      </c>
      <c r="I48" s="125">
        <f t="shared" si="24"/>
        <v>13696.538645021043</v>
      </c>
      <c r="J48" s="127">
        <f t="shared" si="25"/>
        <v>1.4190619087539023</v>
      </c>
      <c r="K48" s="177">
        <f t="shared" si="1"/>
        <v>5.296614456000027</v>
      </c>
      <c r="L48" s="52">
        <f t="shared" si="59"/>
        <v>107.63468781341611</v>
      </c>
      <c r="M48" s="108">
        <v>0.41190856652895774</v>
      </c>
      <c r="N48" s="129">
        <f t="shared" si="27"/>
        <v>12270.22412143518</v>
      </c>
      <c r="O48" s="127">
        <f t="shared" si="28"/>
        <v>0.44169783665023282</v>
      </c>
      <c r="P48" s="177">
        <f t="shared" si="14"/>
        <v>5.2966144560000039</v>
      </c>
      <c r="Q48" s="52">
        <f t="shared" si="29"/>
        <v>110.91423022214221</v>
      </c>
      <c r="R48" s="108">
        <v>2.3157981915971626</v>
      </c>
      <c r="S48" s="130">
        <f t="shared" si="30"/>
        <v>12644.087986219902</v>
      </c>
      <c r="T48" s="127">
        <f t="shared" si="31"/>
        <v>2.5589404087769076</v>
      </c>
      <c r="U48" s="177">
        <f t="shared" si="15"/>
        <v>5.2966144560000172</v>
      </c>
      <c r="V48" s="52">
        <f t="shared" si="32"/>
        <v>106.58324557822601</v>
      </c>
      <c r="W48" s="108">
        <f>'CANSIM population ratio'!R17</f>
        <v>1.8646718372437445</v>
      </c>
      <c r="X48" s="133">
        <f t="shared" si="33"/>
        <v>12150.36097936996</v>
      </c>
      <c r="Y48" s="127">
        <f t="shared" si="34"/>
        <v>1.9799924988517756</v>
      </c>
      <c r="Z48" s="177">
        <f t="shared" si="16"/>
        <v>5.2966144560000137</v>
      </c>
      <c r="AA48" s="52">
        <f t="shared" si="35"/>
        <v>92.879459469331962</v>
      </c>
      <c r="AB48" s="108">
        <v>22.166332138124559</v>
      </c>
      <c r="AC48" s="134">
        <f t="shared" si="36"/>
        <v>10588.145951071421</v>
      </c>
      <c r="AD48" s="135">
        <f t="shared" si="37"/>
        <v>20.510946799441989</v>
      </c>
      <c r="AE48" s="177">
        <f t="shared" si="17"/>
        <v>5.2966144560000084</v>
      </c>
      <c r="AF48" s="52">
        <f t="shared" si="38"/>
        <v>95.227514728573908</v>
      </c>
      <c r="AG48" s="108">
        <v>38.216150908098832</v>
      </c>
      <c r="AH48" s="129">
        <f t="shared" si="39"/>
        <v>10855.821408358546</v>
      </c>
      <c r="AI48" s="135">
        <f t="shared" si="40"/>
        <v>36.256141729254566</v>
      </c>
      <c r="AJ48" s="177">
        <f t="shared" si="18"/>
        <v>5.2966144559999959</v>
      </c>
      <c r="AK48" s="52">
        <f t="shared" si="41"/>
        <v>114.83804862052554</v>
      </c>
      <c r="AL48" s="108">
        <v>3.6762413282407045</v>
      </c>
      <c r="AM48" s="55">
        <f t="shared" si="42"/>
        <v>13091.398533944397</v>
      </c>
      <c r="AN48" s="135">
        <f t="shared" si="43"/>
        <v>4.2059297034357197</v>
      </c>
      <c r="AO48" s="177">
        <f t="shared" si="19"/>
        <v>5.2966144560000075</v>
      </c>
      <c r="AP48" s="52">
        <f t="shared" si="44"/>
        <v>112.79194722494607</v>
      </c>
      <c r="AQ48" s="108">
        <v>3.0621541039831626</v>
      </c>
      <c r="AR48" s="137">
        <f t="shared" si="45"/>
        <v>12858.145451606642</v>
      </c>
      <c r="AS48" s="135">
        <f t="shared" si="46"/>
        <v>3.4409418216843761</v>
      </c>
      <c r="AT48" s="177">
        <f t="shared" si="20"/>
        <v>5.2966144560000261</v>
      </c>
      <c r="AU48" s="52">
        <f t="shared" si="47"/>
        <v>118.84437736408127</v>
      </c>
      <c r="AV48" s="108">
        <v>13.361573388416867</v>
      </c>
      <c r="AW48" s="55">
        <f t="shared" si="48"/>
        <v>13548.115161141688</v>
      </c>
      <c r="AX48" s="135">
        <f t="shared" si="49"/>
        <v>15.820071193458913</v>
      </c>
      <c r="AY48" s="177">
        <f t="shared" si="21"/>
        <v>5.2966144560000075</v>
      </c>
      <c r="AZ48" s="52">
        <f t="shared" si="50"/>
        <v>94.510593602779764</v>
      </c>
      <c r="BA48" s="108">
        <v>13.423444929456698</v>
      </c>
      <c r="BB48" s="55">
        <f t="shared" si="51"/>
        <v>10774.093267834418</v>
      </c>
      <c r="BC48" s="135">
        <f t="shared" si="52"/>
        <v>12.639115099957946</v>
      </c>
      <c r="BD48" s="177">
        <f t="shared" si="22"/>
        <v>5.2966144560000084</v>
      </c>
      <c r="BE48" s="52">
        <f t="shared" si="53"/>
        <v>230.84819147994133</v>
      </c>
      <c r="BF48" s="108">
        <v>0.31617819003819464</v>
      </c>
      <c r="BG48" s="55">
        <f t="shared" si="54"/>
        <v>26316.414392329381</v>
      </c>
      <c r="BH48" s="93">
        <f t="shared" si="55"/>
        <v>0.72716099973369153</v>
      </c>
      <c r="BI48" s="177">
        <f t="shared" si="23"/>
        <v>5.2966144560000012</v>
      </c>
      <c r="BJ48" s="148">
        <v>100.37551984010319</v>
      </c>
      <c r="BK48" s="148">
        <f t="shared" si="12"/>
        <v>100.00000000000003</v>
      </c>
    </row>
    <row r="49" spans="1:63" ht="18.75">
      <c r="A49" s="69">
        <f t="shared" si="56"/>
        <v>14</v>
      </c>
      <c r="B49" s="8">
        <f t="shared" si="58"/>
        <v>2029</v>
      </c>
      <c r="C49" s="55">
        <f>'P Matrix'!C29</f>
        <v>12003.686588873339</v>
      </c>
      <c r="D49" s="73">
        <f>'P Matrix'!D29</f>
        <v>0.1286962641225492</v>
      </c>
      <c r="E49" s="177">
        <f t="shared" si="13"/>
        <v>5.2966144560000021</v>
      </c>
      <c r="F49" s="79"/>
      <c r="G49" s="52">
        <f t="shared" si="57"/>
        <v>120.14635157363347</v>
      </c>
      <c r="H49" s="108">
        <v>1.168164437332921</v>
      </c>
      <c r="I49" s="125">
        <f t="shared" si="24"/>
        <v>14421.991490864852</v>
      </c>
      <c r="J49" s="127">
        <f t="shared" si="25"/>
        <v>1.3980061898035954</v>
      </c>
      <c r="K49" s="177">
        <f t="shared" si="1"/>
        <v>5.2966144559999844</v>
      </c>
      <c r="L49" s="52">
        <f t="shared" si="59"/>
        <v>107.63468781341611</v>
      </c>
      <c r="M49" s="108">
        <v>0.41186679106461771</v>
      </c>
      <c r="N49" s="129">
        <f t="shared" si="27"/>
        <v>12920.130586034717</v>
      </c>
      <c r="O49" s="127">
        <f t="shared" si="28"/>
        <v>0.44157406474427424</v>
      </c>
      <c r="P49" s="177">
        <f t="shared" si="14"/>
        <v>5.2966144560000163</v>
      </c>
      <c r="Q49" s="52">
        <f t="shared" si="29"/>
        <v>110.91423022214221</v>
      </c>
      <c r="R49" s="108">
        <v>2.2949971720413997</v>
      </c>
      <c r="S49" s="130">
        <f t="shared" si="30"/>
        <v>13313.796578327385</v>
      </c>
      <c r="T49" s="127">
        <f t="shared" si="31"/>
        <v>2.535501958324871</v>
      </c>
      <c r="U49" s="177">
        <f t="shared" si="15"/>
        <v>5.2966144560000039</v>
      </c>
      <c r="V49" s="52">
        <f t="shared" si="32"/>
        <v>106.58324557822601</v>
      </c>
      <c r="W49" s="108">
        <f>'CANSIM population ratio'!R18</f>
        <v>1.8480830307981613</v>
      </c>
      <c r="X49" s="133">
        <f t="shared" si="33"/>
        <v>12793.918755459452</v>
      </c>
      <c r="Y49" s="127">
        <f t="shared" si="34"/>
        <v>1.9620268501559222</v>
      </c>
      <c r="Z49" s="177">
        <f t="shared" si="16"/>
        <v>5.2966144559999968</v>
      </c>
      <c r="AA49" s="52">
        <f t="shared" si="35"/>
        <v>92.879459469331962</v>
      </c>
      <c r="AB49" s="108">
        <v>22.098200258141866</v>
      </c>
      <c r="AC49" s="134">
        <f t="shared" si="36"/>
        <v>11148.959220138251</v>
      </c>
      <c r="AD49" s="135">
        <f t="shared" si="37"/>
        <v>20.444246579219097</v>
      </c>
      <c r="AE49" s="177">
        <f t="shared" si="17"/>
        <v>5.2966144560000217</v>
      </c>
      <c r="AF49" s="52">
        <f t="shared" si="38"/>
        <v>95.227514728573908</v>
      </c>
      <c r="AG49" s="108">
        <v>38.200644871243291</v>
      </c>
      <c r="AH49" s="129">
        <f t="shared" si="39"/>
        <v>11430.81241439121</v>
      </c>
      <c r="AI49" s="135">
        <f t="shared" si="40"/>
        <v>36.234950360167637</v>
      </c>
      <c r="AJ49" s="177">
        <f t="shared" si="18"/>
        <v>5.2966144560000208</v>
      </c>
      <c r="AK49" s="52">
        <f t="shared" si="41"/>
        <v>114.83804862052554</v>
      </c>
      <c r="AL49" s="108">
        <v>3.682872239114777</v>
      </c>
      <c r="AM49" s="55">
        <f t="shared" si="42"/>
        <v>13784.799441185869</v>
      </c>
      <c r="AN49" s="135">
        <f t="shared" si="43"/>
        <v>4.2127625740904859</v>
      </c>
      <c r="AO49" s="177">
        <f t="shared" si="19"/>
        <v>5.2966144560000075</v>
      </c>
      <c r="AP49" s="52">
        <f t="shared" si="44"/>
        <v>112.79194722494607</v>
      </c>
      <c r="AQ49" s="108">
        <v>3.0570957590289227</v>
      </c>
      <c r="AR49" s="137">
        <f t="shared" si="45"/>
        <v>13539.191842369944</v>
      </c>
      <c r="AS49" s="135">
        <f t="shared" si="46"/>
        <v>3.4346434769267478</v>
      </c>
      <c r="AT49" s="177">
        <f t="shared" si="20"/>
        <v>5.2966144559999853</v>
      </c>
      <c r="AU49" s="52">
        <f t="shared" si="47"/>
        <v>118.84437736408127</v>
      </c>
      <c r="AV49" s="108">
        <v>13.476068702474583</v>
      </c>
      <c r="AW49" s="55">
        <f t="shared" si="48"/>
        <v>14265.706587282244</v>
      </c>
      <c r="AX49" s="135">
        <f t="shared" si="49"/>
        <v>15.952780229259176</v>
      </c>
      <c r="AY49" s="177">
        <f t="shared" si="21"/>
        <v>5.2966144559999826</v>
      </c>
      <c r="AZ49" s="52">
        <f t="shared" si="50"/>
        <v>94.510593602779764</v>
      </c>
      <c r="BA49" s="108">
        <v>13.447305704741785</v>
      </c>
      <c r="BB49" s="55">
        <f t="shared" si="51"/>
        <v>11344.755449361459</v>
      </c>
      <c r="BC49" s="135">
        <f t="shared" si="52"/>
        <v>12.659317583043491</v>
      </c>
      <c r="BD49" s="177">
        <f t="shared" si="22"/>
        <v>5.296614456000003</v>
      </c>
      <c r="BE49" s="52">
        <f t="shared" si="53"/>
        <v>230.84819147994133</v>
      </c>
      <c r="BF49" s="108">
        <v>0.31494273988098409</v>
      </c>
      <c r="BG49" s="55">
        <f t="shared" si="54"/>
        <v>27710.293401334366</v>
      </c>
      <c r="BH49" s="93">
        <f t="shared" si="55"/>
        <v>0.7241901342647199</v>
      </c>
      <c r="BI49" s="177">
        <f t="shared" si="23"/>
        <v>5.2966144560000066</v>
      </c>
      <c r="BJ49" s="148">
        <v>100.3934719368693</v>
      </c>
      <c r="BK49" s="148">
        <f t="shared" si="12"/>
        <v>100.00000000000001</v>
      </c>
    </row>
    <row r="50" spans="1:63" ht="18.75">
      <c r="A50" s="69">
        <f t="shared" si="56"/>
        <v>15</v>
      </c>
      <c r="B50" s="67">
        <f t="shared" si="58"/>
        <v>2030</v>
      </c>
      <c r="C50" s="55">
        <f>'P Matrix'!C30</f>
        <v>12639.475587992538</v>
      </c>
      <c r="D50" s="73">
        <f>'P Matrix'!D30</f>
        <v>0.13024061929201977</v>
      </c>
      <c r="E50" s="177">
        <f t="shared" si="13"/>
        <v>5.2966144560000012</v>
      </c>
      <c r="F50" s="79"/>
      <c r="G50" s="52">
        <f t="shared" si="57"/>
        <v>120.14635157363347</v>
      </c>
      <c r="H50" s="108">
        <v>1.150704647676162</v>
      </c>
      <c r="I50" s="125">
        <f t="shared" si="24"/>
        <v>15185.868777013091</v>
      </c>
      <c r="J50" s="127">
        <f t="shared" si="25"/>
        <v>1.3768603473778283</v>
      </c>
      <c r="K50" s="177">
        <f t="shared" si="1"/>
        <v>5.2966144560000119</v>
      </c>
      <c r="L50" s="52">
        <f t="shared" si="59"/>
        <v>107.63468781341611</v>
      </c>
      <c r="M50" s="108">
        <v>0.41163418290854575</v>
      </c>
      <c r="N50" s="129">
        <f t="shared" si="27"/>
        <v>13604.460090388708</v>
      </c>
      <c r="O50" s="127">
        <f t="shared" si="28"/>
        <v>0.44124431804071468</v>
      </c>
      <c r="P50" s="177">
        <f t="shared" si="14"/>
        <v>5.2966144559999897</v>
      </c>
      <c r="Q50" s="52">
        <f t="shared" si="29"/>
        <v>110.91423022214221</v>
      </c>
      <c r="R50" s="108">
        <v>2.2740629685157421</v>
      </c>
      <c r="S50" s="130">
        <f t="shared" si="30"/>
        <v>14018.977052537506</v>
      </c>
      <c r="T50" s="127">
        <f t="shared" si="31"/>
        <v>2.5119164711505335</v>
      </c>
      <c r="U50" s="177">
        <f t="shared" si="15"/>
        <v>5.2966144559999968</v>
      </c>
      <c r="V50" s="52">
        <f t="shared" si="32"/>
        <v>106.58324557822601</v>
      </c>
      <c r="W50" s="108">
        <f>'CANSIM population ratio'!R19</f>
        <v>1.8312443778110945</v>
      </c>
      <c r="X50" s="133">
        <f t="shared" si="33"/>
        <v>13471.563305750013</v>
      </c>
      <c r="Y50" s="127">
        <f t="shared" si="34"/>
        <v>1.9437959969632572</v>
      </c>
      <c r="Z50" s="177">
        <f t="shared" si="16"/>
        <v>5.2966144560000012</v>
      </c>
      <c r="AA50" s="52">
        <f t="shared" si="35"/>
        <v>92.879459469331962</v>
      </c>
      <c r="AB50" s="108">
        <v>22.030104947526237</v>
      </c>
      <c r="AC50" s="134">
        <f t="shared" si="36"/>
        <v>11739.476605885637</v>
      </c>
      <c r="AD50" s="135">
        <f t="shared" si="37"/>
        <v>20.377536679160091</v>
      </c>
      <c r="AE50" s="177">
        <f t="shared" si="17"/>
        <v>5.2966144559999835</v>
      </c>
      <c r="AF50" s="52">
        <f t="shared" si="38"/>
        <v>95.227514728573908</v>
      </c>
      <c r="AG50" s="108">
        <v>38.184107946026984</v>
      </c>
      <c r="AH50" s="129">
        <f t="shared" si="39"/>
        <v>12036.258477170097</v>
      </c>
      <c r="AI50" s="135">
        <f t="shared" si="40"/>
        <v>36.212669203705921</v>
      </c>
      <c r="AJ50" s="177">
        <f t="shared" si="18"/>
        <v>5.2966144559999933</v>
      </c>
      <c r="AK50" s="52">
        <f t="shared" si="41"/>
        <v>114.83804862052554</v>
      </c>
      <c r="AL50" s="108">
        <v>3.6895952023988001</v>
      </c>
      <c r="AM50" s="55">
        <f t="shared" si="42"/>
        <v>14514.927121118328</v>
      </c>
      <c r="AN50" s="135">
        <f t="shared" si="43"/>
        <v>4.2196843317682582</v>
      </c>
      <c r="AO50" s="177">
        <f t="shared" si="19"/>
        <v>5.2966144560000057</v>
      </c>
      <c r="AP50" s="52">
        <f t="shared" si="44"/>
        <v>112.79194722494607</v>
      </c>
      <c r="AQ50" s="108">
        <v>3.0519940029985007</v>
      </c>
      <c r="AR50" s="137">
        <f t="shared" si="45"/>
        <v>14256.310634718486</v>
      </c>
      <c r="AS50" s="135">
        <f t="shared" si="46"/>
        <v>3.4282872887992601</v>
      </c>
      <c r="AT50" s="177">
        <f t="shared" si="20"/>
        <v>5.2966144560000155</v>
      </c>
      <c r="AU50" s="52">
        <f t="shared" si="47"/>
        <v>118.84437736408127</v>
      </c>
      <c r="AV50" s="108">
        <v>13.59160419790105</v>
      </c>
      <c r="AW50" s="55">
        <f t="shared" si="48"/>
        <v>15021.306064634782</v>
      </c>
      <c r="AX50" s="135">
        <f t="shared" si="49"/>
        <v>16.086619771180068</v>
      </c>
      <c r="AY50" s="177">
        <f t="shared" si="21"/>
        <v>5.2966144560000181</v>
      </c>
      <c r="AZ50" s="52">
        <f t="shared" si="50"/>
        <v>94.510593602779764</v>
      </c>
      <c r="BA50" s="108">
        <v>13.471184407796102</v>
      </c>
      <c r="BB50" s="55">
        <f t="shared" si="51"/>
        <v>11945.643406490186</v>
      </c>
      <c r="BC50" s="135">
        <f t="shared" si="52"/>
        <v>12.679487805599905</v>
      </c>
      <c r="BD50" s="177">
        <f t="shared" si="22"/>
        <v>5.2966144560000021</v>
      </c>
      <c r="BE50" s="52">
        <f t="shared" si="53"/>
        <v>230.84819147994133</v>
      </c>
      <c r="BF50" s="108">
        <v>0.31400299850074964</v>
      </c>
      <c r="BG50" s="55">
        <f t="shared" si="54"/>
        <v>29178.000807429453</v>
      </c>
      <c r="BH50" s="93">
        <f t="shared" si="55"/>
        <v>0.72189778625416023</v>
      </c>
      <c r="BI50" s="177">
        <f t="shared" si="23"/>
        <v>5.2966144559999897</v>
      </c>
      <c r="BJ50" s="148">
        <v>100.41175593473299</v>
      </c>
      <c r="BK50" s="148">
        <f t="shared" si="12"/>
        <v>100</v>
      </c>
    </row>
    <row r="51" spans="1:63" ht="18.75">
      <c r="A51" s="69">
        <f t="shared" si="56"/>
        <v>16</v>
      </c>
      <c r="B51" s="8">
        <f t="shared" si="58"/>
        <v>2031</v>
      </c>
      <c r="C51" s="55">
        <f>'P Matrix'!C31</f>
        <v>13292.979144162968</v>
      </c>
      <c r="D51" s="73">
        <f>'P Matrix'!D31</f>
        <v>0.13164544147865012</v>
      </c>
      <c r="E51" s="177">
        <f t="shared" si="13"/>
        <v>5.1703375794424273</v>
      </c>
      <c r="F51" s="79"/>
      <c r="G51" s="52">
        <f t="shared" si="57"/>
        <v>120.14635157363347</v>
      </c>
      <c r="H51" s="108">
        <v>1.1333927015224607</v>
      </c>
      <c r="I51" s="125">
        <f t="shared" si="24"/>
        <v>15971.029457155813</v>
      </c>
      <c r="J51" s="127">
        <f t="shared" si="25"/>
        <v>1.3558895867951692</v>
      </c>
      <c r="K51" s="177">
        <f t="shared" si="1"/>
        <v>5.17033757944243</v>
      </c>
      <c r="L51" s="52">
        <f t="shared" si="59"/>
        <v>107.63468781341611</v>
      </c>
      <c r="M51" s="108">
        <v>0.41145012357790173</v>
      </c>
      <c r="N51" s="129">
        <f t="shared" si="27"/>
        <v>14307.856602922322</v>
      </c>
      <c r="O51" s="127">
        <f t="shared" si="28"/>
        <v>0.44096363809775663</v>
      </c>
      <c r="P51" s="177">
        <f t="shared" si="14"/>
        <v>5.1703375794424264</v>
      </c>
      <c r="Q51" s="52">
        <f t="shared" si="29"/>
        <v>110.91423022214221</v>
      </c>
      <c r="R51" s="108">
        <v>2.2532132635519</v>
      </c>
      <c r="S51" s="130">
        <f t="shared" si="30"/>
        <v>14743.805491338262</v>
      </c>
      <c r="T51" s="127">
        <f t="shared" si="31"/>
        <v>2.48841548276893</v>
      </c>
      <c r="U51" s="177">
        <f t="shared" si="15"/>
        <v>5.1703375794424193</v>
      </c>
      <c r="V51" s="52">
        <f t="shared" si="32"/>
        <v>106.58324557822601</v>
      </c>
      <c r="W51" s="108">
        <f>'CANSIM population ratio'!R20</f>
        <v>1.8146188609879563</v>
      </c>
      <c r="X51" s="133">
        <f t="shared" si="33"/>
        <v>14168.088605885583</v>
      </c>
      <c r="Y51" s="127">
        <f t="shared" si="34"/>
        <v>1.9257845040549428</v>
      </c>
      <c r="Z51" s="177">
        <f t="shared" si="16"/>
        <v>5.1703375794424344</v>
      </c>
      <c r="AA51" s="52">
        <f t="shared" si="35"/>
        <v>92.879459469331962</v>
      </c>
      <c r="AB51" s="108">
        <v>21.961864669101715</v>
      </c>
      <c r="AC51" s="134">
        <f t="shared" si="36"/>
        <v>12346.447176469595</v>
      </c>
      <c r="AD51" s="135">
        <f t="shared" si="37"/>
        <v>20.310574910185579</v>
      </c>
      <c r="AE51" s="177">
        <f t="shared" si="17"/>
        <v>5.170337579442438</v>
      </c>
      <c r="AF51" s="52">
        <f t="shared" si="38"/>
        <v>95.227514728573908</v>
      </c>
      <c r="AG51" s="108">
        <v>38.166046792927247</v>
      </c>
      <c r="AH51" s="129">
        <f t="shared" si="39"/>
        <v>12658.573672374047</v>
      </c>
      <c r="AI51" s="135">
        <f t="shared" si="40"/>
        <v>36.188697719565383</v>
      </c>
      <c r="AJ51" s="177">
        <f t="shared" si="18"/>
        <v>5.170337579442422</v>
      </c>
      <c r="AK51" s="52">
        <f t="shared" si="41"/>
        <v>114.83804862052554</v>
      </c>
      <c r="AL51" s="108">
        <v>3.6963840963098065</v>
      </c>
      <c r="AM51" s="55">
        <f t="shared" si="42"/>
        <v>15265.39785269019</v>
      </c>
      <c r="AN51" s="135">
        <f t="shared" si="43"/>
        <v>4.2266493892836223</v>
      </c>
      <c r="AO51" s="177">
        <f t="shared" si="19"/>
        <v>5.1703375794424318</v>
      </c>
      <c r="AP51" s="52">
        <f t="shared" si="44"/>
        <v>112.79194722494607</v>
      </c>
      <c r="AQ51" s="108">
        <v>3.0470643700384303</v>
      </c>
      <c r="AR51" s="137">
        <f t="shared" si="45"/>
        <v>14993.410020907382</v>
      </c>
      <c r="AS51" s="135">
        <f t="shared" si="46"/>
        <v>3.4221027841136178</v>
      </c>
      <c r="AT51" s="177">
        <f t="shared" si="20"/>
        <v>5.1703375794424229</v>
      </c>
      <c r="AU51" s="52">
        <f t="shared" si="47"/>
        <v>118.84437736408127</v>
      </c>
      <c r="AV51" s="108">
        <v>13.708337103372081</v>
      </c>
      <c r="AW51" s="55">
        <f t="shared" si="48"/>
        <v>15797.958297017656</v>
      </c>
      <c r="AX51" s="135">
        <f t="shared" si="49"/>
        <v>16.221714056226961</v>
      </c>
      <c r="AY51" s="177">
        <f t="shared" si="21"/>
        <v>5.1703375794424105</v>
      </c>
      <c r="AZ51" s="52">
        <f t="shared" si="50"/>
        <v>94.510593602779764</v>
      </c>
      <c r="BA51" s="108">
        <v>13.494992594850205</v>
      </c>
      <c r="BB51" s="55">
        <f t="shared" si="51"/>
        <v>12563.273496642134</v>
      </c>
      <c r="BC51" s="135">
        <f t="shared" si="52"/>
        <v>12.699495480142915</v>
      </c>
      <c r="BD51" s="177">
        <f t="shared" si="22"/>
        <v>5.170337579442422</v>
      </c>
      <c r="BE51" s="52">
        <f t="shared" si="53"/>
        <v>230.84819147994133</v>
      </c>
      <c r="BF51" s="108">
        <v>0.31311163918109991</v>
      </c>
      <c r="BG51" s="55">
        <f t="shared" si="54"/>
        <v>30686.601948105996</v>
      </c>
      <c r="BH51" s="93">
        <f t="shared" si="55"/>
        <v>0.71971244876510976</v>
      </c>
      <c r="BI51" s="177">
        <f t="shared" si="23"/>
        <v>5.170337579442438</v>
      </c>
      <c r="BJ51" s="148">
        <v>100.43074252821081</v>
      </c>
      <c r="BK51" s="148">
        <f t="shared" si="12"/>
        <v>99.999999999999986</v>
      </c>
    </row>
    <row r="52" spans="1:63" ht="18.75">
      <c r="A52" s="69">
        <f t="shared" si="56"/>
        <v>17</v>
      </c>
      <c r="B52" s="8">
        <f t="shared" si="58"/>
        <v>2032</v>
      </c>
      <c r="C52" s="55">
        <f>'P Matrix'!C32</f>
        <v>13962.260696999108</v>
      </c>
      <c r="D52" s="73">
        <f>'P Matrix'!D32</f>
        <v>0.13289399259372398</v>
      </c>
      <c r="E52" s="177">
        <f t="shared" si="13"/>
        <v>5.034849942798763</v>
      </c>
      <c r="F52" s="79"/>
      <c r="G52" s="52">
        <f t="shared" si="57"/>
        <v>120.14635157363347</v>
      </c>
      <c r="H52" s="108">
        <v>1.1159806730396469</v>
      </c>
      <c r="I52" s="125">
        <f t="shared" si="24"/>
        <v>16775.146824643794</v>
      </c>
      <c r="J52" s="127">
        <f t="shared" si="25"/>
        <v>1.3348189023471584</v>
      </c>
      <c r="K52" s="177">
        <f t="shared" si="1"/>
        <v>5.0348499427987505</v>
      </c>
      <c r="L52" s="52">
        <f t="shared" si="59"/>
        <v>107.63468781341611</v>
      </c>
      <c r="M52" s="108">
        <v>0.41107612590890613</v>
      </c>
      <c r="N52" s="129">
        <f t="shared" si="27"/>
        <v>15028.235712910286</v>
      </c>
      <c r="O52" s="127">
        <f t="shared" si="28"/>
        <v>0.44048345226305713</v>
      </c>
      <c r="P52" s="177">
        <f t="shared" si="14"/>
        <v>5.034849942798763</v>
      </c>
      <c r="Q52" s="52">
        <f t="shared" si="29"/>
        <v>110.91423022214221</v>
      </c>
      <c r="R52" s="108">
        <v>2.2321977325806786</v>
      </c>
      <c r="S52" s="130">
        <f t="shared" si="30"/>
        <v>15486.133973685268</v>
      </c>
      <c r="T52" s="127">
        <f t="shared" si="31"/>
        <v>2.4647621685503949</v>
      </c>
      <c r="U52" s="177">
        <f t="shared" si="15"/>
        <v>5.0348499427987656</v>
      </c>
      <c r="V52" s="52">
        <f t="shared" si="32"/>
        <v>106.58324557822601</v>
      </c>
      <c r="W52" s="108">
        <f>'CANSIM population ratio'!R21</f>
        <v>1.7977193430346354</v>
      </c>
      <c r="X52" s="133">
        <f t="shared" si="33"/>
        <v>14881.430606954691</v>
      </c>
      <c r="Y52" s="127">
        <f t="shared" si="34"/>
        <v>1.9075060301249409</v>
      </c>
      <c r="Z52" s="177">
        <f t="shared" si="16"/>
        <v>5.0348499427987603</v>
      </c>
      <c r="AA52" s="52">
        <f t="shared" si="35"/>
        <v>92.879459469331962</v>
      </c>
      <c r="AB52" s="108">
        <v>21.89364498529676</v>
      </c>
      <c r="AC52" s="134">
        <f t="shared" si="36"/>
        <v>12968.072265071753</v>
      </c>
      <c r="AD52" s="135">
        <f t="shared" si="37"/>
        <v>20.243837296658601</v>
      </c>
      <c r="AE52" s="177">
        <f t="shared" si="17"/>
        <v>5.0348499427987488</v>
      </c>
      <c r="AF52" s="52">
        <f t="shared" si="38"/>
        <v>95.227514728573908</v>
      </c>
      <c r="AG52" s="108">
        <v>38.146635274539278</v>
      </c>
      <c r="AH52" s="129">
        <f t="shared" si="39"/>
        <v>13295.913861676712</v>
      </c>
      <c r="AI52" s="135">
        <f t="shared" si="40"/>
        <v>36.163776330375825</v>
      </c>
      <c r="AJ52" s="177">
        <f t="shared" si="18"/>
        <v>5.0348499427987772</v>
      </c>
      <c r="AK52" s="52">
        <f t="shared" si="41"/>
        <v>114.83804862052554</v>
      </c>
      <c r="AL52" s="108">
        <v>3.7032309307009332</v>
      </c>
      <c r="AM52" s="55">
        <f t="shared" si="42"/>
        <v>16033.987727744365</v>
      </c>
      <c r="AN52" s="135">
        <f t="shared" si="43"/>
        <v>4.2337156561016389</v>
      </c>
      <c r="AO52" s="177">
        <f t="shared" si="19"/>
        <v>5.0348499427987568</v>
      </c>
      <c r="AP52" s="52">
        <f t="shared" si="44"/>
        <v>112.79194722494607</v>
      </c>
      <c r="AQ52" s="108">
        <v>3.0422942728278448</v>
      </c>
      <c r="AR52" s="137">
        <f t="shared" si="45"/>
        <v>15748.305716768622</v>
      </c>
      <c r="AS52" s="135">
        <f t="shared" si="46"/>
        <v>3.4161300961774224</v>
      </c>
      <c r="AT52" s="177">
        <f t="shared" si="20"/>
        <v>5.0348499427987665</v>
      </c>
      <c r="AU52" s="52">
        <f t="shared" si="47"/>
        <v>118.84437736408127</v>
      </c>
      <c r="AV52" s="108">
        <v>13.826482852523192</v>
      </c>
      <c r="AW52" s="55">
        <f t="shared" si="48"/>
        <v>16593.361791298423</v>
      </c>
      <c r="AX52" s="135">
        <f t="shared" si="49"/>
        <v>16.358574130678008</v>
      </c>
      <c r="AY52" s="177">
        <f t="shared" si="21"/>
        <v>5.0348499427987674</v>
      </c>
      <c r="AZ52" s="52">
        <f t="shared" si="50"/>
        <v>94.510593602779764</v>
      </c>
      <c r="BA52" s="108">
        <v>13.518471241218242</v>
      </c>
      <c r="BB52" s="55">
        <f t="shared" si="51"/>
        <v>13195.815465101472</v>
      </c>
      <c r="BC52" s="135">
        <f t="shared" si="52"/>
        <v>12.719298503417001</v>
      </c>
      <c r="BD52" s="177">
        <f t="shared" si="22"/>
        <v>5.0348499427987576</v>
      </c>
      <c r="BE52" s="52">
        <f t="shared" si="53"/>
        <v>230.84819147994133</v>
      </c>
      <c r="BF52" s="108">
        <v>0.31203018182849684</v>
      </c>
      <c r="BG52" s="55">
        <f t="shared" si="54"/>
        <v>32231.626308737093</v>
      </c>
      <c r="BH52" s="93">
        <f t="shared" si="55"/>
        <v>0.71709743330596198</v>
      </c>
      <c r="BI52" s="177">
        <f t="shared" si="23"/>
        <v>5.0348499427987594</v>
      </c>
      <c r="BJ52" s="148">
        <v>100.44883695955474</v>
      </c>
      <c r="BK52" s="148">
        <f t="shared" si="12"/>
        <v>100.00000000000001</v>
      </c>
    </row>
    <row r="53" spans="1:63" ht="18.75">
      <c r="A53" s="69">
        <f t="shared" si="56"/>
        <v>18</v>
      </c>
      <c r="B53" s="8">
        <f t="shared" si="58"/>
        <v>2033</v>
      </c>
      <c r="C53" s="55">
        <f>'P Matrix'!C33</f>
        <v>14646.845590941457</v>
      </c>
      <c r="D53" s="73">
        <f>'P Matrix'!D33</f>
        <v>0.13398612112237615</v>
      </c>
      <c r="E53" s="177">
        <f t="shared" si="13"/>
        <v>4.9031092370985849</v>
      </c>
      <c r="F53" s="79"/>
      <c r="G53" s="52">
        <f t="shared" si="57"/>
        <v>120.14635157363347</v>
      </c>
      <c r="H53" s="108">
        <v>1.0989243122334544</v>
      </c>
      <c r="I53" s="125">
        <f t="shared" si="24"/>
        <v>17597.650598139757</v>
      </c>
      <c r="J53" s="127">
        <f t="shared" si="25"/>
        <v>1.3141557243064321</v>
      </c>
      <c r="K53" s="177">
        <f t="shared" si="1"/>
        <v>4.9031092370986</v>
      </c>
      <c r="L53" s="52">
        <f t="shared" si="59"/>
        <v>107.63468781341611</v>
      </c>
      <c r="M53" s="108">
        <v>0.41098173231968788</v>
      </c>
      <c r="N53" s="129">
        <f t="shared" si="27"/>
        <v>15765.086526322941</v>
      </c>
      <c r="O53" s="127">
        <f t="shared" si="28"/>
        <v>0.44029447525707566</v>
      </c>
      <c r="P53" s="177">
        <f t="shared" si="14"/>
        <v>4.9031092370986009</v>
      </c>
      <c r="Q53" s="52">
        <f t="shared" si="29"/>
        <v>110.91423022214221</v>
      </c>
      <c r="R53" s="108">
        <v>2.2109925290984922</v>
      </c>
      <c r="S53" s="130">
        <f t="shared" si="30"/>
        <v>16245.436039018494</v>
      </c>
      <c r="T53" s="127">
        <f t="shared" si="31"/>
        <v>2.4408607659049184</v>
      </c>
      <c r="U53" s="177">
        <f t="shared" si="15"/>
        <v>4.9031092370985938</v>
      </c>
      <c r="V53" s="52">
        <f t="shared" si="32"/>
        <v>106.58324557822601</v>
      </c>
      <c r="W53" s="108">
        <f>'CANSIM population ratio'!R22</f>
        <v>1.7809990775795499</v>
      </c>
      <c r="X53" s="133">
        <f t="shared" si="33"/>
        <v>15611.083405656704</v>
      </c>
      <c r="Y53" s="127">
        <f t="shared" si="34"/>
        <v>1.8893877598604778</v>
      </c>
      <c r="Z53" s="177">
        <f t="shared" si="16"/>
        <v>4.9031092370985929</v>
      </c>
      <c r="AA53" s="52">
        <f t="shared" si="35"/>
        <v>92.879459469331962</v>
      </c>
      <c r="AB53" s="108">
        <v>21.826157778492348</v>
      </c>
      <c r="AC53" s="134">
        <f t="shared" si="36"/>
        <v>13603.911014174106</v>
      </c>
      <c r="AD53" s="135">
        <f t="shared" si="37"/>
        <v>20.177410598966553</v>
      </c>
      <c r="AE53" s="177">
        <f t="shared" si="17"/>
        <v>4.9031092370985876</v>
      </c>
      <c r="AF53" s="52">
        <f t="shared" si="38"/>
        <v>95.227514728573908</v>
      </c>
      <c r="AG53" s="108">
        <v>38.125538371986586</v>
      </c>
      <c r="AH53" s="129">
        <f t="shared" si="39"/>
        <v>13947.827042385254</v>
      </c>
      <c r="AI53" s="135">
        <f t="shared" si="40"/>
        <v>36.136567454871248</v>
      </c>
      <c r="AJ53" s="177">
        <f t="shared" si="18"/>
        <v>4.9031092370985805</v>
      </c>
      <c r="AK53" s="52">
        <f t="shared" si="41"/>
        <v>114.83804862052554</v>
      </c>
      <c r="AL53" s="108">
        <v>3.710336507429826</v>
      </c>
      <c r="AM53" s="55">
        <f t="shared" si="42"/>
        <v>16820.151661098655</v>
      </c>
      <c r="AN53" s="135">
        <f t="shared" si="43"/>
        <v>4.2409930997214467</v>
      </c>
      <c r="AO53" s="177">
        <f t="shared" si="19"/>
        <v>4.9031092370986</v>
      </c>
      <c r="AP53" s="52">
        <f t="shared" si="44"/>
        <v>112.79194722494607</v>
      </c>
      <c r="AQ53" s="108">
        <v>3.0376502453920051</v>
      </c>
      <c r="AR53" s="137">
        <f t="shared" si="45"/>
        <v>16520.462349054029</v>
      </c>
      <c r="AS53" s="135">
        <f t="shared" si="46"/>
        <v>3.4102351327232179</v>
      </c>
      <c r="AT53" s="177">
        <f t="shared" si="20"/>
        <v>4.9031092370985849</v>
      </c>
      <c r="AU53" s="52">
        <f t="shared" si="47"/>
        <v>118.84437736408127</v>
      </c>
      <c r="AV53" s="108">
        <v>13.946152239275394</v>
      </c>
      <c r="AW53" s="55">
        <f t="shared" si="48"/>
        <v>17406.952446032767</v>
      </c>
      <c r="AX53" s="135">
        <f t="shared" si="49"/>
        <v>16.49686815784791</v>
      </c>
      <c r="AY53" s="177">
        <f t="shared" si="21"/>
        <v>4.9031092370986062</v>
      </c>
      <c r="AZ53" s="52">
        <f t="shared" si="50"/>
        <v>94.510593602779764</v>
      </c>
      <c r="BA53" s="108">
        <v>13.541742459271497</v>
      </c>
      <c r="BB53" s="55">
        <f t="shared" si="51"/>
        <v>13842.820712081348</v>
      </c>
      <c r="BC53" s="135">
        <f t="shared" si="52"/>
        <v>12.738652865038132</v>
      </c>
      <c r="BD53" s="177">
        <f t="shared" si="22"/>
        <v>4.9031092370985982</v>
      </c>
      <c r="BE53" s="52">
        <f t="shared" si="53"/>
        <v>230.84819147994133</v>
      </c>
      <c r="BF53" s="108">
        <v>0.31099417208657137</v>
      </c>
      <c r="BG53" s="55">
        <f t="shared" si="54"/>
        <v>33811.978155547877</v>
      </c>
      <c r="BH53" s="93">
        <f t="shared" si="55"/>
        <v>0.71457396550257946</v>
      </c>
      <c r="BI53" s="177">
        <f t="shared" si="23"/>
        <v>4.903109237098576</v>
      </c>
      <c r="BJ53" s="148">
        <v>100.46887467624582</v>
      </c>
      <c r="BK53" s="148">
        <f t="shared" si="12"/>
        <v>100</v>
      </c>
    </row>
    <row r="54" spans="1:63" ht="18.75">
      <c r="A54" s="69">
        <f t="shared" si="56"/>
        <v>19</v>
      </c>
      <c r="B54" s="8">
        <f t="shared" si="58"/>
        <v>2034</v>
      </c>
      <c r="C54" s="55">
        <f>'P Matrix'!C34</f>
        <v>15346.183595871411</v>
      </c>
      <c r="D54" s="73">
        <f>'P Matrix'!D34</f>
        <v>0.13492182460501806</v>
      </c>
      <c r="E54" s="177">
        <f t="shared" si="13"/>
        <v>4.7746663306293691</v>
      </c>
      <c r="F54" s="79"/>
      <c r="G54" s="52">
        <f t="shared" si="57"/>
        <v>120.14635157363347</v>
      </c>
      <c r="H54" s="108">
        <v>1.0817324501088492</v>
      </c>
      <c r="I54" s="125">
        <f t="shared" si="24"/>
        <v>18437.879696230932</v>
      </c>
      <c r="J54" s="127">
        <f t="shared" si="25"/>
        <v>1.2933428456602847</v>
      </c>
      <c r="K54" s="177">
        <f t="shared" si="1"/>
        <v>4.7746663306293584</v>
      </c>
      <c r="L54" s="52">
        <f t="shared" si="59"/>
        <v>107.63468781341611</v>
      </c>
      <c r="M54" s="108">
        <v>0.41069006185989915</v>
      </c>
      <c r="N54" s="129">
        <f t="shared" si="27"/>
        <v>16517.816804689868</v>
      </c>
      <c r="O54" s="127">
        <f t="shared" si="28"/>
        <v>0.4398956515274588</v>
      </c>
      <c r="P54" s="177">
        <f t="shared" si="14"/>
        <v>4.774666330629362</v>
      </c>
      <c r="Q54" s="52">
        <f t="shared" si="29"/>
        <v>110.91423022214221</v>
      </c>
      <c r="R54" s="108">
        <v>2.1898031391451491</v>
      </c>
      <c r="S54" s="130">
        <f t="shared" si="30"/>
        <v>17021.101403837438</v>
      </c>
      <c r="T54" s="127">
        <f t="shared" si="31"/>
        <v>2.4169939490855841</v>
      </c>
      <c r="U54" s="177">
        <f t="shared" si="15"/>
        <v>4.7746663306293602</v>
      </c>
      <c r="V54" s="52">
        <f t="shared" si="32"/>
        <v>106.58324557822601</v>
      </c>
      <c r="W54" s="108">
        <f>'CANSIM population ratio'!R23</f>
        <v>1.7641958446183752</v>
      </c>
      <c r="X54" s="133">
        <f t="shared" si="33"/>
        <v>16356.460548873061</v>
      </c>
      <c r="Y54" s="127">
        <f t="shared" si="34"/>
        <v>1.8711945995934498</v>
      </c>
      <c r="Z54" s="177">
        <f t="shared" si="16"/>
        <v>4.7746663306293584</v>
      </c>
      <c r="AA54" s="52">
        <f t="shared" si="35"/>
        <v>92.879459469331962</v>
      </c>
      <c r="AB54" s="108">
        <v>21.7588815804808</v>
      </c>
      <c r="AC54" s="134">
        <f t="shared" si="36"/>
        <v>14253.452373016658</v>
      </c>
      <c r="AD54" s="135">
        <f t="shared" si="37"/>
        <v>20.111268658420496</v>
      </c>
      <c r="AE54" s="177">
        <f t="shared" si="17"/>
        <v>4.774666330629378</v>
      </c>
      <c r="AF54" s="52">
        <f t="shared" si="38"/>
        <v>95.227514728573908</v>
      </c>
      <c r="AG54" s="108">
        <v>38.102574621125598</v>
      </c>
      <c r="AH54" s="129">
        <f t="shared" si="39"/>
        <v>14613.789244032441</v>
      </c>
      <c r="AI54" s="135">
        <f t="shared" si="40"/>
        <v>36.107713859486616</v>
      </c>
      <c r="AJ54" s="177">
        <f t="shared" si="18"/>
        <v>4.7746663306293753</v>
      </c>
      <c r="AK54" s="52">
        <f t="shared" si="41"/>
        <v>114.83804862052554</v>
      </c>
      <c r="AL54" s="108">
        <v>3.7174209969373062</v>
      </c>
      <c r="AM54" s="55">
        <f t="shared" si="42"/>
        <v>17623.257779221927</v>
      </c>
      <c r="AN54" s="135">
        <f t="shared" si="43"/>
        <v>4.2482569004643578</v>
      </c>
      <c r="AO54" s="177">
        <f t="shared" si="19"/>
        <v>4.7746663306293611</v>
      </c>
      <c r="AP54" s="52">
        <f t="shared" si="44"/>
        <v>112.79194722494607</v>
      </c>
      <c r="AQ54" s="108">
        <v>3.0330929483444202</v>
      </c>
      <c r="AR54" s="137">
        <f t="shared" si="45"/>
        <v>17309.259302498613</v>
      </c>
      <c r="AS54" s="135">
        <f t="shared" si="46"/>
        <v>3.4044505737158937</v>
      </c>
      <c r="AT54" s="177">
        <f t="shared" si="20"/>
        <v>4.7746663306293655</v>
      </c>
      <c r="AU54" s="52">
        <f t="shared" si="47"/>
        <v>118.84437736408127</v>
      </c>
      <c r="AV54" s="108">
        <v>14.066950404863016</v>
      </c>
      <c r="AW54" s="55">
        <f t="shared" si="48"/>
        <v>18238.076343662156</v>
      </c>
      <c r="AX54" s="135">
        <f t="shared" si="49"/>
        <v>16.636494306005858</v>
      </c>
      <c r="AY54" s="177">
        <f t="shared" si="21"/>
        <v>4.7746663306293566</v>
      </c>
      <c r="AZ54" s="52">
        <f t="shared" si="50"/>
        <v>94.510593602779764</v>
      </c>
      <c r="BA54" s="108">
        <v>13.564659211158089</v>
      </c>
      <c r="BB54" s="55">
        <f t="shared" si="51"/>
        <v>14503.769211830482</v>
      </c>
      <c r="BC54" s="135">
        <f t="shared" si="52"/>
        <v>12.757706243777349</v>
      </c>
      <c r="BD54" s="177">
        <f t="shared" si="22"/>
        <v>4.7746663306293531</v>
      </c>
      <c r="BE54" s="52">
        <f t="shared" si="53"/>
        <v>230.84819147994133</v>
      </c>
      <c r="BF54" s="108">
        <v>0.31023182311891373</v>
      </c>
      <c r="BG54" s="55">
        <f t="shared" si="54"/>
        <v>35426.387292260581</v>
      </c>
      <c r="BH54" s="93">
        <f t="shared" si="55"/>
        <v>0.7126824122626404</v>
      </c>
      <c r="BI54" s="177">
        <f t="shared" si="23"/>
        <v>4.7746663306293753</v>
      </c>
      <c r="BJ54" s="148">
        <v>100.48859642706311</v>
      </c>
      <c r="BK54" s="148">
        <f t="shared" si="12"/>
        <v>99.999999999999986</v>
      </c>
    </row>
    <row r="55" spans="1:63" ht="18.75">
      <c r="A55" s="69">
        <f t="shared" si="56"/>
        <v>20</v>
      </c>
      <c r="B55" s="8">
        <f t="shared" si="58"/>
        <v>2035</v>
      </c>
      <c r="C55" s="55">
        <f>'P Matrix'!C35</f>
        <v>16059.638535506458</v>
      </c>
      <c r="D55" s="73">
        <f>'P Matrix'!D35</f>
        <v>0.13570119962109803</v>
      </c>
      <c r="E55" s="177">
        <f t="shared" si="13"/>
        <v>4.6490707945589005</v>
      </c>
      <c r="F55" s="79"/>
      <c r="G55" s="52">
        <f t="shared" si="57"/>
        <v>120.14635157363347</v>
      </c>
      <c r="H55" s="108">
        <v>1.0646301573448833</v>
      </c>
      <c r="I55" s="125">
        <f t="shared" si="24"/>
        <v>19295.069776324308</v>
      </c>
      <c r="J55" s="127">
        <f t="shared" si="25"/>
        <v>1.2726436721498693</v>
      </c>
      <c r="K55" s="177">
        <f t="shared" si="1"/>
        <v>4.6490707945588943</v>
      </c>
      <c r="L55" s="52">
        <f t="shared" si="59"/>
        <v>107.63468781341611</v>
      </c>
      <c r="M55" s="108">
        <v>0.41020322653079649</v>
      </c>
      <c r="N55" s="129">
        <f t="shared" si="27"/>
        <v>17285.741801655447</v>
      </c>
      <c r="O55" s="127">
        <f t="shared" si="28"/>
        <v>0.43928745254773377</v>
      </c>
      <c r="P55" s="177">
        <f t="shared" si="14"/>
        <v>4.649070794558904</v>
      </c>
      <c r="Q55" s="52">
        <f t="shared" si="29"/>
        <v>110.91423022214221</v>
      </c>
      <c r="R55" s="108">
        <v>2.168613897370486</v>
      </c>
      <c r="S55" s="130">
        <f t="shared" si="30"/>
        <v>17812.4244581155</v>
      </c>
      <c r="T55" s="127">
        <f t="shared" si="31"/>
        <v>2.3931337798608934</v>
      </c>
      <c r="U55" s="177">
        <f t="shared" si="15"/>
        <v>4.649070794558904</v>
      </c>
      <c r="V55" s="52">
        <f t="shared" si="32"/>
        <v>106.58324557822601</v>
      </c>
      <c r="W55" s="108">
        <f>'CANSIM population ratio'!R24</f>
        <v>1.7472990710239569</v>
      </c>
      <c r="X55" s="133">
        <f t="shared" si="33"/>
        <v>17116.883979274266</v>
      </c>
      <c r="Y55" s="127">
        <f t="shared" si="34"/>
        <v>1.8529071530444658</v>
      </c>
      <c r="Z55" s="177">
        <f t="shared" si="16"/>
        <v>4.6490707945588907</v>
      </c>
      <c r="AA55" s="52">
        <f t="shared" si="35"/>
        <v>92.879459469331962</v>
      </c>
      <c r="AB55" s="108">
        <v>21.692389248601216</v>
      </c>
      <c r="AC55" s="134">
        <f t="shared" si="36"/>
        <v>14916.105464506938</v>
      </c>
      <c r="AD55" s="135">
        <f t="shared" si="37"/>
        <v>20.045852900496353</v>
      </c>
      <c r="AE55" s="177">
        <f t="shared" si="17"/>
        <v>4.6490707945588978</v>
      </c>
      <c r="AF55" s="52">
        <f t="shared" si="38"/>
        <v>95.227514728573908</v>
      </c>
      <c r="AG55" s="108">
        <v>38.077832126875954</v>
      </c>
      <c r="AH55" s="129">
        <f t="shared" si="39"/>
        <v>15293.194651755144</v>
      </c>
      <c r="AI55" s="135">
        <f t="shared" si="40"/>
        <v>36.07714285060996</v>
      </c>
      <c r="AJ55" s="177">
        <f t="shared" si="18"/>
        <v>4.6490707945589058</v>
      </c>
      <c r="AK55" s="52">
        <f t="shared" si="41"/>
        <v>114.83804862052554</v>
      </c>
      <c r="AL55" s="108">
        <v>3.7247008548987113</v>
      </c>
      <c r="AM55" s="55">
        <f t="shared" si="42"/>
        <v>18442.575509685561</v>
      </c>
      <c r="AN55" s="135">
        <f t="shared" si="43"/>
        <v>4.2557359477501127</v>
      </c>
      <c r="AO55" s="177">
        <f t="shared" si="19"/>
        <v>4.6490707945588872</v>
      </c>
      <c r="AP55" s="52">
        <f t="shared" si="44"/>
        <v>112.79194722494607</v>
      </c>
      <c r="AQ55" s="108">
        <v>3.0286054247756269</v>
      </c>
      <c r="AR55" s="137">
        <f t="shared" si="45"/>
        <v>18113.979021485546</v>
      </c>
      <c r="AS55" s="135">
        <f t="shared" si="46"/>
        <v>3.398742492299867</v>
      </c>
      <c r="AT55" s="177">
        <f t="shared" si="20"/>
        <v>4.6490707945589023</v>
      </c>
      <c r="AU55" s="52">
        <f t="shared" si="47"/>
        <v>118.84437736408127</v>
      </c>
      <c r="AV55" s="108">
        <v>14.189281473027748</v>
      </c>
      <c r="AW55" s="55">
        <f t="shared" si="48"/>
        <v>19085.977424444711</v>
      </c>
      <c r="AX55" s="135">
        <f t="shared" si="49"/>
        <v>16.777858007450412</v>
      </c>
      <c r="AY55" s="177">
        <f t="shared" si="21"/>
        <v>4.6490707945589076</v>
      </c>
      <c r="AZ55" s="52">
        <f t="shared" si="50"/>
        <v>94.510593602779764</v>
      </c>
      <c r="BA55" s="108">
        <v>13.587171658012737</v>
      </c>
      <c r="BB55" s="55">
        <f t="shared" si="51"/>
        <v>15178.059710367921</v>
      </c>
      <c r="BC55" s="135">
        <f t="shared" si="52"/>
        <v>12.776356579151571</v>
      </c>
      <c r="BD55" s="177">
        <f t="shared" si="22"/>
        <v>4.6490707945589165</v>
      </c>
      <c r="BE55" s="52">
        <f t="shared" si="53"/>
        <v>230.84819147994133</v>
      </c>
      <c r="BF55" s="108">
        <v>0.3092728615378918</v>
      </c>
      <c r="BG55" s="55">
        <f t="shared" si="54"/>
        <v>37073.385117432394</v>
      </c>
      <c r="BH55" s="93">
        <f t="shared" si="55"/>
        <v>0.71033916463876623</v>
      </c>
      <c r="BI55" s="177">
        <f t="shared" si="23"/>
        <v>4.6490707945589023</v>
      </c>
      <c r="BJ55" s="148">
        <v>100.50843922727486</v>
      </c>
      <c r="BK55" s="148">
        <f t="shared" si="12"/>
        <v>100</v>
      </c>
    </row>
    <row r="56" spans="1:63" ht="18.75">
      <c r="A56" s="69">
        <f t="shared" si="56"/>
        <v>21</v>
      </c>
      <c r="B56" s="8">
        <f t="shared" si="58"/>
        <v>2036</v>
      </c>
      <c r="C56" s="55">
        <f>'P Matrix'!C36</f>
        <v>16786.47718882886</v>
      </c>
      <c r="D56" s="73">
        <f>'P Matrix'!D36</f>
        <v>0.13632439850625006</v>
      </c>
      <c r="E56" s="177">
        <f t="shared" si="13"/>
        <v>4.5258718103488151</v>
      </c>
      <c r="F56" s="79"/>
      <c r="G56" s="52">
        <f t="shared" si="57"/>
        <v>120.14635157363347</v>
      </c>
      <c r="H56" s="108">
        <v>1.0475947399523111</v>
      </c>
      <c r="I56" s="125">
        <f t="shared" si="24"/>
        <v>20168.339900118106</v>
      </c>
      <c r="J56" s="127">
        <f t="shared" si="25"/>
        <v>1.2520307779628777</v>
      </c>
      <c r="K56" s="177">
        <f t="shared" si="1"/>
        <v>4.5258718103488267</v>
      </c>
      <c r="L56" s="52">
        <f t="shared" si="59"/>
        <v>107.63468781341611</v>
      </c>
      <c r="M56" s="108">
        <v>0.40997836289178458</v>
      </c>
      <c r="N56" s="129">
        <f t="shared" si="27"/>
        <v>18068.07231706625</v>
      </c>
      <c r="O56" s="127">
        <f t="shared" si="28"/>
        <v>0.43895934684497007</v>
      </c>
      <c r="P56" s="177">
        <f t="shared" si="14"/>
        <v>4.5258718103487965</v>
      </c>
      <c r="Q56" s="52">
        <f t="shared" si="29"/>
        <v>110.91423022214221</v>
      </c>
      <c r="R56" s="108">
        <v>2.1473852669917979</v>
      </c>
      <c r="S56" s="130">
        <f t="shared" si="30"/>
        <v>18618.591955405027</v>
      </c>
      <c r="T56" s="127">
        <f t="shared" si="31"/>
        <v>2.3692361313659678</v>
      </c>
      <c r="U56" s="177">
        <f t="shared" si="15"/>
        <v>4.5258718103488151</v>
      </c>
      <c r="V56" s="52">
        <f t="shared" si="32"/>
        <v>106.58324557822601</v>
      </c>
      <c r="W56" s="108">
        <f>'CANSIM population ratio'!R25</f>
        <v>1.7302788450704871</v>
      </c>
      <c r="X56" s="133">
        <f t="shared" si="33"/>
        <v>17891.572206102355</v>
      </c>
      <c r="Y56" s="127">
        <f t="shared" si="34"/>
        <v>1.8344933737388094</v>
      </c>
      <c r="Z56" s="177">
        <f t="shared" si="16"/>
        <v>4.5258718103488338</v>
      </c>
      <c r="AA56" s="52">
        <f t="shared" si="35"/>
        <v>92.879459469331962</v>
      </c>
      <c r="AB56" s="108">
        <v>21.626301158194622</v>
      </c>
      <c r="AC56" s="134">
        <f t="shared" si="36"/>
        <v>15591.189276926954</v>
      </c>
      <c r="AD56" s="135">
        <f t="shared" si="37"/>
        <v>19.980807435150652</v>
      </c>
      <c r="AE56" s="177">
        <f t="shared" si="17"/>
        <v>4.5258718103487992</v>
      </c>
      <c r="AF56" s="52">
        <f t="shared" si="38"/>
        <v>95.227514728573908</v>
      </c>
      <c r="AG56" s="108">
        <v>38.051188661327522</v>
      </c>
      <c r="AH56" s="129">
        <f t="shared" si="39"/>
        <v>15985.345037400701</v>
      </c>
      <c r="AI56" s="135">
        <f t="shared" si="40"/>
        <v>36.044730831794105</v>
      </c>
      <c r="AJ56" s="177">
        <f t="shared" si="18"/>
        <v>4.5258718103488009</v>
      </c>
      <c r="AK56" s="52">
        <f t="shared" si="41"/>
        <v>114.83804862052554</v>
      </c>
      <c r="AL56" s="108">
        <v>3.73211374542712</v>
      </c>
      <c r="AM56" s="55">
        <f t="shared" si="42"/>
        <v>19277.262835780715</v>
      </c>
      <c r="AN56" s="135">
        <f t="shared" si="43"/>
        <v>4.2633578205119456</v>
      </c>
      <c r="AO56" s="177">
        <f t="shared" si="19"/>
        <v>4.5258718103488214</v>
      </c>
      <c r="AP56" s="52">
        <f t="shared" si="44"/>
        <v>112.79194722494607</v>
      </c>
      <c r="AQ56" s="108">
        <v>3.0241365276235284</v>
      </c>
      <c r="AR56" s="137">
        <f t="shared" si="45"/>
        <v>18933.794491751458</v>
      </c>
      <c r="AS56" s="135">
        <f t="shared" si="46"/>
        <v>3.3930526356115456</v>
      </c>
      <c r="AT56" s="177">
        <f t="shared" si="20"/>
        <v>4.5258718103488143</v>
      </c>
      <c r="AU56" s="52">
        <f t="shared" si="47"/>
        <v>118.84437736408127</v>
      </c>
      <c r="AV56" s="108">
        <v>14.313142531288731</v>
      </c>
      <c r="AW56" s="55">
        <f t="shared" si="48"/>
        <v>19949.784296427191</v>
      </c>
      <c r="AX56" s="135">
        <f t="shared" si="49"/>
        <v>16.920950082176329</v>
      </c>
      <c r="AY56" s="177">
        <f t="shared" si="21"/>
        <v>4.5258718103488071</v>
      </c>
      <c r="AZ56" s="52">
        <f t="shared" si="50"/>
        <v>94.510593602779764</v>
      </c>
      <c r="BA56" s="108">
        <v>13.609534123858074</v>
      </c>
      <c r="BB56" s="55">
        <f t="shared" si="51"/>
        <v>15864.999236157373</v>
      </c>
      <c r="BC56" s="135">
        <f t="shared" si="52"/>
        <v>12.794839968368869</v>
      </c>
      <c r="BD56" s="177">
        <f t="shared" si="22"/>
        <v>4.5258718103488107</v>
      </c>
      <c r="BE56" s="52">
        <f t="shared" si="53"/>
        <v>230.84819147994133</v>
      </c>
      <c r="BF56" s="108">
        <v>0.30811609998597383</v>
      </c>
      <c r="BG56" s="55">
        <f t="shared" si="54"/>
        <v>38751.279003604322</v>
      </c>
      <c r="BH56" s="93">
        <f t="shared" si="55"/>
        <v>0.70754159647393866</v>
      </c>
      <c r="BI56" s="177">
        <f t="shared" si="23"/>
        <v>4.5258718103488231</v>
      </c>
      <c r="BJ56" s="148">
        <v>100.52842801339771</v>
      </c>
      <c r="BK56" s="148">
        <f t="shared" si="12"/>
        <v>100.00000000000001</v>
      </c>
    </row>
    <row r="57" spans="1:63" ht="18.75">
      <c r="A57" s="69">
        <f t="shared" si="56"/>
        <v>22</v>
      </c>
      <c r="B57" s="8">
        <f t="shared" si="58"/>
        <v>2037</v>
      </c>
      <c r="C57" s="55">
        <f>'P Matrix'!C37</f>
        <v>17525.857513863095</v>
      </c>
      <c r="D57" s="73">
        <f>'P Matrix'!D37</f>
        <v>0.13679159288959086</v>
      </c>
      <c r="E57" s="177">
        <f t="shared" si="13"/>
        <v>4.4046187697218651</v>
      </c>
      <c r="F57" s="79"/>
      <c r="G57" s="52">
        <f t="shared" si="57"/>
        <v>120.14635157363347</v>
      </c>
      <c r="H57" s="108">
        <v>1.0475947399523111</v>
      </c>
      <c r="I57" s="125">
        <f t="shared" si="24"/>
        <v>21056.678384900013</v>
      </c>
      <c r="J57" s="127">
        <f t="shared" si="25"/>
        <v>1.2520307779628777</v>
      </c>
      <c r="K57" s="177">
        <f t="shared" si="1"/>
        <v>4.4046187697218695</v>
      </c>
      <c r="L57" s="52">
        <f t="shared" si="59"/>
        <v>107.63468781341611</v>
      </c>
      <c r="M57" s="108">
        <v>0.40997836289178458</v>
      </c>
      <c r="N57" s="129">
        <f t="shared" si="27"/>
        <v>18863.90202167067</v>
      </c>
      <c r="O57" s="127">
        <f t="shared" si="28"/>
        <v>0.43895934684497001</v>
      </c>
      <c r="P57" s="177">
        <f t="shared" si="14"/>
        <v>4.4046187697218677</v>
      </c>
      <c r="Q57" s="52">
        <f t="shared" si="29"/>
        <v>110.91423022214221</v>
      </c>
      <c r="R57" s="108">
        <v>2.1473852669917979</v>
      </c>
      <c r="S57" s="130">
        <f t="shared" si="30"/>
        <v>19438.669951330721</v>
      </c>
      <c r="T57" s="127">
        <f t="shared" si="31"/>
        <v>2.3692361313659673</v>
      </c>
      <c r="U57" s="177">
        <f t="shared" si="15"/>
        <v>4.4046187697218606</v>
      </c>
      <c r="V57" s="52">
        <f t="shared" si="32"/>
        <v>106.58324557822601</v>
      </c>
      <c r="W57" s="108">
        <f>'CANSIM population ratio'!R26</f>
        <v>1.7302788450704871</v>
      </c>
      <c r="X57" s="133">
        <f t="shared" si="33"/>
        <v>18679.627753690678</v>
      </c>
      <c r="Y57" s="127">
        <f t="shared" si="34"/>
        <v>1.8344933737388092</v>
      </c>
      <c r="Z57" s="177">
        <f t="shared" si="16"/>
        <v>4.4046187697218553</v>
      </c>
      <c r="AA57" s="52">
        <f t="shared" si="35"/>
        <v>92.879459469331962</v>
      </c>
      <c r="AB57" s="108">
        <v>21.626301158194625</v>
      </c>
      <c r="AC57" s="134">
        <f t="shared" si="36"/>
        <v>16277.921726241344</v>
      </c>
      <c r="AD57" s="135">
        <f t="shared" si="37"/>
        <v>19.980807435150652</v>
      </c>
      <c r="AE57" s="177">
        <f t="shared" si="17"/>
        <v>4.4046187697218802</v>
      </c>
      <c r="AF57" s="52">
        <f t="shared" si="38"/>
        <v>95.227514728573908</v>
      </c>
      <c r="AG57" s="108">
        <v>38.051188661327529</v>
      </c>
      <c r="AH57" s="129">
        <f t="shared" si="39"/>
        <v>16689.438545322857</v>
      </c>
      <c r="AI57" s="135">
        <f t="shared" si="40"/>
        <v>36.044730831794105</v>
      </c>
      <c r="AJ57" s="177">
        <f t="shared" si="18"/>
        <v>4.4046187697218802</v>
      </c>
      <c r="AK57" s="52">
        <f t="shared" si="41"/>
        <v>114.83804862052554</v>
      </c>
      <c r="AL57" s="108">
        <v>3.73211374542712</v>
      </c>
      <c r="AM57" s="55">
        <f t="shared" si="42"/>
        <v>20126.352772934129</v>
      </c>
      <c r="AN57" s="135">
        <f t="shared" si="43"/>
        <v>4.2633578205119456</v>
      </c>
      <c r="AO57" s="177">
        <f t="shared" si="19"/>
        <v>4.4046187697218615</v>
      </c>
      <c r="AP57" s="52">
        <f t="shared" si="44"/>
        <v>112.79194722494607</v>
      </c>
      <c r="AQ57" s="108">
        <v>3.0241365276235279</v>
      </c>
      <c r="AR57" s="137">
        <f t="shared" si="45"/>
        <v>19767.755957755708</v>
      </c>
      <c r="AS57" s="135">
        <f t="shared" si="46"/>
        <v>3.3930526356115447</v>
      </c>
      <c r="AT57" s="177">
        <f t="shared" si="20"/>
        <v>4.4046187697218677</v>
      </c>
      <c r="AU57" s="52">
        <f t="shared" si="47"/>
        <v>118.84437736408127</v>
      </c>
      <c r="AV57" s="108">
        <v>14.313142531288731</v>
      </c>
      <c r="AW57" s="55">
        <f t="shared" si="48"/>
        <v>20828.496240066648</v>
      </c>
      <c r="AX57" s="135">
        <f t="shared" si="49"/>
        <v>16.920950082176329</v>
      </c>
      <c r="AY57" s="177">
        <f t="shared" si="21"/>
        <v>4.4046187697218642</v>
      </c>
      <c r="AZ57" s="52">
        <f t="shared" si="50"/>
        <v>94.510593602779764</v>
      </c>
      <c r="BA57" s="108">
        <v>13.609534123858074</v>
      </c>
      <c r="BB57" s="55">
        <f t="shared" si="51"/>
        <v>16563.791970329392</v>
      </c>
      <c r="BC57" s="135">
        <f t="shared" si="52"/>
        <v>12.794839968368867</v>
      </c>
      <c r="BD57" s="177">
        <f t="shared" si="22"/>
        <v>4.4046187697218686</v>
      </c>
      <c r="BE57" s="52">
        <f t="shared" si="53"/>
        <v>230.84819147994133</v>
      </c>
      <c r="BF57" s="108">
        <v>0.30811609998597383</v>
      </c>
      <c r="BG57" s="55">
        <f t="shared" si="54"/>
        <v>40458.125112104368</v>
      </c>
      <c r="BH57" s="93">
        <f t="shared" si="55"/>
        <v>0.70754159647393855</v>
      </c>
      <c r="BI57" s="177">
        <f t="shared" si="23"/>
        <v>4.4046187697218686</v>
      </c>
      <c r="BJ57" s="148">
        <v>100.52842801339773</v>
      </c>
      <c r="BK57" s="148">
        <f t="shared" si="12"/>
        <v>100</v>
      </c>
    </row>
    <row r="58" spans="1:63" ht="18.75">
      <c r="A58" s="69">
        <f t="shared" si="56"/>
        <v>23</v>
      </c>
      <c r="B58" s="8">
        <f t="shared" si="58"/>
        <v>2038</v>
      </c>
      <c r="C58" s="55">
        <f>'P Matrix'!C38</f>
        <v>18276.816254693542</v>
      </c>
      <c r="D58" s="73">
        <f>'P Matrix'!D38</f>
        <v>0.13710294406715517</v>
      </c>
      <c r="E58" s="177">
        <f t="shared" si="13"/>
        <v>4.284861612257389</v>
      </c>
      <c r="F58" s="79"/>
      <c r="G58" s="52">
        <f t="shared" si="57"/>
        <v>120.14635157363347</v>
      </c>
      <c r="H58" s="108">
        <v>1.0475947399523111</v>
      </c>
      <c r="I58" s="125">
        <f t="shared" si="24"/>
        <v>21958.927913831092</v>
      </c>
      <c r="J58" s="127">
        <f t="shared" si="25"/>
        <v>1.2520307779628777</v>
      </c>
      <c r="K58" s="177">
        <f t="shared" si="1"/>
        <v>4.2848616122573855</v>
      </c>
      <c r="L58" s="52">
        <f t="shared" si="59"/>
        <v>107.63468781341611</v>
      </c>
      <c r="M58" s="108">
        <v>0.40997836289178458</v>
      </c>
      <c r="N58" s="129">
        <f t="shared" si="27"/>
        <v>19672.194117971085</v>
      </c>
      <c r="O58" s="127">
        <f t="shared" si="28"/>
        <v>0.43895934684497007</v>
      </c>
      <c r="P58" s="177">
        <f t="shared" si="14"/>
        <v>4.2848616122574015</v>
      </c>
      <c r="Q58" s="52">
        <f t="shared" si="29"/>
        <v>110.91423022214221</v>
      </c>
      <c r="R58" s="108">
        <v>2.1473852669917979</v>
      </c>
      <c r="S58" s="130">
        <f t="shared" si="30"/>
        <v>20271.590058008704</v>
      </c>
      <c r="T58" s="127">
        <f t="shared" si="31"/>
        <v>2.3692361313659678</v>
      </c>
      <c r="U58" s="177">
        <f t="shared" si="15"/>
        <v>4.2848616122573899</v>
      </c>
      <c r="V58" s="52">
        <f t="shared" si="32"/>
        <v>106.58324557822601</v>
      </c>
      <c r="W58" s="108">
        <f>'CANSIM population ratio'!R27</f>
        <v>1.7302788450704871</v>
      </c>
      <c r="X58" s="133">
        <f t="shared" si="33"/>
        <v>19480.023952621148</v>
      </c>
      <c r="Y58" s="127">
        <f t="shared" si="34"/>
        <v>1.8344933737388094</v>
      </c>
      <c r="Z58" s="177">
        <f t="shared" si="16"/>
        <v>4.2848616122573926</v>
      </c>
      <c r="AA58" s="52">
        <f t="shared" si="35"/>
        <v>92.879459469331962</v>
      </c>
      <c r="AB58" s="108">
        <v>21.626301158194622</v>
      </c>
      <c r="AC58" s="134">
        <f t="shared" si="36"/>
        <v>16975.408145562364</v>
      </c>
      <c r="AD58" s="135">
        <f t="shared" si="37"/>
        <v>19.980807435150652</v>
      </c>
      <c r="AE58" s="177">
        <f t="shared" si="17"/>
        <v>4.2848616122573828</v>
      </c>
      <c r="AF58" s="52">
        <f t="shared" si="38"/>
        <v>95.227514728573908</v>
      </c>
      <c r="AG58" s="108">
        <v>38.051188661327522</v>
      </c>
      <c r="AH58" s="129">
        <f t="shared" si="39"/>
        <v>17404.557890852684</v>
      </c>
      <c r="AI58" s="135">
        <f t="shared" si="40"/>
        <v>36.044730831794105</v>
      </c>
      <c r="AJ58" s="177">
        <f t="shared" si="18"/>
        <v>4.284861612257389</v>
      </c>
      <c r="AK58" s="52">
        <f t="shared" si="41"/>
        <v>114.83804862052554</v>
      </c>
      <c r="AL58" s="108">
        <v>3.73211374542712</v>
      </c>
      <c r="AM58" s="55">
        <f t="shared" si="42"/>
        <v>20988.739136849083</v>
      </c>
      <c r="AN58" s="135">
        <f t="shared" si="43"/>
        <v>4.2633578205119456</v>
      </c>
      <c r="AO58" s="177">
        <f t="shared" si="19"/>
        <v>4.2848616122573793</v>
      </c>
      <c r="AP58" s="52">
        <f t="shared" si="44"/>
        <v>112.79194722494607</v>
      </c>
      <c r="AQ58" s="108">
        <v>3.0241365276235284</v>
      </c>
      <c r="AR58" s="137">
        <f t="shared" si="45"/>
        <v>20614.776944394303</v>
      </c>
      <c r="AS58" s="135">
        <f t="shared" si="46"/>
        <v>3.3930526356115456</v>
      </c>
      <c r="AT58" s="177">
        <f t="shared" si="20"/>
        <v>4.284861612257381</v>
      </c>
      <c r="AU58" s="52">
        <f t="shared" si="47"/>
        <v>118.84437736408127</v>
      </c>
      <c r="AV58" s="108">
        <v>14.313142531288731</v>
      </c>
      <c r="AW58" s="55">
        <f t="shared" si="48"/>
        <v>21720.968479867737</v>
      </c>
      <c r="AX58" s="135">
        <f t="shared" si="49"/>
        <v>16.920950082176329</v>
      </c>
      <c r="AY58" s="177">
        <f t="shared" si="21"/>
        <v>4.2848616122573864</v>
      </c>
      <c r="AZ58" s="52">
        <f t="shared" si="50"/>
        <v>94.510593602779764</v>
      </c>
      <c r="BA58" s="108">
        <v>13.609534123858078</v>
      </c>
      <c r="BB58" s="55">
        <f t="shared" si="51"/>
        <v>17273.527534000208</v>
      </c>
      <c r="BC58" s="135">
        <f t="shared" si="52"/>
        <v>12.794839968368873</v>
      </c>
      <c r="BD58" s="177">
        <f t="shared" si="22"/>
        <v>4.2848616122573908</v>
      </c>
      <c r="BE58" s="52">
        <f t="shared" si="53"/>
        <v>230.84819147994133</v>
      </c>
      <c r="BF58" s="108">
        <v>0.30811609998597378</v>
      </c>
      <c r="BG58" s="55">
        <f t="shared" si="54"/>
        <v>42191.699784071985</v>
      </c>
      <c r="BH58" s="93">
        <f t="shared" si="55"/>
        <v>0.70754159647393855</v>
      </c>
      <c r="BI58" s="177">
        <f t="shared" si="23"/>
        <v>4.2848616122573651</v>
      </c>
      <c r="BJ58" s="148">
        <v>100.52842801339771</v>
      </c>
      <c r="BK58" s="148">
        <f t="shared" si="12"/>
        <v>100.00000000000001</v>
      </c>
    </row>
    <row r="59" spans="1:63" ht="18.75">
      <c r="A59" s="69">
        <f t="shared" si="56"/>
        <v>24</v>
      </c>
      <c r="B59" s="8">
        <f t="shared" si="58"/>
        <v>2039</v>
      </c>
      <c r="C59" s="55">
        <f>'P Matrix'!C39</f>
        <v>19038.256008065113</v>
      </c>
      <c r="D59" s="73">
        <f>'P Matrix'!D39</f>
        <v>0.13725858018484477</v>
      </c>
      <c r="E59" s="177">
        <f t="shared" si="13"/>
        <v>4.1661509464266295</v>
      </c>
      <c r="F59" s="79"/>
      <c r="G59" s="52">
        <f t="shared" si="57"/>
        <v>120.14635157363347</v>
      </c>
      <c r="H59" s="108">
        <v>1.0475947399523111</v>
      </c>
      <c r="I59" s="125">
        <f t="shared" si="24"/>
        <v>22873.769996938307</v>
      </c>
      <c r="J59" s="127">
        <f t="shared" si="25"/>
        <v>1.2520307779628779</v>
      </c>
      <c r="K59" s="177">
        <f t="shared" si="1"/>
        <v>4.1661509464266251</v>
      </c>
      <c r="L59" s="52">
        <f t="shared" si="59"/>
        <v>107.63468781341611</v>
      </c>
      <c r="M59" s="108">
        <v>0.40997836289178458</v>
      </c>
      <c r="N59" s="129">
        <f t="shared" si="27"/>
        <v>20491.767419399821</v>
      </c>
      <c r="O59" s="127">
        <f t="shared" si="28"/>
        <v>0.43895934684497012</v>
      </c>
      <c r="P59" s="177">
        <f t="shared" si="14"/>
        <v>4.1661509464266295</v>
      </c>
      <c r="Q59" s="52">
        <f t="shared" si="29"/>
        <v>110.91423022214221</v>
      </c>
      <c r="R59" s="108">
        <v>2.1473852669917979</v>
      </c>
      <c r="S59" s="130">
        <f t="shared" si="30"/>
        <v>21116.135099066159</v>
      </c>
      <c r="T59" s="127">
        <f t="shared" si="31"/>
        <v>2.3692361313659678</v>
      </c>
      <c r="U59" s="177">
        <f t="shared" si="15"/>
        <v>4.1661509464266278</v>
      </c>
      <c r="V59" s="52">
        <f t="shared" si="32"/>
        <v>106.58324557822601</v>
      </c>
      <c r="W59" s="108">
        <f>'CANSIM population ratio'!R28</f>
        <v>1.7302788450704871</v>
      </c>
      <c r="X59" s="133">
        <f t="shared" si="33"/>
        <v>20291.59115488741</v>
      </c>
      <c r="Y59" s="127">
        <f t="shared" si="34"/>
        <v>1.8344933737388096</v>
      </c>
      <c r="Z59" s="177">
        <f t="shared" si="16"/>
        <v>4.1661509464266393</v>
      </c>
      <c r="AA59" s="52">
        <f t="shared" si="35"/>
        <v>92.879459469331962</v>
      </c>
      <c r="AB59" s="108">
        <v>21.626301158194618</v>
      </c>
      <c r="AC59" s="134">
        <f t="shared" si="36"/>
        <v>17682.629272678496</v>
      </c>
      <c r="AD59" s="135">
        <f t="shared" si="37"/>
        <v>19.980807435150652</v>
      </c>
      <c r="AE59" s="177">
        <f t="shared" si="17"/>
        <v>4.1661509464266455</v>
      </c>
      <c r="AF59" s="52">
        <f t="shared" si="38"/>
        <v>95.227514728573908</v>
      </c>
      <c r="AG59" s="108">
        <v>38.051188661327522</v>
      </c>
      <c r="AH59" s="129">
        <f t="shared" si="39"/>
        <v>18129.658044143813</v>
      </c>
      <c r="AI59" s="135">
        <f t="shared" si="40"/>
        <v>36.044730831794112</v>
      </c>
      <c r="AJ59" s="177">
        <f t="shared" si="18"/>
        <v>4.1661509464266233</v>
      </c>
      <c r="AK59" s="52">
        <f t="shared" si="41"/>
        <v>114.83804862052554</v>
      </c>
      <c r="AL59" s="108">
        <v>3.73211374542712</v>
      </c>
      <c r="AM59" s="55">
        <f t="shared" si="42"/>
        <v>21863.16169104194</v>
      </c>
      <c r="AN59" s="135">
        <f t="shared" si="43"/>
        <v>4.2633578205119464</v>
      </c>
      <c r="AO59" s="177">
        <f t="shared" si="19"/>
        <v>4.166150946426642</v>
      </c>
      <c r="AP59" s="52">
        <f t="shared" si="44"/>
        <v>112.79194722494607</v>
      </c>
      <c r="AQ59" s="108">
        <v>3.0241365276235284</v>
      </c>
      <c r="AR59" s="137">
        <f t="shared" si="45"/>
        <v>21473.619669166925</v>
      </c>
      <c r="AS59" s="135">
        <f t="shared" si="46"/>
        <v>3.393052635611546</v>
      </c>
      <c r="AT59" s="177">
        <f t="shared" si="20"/>
        <v>4.166150946426626</v>
      </c>
      <c r="AU59" s="52">
        <f t="shared" si="47"/>
        <v>118.84437736408127</v>
      </c>
      <c r="AV59" s="108">
        <v>14.313142531288731</v>
      </c>
      <c r="AW59" s="55">
        <f t="shared" si="48"/>
        <v>22625.896813764775</v>
      </c>
      <c r="AX59" s="135">
        <f t="shared" si="49"/>
        <v>16.920950082176333</v>
      </c>
      <c r="AY59" s="177">
        <f t="shared" si="21"/>
        <v>4.1661509464266224</v>
      </c>
      <c r="AZ59" s="52">
        <f t="shared" si="50"/>
        <v>94.510593602779764</v>
      </c>
      <c r="BA59" s="108">
        <v>13.609534123858074</v>
      </c>
      <c r="BB59" s="55">
        <f t="shared" si="51"/>
        <v>17993.168764839222</v>
      </c>
      <c r="BC59" s="135">
        <f t="shared" si="52"/>
        <v>12.794839968368871</v>
      </c>
      <c r="BD59" s="177">
        <f t="shared" si="22"/>
        <v>4.166150946426626</v>
      </c>
      <c r="BE59" s="52">
        <f t="shared" si="53"/>
        <v>230.84819147994133</v>
      </c>
      <c r="BF59" s="108">
        <v>0.30811609998597383</v>
      </c>
      <c r="BG59" s="55">
        <f t="shared" si="54"/>
        <v>43949.469683939591</v>
      </c>
      <c r="BH59" s="93">
        <f t="shared" si="55"/>
        <v>0.70754159647393877</v>
      </c>
      <c r="BI59" s="177">
        <f t="shared" si="23"/>
        <v>4.1661509464266508</v>
      </c>
      <c r="BJ59" s="148">
        <v>100.5284280133977</v>
      </c>
      <c r="BK59" s="148">
        <f t="shared" si="12"/>
        <v>100.00000000000003</v>
      </c>
    </row>
    <row r="60" spans="1:63" ht="18.75">
      <c r="A60" s="69">
        <f t="shared" si="56"/>
        <v>25</v>
      </c>
      <c r="B60" s="67">
        <f t="shared" si="58"/>
        <v>2040</v>
      </c>
      <c r="C60" s="55">
        <f>'P Matrix'!C40</f>
        <v>19808.931845808871</v>
      </c>
      <c r="D60" s="73">
        <f>'P Matrix'!D40</f>
        <v>0.13725858018484477</v>
      </c>
      <c r="E60" s="177">
        <f t="shared" si="13"/>
        <v>4.0480379999999965</v>
      </c>
      <c r="F60" s="79"/>
      <c r="G60" s="52">
        <f t="shared" si="57"/>
        <v>120.14635157363347</v>
      </c>
      <c r="H60" s="108">
        <v>1.0475947399523111</v>
      </c>
      <c r="I60" s="125">
        <f t="shared" si="24"/>
        <v>23799.70889844697</v>
      </c>
      <c r="J60" s="127">
        <f t="shared" si="25"/>
        <v>1.2520307779628777</v>
      </c>
      <c r="K60" s="177">
        <f t="shared" si="1"/>
        <v>4.0480380000000089</v>
      </c>
      <c r="L60" s="52">
        <f t="shared" si="59"/>
        <v>107.63468781341611</v>
      </c>
      <c r="M60" s="108">
        <v>0.40997836289178458</v>
      </c>
      <c r="N60" s="129">
        <f t="shared" si="27"/>
        <v>21321.281951408746</v>
      </c>
      <c r="O60" s="127">
        <f t="shared" si="28"/>
        <v>0.43895934684497007</v>
      </c>
      <c r="P60" s="177">
        <f t="shared" si="14"/>
        <v>4.0480380000000045</v>
      </c>
      <c r="Q60" s="52">
        <f t="shared" si="29"/>
        <v>110.91423022214221</v>
      </c>
      <c r="R60" s="108">
        <v>2.1473852669917979</v>
      </c>
      <c r="S60" s="130">
        <f t="shared" si="30"/>
        <v>21970.924272007695</v>
      </c>
      <c r="T60" s="127">
        <f t="shared" si="31"/>
        <v>2.3692361313659678</v>
      </c>
      <c r="U60" s="177">
        <f t="shared" si="15"/>
        <v>4.0480379999999965</v>
      </c>
      <c r="V60" s="52">
        <f t="shared" si="32"/>
        <v>106.58324557822601</v>
      </c>
      <c r="W60" s="108">
        <f>'CANSIM population ratio'!R29</f>
        <v>1.7302788450704869</v>
      </c>
      <c r="X60" s="133">
        <f t="shared" si="33"/>
        <v>21113.002475641886</v>
      </c>
      <c r="Y60" s="127">
        <f t="shared" si="34"/>
        <v>1.8344933737388092</v>
      </c>
      <c r="Z60" s="177">
        <f t="shared" si="16"/>
        <v>4.0480379999999743</v>
      </c>
      <c r="AA60" s="52">
        <f t="shared" si="35"/>
        <v>92.879459469331962</v>
      </c>
      <c r="AB60" s="108">
        <v>21.626301158194622</v>
      </c>
      <c r="AC60" s="134">
        <f t="shared" si="36"/>
        <v>18398.428825035644</v>
      </c>
      <c r="AD60" s="135">
        <f t="shared" si="37"/>
        <v>19.980807435150652</v>
      </c>
      <c r="AE60" s="177">
        <f t="shared" si="17"/>
        <v>4.0480379999999938</v>
      </c>
      <c r="AF60" s="52">
        <f t="shared" si="38"/>
        <v>95.227514728573908</v>
      </c>
      <c r="AG60" s="108">
        <v>38.051188661327522</v>
      </c>
      <c r="AH60" s="129">
        <f t="shared" si="39"/>
        <v>18863.55349104081</v>
      </c>
      <c r="AI60" s="135">
        <f t="shared" si="40"/>
        <v>36.044730831794105</v>
      </c>
      <c r="AJ60" s="177">
        <f t="shared" si="18"/>
        <v>4.048037999999992</v>
      </c>
      <c r="AK60" s="52">
        <f t="shared" si="41"/>
        <v>114.83804862052554</v>
      </c>
      <c r="AL60" s="108">
        <v>3.7321137454271196</v>
      </c>
      <c r="AM60" s="55">
        <f t="shared" si="42"/>
        <v>22748.190784296756</v>
      </c>
      <c r="AN60" s="135">
        <f t="shared" si="43"/>
        <v>4.2633578205119456</v>
      </c>
      <c r="AO60" s="177">
        <f t="shared" si="19"/>
        <v>4.0480379999999805</v>
      </c>
      <c r="AP60" s="52">
        <f t="shared" si="44"/>
        <v>112.79194722494607</v>
      </c>
      <c r="AQ60" s="108">
        <v>3.0241365276235284</v>
      </c>
      <c r="AR60" s="137">
        <f t="shared" si="45"/>
        <v>22342.879953350275</v>
      </c>
      <c r="AS60" s="135">
        <f t="shared" si="46"/>
        <v>3.3930526356115456</v>
      </c>
      <c r="AT60" s="177">
        <f t="shared" si="20"/>
        <v>4.0480379999999956</v>
      </c>
      <c r="AU60" s="52">
        <f t="shared" si="47"/>
        <v>118.84437736408127</v>
      </c>
      <c r="AV60" s="108">
        <v>14.313142531288731</v>
      </c>
      <c r="AW60" s="55">
        <f t="shared" si="48"/>
        <v>23541.801714626767</v>
      </c>
      <c r="AX60" s="135">
        <f t="shared" si="49"/>
        <v>16.920950082176329</v>
      </c>
      <c r="AY60" s="177">
        <f t="shared" si="21"/>
        <v>4.0480380000000178</v>
      </c>
      <c r="AZ60" s="52">
        <f t="shared" si="50"/>
        <v>94.510593602779764</v>
      </c>
      <c r="BA60" s="108">
        <v>13.609534123858074</v>
      </c>
      <c r="BB60" s="55">
        <f t="shared" si="51"/>
        <v>18721.539073844044</v>
      </c>
      <c r="BC60" s="135">
        <f t="shared" si="52"/>
        <v>12.794839968368869</v>
      </c>
      <c r="BD60" s="177">
        <f t="shared" si="22"/>
        <v>4.0480379999999982</v>
      </c>
      <c r="BE60" s="52">
        <f t="shared" si="53"/>
        <v>230.84819147994133</v>
      </c>
      <c r="BF60" s="108">
        <v>0.30811609998597383</v>
      </c>
      <c r="BG60" s="55">
        <f t="shared" si="54"/>
        <v>45728.560917543939</v>
      </c>
      <c r="BH60" s="93">
        <f t="shared" si="55"/>
        <v>0.70754159647393866</v>
      </c>
      <c r="BI60" s="177">
        <f t="shared" si="23"/>
        <v>4.048037999999984</v>
      </c>
      <c r="BJ60" s="148">
        <v>100.52842801339771</v>
      </c>
      <c r="BK60" s="148">
        <f t="shared" si="12"/>
        <v>100.00000000000001</v>
      </c>
    </row>
    <row r="61" spans="1:63" ht="18.75">
      <c r="A61" s="69">
        <f t="shared" si="56"/>
        <v>26</v>
      </c>
      <c r="B61" s="8">
        <f t="shared" si="58"/>
        <v>2041</v>
      </c>
      <c r="C61" s="55">
        <f>'P Matrix'!C41</f>
        <v>20610.804934321317</v>
      </c>
      <c r="D61" s="73">
        <f>'P Matrix'!D41</f>
        <v>0.13725858018484477</v>
      </c>
      <c r="E61" s="177">
        <f t="shared" si="13"/>
        <v>4.0480380000000071</v>
      </c>
      <c r="F61" s="79"/>
      <c r="G61" s="52">
        <f t="shared" si="57"/>
        <v>120.14635157363347</v>
      </c>
      <c r="H61" s="108">
        <v>1.0475947399523111</v>
      </c>
      <c r="I61" s="125">
        <f t="shared" si="24"/>
        <v>24763.130158545482</v>
      </c>
      <c r="J61" s="127">
        <f t="shared" si="25"/>
        <v>1.2520307779628777</v>
      </c>
      <c r="K61" s="177">
        <f t="shared" si="1"/>
        <v>4.0480379999999885</v>
      </c>
      <c r="L61" s="52">
        <f t="shared" si="59"/>
        <v>107.63468781341611</v>
      </c>
      <c r="M61" s="108">
        <v>0.40997836289178458</v>
      </c>
      <c r="N61" s="129">
        <f t="shared" si="27"/>
        <v>22184.375546888914</v>
      </c>
      <c r="O61" s="127">
        <f t="shared" si="28"/>
        <v>0.43895934684497007</v>
      </c>
      <c r="P61" s="177">
        <f t="shared" si="14"/>
        <v>4.0480380000000018</v>
      </c>
      <c r="Q61" s="52">
        <f t="shared" si="29"/>
        <v>110.91423022214221</v>
      </c>
      <c r="R61" s="108">
        <v>2.1473852669917979</v>
      </c>
      <c r="S61" s="130">
        <f t="shared" si="30"/>
        <v>22860.315635489795</v>
      </c>
      <c r="T61" s="127">
        <f t="shared" si="31"/>
        <v>2.3692361313659678</v>
      </c>
      <c r="U61" s="177">
        <f t="shared" si="15"/>
        <v>4.048038000000024</v>
      </c>
      <c r="V61" s="52">
        <f t="shared" si="32"/>
        <v>106.58324557822601</v>
      </c>
      <c r="W61" s="108">
        <f>'CANSIM population ratio'!R30</f>
        <v>1.7302788450704871</v>
      </c>
      <c r="X61" s="133">
        <f t="shared" si="33"/>
        <v>21967.664838796813</v>
      </c>
      <c r="Y61" s="127">
        <f t="shared" si="34"/>
        <v>1.8344933737388094</v>
      </c>
      <c r="Z61" s="177">
        <f t="shared" si="16"/>
        <v>4.0480380000000098</v>
      </c>
      <c r="AA61" s="52">
        <f t="shared" si="35"/>
        <v>92.879459469331962</v>
      </c>
      <c r="AB61" s="108">
        <v>21.626301158194618</v>
      </c>
      <c r="AC61" s="134">
        <f t="shared" si="36"/>
        <v>19143.20421527604</v>
      </c>
      <c r="AD61" s="135">
        <f t="shared" si="37"/>
        <v>19.980807435150648</v>
      </c>
      <c r="AE61" s="177">
        <f t="shared" si="17"/>
        <v>4.0480380000000009</v>
      </c>
      <c r="AF61" s="52">
        <f t="shared" si="38"/>
        <v>95.227514728573908</v>
      </c>
      <c r="AG61" s="108">
        <v>38.051188661327522</v>
      </c>
      <c r="AH61" s="129">
        <f t="shared" si="39"/>
        <v>19627.15730450847</v>
      </c>
      <c r="AI61" s="135">
        <f t="shared" si="40"/>
        <v>36.044730831794105</v>
      </c>
      <c r="AJ61" s="177">
        <f t="shared" si="18"/>
        <v>4.048038000000008</v>
      </c>
      <c r="AK61" s="52">
        <f t="shared" si="41"/>
        <v>114.83804862052554</v>
      </c>
      <c r="AL61" s="108">
        <v>3.73211374542712</v>
      </c>
      <c r="AM61" s="55">
        <f t="shared" si="42"/>
        <v>23669.046191557591</v>
      </c>
      <c r="AN61" s="135">
        <f t="shared" si="43"/>
        <v>4.2633578205119456</v>
      </c>
      <c r="AO61" s="177">
        <f t="shared" si="19"/>
        <v>4.0480380000000187</v>
      </c>
      <c r="AP61" s="52">
        <f t="shared" si="44"/>
        <v>112.79194722494607</v>
      </c>
      <c r="AQ61" s="108">
        <v>3.0241365276235284</v>
      </c>
      <c r="AR61" s="137">
        <f t="shared" si="45"/>
        <v>23247.328224156281</v>
      </c>
      <c r="AS61" s="135">
        <f t="shared" si="46"/>
        <v>3.3930526356115456</v>
      </c>
      <c r="AT61" s="177">
        <f t="shared" si="20"/>
        <v>4.0480380000000196</v>
      </c>
      <c r="AU61" s="52">
        <f t="shared" si="47"/>
        <v>118.84437736408127</v>
      </c>
      <c r="AV61" s="108">
        <v>14.313142531288733</v>
      </c>
      <c r="AW61" s="55">
        <f t="shared" si="48"/>
        <v>24494.782793919509</v>
      </c>
      <c r="AX61" s="135">
        <f t="shared" si="49"/>
        <v>16.920950082176333</v>
      </c>
      <c r="AY61" s="177">
        <f t="shared" si="21"/>
        <v>4.0480379999999956</v>
      </c>
      <c r="AZ61" s="52">
        <f t="shared" si="50"/>
        <v>94.510593602779764</v>
      </c>
      <c r="BA61" s="108">
        <v>13.609534123858074</v>
      </c>
      <c r="BB61" s="55">
        <f t="shared" si="51"/>
        <v>19479.394089738096</v>
      </c>
      <c r="BC61" s="135">
        <f t="shared" si="52"/>
        <v>12.794839968368869</v>
      </c>
      <c r="BD61" s="177">
        <f t="shared" si="22"/>
        <v>4.0480379999999876</v>
      </c>
      <c r="BE61" s="52">
        <f t="shared" si="53"/>
        <v>230.84819147994133</v>
      </c>
      <c r="BF61" s="108">
        <v>0.30811609998597389</v>
      </c>
      <c r="BG61" s="55">
        <f t="shared" si="54"/>
        <v>47579.670440339272</v>
      </c>
      <c r="BH61" s="93">
        <f t="shared" si="55"/>
        <v>0.70754159647393888</v>
      </c>
      <c r="BI61" s="177">
        <f t="shared" si="23"/>
        <v>4.0480380000000142</v>
      </c>
      <c r="BJ61" s="148">
        <v>100.52842801339771</v>
      </c>
      <c r="BK61" s="148">
        <f t="shared" si="12"/>
        <v>100.00000000000001</v>
      </c>
    </row>
    <row r="62" spans="1:63" ht="18.75">
      <c r="A62" s="69">
        <f t="shared" si="56"/>
        <v>27</v>
      </c>
      <c r="B62" s="8">
        <f t="shared" si="58"/>
        <v>2042</v>
      </c>
      <c r="C62" s="55">
        <f>'P Matrix'!C42</f>
        <v>21445.138150168517</v>
      </c>
      <c r="D62" s="73">
        <f>'P Matrix'!D42</f>
        <v>0.13725858018484477</v>
      </c>
      <c r="E62" s="177">
        <f t="shared" si="13"/>
        <v>4.048037999999992</v>
      </c>
      <c r="F62" s="79"/>
      <c r="G62" s="52">
        <f t="shared" si="57"/>
        <v>120.14635157363347</v>
      </c>
      <c r="H62" s="108">
        <v>1.0475947399523111</v>
      </c>
      <c r="I62" s="125">
        <f t="shared" si="24"/>
        <v>25765.551077352866</v>
      </c>
      <c r="J62" s="127">
        <f t="shared" si="25"/>
        <v>1.2520307779628777</v>
      </c>
      <c r="K62" s="177">
        <f t="shared" si="1"/>
        <v>4.0480380000000089</v>
      </c>
      <c r="L62" s="52">
        <f t="shared" si="59"/>
        <v>107.63468781341611</v>
      </c>
      <c r="M62" s="108">
        <v>0.40997836289178458</v>
      </c>
      <c r="N62" s="129">
        <f t="shared" si="27"/>
        <v>23082.407499089684</v>
      </c>
      <c r="O62" s="127">
        <f t="shared" si="28"/>
        <v>0.43895934684497007</v>
      </c>
      <c r="P62" s="177">
        <f t="shared" si="14"/>
        <v>4.0480379999999965</v>
      </c>
      <c r="Q62" s="52">
        <f t="shared" si="29"/>
        <v>110.91423022214221</v>
      </c>
      <c r="R62" s="108">
        <v>2.1473852669917979</v>
      </c>
      <c r="S62" s="130">
        <f t="shared" si="30"/>
        <v>23785.709899334357</v>
      </c>
      <c r="T62" s="127">
        <f t="shared" si="31"/>
        <v>2.3692361313659678</v>
      </c>
      <c r="U62" s="177">
        <f t="shared" si="15"/>
        <v>4.0480379999999743</v>
      </c>
      <c r="V62" s="52">
        <f t="shared" si="32"/>
        <v>106.58324557822601</v>
      </c>
      <c r="W62" s="108">
        <f>'CANSIM population ratio'!R31</f>
        <v>1.7302788450704871</v>
      </c>
      <c r="X62" s="133">
        <f t="shared" si="33"/>
        <v>22856.924259183947</v>
      </c>
      <c r="Y62" s="127">
        <f t="shared" si="34"/>
        <v>1.8344933737388094</v>
      </c>
      <c r="Z62" s="177">
        <f t="shared" si="16"/>
        <v>4.0480380000000009</v>
      </c>
      <c r="AA62" s="52">
        <f t="shared" si="35"/>
        <v>92.879459469331962</v>
      </c>
      <c r="AB62" s="108">
        <v>21.626301158194622</v>
      </c>
      <c r="AC62" s="134">
        <f t="shared" si="36"/>
        <v>19918.128396328015</v>
      </c>
      <c r="AD62" s="135">
        <f t="shared" si="37"/>
        <v>19.980807435150652</v>
      </c>
      <c r="AE62" s="177">
        <f t="shared" si="17"/>
        <v>4.0480379999999911</v>
      </c>
      <c r="AF62" s="52">
        <f t="shared" si="38"/>
        <v>95.227514728573908</v>
      </c>
      <c r="AG62" s="108">
        <v>38.051188661327522</v>
      </c>
      <c r="AH62" s="129">
        <f t="shared" si="39"/>
        <v>20421.672090514749</v>
      </c>
      <c r="AI62" s="135">
        <f t="shared" si="40"/>
        <v>36.044730831794105</v>
      </c>
      <c r="AJ62" s="177">
        <f t="shared" si="18"/>
        <v>4.0480380000000018</v>
      </c>
      <c r="AK62" s="52">
        <f t="shared" si="41"/>
        <v>114.83804862052554</v>
      </c>
      <c r="AL62" s="108">
        <v>3.73211374542712</v>
      </c>
      <c r="AM62" s="55">
        <f t="shared" si="42"/>
        <v>24627.178175629393</v>
      </c>
      <c r="AN62" s="135">
        <f t="shared" si="43"/>
        <v>4.2633578205119456</v>
      </c>
      <c r="AO62" s="177">
        <f t="shared" si="19"/>
        <v>4.0480379999999938</v>
      </c>
      <c r="AP62" s="52">
        <f t="shared" si="44"/>
        <v>112.79194722494607</v>
      </c>
      <c r="AQ62" s="108">
        <v>3.0241365276235288</v>
      </c>
      <c r="AR62" s="137">
        <f t="shared" si="45"/>
        <v>24188.38890465485</v>
      </c>
      <c r="AS62" s="135">
        <f t="shared" si="46"/>
        <v>3.3930526356115465</v>
      </c>
      <c r="AT62" s="177">
        <f t="shared" si="20"/>
        <v>4.0480379999999903</v>
      </c>
      <c r="AU62" s="52">
        <f t="shared" si="47"/>
        <v>118.84437736408127</v>
      </c>
      <c r="AV62" s="108">
        <v>14.313142531288733</v>
      </c>
      <c r="AW62" s="55">
        <f t="shared" si="48"/>
        <v>25486.340909434832</v>
      </c>
      <c r="AX62" s="135">
        <f t="shared" si="49"/>
        <v>16.920950082176333</v>
      </c>
      <c r="AY62" s="177">
        <f t="shared" si="21"/>
        <v>4.0480379999999991</v>
      </c>
      <c r="AZ62" s="52">
        <f t="shared" si="50"/>
        <v>94.510593602779764</v>
      </c>
      <c r="BA62" s="108">
        <v>13.609534123858074</v>
      </c>
      <c r="BB62" s="55">
        <f t="shared" si="51"/>
        <v>20267.927364660449</v>
      </c>
      <c r="BC62" s="135">
        <f t="shared" si="52"/>
        <v>12.794839968368869</v>
      </c>
      <c r="BD62" s="177">
        <f t="shared" si="22"/>
        <v>4.0480380000000018</v>
      </c>
      <c r="BE62" s="52">
        <f t="shared" si="53"/>
        <v>230.84819147994133</v>
      </c>
      <c r="BF62" s="108">
        <v>0.30811609998597378</v>
      </c>
      <c r="BG62" s="55">
        <f t="shared" si="54"/>
        <v>49505.713580038966</v>
      </c>
      <c r="BH62" s="93">
        <f t="shared" si="55"/>
        <v>0.70754159647393855</v>
      </c>
      <c r="BI62" s="177">
        <f t="shared" si="23"/>
        <v>4.048037999999984</v>
      </c>
      <c r="BJ62" s="148">
        <v>100.52842801339771</v>
      </c>
      <c r="BK62" s="148">
        <f t="shared" si="12"/>
        <v>100.00000000000001</v>
      </c>
    </row>
    <row r="63" spans="1:63" ht="18.75">
      <c r="A63" s="69">
        <f t="shared" si="56"/>
        <v>28</v>
      </c>
      <c r="B63" s="8">
        <f t="shared" si="58"/>
        <v>2043</v>
      </c>
      <c r="C63" s="55">
        <f>'P Matrix'!C43</f>
        <v>22313.245491639835</v>
      </c>
      <c r="D63" s="73">
        <f>'P Matrix'!D43</f>
        <v>0.13725858018484477</v>
      </c>
      <c r="E63" s="177">
        <f t="shared" si="13"/>
        <v>4.0480379999999938</v>
      </c>
      <c r="F63" s="79"/>
      <c r="G63" s="52">
        <f t="shared" si="57"/>
        <v>120.14635157363347</v>
      </c>
      <c r="H63" s="108">
        <v>1.0475947399523111</v>
      </c>
      <c r="I63" s="125">
        <f t="shared" si="24"/>
        <v>26808.550375873518</v>
      </c>
      <c r="J63" s="127">
        <f t="shared" si="25"/>
        <v>1.2520307779628777</v>
      </c>
      <c r="K63" s="177">
        <f t="shared" si="1"/>
        <v>4.0480379999999938</v>
      </c>
      <c r="L63" s="52">
        <f t="shared" si="59"/>
        <v>107.63468781341611</v>
      </c>
      <c r="M63" s="108">
        <v>0.40997836289178458</v>
      </c>
      <c r="N63" s="129">
        <f t="shared" si="27"/>
        <v>24016.79212596768</v>
      </c>
      <c r="O63" s="127">
        <f t="shared" si="28"/>
        <v>0.43895934684497007</v>
      </c>
      <c r="P63" s="177">
        <f t="shared" si="14"/>
        <v>4.0480379999999831</v>
      </c>
      <c r="Q63" s="52">
        <f t="shared" si="29"/>
        <v>110.91423022214221</v>
      </c>
      <c r="R63" s="108">
        <v>2.1473852669917979</v>
      </c>
      <c r="S63" s="130">
        <f t="shared" si="30"/>
        <v>24748.564474629173</v>
      </c>
      <c r="T63" s="127">
        <f t="shared" si="31"/>
        <v>2.3692361313659678</v>
      </c>
      <c r="U63" s="177">
        <f t="shared" si="15"/>
        <v>4.0480379999999965</v>
      </c>
      <c r="V63" s="52">
        <f t="shared" si="32"/>
        <v>106.58324557822601</v>
      </c>
      <c r="W63" s="108">
        <f>'CANSIM population ratio'!R32</f>
        <v>1.7302788450704871</v>
      </c>
      <c r="X63" s="133">
        <f t="shared" si="33"/>
        <v>23782.181238826928</v>
      </c>
      <c r="Y63" s="127">
        <f t="shared" si="34"/>
        <v>1.8344933737388094</v>
      </c>
      <c r="Z63" s="177">
        <f t="shared" si="16"/>
        <v>4.0480379999999867</v>
      </c>
      <c r="AA63" s="52">
        <f t="shared" si="35"/>
        <v>92.879459469331962</v>
      </c>
      <c r="AB63" s="108">
        <v>21.626301158194622</v>
      </c>
      <c r="AC63" s="134">
        <f t="shared" si="36"/>
        <v>20724.421802700163</v>
      </c>
      <c r="AD63" s="135">
        <f t="shared" si="37"/>
        <v>19.980807435150652</v>
      </c>
      <c r="AE63" s="177">
        <f t="shared" si="17"/>
        <v>4.0480379999999956</v>
      </c>
      <c r="AF63" s="52">
        <f t="shared" si="38"/>
        <v>95.227514728573908</v>
      </c>
      <c r="AG63" s="108">
        <v>38.051188661327522</v>
      </c>
      <c r="AH63" s="129">
        <f t="shared" si="39"/>
        <v>21248.349136974179</v>
      </c>
      <c r="AI63" s="135">
        <f t="shared" si="40"/>
        <v>36.044730831794105</v>
      </c>
      <c r="AJ63" s="177">
        <f t="shared" si="18"/>
        <v>4.0480379999999938</v>
      </c>
      <c r="AK63" s="52">
        <f t="shared" si="41"/>
        <v>114.83804862052554</v>
      </c>
      <c r="AL63" s="108">
        <v>3.73211374542712</v>
      </c>
      <c r="AM63" s="55">
        <f t="shared" si="42"/>
        <v>25624.095706506578</v>
      </c>
      <c r="AN63" s="135">
        <f t="shared" si="43"/>
        <v>4.2633578205119456</v>
      </c>
      <c r="AO63" s="177">
        <f t="shared" si="19"/>
        <v>4.048038</v>
      </c>
      <c r="AP63" s="52">
        <f t="shared" si="44"/>
        <v>112.79194722494607</v>
      </c>
      <c r="AQ63" s="108">
        <v>3.0241365276235288</v>
      </c>
      <c r="AR63" s="137">
        <f t="shared" si="45"/>
        <v>25167.54407910306</v>
      </c>
      <c r="AS63" s="135">
        <f t="shared" si="46"/>
        <v>3.3930526356115465</v>
      </c>
      <c r="AT63" s="177">
        <f t="shared" si="20"/>
        <v>4.0480379999999894</v>
      </c>
      <c r="AU63" s="52">
        <f t="shared" si="47"/>
        <v>118.84437736408127</v>
      </c>
      <c r="AV63" s="108">
        <v>14.313142531288731</v>
      </c>
      <c r="AW63" s="55">
        <f t="shared" si="48"/>
        <v>26518.037674258296</v>
      </c>
      <c r="AX63" s="135">
        <f t="shared" si="49"/>
        <v>16.920950082176329</v>
      </c>
      <c r="AY63" s="177">
        <f t="shared" si="21"/>
        <v>4.0480379999999867</v>
      </c>
      <c r="AZ63" s="52">
        <f t="shared" si="50"/>
        <v>94.510593602779764</v>
      </c>
      <c r="BA63" s="108">
        <v>13.609534123858074</v>
      </c>
      <c r="BB63" s="55">
        <f t="shared" si="51"/>
        <v>21088.380766194299</v>
      </c>
      <c r="BC63" s="135">
        <f t="shared" si="52"/>
        <v>12.794839968368869</v>
      </c>
      <c r="BD63" s="177">
        <f t="shared" si="22"/>
        <v>4.048037999999984</v>
      </c>
      <c r="BE63" s="52">
        <f t="shared" si="53"/>
        <v>230.84819147994133</v>
      </c>
      <c r="BF63" s="108">
        <v>0.30811609998597383</v>
      </c>
      <c r="BG63" s="55">
        <f t="shared" si="54"/>
        <v>51509.723677930102</v>
      </c>
      <c r="BH63" s="93">
        <f t="shared" si="55"/>
        <v>0.70754159647393866</v>
      </c>
      <c r="BI63" s="177">
        <f t="shared" si="23"/>
        <v>4.0480379999999965</v>
      </c>
      <c r="BJ63" s="148">
        <v>100.52842801339771</v>
      </c>
      <c r="BK63" s="148">
        <f t="shared" si="12"/>
        <v>100.00000000000001</v>
      </c>
    </row>
    <row r="64" spans="1:63" ht="18.75">
      <c r="A64" s="69">
        <f t="shared" si="56"/>
        <v>29</v>
      </c>
      <c r="B64" s="8">
        <f t="shared" si="58"/>
        <v>2044</v>
      </c>
      <c r="C64" s="55">
        <f>'P Matrix'!C44</f>
        <v>23216.494148174701</v>
      </c>
      <c r="D64" s="73">
        <f>'P Matrix'!D44</f>
        <v>0.13725858018484477</v>
      </c>
      <c r="E64" s="177">
        <f t="shared" si="13"/>
        <v>4.0480379999999956</v>
      </c>
      <c r="F64" s="79"/>
      <c r="G64" s="52">
        <f t="shared" si="57"/>
        <v>120.14635157363347</v>
      </c>
      <c r="H64" s="108">
        <v>1.0475947399523111</v>
      </c>
      <c r="I64" s="125">
        <f t="shared" si="24"/>
        <v>27893.770682338014</v>
      </c>
      <c r="J64" s="127">
        <f t="shared" si="25"/>
        <v>1.2520307779628777</v>
      </c>
      <c r="K64" s="177">
        <f t="shared" si="1"/>
        <v>4.048037999999976</v>
      </c>
      <c r="L64" s="52">
        <f t="shared" si="59"/>
        <v>107.63468781341611</v>
      </c>
      <c r="M64" s="108">
        <v>0.40997836289178458</v>
      </c>
      <c r="N64" s="129">
        <f t="shared" si="27"/>
        <v>24989.000997607858</v>
      </c>
      <c r="O64" s="127">
        <f t="shared" si="28"/>
        <v>0.43895934684497007</v>
      </c>
      <c r="P64" s="177">
        <f t="shared" si="14"/>
        <v>4.048037999999992</v>
      </c>
      <c r="Q64" s="52">
        <f t="shared" si="29"/>
        <v>110.91423022214221</v>
      </c>
      <c r="R64" s="108">
        <v>2.1473852669917979</v>
      </c>
      <c r="S64" s="130">
        <f t="shared" si="30"/>
        <v>25750.395769016664</v>
      </c>
      <c r="T64" s="127">
        <f t="shared" si="31"/>
        <v>2.3692361313659678</v>
      </c>
      <c r="U64" s="177">
        <f t="shared" si="15"/>
        <v>4.0480380000000089</v>
      </c>
      <c r="V64" s="52">
        <f t="shared" si="32"/>
        <v>106.58324557822601</v>
      </c>
      <c r="W64" s="108">
        <f>'CANSIM population ratio'!R33</f>
        <v>1.7302788450704871</v>
      </c>
      <c r="X64" s="133">
        <f t="shared" si="33"/>
        <v>24744.892972603513</v>
      </c>
      <c r="Y64" s="127">
        <f t="shared" si="34"/>
        <v>1.8344933737388094</v>
      </c>
      <c r="Z64" s="177">
        <f t="shared" si="16"/>
        <v>4.048038</v>
      </c>
      <c r="AA64" s="52">
        <f t="shared" si="35"/>
        <v>92.879459469331962</v>
      </c>
      <c r="AB64" s="108">
        <v>21.626301158194622</v>
      </c>
      <c r="AC64" s="134">
        <f t="shared" si="36"/>
        <v>21563.354272553748</v>
      </c>
      <c r="AD64" s="135">
        <f t="shared" si="37"/>
        <v>19.980807435150652</v>
      </c>
      <c r="AE64" s="177">
        <f t="shared" si="17"/>
        <v>4.0480379999999903</v>
      </c>
      <c r="AF64" s="52">
        <f t="shared" si="38"/>
        <v>95.227514728573908</v>
      </c>
      <c r="AG64" s="108">
        <v>38.051188661327522</v>
      </c>
      <c r="AH64" s="129">
        <f t="shared" si="39"/>
        <v>22108.490384411565</v>
      </c>
      <c r="AI64" s="135">
        <f t="shared" si="40"/>
        <v>36.044730831794105</v>
      </c>
      <c r="AJ64" s="177">
        <f t="shared" si="18"/>
        <v>4.0480379999999982</v>
      </c>
      <c r="AK64" s="52">
        <f t="shared" si="41"/>
        <v>114.83804862052554</v>
      </c>
      <c r="AL64" s="108">
        <v>3.73211374542712</v>
      </c>
      <c r="AM64" s="55">
        <f t="shared" si="42"/>
        <v>26661.36883786233</v>
      </c>
      <c r="AN64" s="135">
        <f t="shared" si="43"/>
        <v>4.2633578205119456</v>
      </c>
      <c r="AO64" s="177">
        <f t="shared" si="19"/>
        <v>4.0480379999999903</v>
      </c>
      <c r="AP64" s="52">
        <f t="shared" si="44"/>
        <v>112.79194722494607</v>
      </c>
      <c r="AQ64" s="108">
        <v>3.0241365276235279</v>
      </c>
      <c r="AR64" s="137">
        <f t="shared" si="45"/>
        <v>26186.335827091898</v>
      </c>
      <c r="AS64" s="135">
        <f t="shared" si="46"/>
        <v>3.3930526356115451</v>
      </c>
      <c r="AT64" s="177">
        <f t="shared" si="20"/>
        <v>4.0480379999999858</v>
      </c>
      <c r="AU64" s="52">
        <f t="shared" si="47"/>
        <v>118.84437736408127</v>
      </c>
      <c r="AV64" s="108">
        <v>14.313142531288731</v>
      </c>
      <c r="AW64" s="55">
        <f t="shared" si="48"/>
        <v>27591.497916166587</v>
      </c>
      <c r="AX64" s="135">
        <f t="shared" si="49"/>
        <v>16.920950082176329</v>
      </c>
      <c r="AY64" s="177">
        <f t="shared" si="21"/>
        <v>4.0480379999999965</v>
      </c>
      <c r="AZ64" s="52">
        <f t="shared" si="50"/>
        <v>94.510593602779764</v>
      </c>
      <c r="BA64" s="108">
        <v>13.609534123858074</v>
      </c>
      <c r="BB64" s="55">
        <f t="shared" si="51"/>
        <v>21942.046433194537</v>
      </c>
      <c r="BC64" s="135">
        <f t="shared" si="52"/>
        <v>12.794839968368869</v>
      </c>
      <c r="BD64" s="177">
        <f t="shared" si="22"/>
        <v>4.0480380000000062</v>
      </c>
      <c r="BE64" s="52">
        <f t="shared" si="53"/>
        <v>230.84819147994133</v>
      </c>
      <c r="BF64" s="108">
        <v>0.30811609998597378</v>
      </c>
      <c r="BG64" s="55">
        <f t="shared" si="54"/>
        <v>53594.856866107701</v>
      </c>
      <c r="BH64" s="93">
        <f t="shared" si="55"/>
        <v>0.70754159647393855</v>
      </c>
      <c r="BI64" s="177">
        <f t="shared" si="23"/>
        <v>4.0480379999999814</v>
      </c>
      <c r="BJ64" s="148">
        <v>100.52842801339771</v>
      </c>
      <c r="BK64" s="148">
        <f t="shared" si="12"/>
        <v>100.00000000000001</v>
      </c>
    </row>
    <row r="65" spans="1:63" ht="18.75">
      <c r="A65" s="69">
        <f t="shared" si="56"/>
        <v>30</v>
      </c>
      <c r="B65" s="8">
        <f t="shared" si="58"/>
        <v>2045</v>
      </c>
      <c r="C65" s="55">
        <f>'P Matrix'!C45</f>
        <v>24156.30665356059</v>
      </c>
      <c r="D65" s="73">
        <f>'P Matrix'!D45</f>
        <v>0.13725858018484477</v>
      </c>
      <c r="E65" s="177">
        <f t="shared" si="13"/>
        <v>4.0480380000000054</v>
      </c>
      <c r="F65" s="79"/>
      <c r="G65" s="52">
        <f t="shared" si="57"/>
        <v>120.14635157363347</v>
      </c>
      <c r="H65" s="108">
        <v>1.0475947399523111</v>
      </c>
      <c r="I65" s="125">
        <f t="shared" si="24"/>
        <v>29022.92111919192</v>
      </c>
      <c r="J65" s="127">
        <f t="shared" si="25"/>
        <v>1.2520307779628777</v>
      </c>
      <c r="K65" s="177">
        <f t="shared" si="1"/>
        <v>4.0480380000000151</v>
      </c>
      <c r="L65" s="52">
        <f t="shared" si="59"/>
        <v>107.63468781341611</v>
      </c>
      <c r="M65" s="108">
        <v>0.40997836289178458</v>
      </c>
      <c r="N65" s="129">
        <f t="shared" si="27"/>
        <v>26000.565253811405</v>
      </c>
      <c r="O65" s="127">
        <f t="shared" si="28"/>
        <v>0.43895934684497007</v>
      </c>
      <c r="P65" s="177">
        <f t="shared" si="14"/>
        <v>4.0480380000000045</v>
      </c>
      <c r="Q65" s="52">
        <f t="shared" si="29"/>
        <v>110.91423022214221</v>
      </c>
      <c r="R65" s="108">
        <v>2.1473852669917979</v>
      </c>
      <c r="S65" s="130">
        <f t="shared" si="30"/>
        <v>26792.78157489685</v>
      </c>
      <c r="T65" s="127">
        <f t="shared" si="31"/>
        <v>2.3692361313659678</v>
      </c>
      <c r="U65" s="177">
        <f t="shared" si="15"/>
        <v>4.0480379999999938</v>
      </c>
      <c r="V65" s="52">
        <f t="shared" si="32"/>
        <v>106.58324557822601</v>
      </c>
      <c r="W65" s="108">
        <f>'CANSIM population ratio'!R34</f>
        <v>1.7302788450704871</v>
      </c>
      <c r="X65" s="133">
        <f t="shared" si="33"/>
        <v>25746.575643193835</v>
      </c>
      <c r="Y65" s="127">
        <f t="shared" si="34"/>
        <v>1.8344933737388094</v>
      </c>
      <c r="Z65" s="177">
        <f t="shared" si="16"/>
        <v>4.0480380000000098</v>
      </c>
      <c r="AA65" s="52">
        <f t="shared" si="35"/>
        <v>92.879459469331962</v>
      </c>
      <c r="AB65" s="108">
        <v>21.626301158194622</v>
      </c>
      <c r="AC65" s="134">
        <f t="shared" si="36"/>
        <v>22436.247047581346</v>
      </c>
      <c r="AD65" s="135">
        <f t="shared" si="37"/>
        <v>19.980807435150652</v>
      </c>
      <c r="AE65" s="177">
        <f t="shared" si="17"/>
        <v>4.0480379999999938</v>
      </c>
      <c r="AF65" s="52">
        <f t="shared" si="38"/>
        <v>95.227514728573908</v>
      </c>
      <c r="AG65" s="108">
        <v>38.051188661327515</v>
      </c>
      <c r="AH65" s="129">
        <f t="shared" si="39"/>
        <v>23003.450476398892</v>
      </c>
      <c r="AI65" s="135">
        <f t="shared" si="40"/>
        <v>36.044730831794098</v>
      </c>
      <c r="AJ65" s="177">
        <f t="shared" si="18"/>
        <v>4.0480380000000009</v>
      </c>
      <c r="AK65" s="52">
        <f t="shared" si="41"/>
        <v>114.83804862052554</v>
      </c>
      <c r="AL65" s="108">
        <v>3.7321137454271196</v>
      </c>
      <c r="AM65" s="55">
        <f t="shared" si="42"/>
        <v>27740.631179739157</v>
      </c>
      <c r="AN65" s="135">
        <f t="shared" si="43"/>
        <v>4.2633578205119456</v>
      </c>
      <c r="AO65" s="177">
        <f t="shared" si="19"/>
        <v>4.0480380000000062</v>
      </c>
      <c r="AP65" s="52">
        <f t="shared" si="44"/>
        <v>112.79194722494607</v>
      </c>
      <c r="AQ65" s="108">
        <v>3.0241365276235284</v>
      </c>
      <c r="AR65" s="137">
        <f t="shared" si="45"/>
        <v>27246.368652180197</v>
      </c>
      <c r="AS65" s="135">
        <f t="shared" si="46"/>
        <v>3.3930526356115456</v>
      </c>
      <c r="AT65" s="177">
        <f t="shared" si="20"/>
        <v>4.0480380000000196</v>
      </c>
      <c r="AU65" s="52">
        <f t="shared" si="47"/>
        <v>118.84437736408127</v>
      </c>
      <c r="AV65" s="108">
        <v>14.313142531288733</v>
      </c>
      <c r="AW65" s="55">
        <f t="shared" si="48"/>
        <v>28708.412236582219</v>
      </c>
      <c r="AX65" s="135">
        <f t="shared" si="49"/>
        <v>16.920950082176333</v>
      </c>
      <c r="AY65" s="177">
        <f t="shared" si="21"/>
        <v>4.048038</v>
      </c>
      <c r="AZ65" s="52">
        <f t="shared" si="50"/>
        <v>94.510593602779764</v>
      </c>
      <c r="BA65" s="108">
        <v>13.609534123858074</v>
      </c>
      <c r="BB65" s="55">
        <f t="shared" si="51"/>
        <v>22830.2688107879</v>
      </c>
      <c r="BC65" s="135">
        <f t="shared" si="52"/>
        <v>12.794839968368869</v>
      </c>
      <c r="BD65" s="177">
        <f t="shared" si="22"/>
        <v>4.0480380000000187</v>
      </c>
      <c r="BE65" s="52">
        <f t="shared" si="53"/>
        <v>230.84819147994133</v>
      </c>
      <c r="BF65" s="108">
        <v>0.30811609998597383</v>
      </c>
      <c r="BG65" s="55">
        <f t="shared" si="54"/>
        <v>55764.397038093361</v>
      </c>
      <c r="BH65" s="93">
        <f t="shared" si="55"/>
        <v>0.70754159647393866</v>
      </c>
      <c r="BI65" s="177">
        <f t="shared" si="23"/>
        <v>4.0480380000000205</v>
      </c>
      <c r="BJ65" s="148">
        <v>100.52842801339771</v>
      </c>
      <c r="BK65" s="148">
        <f t="shared" si="12"/>
        <v>100.00000000000001</v>
      </c>
    </row>
    <row r="66" spans="1:63" ht="18.75">
      <c r="A66" s="69">
        <f t="shared" si="56"/>
        <v>31</v>
      </c>
      <c r="B66" s="8">
        <f t="shared" si="58"/>
        <v>2046</v>
      </c>
      <c r="C66" s="55">
        <f>'P Matrix'!C46</f>
        <v>25134.16312629325</v>
      </c>
      <c r="D66" s="73">
        <f>'P Matrix'!D46</f>
        <v>0.13725858018484477</v>
      </c>
      <c r="E66" s="177">
        <f t="shared" si="13"/>
        <v>4.0480379999999929</v>
      </c>
      <c r="F66" s="79"/>
      <c r="G66" s="52">
        <f t="shared" si="57"/>
        <v>120.14635157363347</v>
      </c>
      <c r="H66" s="108">
        <v>1.0475947399523111</v>
      </c>
      <c r="I66" s="125">
        <f t="shared" si="24"/>
        <v>30197.779994806835</v>
      </c>
      <c r="J66" s="127">
        <f t="shared" si="25"/>
        <v>1.2520307779628777</v>
      </c>
      <c r="K66" s="177">
        <f t="shared" si="1"/>
        <v>4.0480380000000018</v>
      </c>
      <c r="L66" s="52">
        <f t="shared" si="59"/>
        <v>107.63468781341611</v>
      </c>
      <c r="M66" s="108">
        <v>0.40997836289178458</v>
      </c>
      <c r="N66" s="129">
        <f t="shared" si="27"/>
        <v>27053.078015500483</v>
      </c>
      <c r="O66" s="127">
        <f t="shared" si="28"/>
        <v>0.43895934684497007</v>
      </c>
      <c r="P66" s="177">
        <f t="shared" si="14"/>
        <v>4.0480379999999867</v>
      </c>
      <c r="Q66" s="52">
        <f t="shared" si="29"/>
        <v>110.91423022214221</v>
      </c>
      <c r="R66" s="108">
        <v>2.1473852669917979</v>
      </c>
      <c r="S66" s="130">
        <f t="shared" si="30"/>
        <v>27877.363554305673</v>
      </c>
      <c r="T66" s="127">
        <f t="shared" si="31"/>
        <v>2.3692361313659678</v>
      </c>
      <c r="U66" s="177">
        <f t="shared" si="15"/>
        <v>4.0480380000000027</v>
      </c>
      <c r="V66" s="52">
        <f t="shared" si="32"/>
        <v>106.58324557822601</v>
      </c>
      <c r="W66" s="108">
        <f>'CANSIM population ratio'!R35</f>
        <v>1.7302788450704871</v>
      </c>
      <c r="X66" s="133">
        <f t="shared" si="33"/>
        <v>26788.806808929061</v>
      </c>
      <c r="Y66" s="127">
        <f t="shared" si="34"/>
        <v>1.8344933737388094</v>
      </c>
      <c r="Z66" s="177">
        <f t="shared" si="16"/>
        <v>4.0480379999999796</v>
      </c>
      <c r="AA66" s="52">
        <f t="shared" si="35"/>
        <v>92.879459469331962</v>
      </c>
      <c r="AB66" s="108">
        <v>21.626301158194625</v>
      </c>
      <c r="AC66" s="134">
        <f t="shared" si="36"/>
        <v>23344.474853841319</v>
      </c>
      <c r="AD66" s="135">
        <f t="shared" si="37"/>
        <v>19.980807435150655</v>
      </c>
      <c r="AE66" s="177">
        <f t="shared" si="17"/>
        <v>4.0480380000000071</v>
      </c>
      <c r="AF66" s="52">
        <f t="shared" si="38"/>
        <v>95.227514728573908</v>
      </c>
      <c r="AG66" s="108">
        <v>38.051188661327515</v>
      </c>
      <c r="AH66" s="129">
        <f t="shared" si="39"/>
        <v>23934.638892994695</v>
      </c>
      <c r="AI66" s="135">
        <f t="shared" si="40"/>
        <v>36.044730831794098</v>
      </c>
      <c r="AJ66" s="177">
        <f t="shared" si="18"/>
        <v>4.0480379999999805</v>
      </c>
      <c r="AK66" s="52">
        <f t="shared" si="41"/>
        <v>114.83804862052554</v>
      </c>
      <c r="AL66" s="108">
        <v>3.73211374542712</v>
      </c>
      <c r="AM66" s="55">
        <f t="shared" si="42"/>
        <v>28863.582471334845</v>
      </c>
      <c r="AN66" s="135">
        <f t="shared" si="43"/>
        <v>4.2633578205119456</v>
      </c>
      <c r="AO66" s="177">
        <f t="shared" si="19"/>
        <v>4.0480379999999938</v>
      </c>
      <c r="AP66" s="52">
        <f t="shared" si="44"/>
        <v>112.79194722494607</v>
      </c>
      <c r="AQ66" s="108">
        <v>3.0241365276235284</v>
      </c>
      <c r="AR66" s="137">
        <f t="shared" si="45"/>
        <v>28349.312008840541</v>
      </c>
      <c r="AS66" s="135">
        <f t="shared" si="46"/>
        <v>3.3930526356115456</v>
      </c>
      <c r="AT66" s="177">
        <f t="shared" si="20"/>
        <v>4.0480380000000062</v>
      </c>
      <c r="AU66" s="52">
        <f t="shared" si="47"/>
        <v>118.84437736408127</v>
      </c>
      <c r="AV66" s="108">
        <v>14.313142531288733</v>
      </c>
      <c r="AW66" s="55">
        <f t="shared" si="48"/>
        <v>29870.539673115713</v>
      </c>
      <c r="AX66" s="135">
        <f t="shared" si="49"/>
        <v>16.920950082176333</v>
      </c>
      <c r="AY66" s="177">
        <f t="shared" si="21"/>
        <v>4.0480379999999849</v>
      </c>
      <c r="AZ66" s="52">
        <f t="shared" si="50"/>
        <v>94.510593602779764</v>
      </c>
      <c r="BA66" s="108">
        <v>13.609534123858074</v>
      </c>
      <c r="BB66" s="55">
        <f t="shared" si="51"/>
        <v>23754.446767750735</v>
      </c>
      <c r="BC66" s="135">
        <f t="shared" si="52"/>
        <v>12.794839968368869</v>
      </c>
      <c r="BD66" s="177">
        <f t="shared" si="22"/>
        <v>4.0480379999999645</v>
      </c>
      <c r="BE66" s="52">
        <f t="shared" si="53"/>
        <v>230.84819147994133</v>
      </c>
      <c r="BF66" s="108">
        <v>0.30811609998597389</v>
      </c>
      <c r="BG66" s="55">
        <f t="shared" si="54"/>
        <v>58021.76102066625</v>
      </c>
      <c r="BH66" s="93">
        <f t="shared" si="55"/>
        <v>0.70754159647393888</v>
      </c>
      <c r="BI66" s="177">
        <f t="shared" si="23"/>
        <v>4.0480379999999929</v>
      </c>
      <c r="BJ66" s="148">
        <v>100.52842801339771</v>
      </c>
      <c r="BK66" s="148">
        <f t="shared" si="12"/>
        <v>100.00000000000001</v>
      </c>
    </row>
    <row r="67" spans="1:63" ht="18.75">
      <c r="A67" s="69">
        <f t="shared" si="56"/>
        <v>32</v>
      </c>
      <c r="B67" s="8">
        <f t="shared" si="58"/>
        <v>2047</v>
      </c>
      <c r="C67" s="55">
        <f>'P Matrix'!C47</f>
        <v>26151.603600627586</v>
      </c>
      <c r="D67" s="73">
        <f>'P Matrix'!D47</f>
        <v>0.13725858018484477</v>
      </c>
      <c r="E67" s="177">
        <f t="shared" si="13"/>
        <v>4.0480379999999911</v>
      </c>
      <c r="F67" s="79"/>
      <c r="G67" s="52">
        <f t="shared" si="57"/>
        <v>120.14635157363347</v>
      </c>
      <c r="H67" s="108">
        <v>1.0475947399523111</v>
      </c>
      <c r="I67" s="125">
        <f t="shared" si="24"/>
        <v>31420.197604153007</v>
      </c>
      <c r="J67" s="127">
        <f t="shared" si="25"/>
        <v>1.2520307779628777</v>
      </c>
      <c r="K67" s="177">
        <f t="shared" si="1"/>
        <v>4.0480379999999778</v>
      </c>
      <c r="L67" s="52">
        <f t="shared" si="59"/>
        <v>107.63468781341611</v>
      </c>
      <c r="M67" s="108">
        <v>0.40997836289178458</v>
      </c>
      <c r="N67" s="129">
        <f t="shared" si="27"/>
        <v>28148.196893737586</v>
      </c>
      <c r="O67" s="127">
        <f t="shared" si="28"/>
        <v>0.43895934684497007</v>
      </c>
      <c r="P67" s="177">
        <f t="shared" si="14"/>
        <v>4.0480379999999903</v>
      </c>
      <c r="Q67" s="52">
        <f t="shared" si="29"/>
        <v>110.91423022214221</v>
      </c>
      <c r="R67" s="108">
        <v>2.1473852669917979</v>
      </c>
      <c r="S67" s="130">
        <f t="shared" si="30"/>
        <v>29005.849824382112</v>
      </c>
      <c r="T67" s="127">
        <f t="shared" si="31"/>
        <v>2.3692361313659678</v>
      </c>
      <c r="U67" s="177">
        <f t="shared" si="15"/>
        <v>4.0480379999999805</v>
      </c>
      <c r="V67" s="52">
        <f t="shared" si="32"/>
        <v>106.58324557822601</v>
      </c>
      <c r="W67" s="108">
        <f>'CANSIM population ratio'!R36</f>
        <v>1.7302788450704871</v>
      </c>
      <c r="X67" s="133">
        <f t="shared" si="33"/>
        <v>27873.227888301099</v>
      </c>
      <c r="Y67" s="127">
        <f t="shared" si="34"/>
        <v>1.8344933737388094</v>
      </c>
      <c r="Z67" s="177">
        <f t="shared" si="16"/>
        <v>4.0480380000000071</v>
      </c>
      <c r="AA67" s="52">
        <f t="shared" si="35"/>
        <v>92.879459469331962</v>
      </c>
      <c r="AB67" s="108">
        <v>21.626301158194622</v>
      </c>
      <c r="AC67" s="134">
        <f t="shared" si="36"/>
        <v>24289.468066825255</v>
      </c>
      <c r="AD67" s="135">
        <f t="shared" si="37"/>
        <v>19.980807435150652</v>
      </c>
      <c r="AE67" s="177">
        <f t="shared" si="17"/>
        <v>4.0480379999999796</v>
      </c>
      <c r="AF67" s="52">
        <f t="shared" si="38"/>
        <v>95.227514728573908</v>
      </c>
      <c r="AG67" s="108">
        <v>38.051188661327522</v>
      </c>
      <c r="AH67" s="129">
        <f t="shared" si="39"/>
        <v>24903.522170545901</v>
      </c>
      <c r="AI67" s="135">
        <f t="shared" si="40"/>
        <v>36.044730831794105</v>
      </c>
      <c r="AJ67" s="177">
        <f t="shared" si="18"/>
        <v>4.0480380000000036</v>
      </c>
      <c r="AK67" s="52">
        <f t="shared" si="41"/>
        <v>114.83804862052554</v>
      </c>
      <c r="AL67" s="108">
        <v>3.73211374542712</v>
      </c>
      <c r="AM67" s="55">
        <f t="shared" si="42"/>
        <v>30031.991257935813</v>
      </c>
      <c r="AN67" s="135">
        <f t="shared" si="43"/>
        <v>4.2633578205119456</v>
      </c>
      <c r="AO67" s="177">
        <f t="shared" si="19"/>
        <v>4.0480379999999823</v>
      </c>
      <c r="AP67" s="52">
        <f t="shared" si="44"/>
        <v>112.79194722494607</v>
      </c>
      <c r="AQ67" s="108">
        <v>3.0241365276235279</v>
      </c>
      <c r="AR67" s="137">
        <f t="shared" si="45"/>
        <v>29496.902931696965</v>
      </c>
      <c r="AS67" s="135">
        <f t="shared" si="46"/>
        <v>3.3930526356115451</v>
      </c>
      <c r="AT67" s="177">
        <f t="shared" si="20"/>
        <v>4.0480379999999814</v>
      </c>
      <c r="AU67" s="52">
        <f t="shared" si="47"/>
        <v>118.84437736408127</v>
      </c>
      <c r="AV67" s="108">
        <v>14.313142531288733</v>
      </c>
      <c r="AW67" s="55">
        <f t="shared" si="48"/>
        <v>31079.710469888512</v>
      </c>
      <c r="AX67" s="135">
        <f t="shared" si="49"/>
        <v>16.920950082176333</v>
      </c>
      <c r="AY67" s="177">
        <f t="shared" si="21"/>
        <v>4.048038</v>
      </c>
      <c r="AZ67" s="52">
        <f t="shared" si="50"/>
        <v>94.510593602779764</v>
      </c>
      <c r="BA67" s="108">
        <v>13.609534123858074</v>
      </c>
      <c r="BB67" s="55">
        <f t="shared" si="51"/>
        <v>24716.035799599056</v>
      </c>
      <c r="BC67" s="135">
        <f t="shared" si="52"/>
        <v>12.794839968368869</v>
      </c>
      <c r="BD67" s="177">
        <f t="shared" si="22"/>
        <v>4.048038</v>
      </c>
      <c r="BE67" s="52">
        <f t="shared" si="53"/>
        <v>230.84819147994133</v>
      </c>
      <c r="BF67" s="108">
        <v>0.30811609998597383</v>
      </c>
      <c r="BG67" s="55">
        <f t="shared" si="54"/>
        <v>60370.503955052001</v>
      </c>
      <c r="BH67" s="93">
        <f t="shared" si="55"/>
        <v>0.70754159647393866</v>
      </c>
      <c r="BI67" s="177">
        <f t="shared" si="23"/>
        <v>4.0480379999999885</v>
      </c>
      <c r="BJ67" s="148">
        <v>100.52842801339771</v>
      </c>
      <c r="BK67" s="148">
        <f t="shared" si="12"/>
        <v>100.00000000000001</v>
      </c>
    </row>
    <row r="68" spans="1:63" ht="18.75">
      <c r="A68" s="69">
        <f t="shared" si="56"/>
        <v>33</v>
      </c>
      <c r="B68" s="8">
        <f t="shared" si="58"/>
        <v>2048</v>
      </c>
      <c r="C68" s="55">
        <f>'P Matrix'!C48</f>
        <v>27210.230451990359</v>
      </c>
      <c r="D68" s="73">
        <f>'P Matrix'!D48</f>
        <v>0.13725858018484477</v>
      </c>
      <c r="E68" s="177">
        <f t="shared" si="13"/>
        <v>4.048038</v>
      </c>
      <c r="F68" s="79"/>
      <c r="G68" s="52">
        <f t="shared" si="57"/>
        <v>120.14635157363347</v>
      </c>
      <c r="H68" s="108">
        <v>1.0475947399523111</v>
      </c>
      <c r="I68" s="125">
        <f t="shared" si="24"/>
        <v>32692.09914284421</v>
      </c>
      <c r="J68" s="127">
        <f t="shared" si="25"/>
        <v>1.2520307779628777</v>
      </c>
      <c r="K68" s="177">
        <f t="shared" si="1"/>
        <v>4.048038</v>
      </c>
      <c r="L68" s="52">
        <f t="shared" si="59"/>
        <v>107.63468781341611</v>
      </c>
      <c r="M68" s="108">
        <v>0.40997836289178458</v>
      </c>
      <c r="N68" s="129">
        <f t="shared" si="27"/>
        <v>29287.646600310905</v>
      </c>
      <c r="O68" s="127">
        <f t="shared" si="28"/>
        <v>0.43895934684497007</v>
      </c>
      <c r="P68" s="177">
        <f t="shared" si="14"/>
        <v>4.048038000000008</v>
      </c>
      <c r="Q68" s="52">
        <f t="shared" si="29"/>
        <v>110.91423022214221</v>
      </c>
      <c r="R68" s="108">
        <v>2.1473852669917979</v>
      </c>
      <c r="S68" s="130">
        <f t="shared" si="30"/>
        <v>30180.017647496032</v>
      </c>
      <c r="T68" s="127">
        <f t="shared" si="31"/>
        <v>2.3692361313659678</v>
      </c>
      <c r="U68" s="177">
        <f t="shared" si="15"/>
        <v>4.0480379999999938</v>
      </c>
      <c r="V68" s="52">
        <f t="shared" si="32"/>
        <v>106.58324557822601</v>
      </c>
      <c r="W68" s="108">
        <f>'CANSIM population ratio'!R37</f>
        <v>1.7302788450704869</v>
      </c>
      <c r="X68" s="133">
        <f t="shared" si="33"/>
        <v>29001.546745046122</v>
      </c>
      <c r="Y68" s="127">
        <f t="shared" si="34"/>
        <v>1.8344933737388092</v>
      </c>
      <c r="Z68" s="177">
        <f t="shared" si="16"/>
        <v>4.0480379999999903</v>
      </c>
      <c r="AA68" s="52">
        <f t="shared" si="35"/>
        <v>92.879459469331962</v>
      </c>
      <c r="AB68" s="108">
        <v>21.626301158194622</v>
      </c>
      <c r="AC68" s="134">
        <f t="shared" si="36"/>
        <v>25272.714964168208</v>
      </c>
      <c r="AD68" s="135">
        <f t="shared" si="37"/>
        <v>19.980807435150652</v>
      </c>
      <c r="AE68" s="177">
        <f t="shared" si="17"/>
        <v>4.0480380000000062</v>
      </c>
      <c r="AF68" s="52">
        <f t="shared" si="38"/>
        <v>95.227514728573908</v>
      </c>
      <c r="AG68" s="108">
        <v>38.051188661327522</v>
      </c>
      <c r="AH68" s="129">
        <f t="shared" si="39"/>
        <v>25911.626211348022</v>
      </c>
      <c r="AI68" s="135">
        <f t="shared" si="40"/>
        <v>36.044730831794105</v>
      </c>
      <c r="AJ68" s="177">
        <f t="shared" si="18"/>
        <v>4.0480379999999956</v>
      </c>
      <c r="AK68" s="52">
        <f t="shared" si="41"/>
        <v>114.83804862052554</v>
      </c>
      <c r="AL68" s="108">
        <v>3.73211374542712</v>
      </c>
      <c r="AM68" s="55">
        <f t="shared" si="42"/>
        <v>31247.697676213738</v>
      </c>
      <c r="AN68" s="135">
        <f t="shared" si="43"/>
        <v>4.2633578205119456</v>
      </c>
      <c r="AO68" s="177">
        <f t="shared" si="19"/>
        <v>4.0480380000000178</v>
      </c>
      <c r="AP68" s="52">
        <f t="shared" si="44"/>
        <v>112.79194722494607</v>
      </c>
      <c r="AQ68" s="108">
        <v>3.0241365276235284</v>
      </c>
      <c r="AR68" s="137">
        <f t="shared" si="45"/>
        <v>30690.94877119517</v>
      </c>
      <c r="AS68" s="135">
        <f t="shared" si="46"/>
        <v>3.3930526356115456</v>
      </c>
      <c r="AT68" s="177">
        <f t="shared" si="20"/>
        <v>4.0480379999999938</v>
      </c>
      <c r="AU68" s="52">
        <f t="shared" si="47"/>
        <v>118.84437736408127</v>
      </c>
      <c r="AV68" s="108">
        <v>14.313142531288731</v>
      </c>
      <c r="AW68" s="55">
        <f t="shared" si="48"/>
        <v>32337.828959999577</v>
      </c>
      <c r="AX68" s="135">
        <f t="shared" si="49"/>
        <v>16.920950082176329</v>
      </c>
      <c r="AY68" s="177">
        <f t="shared" si="21"/>
        <v>4.0480379999999965</v>
      </c>
      <c r="AZ68" s="52">
        <f t="shared" si="50"/>
        <v>94.510593602779764</v>
      </c>
      <c r="BA68" s="108">
        <v>13.609534123858074</v>
      </c>
      <c r="BB68" s="55">
        <f t="shared" si="51"/>
        <v>25716.550320860431</v>
      </c>
      <c r="BC68" s="135">
        <f t="shared" si="52"/>
        <v>12.794839968368869</v>
      </c>
      <c r="BD68" s="177">
        <f t="shared" si="22"/>
        <v>4.0480380000000062</v>
      </c>
      <c r="BE68" s="52">
        <f t="shared" si="53"/>
        <v>230.84819147994133</v>
      </c>
      <c r="BF68" s="108">
        <v>0.30811609998597378</v>
      </c>
      <c r="BG68" s="55">
        <f t="shared" si="54"/>
        <v>62814.32489594401</v>
      </c>
      <c r="BH68" s="93">
        <f t="shared" si="55"/>
        <v>0.70754159647393855</v>
      </c>
      <c r="BI68" s="177">
        <f t="shared" si="23"/>
        <v>4.0480380000000009</v>
      </c>
      <c r="BJ68" s="148">
        <v>100.52842801339771</v>
      </c>
      <c r="BK68" s="148">
        <f t="shared" si="12"/>
        <v>100.00000000000001</v>
      </c>
    </row>
    <row r="69" spans="1:63" ht="18.75">
      <c r="A69" s="69">
        <f t="shared" si="56"/>
        <v>34</v>
      </c>
      <c r="B69" s="8">
        <f t="shared" si="58"/>
        <v>2049</v>
      </c>
      <c r="C69" s="55">
        <f>'P Matrix'!C49</f>
        <v>28311.7109205745</v>
      </c>
      <c r="D69" s="73">
        <f>'P Matrix'!D49</f>
        <v>0.13725858018484477</v>
      </c>
      <c r="E69" s="177">
        <f t="shared" si="13"/>
        <v>4.0480379999999974</v>
      </c>
      <c r="F69" s="79"/>
      <c r="G69" s="52">
        <f t="shared" si="57"/>
        <v>120.14635157363347</v>
      </c>
      <c r="H69" s="108">
        <v>1.0475947399523111</v>
      </c>
      <c r="I69" s="125">
        <f t="shared" si="24"/>
        <v>34015.487739144221</v>
      </c>
      <c r="J69" s="127">
        <f t="shared" si="25"/>
        <v>1.2520307779628777</v>
      </c>
      <c r="K69" s="177">
        <f t="shared" si="1"/>
        <v>4.0480380000000071</v>
      </c>
      <c r="L69" s="52">
        <f t="shared" si="59"/>
        <v>107.63468781341611</v>
      </c>
      <c r="M69" s="108">
        <v>0.40997836289178458</v>
      </c>
      <c r="N69" s="129">
        <f t="shared" si="27"/>
        <v>30473.221663997196</v>
      </c>
      <c r="O69" s="127">
        <f t="shared" si="28"/>
        <v>0.43895934684497007</v>
      </c>
      <c r="P69" s="177">
        <f t="shared" si="14"/>
        <v>4.0480379999999894</v>
      </c>
      <c r="Q69" s="52">
        <f t="shared" si="29"/>
        <v>110.91423022214221</v>
      </c>
      <c r="R69" s="108">
        <v>2.1473852669917979</v>
      </c>
      <c r="S69" s="130">
        <f t="shared" si="30"/>
        <v>31401.716230273378</v>
      </c>
      <c r="T69" s="127">
        <f t="shared" si="31"/>
        <v>2.3692361313659678</v>
      </c>
      <c r="U69" s="177">
        <f t="shared" si="15"/>
        <v>4.0480380000000018</v>
      </c>
      <c r="V69" s="52">
        <f t="shared" si="32"/>
        <v>106.58324557822601</v>
      </c>
      <c r="W69" s="108">
        <f>'CANSIM population ratio'!R38</f>
        <v>1.7302788450704871</v>
      </c>
      <c r="X69" s="133">
        <f t="shared" si="33"/>
        <v>30175.540377873349</v>
      </c>
      <c r="Y69" s="127">
        <f t="shared" si="34"/>
        <v>1.8344933737388094</v>
      </c>
      <c r="Z69" s="177">
        <f t="shared" si="16"/>
        <v>4.0480379999999894</v>
      </c>
      <c r="AA69" s="52">
        <f t="shared" si="35"/>
        <v>92.879459469331962</v>
      </c>
      <c r="AB69" s="108">
        <v>21.626301158194622</v>
      </c>
      <c r="AC69" s="134">
        <f t="shared" si="36"/>
        <v>26295.764069549423</v>
      </c>
      <c r="AD69" s="135">
        <f t="shared" si="37"/>
        <v>19.980807435150652</v>
      </c>
      <c r="AE69" s="177">
        <f t="shared" si="17"/>
        <v>4.0480379999999974</v>
      </c>
      <c r="AF69" s="52">
        <f t="shared" si="38"/>
        <v>95.227514728573908</v>
      </c>
      <c r="AG69" s="108">
        <v>38.051188661327522</v>
      </c>
      <c r="AH69" s="129">
        <f t="shared" si="39"/>
        <v>26960.538686801348</v>
      </c>
      <c r="AI69" s="135">
        <f t="shared" si="40"/>
        <v>36.044730831794105</v>
      </c>
      <c r="AJ69" s="177">
        <f t="shared" si="18"/>
        <v>4.0480379999999903</v>
      </c>
      <c r="AK69" s="52">
        <f t="shared" si="41"/>
        <v>114.83804862052554</v>
      </c>
      <c r="AL69" s="108">
        <v>3.73211374542712</v>
      </c>
      <c r="AM69" s="55">
        <f t="shared" si="42"/>
        <v>32512.616352271983</v>
      </c>
      <c r="AN69" s="135">
        <f t="shared" si="43"/>
        <v>4.2633578205119456</v>
      </c>
      <c r="AO69" s="177">
        <f t="shared" si="19"/>
        <v>4.0480379999999876</v>
      </c>
      <c r="AP69" s="52">
        <f t="shared" si="44"/>
        <v>112.79194722494607</v>
      </c>
      <c r="AQ69" s="108">
        <v>3.0241365276235288</v>
      </c>
      <c r="AR69" s="137">
        <f t="shared" si="45"/>
        <v>31933.330040013683</v>
      </c>
      <c r="AS69" s="135">
        <f t="shared" si="46"/>
        <v>3.3930526356115465</v>
      </c>
      <c r="AT69" s="177">
        <f t="shared" si="20"/>
        <v>4.048038</v>
      </c>
      <c r="AU69" s="52">
        <f t="shared" si="47"/>
        <v>118.84437736408127</v>
      </c>
      <c r="AV69" s="108">
        <v>14.313142531288731</v>
      </c>
      <c r="AW69" s="55">
        <f t="shared" si="48"/>
        <v>33646.876564675367</v>
      </c>
      <c r="AX69" s="135">
        <f t="shared" si="49"/>
        <v>16.920950082176329</v>
      </c>
      <c r="AY69" s="177">
        <f t="shared" si="21"/>
        <v>4.048038000000008</v>
      </c>
      <c r="AZ69" s="52">
        <f t="shared" si="50"/>
        <v>94.510593602779764</v>
      </c>
      <c r="BA69" s="108">
        <v>13.609534123858074</v>
      </c>
      <c r="BB69" s="55">
        <f t="shared" si="51"/>
        <v>26757.566050137986</v>
      </c>
      <c r="BC69" s="135">
        <f t="shared" si="52"/>
        <v>12.794839968368869</v>
      </c>
      <c r="BD69" s="177">
        <f t="shared" si="22"/>
        <v>4.0480380000000098</v>
      </c>
      <c r="BE69" s="52">
        <f t="shared" si="53"/>
        <v>230.84819147994133</v>
      </c>
      <c r="BF69" s="108">
        <v>0.30811609998597383</v>
      </c>
      <c r="BG69" s="55">
        <f t="shared" si="54"/>
        <v>65357.072637175283</v>
      </c>
      <c r="BH69" s="93">
        <f t="shared" si="55"/>
        <v>0.70754159647393866</v>
      </c>
      <c r="BI69" s="177">
        <f t="shared" si="23"/>
        <v>4.0480379999999982</v>
      </c>
      <c r="BJ69" s="148">
        <v>100.52842801339771</v>
      </c>
      <c r="BK69" s="148">
        <f t="shared" si="12"/>
        <v>100.00000000000001</v>
      </c>
    </row>
    <row r="70" spans="1:63" ht="18.75">
      <c r="A70" s="69">
        <f t="shared" si="56"/>
        <v>35</v>
      </c>
      <c r="B70" s="67">
        <f t="shared" si="58"/>
        <v>2050</v>
      </c>
      <c r="C70" s="55">
        <f>'P Matrix'!C50</f>
        <v>29457.779737089506</v>
      </c>
      <c r="D70" s="73">
        <f>'P Matrix'!D50</f>
        <v>0.13725858018484477</v>
      </c>
      <c r="E70" s="177">
        <f t="shared" si="13"/>
        <v>4.0480380000000009</v>
      </c>
      <c r="F70" s="79"/>
      <c r="G70" s="52">
        <f t="shared" si="57"/>
        <v>120.14635157363347</v>
      </c>
      <c r="H70" s="108">
        <v>1.0475947399523111</v>
      </c>
      <c r="I70" s="125">
        <f t="shared" si="24"/>
        <v>35392.447608710121</v>
      </c>
      <c r="J70" s="127">
        <f t="shared" si="25"/>
        <v>1.2520307779628777</v>
      </c>
      <c r="K70" s="177">
        <f t="shared" si="1"/>
        <v>4.0480380000000054</v>
      </c>
      <c r="L70" s="52">
        <f t="shared" si="59"/>
        <v>107.63468781341611</v>
      </c>
      <c r="M70" s="108">
        <v>0.40997836289178458</v>
      </c>
      <c r="N70" s="129">
        <f t="shared" si="27"/>
        <v>31706.789256780037</v>
      </c>
      <c r="O70" s="127">
        <f t="shared" si="28"/>
        <v>0.43895934684497007</v>
      </c>
      <c r="P70" s="177">
        <f t="shared" si="14"/>
        <v>4.0480380000000089</v>
      </c>
      <c r="Q70" s="52">
        <f t="shared" si="29"/>
        <v>110.91423022214221</v>
      </c>
      <c r="R70" s="108">
        <v>2.1473852669917979</v>
      </c>
      <c r="S70" s="130">
        <f t="shared" si="30"/>
        <v>32672.869635927011</v>
      </c>
      <c r="T70" s="127">
        <f t="shared" si="31"/>
        <v>2.3692361313659678</v>
      </c>
      <c r="U70" s="177">
        <f t="shared" si="15"/>
        <v>4.0480379999999965</v>
      </c>
      <c r="V70" s="52">
        <f t="shared" si="32"/>
        <v>106.58324557822601</v>
      </c>
      <c r="W70" s="108">
        <f>'CANSIM population ratio'!R39</f>
        <v>1.7302788450704871</v>
      </c>
      <c r="X70" s="133">
        <f t="shared" si="33"/>
        <v>31397.057719075008</v>
      </c>
      <c r="Y70" s="127">
        <f t="shared" si="34"/>
        <v>1.8344933737388094</v>
      </c>
      <c r="Z70" s="177">
        <f t="shared" si="16"/>
        <v>4.0480380000000089</v>
      </c>
      <c r="AA70" s="52">
        <f t="shared" si="35"/>
        <v>92.879459469331962</v>
      </c>
      <c r="AB70" s="108">
        <v>21.626301158194622</v>
      </c>
      <c r="AC70" s="134">
        <f t="shared" si="36"/>
        <v>27360.22659147513</v>
      </c>
      <c r="AD70" s="135">
        <f t="shared" si="37"/>
        <v>19.980807435150652</v>
      </c>
      <c r="AE70" s="177">
        <f t="shared" si="17"/>
        <v>4.0480379999999991</v>
      </c>
      <c r="AF70" s="52">
        <f t="shared" si="38"/>
        <v>95.227514728573908</v>
      </c>
      <c r="AG70" s="108">
        <v>38.051188661327522</v>
      </c>
      <c r="AH70" s="129">
        <f t="shared" si="39"/>
        <v>28051.911537847769</v>
      </c>
      <c r="AI70" s="135">
        <f t="shared" si="40"/>
        <v>36.044730831794105</v>
      </c>
      <c r="AJ70" s="177">
        <f t="shared" si="18"/>
        <v>4.0480380000000045</v>
      </c>
      <c r="AK70" s="52">
        <f t="shared" si="41"/>
        <v>114.83804862052554</v>
      </c>
      <c r="AL70" s="108">
        <v>3.73211374542712</v>
      </c>
      <c r="AM70" s="55">
        <f t="shared" si="42"/>
        <v>33828.739417006167</v>
      </c>
      <c r="AN70" s="135">
        <f t="shared" si="43"/>
        <v>4.2633578205119456</v>
      </c>
      <c r="AO70" s="177">
        <f t="shared" si="19"/>
        <v>4.048038</v>
      </c>
      <c r="AP70" s="52">
        <f t="shared" si="44"/>
        <v>112.79194722494607</v>
      </c>
      <c r="AQ70" s="108">
        <v>3.0241365276235279</v>
      </c>
      <c r="AR70" s="137">
        <f t="shared" si="45"/>
        <v>33226.003374698848</v>
      </c>
      <c r="AS70" s="135">
        <f t="shared" si="46"/>
        <v>3.3930526356115451</v>
      </c>
      <c r="AT70" s="177">
        <f t="shared" si="20"/>
        <v>4.0480379999999876</v>
      </c>
      <c r="AU70" s="52">
        <f t="shared" si="47"/>
        <v>118.84437736408127</v>
      </c>
      <c r="AV70" s="108">
        <v>14.313142531288731</v>
      </c>
      <c r="AW70" s="55">
        <f t="shared" si="48"/>
        <v>35008.91491382652</v>
      </c>
      <c r="AX70" s="135">
        <f t="shared" si="49"/>
        <v>16.920950082176329</v>
      </c>
      <c r="AY70" s="177">
        <f t="shared" si="21"/>
        <v>4.0480379999999982</v>
      </c>
      <c r="AZ70" s="52">
        <f t="shared" si="50"/>
        <v>94.510593602779764</v>
      </c>
      <c r="BA70" s="108">
        <v>13.609534123858074</v>
      </c>
      <c r="BB70" s="55">
        <f t="shared" si="51"/>
        <v>27840.72249172267</v>
      </c>
      <c r="BC70" s="135">
        <f t="shared" si="52"/>
        <v>12.794839968368869</v>
      </c>
      <c r="BD70" s="177">
        <f t="shared" si="22"/>
        <v>4.0480379999999982</v>
      </c>
      <c r="BE70" s="52">
        <f t="shared" si="53"/>
        <v>230.84819147994133</v>
      </c>
      <c r="BF70" s="108">
        <v>0.30811609998597378</v>
      </c>
      <c r="BG70" s="55">
        <f t="shared" si="54"/>
        <v>68002.751773215743</v>
      </c>
      <c r="BH70" s="93">
        <f t="shared" si="55"/>
        <v>0.70754159647393855</v>
      </c>
      <c r="BI70" s="177">
        <f t="shared" si="23"/>
        <v>4.0480380000000045</v>
      </c>
      <c r="BJ70" s="148">
        <v>100.52842801339771</v>
      </c>
      <c r="BK70" s="148">
        <f t="shared" si="12"/>
        <v>100.00000000000001</v>
      </c>
    </row>
    <row r="71" spans="1:63">
      <c r="R71" s="107"/>
      <c r="S71" s="107"/>
      <c r="V71" s="62"/>
      <c r="W71" s="107"/>
      <c r="X71" s="107"/>
      <c r="Y71" s="62"/>
    </row>
    <row r="72" spans="1:63">
      <c r="V72" s="62"/>
      <c r="W72" s="62"/>
      <c r="X72" s="62"/>
      <c r="Y72" s="62"/>
    </row>
  </sheetData>
  <sheetProtection algorithmName="SHA-512" hashValue="pPNseZsksEI16uXrArokF61d+NQlz4Cf8i08creeT0HWTPL3pX6wGny3w2Sur8t7IOskbKmzlXUk5Yku/ESfsA==" saltValue="VPoTudwCvkSCI9ZpRhC5Sw==" spinCount="100000" sheet="1" objects="1" scenarios="1"/>
  <mergeCells count="2">
    <mergeCell ref="A6:F6"/>
    <mergeCell ref="A4:F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119"/>
  <sheetViews>
    <sheetView zoomScale="85" zoomScaleNormal="85" workbookViewId="0"/>
  </sheetViews>
  <sheetFormatPr defaultColWidth="9.140625" defaultRowHeight="15"/>
  <cols>
    <col min="1" max="1" width="10.7109375" style="314" customWidth="1"/>
    <col min="2" max="2" width="13" style="204" customWidth="1"/>
    <col min="3" max="4" width="11.140625" style="204" customWidth="1"/>
    <col min="5" max="5" width="11" style="225" customWidth="1"/>
    <col min="6" max="6" width="9.140625" style="204"/>
    <col min="7" max="7" width="10.85546875" style="204" customWidth="1"/>
    <col min="8" max="8" width="9" style="204" customWidth="1"/>
    <col min="9" max="9" width="11.140625" style="204" customWidth="1"/>
    <col min="10" max="10" width="11.5703125" style="204" customWidth="1"/>
    <col min="11" max="11" width="10.42578125" style="204" customWidth="1"/>
    <col min="12" max="16" width="9.140625" style="204"/>
    <col min="17" max="17" width="10.28515625" style="204" customWidth="1"/>
    <col min="18" max="18" width="9.140625" style="204"/>
    <col min="19" max="19" width="10.140625" style="204" customWidth="1"/>
    <col min="20" max="24" width="9.140625" style="204"/>
    <col min="25" max="26" width="9.140625" style="204" customWidth="1"/>
    <col min="27" max="27" width="10.28515625" style="204" customWidth="1"/>
    <col min="28" max="32" width="9.140625" style="204"/>
    <col min="33" max="33" width="10.7109375" style="204" customWidth="1"/>
    <col min="34" max="34" width="10.42578125" style="204" customWidth="1"/>
    <col min="35" max="35" width="10.85546875" style="204" customWidth="1"/>
    <col min="36" max="40" width="9.140625" style="204"/>
    <col min="41" max="41" width="11" style="204" customWidth="1"/>
    <col min="42" max="42" width="11.7109375" style="204" customWidth="1"/>
    <col min="43" max="43" width="10.85546875" style="204" customWidth="1"/>
    <col min="44" max="48" width="9.140625" style="204"/>
    <col min="49" max="49" width="10.28515625" style="204" customWidth="1"/>
    <col min="50" max="50" width="10.140625" style="204" customWidth="1"/>
    <col min="51" max="51" width="10.42578125" style="204" customWidth="1"/>
    <col min="52" max="56" width="9.140625" style="204"/>
    <col min="57" max="58" width="10.42578125" style="204" customWidth="1"/>
    <col min="59" max="59" width="10.5703125" style="204" customWidth="1"/>
    <col min="60" max="64" width="9.140625" style="204"/>
    <col min="65" max="65" width="10.42578125" style="204" customWidth="1"/>
    <col min="66" max="66" width="10.5703125" style="204" customWidth="1"/>
    <col min="67" max="67" width="10" style="204" customWidth="1"/>
    <col min="68" max="72" width="9.140625" style="204"/>
    <col min="73" max="73" width="10.5703125" style="204" customWidth="1"/>
    <col min="74" max="74" width="11" style="204" customWidth="1"/>
    <col min="75" max="75" width="10.28515625" style="204" customWidth="1"/>
    <col min="76" max="80" width="9.140625" style="204"/>
    <col min="81" max="81" width="10.42578125" style="204" customWidth="1"/>
    <col min="82" max="82" width="10.140625" style="204" customWidth="1"/>
    <col min="83" max="83" width="10.42578125" style="204" customWidth="1"/>
    <col min="84" max="88" width="9.140625" style="204"/>
    <col min="89" max="89" width="10.42578125" style="204" customWidth="1"/>
    <col min="90" max="90" width="10.85546875" style="204" customWidth="1"/>
    <col min="91" max="91" width="10.42578125" style="204" customWidth="1"/>
    <col min="92" max="16384" width="9.140625" style="204"/>
  </cols>
  <sheetData>
    <row r="1" spans="1:1" ht="27" customHeight="1">
      <c r="A1" s="203" t="s">
        <v>329</v>
      </c>
    </row>
    <row r="17" spans="6:84" ht="22.5" customHeight="1"/>
    <row r="18" spans="6:84" ht="22.5" customHeight="1">
      <c r="AA18" s="225"/>
      <c r="AB18" s="225"/>
      <c r="AV18" s="225"/>
      <c r="AW18" s="225"/>
      <c r="AX18" s="225"/>
      <c r="AY18" s="225"/>
      <c r="AZ18" s="225"/>
      <c r="BG18" s="315"/>
      <c r="BH18" s="315"/>
      <c r="CD18" s="225"/>
      <c r="CE18" s="225"/>
      <c r="CF18" s="225"/>
    </row>
    <row r="19" spans="6:84" ht="24" customHeight="1">
      <c r="F19" s="316"/>
      <c r="K19" s="315"/>
      <c r="L19" s="315"/>
      <c r="S19" s="225"/>
      <c r="T19" s="225"/>
      <c r="AA19" s="225"/>
      <c r="AB19" s="225"/>
      <c r="AQ19" s="225"/>
      <c r="AR19" s="225"/>
      <c r="AV19" s="225"/>
      <c r="AW19" s="225"/>
      <c r="AX19" s="225"/>
      <c r="AY19" s="225"/>
      <c r="AZ19" s="315"/>
      <c r="BG19" s="315"/>
      <c r="BH19" s="315"/>
      <c r="BL19" s="225"/>
      <c r="BM19" s="225"/>
      <c r="BN19" s="225"/>
      <c r="BO19" s="225"/>
      <c r="BP19" s="225"/>
      <c r="BW19" s="225"/>
      <c r="BX19" s="225"/>
      <c r="CD19" s="225"/>
      <c r="CE19" s="225"/>
      <c r="CF19" s="225"/>
    </row>
    <row r="36" spans="1:94" ht="22.5" customHeight="1"/>
    <row r="37" spans="1:94" ht="22.5" customHeight="1">
      <c r="AA37" s="225"/>
      <c r="AB37" s="225"/>
      <c r="AV37" s="225"/>
      <c r="AW37" s="225"/>
      <c r="AX37" s="225"/>
      <c r="AY37" s="225"/>
      <c r="AZ37" s="225"/>
      <c r="BG37" s="315"/>
      <c r="BH37" s="315"/>
      <c r="CD37" s="225"/>
      <c r="CE37" s="225"/>
      <c r="CF37" s="225"/>
    </row>
    <row r="38" spans="1:94" ht="24" customHeight="1">
      <c r="F38" s="316"/>
      <c r="K38" s="315"/>
      <c r="L38" s="315"/>
      <c r="S38" s="225"/>
      <c r="T38" s="225"/>
      <c r="AA38" s="225"/>
      <c r="AB38" s="225"/>
      <c r="AQ38" s="225"/>
      <c r="AR38" s="225"/>
      <c r="AV38" s="225"/>
      <c r="AW38" s="225"/>
      <c r="AX38" s="225"/>
      <c r="AY38" s="225"/>
      <c r="AZ38" s="315"/>
      <c r="BG38" s="315"/>
      <c r="BH38" s="315"/>
      <c r="BL38" s="225"/>
      <c r="BM38" s="225"/>
      <c r="BN38" s="225"/>
      <c r="BO38" s="225"/>
      <c r="BP38" s="225"/>
      <c r="BW38" s="225"/>
      <c r="BX38" s="225"/>
      <c r="CD38" s="225"/>
      <c r="CE38" s="225"/>
      <c r="CF38" s="225"/>
    </row>
    <row r="39" spans="1:94" ht="20.25" customHeight="1">
      <c r="F39" s="317" t="s">
        <v>55</v>
      </c>
      <c r="K39" s="315"/>
      <c r="L39" s="318"/>
      <c r="N39" s="319" t="s">
        <v>184</v>
      </c>
      <c r="S39" s="225"/>
      <c r="T39" s="318"/>
      <c r="V39" s="319" t="s">
        <v>64</v>
      </c>
      <c r="W39" s="320"/>
      <c r="AA39" s="225"/>
      <c r="AB39" s="318"/>
      <c r="AD39" s="319" t="s">
        <v>56</v>
      </c>
      <c r="AL39" s="317" t="s">
        <v>57</v>
      </c>
      <c r="AQ39" s="225"/>
      <c r="AR39" s="318"/>
      <c r="AT39" s="319" t="s">
        <v>58</v>
      </c>
      <c r="AV39" s="225"/>
      <c r="AW39" s="225"/>
      <c r="AX39" s="225"/>
      <c r="AY39" s="225"/>
      <c r="AZ39" s="318"/>
      <c r="BB39" s="319" t="s">
        <v>59</v>
      </c>
      <c r="BG39" s="315"/>
      <c r="BH39" s="321"/>
      <c r="BJ39" s="319" t="s">
        <v>60</v>
      </c>
      <c r="BL39" s="225"/>
      <c r="BM39" s="225"/>
      <c r="BN39" s="225"/>
      <c r="BO39" s="225"/>
      <c r="BP39" s="318"/>
      <c r="BR39" s="319" t="s">
        <v>65</v>
      </c>
      <c r="BW39" s="225"/>
      <c r="BX39" s="318"/>
      <c r="BZ39" s="319" t="s">
        <v>66</v>
      </c>
      <c r="CD39" s="225"/>
      <c r="CE39" s="225"/>
      <c r="CF39" s="318"/>
      <c r="CH39" s="322" t="s">
        <v>74</v>
      </c>
    </row>
    <row r="40" spans="1:94" ht="22.5" customHeight="1">
      <c r="F40" s="472" t="s">
        <v>219</v>
      </c>
      <c r="G40" s="473"/>
      <c r="H40" s="473"/>
      <c r="I40" s="473"/>
      <c r="J40" s="473"/>
      <c r="K40" s="473"/>
      <c r="L40" s="473"/>
      <c r="N40" s="472" t="s">
        <v>219</v>
      </c>
      <c r="O40" s="473"/>
      <c r="P40" s="473"/>
      <c r="Q40" s="473"/>
      <c r="R40" s="473"/>
      <c r="S40" s="473"/>
      <c r="T40" s="473"/>
      <c r="V40" s="472" t="s">
        <v>219</v>
      </c>
      <c r="W40" s="473"/>
      <c r="X40" s="473"/>
      <c r="Y40" s="473"/>
      <c r="Z40" s="473"/>
      <c r="AA40" s="473"/>
      <c r="AB40" s="473"/>
      <c r="AD40" s="472" t="s">
        <v>219</v>
      </c>
      <c r="AE40" s="473"/>
      <c r="AF40" s="473"/>
      <c r="AG40" s="473"/>
      <c r="AH40" s="473"/>
      <c r="AI40" s="473"/>
      <c r="AJ40" s="473"/>
      <c r="AL40" s="472" t="s">
        <v>219</v>
      </c>
      <c r="AM40" s="473"/>
      <c r="AN40" s="473"/>
      <c r="AO40" s="473"/>
      <c r="AP40" s="473"/>
      <c r="AQ40" s="473"/>
      <c r="AR40" s="473"/>
      <c r="AT40" s="472" t="s">
        <v>219</v>
      </c>
      <c r="AU40" s="473"/>
      <c r="AV40" s="473"/>
      <c r="AW40" s="473"/>
      <c r="AX40" s="473"/>
      <c r="AY40" s="474"/>
      <c r="AZ40" s="474"/>
      <c r="BB40" s="472" t="s">
        <v>219</v>
      </c>
      <c r="BC40" s="473"/>
      <c r="BD40" s="473"/>
      <c r="BE40" s="473"/>
      <c r="BF40" s="473"/>
      <c r="BG40" s="473"/>
      <c r="BH40" s="473"/>
      <c r="BJ40" s="472" t="s">
        <v>219</v>
      </c>
      <c r="BK40" s="473"/>
      <c r="BL40" s="473"/>
      <c r="BM40" s="473"/>
      <c r="BN40" s="473"/>
      <c r="BO40" s="473"/>
      <c r="BP40" s="473"/>
      <c r="BR40" s="472" t="s">
        <v>219</v>
      </c>
      <c r="BS40" s="473"/>
      <c r="BT40" s="473"/>
      <c r="BU40" s="473"/>
      <c r="BV40" s="473"/>
      <c r="BW40" s="473"/>
      <c r="BX40" s="473"/>
      <c r="BZ40" s="472" t="s">
        <v>219</v>
      </c>
      <c r="CA40" s="473"/>
      <c r="CB40" s="473"/>
      <c r="CC40" s="473"/>
      <c r="CD40" s="473"/>
      <c r="CE40" s="473"/>
      <c r="CF40" s="473"/>
      <c r="CH40" s="472" t="s">
        <v>219</v>
      </c>
      <c r="CI40" s="473"/>
      <c r="CJ40" s="473"/>
      <c r="CK40" s="473"/>
      <c r="CL40" s="473"/>
      <c r="CM40" s="473"/>
      <c r="CN40" s="473"/>
    </row>
    <row r="41" spans="1:94" ht="43.5" customHeight="1">
      <c r="A41" s="323" t="s">
        <v>44</v>
      </c>
      <c r="B41" s="278" t="s">
        <v>23</v>
      </c>
      <c r="C41" s="324" t="s">
        <v>1</v>
      </c>
      <c r="D41" s="280" t="s">
        <v>239</v>
      </c>
      <c r="E41" s="325"/>
      <c r="F41" s="326" t="s">
        <v>182</v>
      </c>
      <c r="G41" s="326" t="s">
        <v>183</v>
      </c>
      <c r="H41" s="326" t="s">
        <v>176</v>
      </c>
      <c r="I41" s="326" t="s">
        <v>220</v>
      </c>
      <c r="J41" s="326" t="s">
        <v>221</v>
      </c>
      <c r="K41" s="326" t="s">
        <v>158</v>
      </c>
      <c r="L41" s="326" t="s">
        <v>181</v>
      </c>
      <c r="N41" s="326" t="s">
        <v>182</v>
      </c>
      <c r="O41" s="326" t="s">
        <v>183</v>
      </c>
      <c r="P41" s="326" t="s">
        <v>176</v>
      </c>
      <c r="Q41" s="326" t="s">
        <v>220</v>
      </c>
      <c r="R41" s="326" t="s">
        <v>221</v>
      </c>
      <c r="S41" s="326" t="s">
        <v>158</v>
      </c>
      <c r="T41" s="326" t="s">
        <v>181</v>
      </c>
      <c r="V41" s="326" t="s">
        <v>182</v>
      </c>
      <c r="W41" s="326" t="s">
        <v>183</v>
      </c>
      <c r="X41" s="326" t="s">
        <v>176</v>
      </c>
      <c r="Y41" s="326" t="s">
        <v>220</v>
      </c>
      <c r="Z41" s="326" t="s">
        <v>221</v>
      </c>
      <c r="AA41" s="326" t="s">
        <v>158</v>
      </c>
      <c r="AB41" s="326" t="s">
        <v>181</v>
      </c>
      <c r="AD41" s="326" t="s">
        <v>182</v>
      </c>
      <c r="AE41" s="326" t="s">
        <v>183</v>
      </c>
      <c r="AF41" s="326" t="s">
        <v>176</v>
      </c>
      <c r="AG41" s="326" t="s">
        <v>220</v>
      </c>
      <c r="AH41" s="326" t="s">
        <v>221</v>
      </c>
      <c r="AI41" s="326" t="s">
        <v>158</v>
      </c>
      <c r="AJ41" s="326" t="s">
        <v>181</v>
      </c>
      <c r="AL41" s="326" t="s">
        <v>182</v>
      </c>
      <c r="AM41" s="326" t="s">
        <v>183</v>
      </c>
      <c r="AN41" s="326" t="s">
        <v>176</v>
      </c>
      <c r="AO41" s="326" t="s">
        <v>220</v>
      </c>
      <c r="AP41" s="326" t="s">
        <v>221</v>
      </c>
      <c r="AQ41" s="326" t="s">
        <v>158</v>
      </c>
      <c r="AR41" s="326" t="s">
        <v>181</v>
      </c>
      <c r="AT41" s="326" t="s">
        <v>182</v>
      </c>
      <c r="AU41" s="326" t="s">
        <v>183</v>
      </c>
      <c r="AV41" s="326" t="s">
        <v>176</v>
      </c>
      <c r="AW41" s="326" t="s">
        <v>220</v>
      </c>
      <c r="AX41" s="326" t="s">
        <v>221</v>
      </c>
      <c r="AY41" s="326" t="s">
        <v>158</v>
      </c>
      <c r="AZ41" s="326" t="s">
        <v>181</v>
      </c>
      <c r="BB41" s="326" t="s">
        <v>182</v>
      </c>
      <c r="BC41" s="326" t="s">
        <v>183</v>
      </c>
      <c r="BD41" s="326" t="s">
        <v>176</v>
      </c>
      <c r="BE41" s="326" t="s">
        <v>220</v>
      </c>
      <c r="BF41" s="326" t="s">
        <v>221</v>
      </c>
      <c r="BG41" s="326" t="s">
        <v>158</v>
      </c>
      <c r="BH41" s="326" t="s">
        <v>181</v>
      </c>
      <c r="BJ41" s="326" t="s">
        <v>182</v>
      </c>
      <c r="BK41" s="326" t="s">
        <v>183</v>
      </c>
      <c r="BL41" s="326" t="s">
        <v>176</v>
      </c>
      <c r="BM41" s="326" t="s">
        <v>220</v>
      </c>
      <c r="BN41" s="326" t="s">
        <v>221</v>
      </c>
      <c r="BO41" s="326" t="s">
        <v>158</v>
      </c>
      <c r="BP41" s="326" t="s">
        <v>181</v>
      </c>
      <c r="BR41" s="326" t="s">
        <v>182</v>
      </c>
      <c r="BS41" s="326" t="s">
        <v>183</v>
      </c>
      <c r="BT41" s="326" t="s">
        <v>176</v>
      </c>
      <c r="BU41" s="326" t="s">
        <v>220</v>
      </c>
      <c r="BV41" s="326" t="s">
        <v>221</v>
      </c>
      <c r="BW41" s="326" t="s">
        <v>158</v>
      </c>
      <c r="BX41" s="326" t="s">
        <v>181</v>
      </c>
      <c r="BZ41" s="326" t="s">
        <v>182</v>
      </c>
      <c r="CA41" s="326" t="s">
        <v>183</v>
      </c>
      <c r="CB41" s="326" t="s">
        <v>176</v>
      </c>
      <c r="CC41" s="326" t="s">
        <v>220</v>
      </c>
      <c r="CD41" s="326" t="s">
        <v>221</v>
      </c>
      <c r="CE41" s="326" t="s">
        <v>158</v>
      </c>
      <c r="CF41" s="326" t="s">
        <v>181</v>
      </c>
      <c r="CH41" s="326" t="s">
        <v>182</v>
      </c>
      <c r="CI41" s="326" t="s">
        <v>183</v>
      </c>
      <c r="CJ41" s="326" t="s">
        <v>176</v>
      </c>
      <c r="CK41" s="326" t="s">
        <v>220</v>
      </c>
      <c r="CL41" s="326" t="s">
        <v>221</v>
      </c>
      <c r="CM41" s="326" t="s">
        <v>158</v>
      </c>
      <c r="CN41" s="326" t="s">
        <v>181</v>
      </c>
      <c r="CP41" s="327" t="s">
        <v>223</v>
      </c>
    </row>
    <row r="42" spans="1:94" ht="18.75">
      <c r="A42" s="348"/>
      <c r="B42" s="65">
        <v>2014</v>
      </c>
      <c r="C42" s="328">
        <f>'Provincial spending Projection '!C34</f>
        <v>6050</v>
      </c>
      <c r="D42" s="293"/>
      <c r="E42" s="329"/>
      <c r="F42" s="330">
        <f>'Provincial spending Projection '!J34/100*'Type of service'!G26</f>
        <v>0.48859264633815547</v>
      </c>
      <c r="G42" s="330">
        <f>'Provincial spending Projection '!J34/100*'Type of service'!K26</f>
        <v>0.17443425252381822</v>
      </c>
      <c r="H42" s="330">
        <f>'Provincial spending Projection '!J34/100*'Type of service'!O26</f>
        <v>0.16416834386999599</v>
      </c>
      <c r="I42" s="330">
        <f>'Provincial spending Projection '!J34/100*'Type of service'!S26</f>
        <v>0.22054939125969159</v>
      </c>
      <c r="J42" s="330">
        <f>'Provincial spending Projection '!J34/100*'Type of service'!W26</f>
        <v>3.9798386392726294E-2</v>
      </c>
      <c r="K42" s="330">
        <f>'Provincial spending Projection '!J34/100*'Type of service'!AA26</f>
        <v>0.25273701661496734</v>
      </c>
      <c r="L42" s="330">
        <f>'Provincial spending Projection '!J34/100*'Type of service'!AE26</f>
        <v>0.31826982730360043</v>
      </c>
      <c r="N42" s="331">
        <f>'Provincial spending Projection '!O34/100*'Type of service'!G26</f>
        <v>0.12687332112443969</v>
      </c>
      <c r="O42" s="331">
        <f>'Provincial spending Projection '!O34/100*'Type of service'!K26</f>
        <v>4.5295509667247574E-2</v>
      </c>
      <c r="P42" s="331">
        <f>'Provincial spending Projection '!O34/100*'Type of service'!O26</f>
        <v>4.2629751320223432E-2</v>
      </c>
      <c r="Q42" s="331">
        <f>'Provincial spending Projection '!O34/100*'Type of service'!S26</f>
        <v>5.7270271975653701E-2</v>
      </c>
      <c r="R42" s="331">
        <f>'Provincial spending Projection '!O34/100*'Type of service'!W26</f>
        <v>1.0334485168539012E-2</v>
      </c>
      <c r="S42" s="331">
        <f>'Provincial spending Projection '!O34/100*'Type of service'!AA26</f>
        <v>6.5628463525484529E-2</v>
      </c>
      <c r="T42" s="331">
        <f>'Provincial spending Projection '!O34/100*'Type of service'!AE26</f>
        <v>8.2645431334966629E-2</v>
      </c>
      <c r="V42" s="332">
        <f>'Provincial spending Projection '!T34/100*'Type of service'!G26</f>
        <v>0.82658088722227452</v>
      </c>
      <c r="W42" s="332">
        <f>'Provincial spending Projection '!T34/100*'Type of service'!K26</f>
        <v>0.29510067393298844</v>
      </c>
      <c r="X42" s="332">
        <f>'Provincial spending Projection '!T34/100*'Type of service'!O26</f>
        <v>0.27773323308668002</v>
      </c>
      <c r="Y42" s="332">
        <f>'Provincial spending Projection '!T34/100*'Type of service'!S26</f>
        <v>0.37311636364170142</v>
      </c>
      <c r="Z42" s="332">
        <f>'Provincial spending Projection '!T34/100*'Type of service'!W26</f>
        <v>6.7329268627073932E-2</v>
      </c>
      <c r="AA42" s="332">
        <f>'Provincial spending Projection '!T34/100*'Type of service'!AA26</f>
        <v>0.42757006064910213</v>
      </c>
      <c r="AB42" s="332">
        <f>'Provincial spending Projection '!T34/100*'Type of service'!AE26</f>
        <v>0.53843576689161865</v>
      </c>
      <c r="AD42" s="332">
        <f>'Provincial spending Projection '!Y34/100*'Type of service'!G26</f>
        <v>0.63919353833126635</v>
      </c>
      <c r="AE42" s="332">
        <f>'Provincial spending Projection '!Y34/100*'Type of service'!K26</f>
        <v>0.22820082928489605</v>
      </c>
      <c r="AF42" s="332">
        <f>'Provincial spending Projection '!Y34/100*'Type of service'!O26</f>
        <v>0.21477061799170213</v>
      </c>
      <c r="AG42" s="332">
        <f>'Provincial spending Projection '!Y34/100*'Type of service'!S26</f>
        <v>0.28853022417067054</v>
      </c>
      <c r="AH42" s="332">
        <f>'Provincial spending Projection '!Y34/100*'Type of service'!W26</f>
        <v>5.2065604361624752E-2</v>
      </c>
      <c r="AI42" s="332">
        <f>'Provincial spending Projection '!Y34/100*'Type of service'!AA26</f>
        <v>0.33063917176846247</v>
      </c>
      <c r="AJ42" s="332">
        <f>'Provincial spending Projection '!Y34/100*'Type of service'!AE26</f>
        <v>0.4163714263465832</v>
      </c>
      <c r="AL42" s="332">
        <f>'Provincial spending Projection '!AD34/100*'Type of service'!G26</f>
        <v>6.3246675110633399</v>
      </c>
      <c r="AM42" s="332">
        <f>'Provincial spending Projection '!AD34/100*'Type of service'!K26</f>
        <v>2.2579927430804165</v>
      </c>
      <c r="AN42" s="332">
        <f>'Provincial spending Projection '!AD34/100*'Type of service'!O26</f>
        <v>2.125104007605187</v>
      </c>
      <c r="AO42" s="332">
        <f>'Provincial spending Projection '!AD34/100*'Type of service'!S26</f>
        <v>2.8549377071867665</v>
      </c>
      <c r="AP42" s="332">
        <f>'Provincial spending Projection '!AD34/100*'Type of service'!W26</f>
        <v>0.51517672911640899</v>
      </c>
      <c r="AQ42" s="332">
        <f>'Provincial spending Projection '!AD34/100*'Type of service'!AA26</f>
        <v>3.2715956938931319</v>
      </c>
      <c r="AR42" s="332">
        <f>'Provincial spending Projection '!AD34/100*'Type of service'!AE26</f>
        <v>4.1198958919771709</v>
      </c>
      <c r="AT42" s="332">
        <f>'Provincial spending Projection '!AI34/100*'Type of service'!G26</f>
        <v>11.067935078502012</v>
      </c>
      <c r="AU42" s="332">
        <f>'Provincial spending Projection '!AI34/100*'Type of service'!K26</f>
        <v>3.9514040926937262</v>
      </c>
      <c r="AV42" s="332">
        <f>'Provincial spending Projection '!AI34/100*'Type of service'!O26</f>
        <v>3.7188537026010802</v>
      </c>
      <c r="AW42" s="332">
        <f>'Provincial spending Projection '!AI34/100*'Type of service'!S26</f>
        <v>4.9960357822822594</v>
      </c>
      <c r="AX42" s="332">
        <f>'Provincial spending Projection '!AI34/100*'Type of service'!W26</f>
        <v>0.90154029153965565</v>
      </c>
      <c r="AY42" s="332">
        <f>'Provincial spending Projection '!AI34/100*'Type of service'!AA26</f>
        <v>5.7251719050489855</v>
      </c>
      <c r="AZ42" s="332">
        <f>'Provincial spending Projection '!AI34/100*'Type of service'!AE26</f>
        <v>7.2096659915841403</v>
      </c>
      <c r="BB42" s="332">
        <f>'Provincial spending Projection '!AN34/100*'Type of service'!G26</f>
        <v>1.1879033947032158</v>
      </c>
      <c r="BC42" s="332">
        <f>'Provincial spending Projection '!AN34/100*'Type of service'!K26</f>
        <v>0.42409774743550011</v>
      </c>
      <c r="BD42" s="332">
        <f>'Provincial spending Projection '!AN34/100*'Type of service'!O26</f>
        <v>0.39913849389170353</v>
      </c>
      <c r="BE42" s="332">
        <f>'Provincial spending Projection '!AN34/100*'Type of service'!S26</f>
        <v>0.53621636048077337</v>
      </c>
      <c r="BF42" s="332">
        <f>'Provincial spending Projection '!AN34/100*'Type of service'!W26</f>
        <v>9.6760847004049327E-2</v>
      </c>
      <c r="BG42" s="332">
        <f>'Provincial spending Projection '!AN34/100*'Type of service'!AA26</f>
        <v>0.61447334963837186</v>
      </c>
      <c r="BH42" s="332">
        <f>'Provincial spending Projection '!AN34/100*'Type of service'!AE26</f>
        <v>0.77380167532011512</v>
      </c>
      <c r="BJ42" s="332">
        <f>'Provincial spending Projection '!AS34/100*'Type of service'!G26</f>
        <v>1.0153897445050384</v>
      </c>
      <c r="BK42" s="332">
        <f>'Provincial spending Projection '!AS34/100*'Type of service'!K26</f>
        <v>0.36250801650523218</v>
      </c>
      <c r="BL42" s="332">
        <f>'Provincial spending Projection '!AS34/100*'Type of service'!O26</f>
        <v>0.34117347853532948</v>
      </c>
      <c r="BM42" s="332">
        <f>'Provincial spending Projection '!AS34/100*'Type of service'!S26</f>
        <v>0.45834416813332141</v>
      </c>
      <c r="BN42" s="332">
        <f>'Provincial spending Projection '!AS34/100*'Type of service'!W26</f>
        <v>8.2708722069170779E-2</v>
      </c>
      <c r="BO42" s="332">
        <f>'Provincial spending Projection '!AS34/100*'Type of service'!AA26</f>
        <v>0.52523626102638021</v>
      </c>
      <c r="BP42" s="332">
        <f>'Provincial spending Projection '!AS34/100*'Type of service'!AE26</f>
        <v>0.66142607968315736</v>
      </c>
      <c r="BR42" s="332">
        <f>'Provincial spending Projection '!AX34/100*'Type of service'!G26</f>
        <v>3.918574693231816</v>
      </c>
      <c r="BS42" s="332">
        <f>'Provincial spending Projection '!AX34/100*'Type of service'!K26</f>
        <v>1.3989847221310159</v>
      </c>
      <c r="BT42" s="332">
        <f>'Provincial spending Projection '!AX34/100*'Type of service'!O26</f>
        <v>1.3166508389762219</v>
      </c>
      <c r="BU42" s="332">
        <f>'Provincial spending Projection '!AX34/100*'Type of service'!S26</f>
        <v>1.768833955392298</v>
      </c>
      <c r="BV42" s="332">
        <f>'Provincial spending Projection '!AX34/100*'Type of service'!W26</f>
        <v>0.31918808217605377</v>
      </c>
      <c r="BW42" s="332">
        <f>'Provincial spending Projection '!AX34/100*'Type of service'!AA26</f>
        <v>2.0269827734265258</v>
      </c>
      <c r="BX42" s="332">
        <f>'Provincial spending Projection '!AX34/100*'Type of service'!AE26</f>
        <v>2.5525641866250801</v>
      </c>
      <c r="BZ42" s="332">
        <f>'Provincial spending Projection '!BC34/100*'Type of service'!G26</f>
        <v>3.6711411802328828</v>
      </c>
      <c r="CA42" s="332">
        <f>'Provincial spending Projection '!BC34/100*'Type of service'!K26</f>
        <v>1.3106475762226846</v>
      </c>
      <c r="CB42" s="332">
        <f>'Provincial spending Projection '!BC34/100*'Type of service'!O26</f>
        <v>1.2335125634589592</v>
      </c>
      <c r="CC42" s="332">
        <f>'Provincial spending Projection '!BC34/100*'Type of service'!S26</f>
        <v>1.6571431408085009</v>
      </c>
      <c r="CD42" s="332">
        <f>'Provincial spending Projection '!BC34/100*'Type of service'!W26</f>
        <v>0.29903334871732346</v>
      </c>
      <c r="CE42" s="332">
        <f>'Provincial spending Projection '!BC34/100*'Type of service'!AA26</f>
        <v>1.8989914736093971</v>
      </c>
      <c r="CF42" s="332">
        <f>'Provincial spending Projection '!BC34/100*'Type of service'!AE26</f>
        <v>2.3913857038101947</v>
      </c>
      <c r="CH42" s="332">
        <f>'Provincial spending Projection '!BH34/100*'Type of service'!G26</f>
        <v>0.19721570940721886</v>
      </c>
      <c r="CI42" s="332">
        <f>'Provincial spending Projection '!BH34/100*'Type of service'!K26</f>
        <v>7.0408703680312212E-2</v>
      </c>
      <c r="CJ42" s="332">
        <f>'Provincial spending Projection '!BH34/100*'Type of service'!O26</f>
        <v>6.6264968662916895E-2</v>
      </c>
      <c r="CK42" s="332">
        <f>'Provincial spending Projection '!BH34/100*'Type of service'!S26</f>
        <v>8.9022634668363104E-2</v>
      </c>
      <c r="CL42" s="332">
        <f>'Provincial spending Projection '!BH34/100*'Type of service'!W26</f>
        <v>1.6064234827373791E-2</v>
      </c>
      <c r="CM42" s="332">
        <f>'Provincial spending Projection '!BH34/100*'Type of service'!AA26</f>
        <v>0.10201485920581775</v>
      </c>
      <c r="CN42" s="332">
        <f>'Provincial spending Projection '!BH34/100*'Type of service'!AE26</f>
        <v>0.12846654620166126</v>
      </c>
      <c r="CP42" s="333">
        <f>SUM(F42:CN42)</f>
        <v>100.01711212730442</v>
      </c>
    </row>
    <row r="43" spans="1:94" ht="18.75">
      <c r="A43" s="348"/>
      <c r="B43" s="66">
        <v>2015</v>
      </c>
      <c r="C43" s="328">
        <f>'Provincial spending Projection '!C35</f>
        <v>6292</v>
      </c>
      <c r="D43" s="297">
        <f>(C43-C42)/C42*100</f>
        <v>4</v>
      </c>
      <c r="E43" s="329"/>
      <c r="F43" s="330">
        <f>'Provincial spending Projection '!J35/100*'Type of service'!G27</f>
        <v>0.49698861008387196</v>
      </c>
      <c r="G43" s="330">
        <f>'Provincial spending Projection '!J35/100*'Type of service'!K27</f>
        <v>0.17936149937494195</v>
      </c>
      <c r="H43" s="330">
        <f>'Provincial spending Projection '!J35/100*'Type of service'!O27</f>
        <v>0.16818826863469827</v>
      </c>
      <c r="I43" s="330">
        <f>'Provincial spending Projection '!J35/100*'Type of service'!S27</f>
        <v>0.22369039728414869</v>
      </c>
      <c r="J43" s="330">
        <f>'Provincial spending Projection '!J35/100*'Type of service'!W27</f>
        <v>4.0365184472327578E-2</v>
      </c>
      <c r="K43" s="330">
        <f>'Provincial spending Projection '!J35/100*'Type of service'!AA27</f>
        <v>0.26052987567601893</v>
      </c>
      <c r="L43" s="330">
        <f>'Provincial spending Projection '!J35/100*'Type of service'!AE27</f>
        <v>0.31266352979222045</v>
      </c>
      <c r="N43" s="331">
        <f>'Provincial spending Projection '!O35/100*'Type of service'!G27</f>
        <v>0.12665072931773738</v>
      </c>
      <c r="O43" s="331">
        <f>'Provincial spending Projection '!O35/100*'Type of service'!K27</f>
        <v>4.5707817536352981E-2</v>
      </c>
      <c r="P43" s="331">
        <f>'Provincial spending Projection '!O35/100*'Type of service'!O27</f>
        <v>4.2860472962704878E-2</v>
      </c>
      <c r="Q43" s="331">
        <f>'Provincial spending Projection '!O35/100*'Type of service'!S27</f>
        <v>5.7004429040397486E-2</v>
      </c>
      <c r="R43" s="331">
        <f>'Provincial spending Projection '!O35/100*'Type of service'!W27</f>
        <v>1.0286513511049171E-2</v>
      </c>
      <c r="S43" s="331">
        <f>'Provincial spending Projection '!O35/100*'Type of service'!AA27</f>
        <v>6.6392464724410447E-2</v>
      </c>
      <c r="T43" s="331">
        <f>'Provincial spending Projection '!O35/100*'Type of service'!AE27</f>
        <v>7.9678011277884375E-2</v>
      </c>
      <c r="V43" s="332">
        <f>'Provincial spending Projection '!T35/100*'Type of service'!G27</f>
        <v>0.83563703634009445</v>
      </c>
      <c r="W43" s="332">
        <f>'Provincial spending Projection '!T35/100*'Type of service'!K27</f>
        <v>0.30157856484054679</v>
      </c>
      <c r="X43" s="332">
        <f>'Provincial spending Projection '!T35/100*'Type of service'!O27</f>
        <v>0.28279188596566146</v>
      </c>
      <c r="Y43" s="332">
        <f>'Provincial spending Projection '!T35/100*'Type of service'!S27</f>
        <v>0.37611320833432976</v>
      </c>
      <c r="Z43" s="332">
        <f>'Provincial spending Projection '!T35/100*'Type of service'!W27</f>
        <v>6.7870052631758757E-2</v>
      </c>
      <c r="AA43" s="332">
        <f>'Provincial spending Projection '!T35/100*'Type of service'!AA27</f>
        <v>0.43805513601452789</v>
      </c>
      <c r="AB43" s="332">
        <f>'Provincial spending Projection '!T35/100*'Type of service'!AE27</f>
        <v>0.52571270267765569</v>
      </c>
      <c r="AD43" s="332">
        <f>'Provincial spending Projection '!Y35/100*'Type of service'!G27</f>
        <v>0.64274321658400912</v>
      </c>
      <c r="AE43" s="332">
        <f>'Provincial spending Projection '!Y35/100*'Type of service'!K27</f>
        <v>0.23196384122389782</v>
      </c>
      <c r="AF43" s="332">
        <f>'Provincial spending Projection '!Y35/100*'Type of service'!O27</f>
        <v>0.21751377512598946</v>
      </c>
      <c r="AG43" s="332">
        <f>'Provincial spending Projection '!Y35/100*'Type of service'!S27</f>
        <v>0.28929332091756599</v>
      </c>
      <c r="AH43" s="332">
        <f>'Provincial spending Projection '!Y35/100*'Type of service'!W27</f>
        <v>5.2203306030237463E-2</v>
      </c>
      <c r="AI43" s="332">
        <f>'Provincial spending Projection '!Y35/100*'Type of service'!AA27</f>
        <v>0.33693691748786125</v>
      </c>
      <c r="AJ43" s="332">
        <f>'Provincial spending Projection '!Y35/100*'Type of service'!AE27</f>
        <v>0.40436009753472513</v>
      </c>
      <c r="AL43" s="332">
        <f>'Provincial spending Projection '!AD35/100*'Type of service'!G27</f>
        <v>6.3199559059297519</v>
      </c>
      <c r="AM43" s="332">
        <f>'Provincial spending Projection '!AD35/100*'Type of service'!K27</f>
        <v>2.2808505955091816</v>
      </c>
      <c r="AN43" s="332">
        <f>'Provincial spending Projection '!AD35/100*'Type of service'!O27</f>
        <v>2.1387662012748709</v>
      </c>
      <c r="AO43" s="332">
        <f>'Provincial spending Projection '!AD35/100*'Type of service'!S27</f>
        <v>2.8445590476955784</v>
      </c>
      <c r="AP43" s="332">
        <f>'Provincial spending Projection '!AD35/100*'Type of service'!W27</f>
        <v>0.51330388830596896</v>
      </c>
      <c r="AQ43" s="332">
        <f>'Provincial spending Projection '!AD35/100*'Type of service'!AA27</f>
        <v>3.3130282928856851</v>
      </c>
      <c r="AR43" s="332">
        <f>'Provincial spending Projection '!AD35/100*'Type of service'!AE27</f>
        <v>3.9759859312383692</v>
      </c>
      <c r="AT43" s="332">
        <f>'Provincial spending Projection '!AI35/100*'Type of service'!G27</f>
        <v>11.025740350313988</v>
      </c>
      <c r="AU43" s="332">
        <f>'Provincial spending Projection '!AI35/100*'Type of service'!K27</f>
        <v>3.9791521995189698</v>
      </c>
      <c r="AV43" s="332">
        <f>'Provincial spending Projection '!AI35/100*'Type of service'!O27</f>
        <v>3.7312729956167248</v>
      </c>
      <c r="AW43" s="332">
        <f>'Provincial spending Projection '!AI35/100*'Type of service'!S27</f>
        <v>4.9625930841702441</v>
      </c>
      <c r="AX43" s="332">
        <f>'Provincial spending Projection '!AI35/100*'Type of service'!W27</f>
        <v>0.89550551894801389</v>
      </c>
      <c r="AY43" s="332">
        <f>'Provincial spending Projection '!AI35/100*'Type of service'!AA27</f>
        <v>5.7798804729520841</v>
      </c>
      <c r="AZ43" s="332">
        <f>'Provincial spending Projection '!AI35/100*'Type of service'!AE27</f>
        <v>6.9364706284112012</v>
      </c>
      <c r="BB43" s="332">
        <f>'Provincial spending Projection '!AN35/100*'Type of service'!G27</f>
        <v>1.209799622851377</v>
      </c>
      <c r="BC43" s="332">
        <f>'Provincial spending Projection '!AN35/100*'Type of service'!K27</f>
        <v>0.43661256997668962</v>
      </c>
      <c r="BD43" s="332">
        <f>'Provincial spending Projection '!AN35/100*'Type of service'!O27</f>
        <v>0.40941401841773728</v>
      </c>
      <c r="BE43" s="332">
        <f>'Provincial spending Projection '!AN35/100*'Type of service'!S27</f>
        <v>0.54452064449559068</v>
      </c>
      <c r="BF43" s="332">
        <f>'Provincial spending Projection '!AN35/100*'Type of service'!W27</f>
        <v>9.8259364420256942E-2</v>
      </c>
      <c r="BG43" s="332">
        <f>'Provincial spending Projection '!AN35/100*'Type of service'!AA27</f>
        <v>0.63419752271822172</v>
      </c>
      <c r="BH43" s="332">
        <f>'Provincial spending Projection '!AN35/100*'Type of service'!AE27</f>
        <v>0.76110440510532673</v>
      </c>
      <c r="BJ43" s="332">
        <f>'Provincial spending Projection '!AS35/100*'Type of service'!G27</f>
        <v>1.0212370532548545</v>
      </c>
      <c r="BK43" s="332">
        <f>'Provincial spending Projection '!AS35/100*'Type of service'!K27</f>
        <v>0.36856097981425817</v>
      </c>
      <c r="BL43" s="332">
        <f>'Provincial spending Projection '!AS35/100*'Type of service'!O27</f>
        <v>0.34560166645177004</v>
      </c>
      <c r="BM43" s="332">
        <f>'Provincial spending Projection '!AS35/100*'Type of service'!S27</f>
        <v>0.45965021638085418</v>
      </c>
      <c r="BN43" s="332">
        <f>'Provincial spending Projection '!AS35/100*'Type of service'!W27</f>
        <v>8.2944399948424813E-2</v>
      </c>
      <c r="BO43" s="332">
        <f>'Provincial spending Projection '!AS35/100*'Type of service'!AA27</f>
        <v>0.53534981913434665</v>
      </c>
      <c r="BP43" s="332">
        <f>'Provincial spending Projection '!AS35/100*'Type of service'!AE27</f>
        <v>0.6424766591157548</v>
      </c>
      <c r="BR43" s="332">
        <f>'Provincial spending Projection '!AX35/100*'Type of service'!G27</f>
        <v>3.9454515650240567</v>
      </c>
      <c r="BS43" s="332">
        <f>'Provincial spending Projection '!AX35/100*'Type of service'!K27</f>
        <v>1.4239000533523309</v>
      </c>
      <c r="BT43" s="332">
        <f>'Provincial spending Projection '!AX35/100*'Type of service'!O27</f>
        <v>1.3351989446829999</v>
      </c>
      <c r="BU43" s="332">
        <f>'Provincial spending Projection '!AX35/100*'Type of service'!S27</f>
        <v>1.7758145964283898</v>
      </c>
      <c r="BV43" s="332">
        <f>'Provincial spending Projection '!AX35/100*'Type of service'!W27</f>
        <v>0.32044774672391996</v>
      </c>
      <c r="BW43" s="332">
        <f>'Provincial spending Projection '!AX35/100*'Type of service'!AA27</f>
        <v>2.0682727629271054</v>
      </c>
      <c r="BX43" s="332">
        <f>'Provincial spending Projection '!AX35/100*'Type of service'!AE27</f>
        <v>2.4821470510893184</v>
      </c>
      <c r="BZ43" s="332">
        <f>'Provincial spending Projection '!BC35/100*'Type of service'!G27</f>
        <v>3.7192873548268386</v>
      </c>
      <c r="CA43" s="332">
        <f>'Provincial spending Projection '!BC35/100*'Type of service'!K27</f>
        <v>1.3422781589610755</v>
      </c>
      <c r="CB43" s="332">
        <f>'Provincial spending Projection '!BC35/100*'Type of service'!O27</f>
        <v>1.2586616434885423</v>
      </c>
      <c r="CC43" s="332">
        <f>'Provincial spending Projection '!BC35/100*'Type of service'!S27</f>
        <v>1.6740199858397613</v>
      </c>
      <c r="CD43" s="332">
        <f>'Provincial spending Projection '!BC35/100*'Type of service'!W27</f>
        <v>0.30207879443725011</v>
      </c>
      <c r="CE43" s="332">
        <f>'Provincial spending Projection '!BC35/100*'Type of service'!AA27</f>
        <v>1.9497136403043507</v>
      </c>
      <c r="CF43" s="332">
        <f>'Provincial spending Projection '!BC35/100*'Type of service'!AE27</f>
        <v>2.3398635080902177</v>
      </c>
      <c r="CH43" s="332">
        <f>'Provincial spending Projection '!BH35/100*'Type of service'!G27</f>
        <v>0.20604932417720584</v>
      </c>
      <c r="CI43" s="332">
        <f>'Provincial spending Projection '!BH35/100*'Type of service'!K27</f>
        <v>7.4362500427082603E-2</v>
      </c>
      <c r="CJ43" s="332">
        <f>'Provincial spending Projection '!BH35/100*'Type of service'!O27</f>
        <v>6.9730127378302531E-2</v>
      </c>
      <c r="CK43" s="332">
        <f>'Provincial spending Projection '!BH35/100*'Type of service'!S27</f>
        <v>9.2741069413142377E-2</v>
      </c>
      <c r="CL43" s="332">
        <f>'Provincial spending Projection '!BH35/100*'Type of service'!W27</f>
        <v>1.6735230570792608E-2</v>
      </c>
      <c r="CM43" s="332">
        <f>'Provincial spending Projection '!BH35/100*'Type of service'!AA27</f>
        <v>0.10801455752065578</v>
      </c>
      <c r="CN43" s="332">
        <f>'Provincial spending Projection '!BH35/100*'Type of service'!AE27</f>
        <v>0.12962894461036933</v>
      </c>
      <c r="CP43" s="333">
        <f t="shared" ref="CP43:CP44" si="0">SUM(F43:CN43)</f>
        <v>99.994332480527447</v>
      </c>
    </row>
    <row r="44" spans="1:94" ht="18.75">
      <c r="A44" s="348">
        <v>1</v>
      </c>
      <c r="B44" s="66">
        <v>2016</v>
      </c>
      <c r="C44" s="328">
        <f>'Provincial spending Projection '!C36</f>
        <v>6556.2640000000001</v>
      </c>
      <c r="D44" s="297">
        <f t="shared" ref="D44:D78" si="1">(C44-C43)/C43*100</f>
        <v>4.200000000000002</v>
      </c>
      <c r="E44" s="329"/>
      <c r="F44" s="330">
        <f>'Provincial spending Projection '!J36/100*'Type of service'!G28</f>
        <v>0.47993758658174468</v>
      </c>
      <c r="G44" s="330">
        <f>'Provincial spending Projection '!J36/100*'Type of service'!K28</f>
        <v>0.17285016625533617</v>
      </c>
      <c r="H44" s="330">
        <f>'Provincial spending Projection '!J36/100*'Type of service'!O28</f>
        <v>0.16312347102148714</v>
      </c>
      <c r="I44" s="330">
        <f>'Provincial spending Projection '!J36/100*'Type of service'!S28</f>
        <v>0.21601154313357934</v>
      </c>
      <c r="J44" s="330">
        <f>'Provincial spending Projection '!J36/100*'Type of service'!W28</f>
        <v>3.9868460864888239E-2</v>
      </c>
      <c r="K44" s="330">
        <f>'Provincial spending Projection '!J36/100*'Type of service'!AA28</f>
        <v>0.25281075130638636</v>
      </c>
      <c r="L44" s="330">
        <f>'Provincial spending Projection '!J36/100*'Type of service'!AE28</f>
        <v>0.30213589566813498</v>
      </c>
      <c r="N44" s="331">
        <f>'Provincial spending Projection '!O36/100*'Type of service'!G28</f>
        <v>0.12742455642741057</v>
      </c>
      <c r="O44" s="331">
        <f>'Provincial spending Projection '!O36/100*'Type of service'!K28</f>
        <v>4.5892125099768456E-2</v>
      </c>
      <c r="P44" s="331">
        <f>'Provincial spending Projection '!O36/100*'Type of service'!O28</f>
        <v>4.3309664670892006E-2</v>
      </c>
      <c r="Q44" s="331">
        <f>'Provincial spending Projection '!O36/100*'Type of service'!S28</f>
        <v>5.7351572030519903E-2</v>
      </c>
      <c r="R44" s="331">
        <f>'Provincial spending Projection '!O36/100*'Type of service'!W28</f>
        <v>1.0585169995404559E-2</v>
      </c>
      <c r="S44" s="331">
        <f>'Provincial spending Projection '!O36/100*'Type of service'!AA28</f>
        <v>6.7121848227675404E-2</v>
      </c>
      <c r="T44" s="331">
        <f>'Provincial spending Projection '!O36/100*'Type of service'!AE28</f>
        <v>8.0217789901631559E-2</v>
      </c>
      <c r="V44" s="332">
        <f>'Provincial spending Projection '!T36/100*'Type of service'!G28</f>
        <v>0.81846298459321798</v>
      </c>
      <c r="W44" s="332">
        <f>'Provincial spending Projection '!T36/100*'Type of service'!K28</f>
        <v>0.29477054291241772</v>
      </c>
      <c r="X44" s="332">
        <f>'Provincial spending Projection '!T36/100*'Type of service'!O28</f>
        <v>0.27818309439015293</v>
      </c>
      <c r="Y44" s="332">
        <f>'Provincial spending Projection '!T36/100*'Type of service'!S28</f>
        <v>0.36837592479242759</v>
      </c>
      <c r="Z44" s="332">
        <f>'Provincial spending Projection '!T36/100*'Type of service'!W28</f>
        <v>6.7989797804795457E-2</v>
      </c>
      <c r="AA44" s="332">
        <f>'Provincial spending Projection '!T36/100*'Type of service'!AA28</f>
        <v>0.4311315634293128</v>
      </c>
      <c r="AB44" s="332">
        <f>'Provincial spending Projection '!T36/100*'Type of service'!AE28</f>
        <v>0.51524834444107048</v>
      </c>
      <c r="AD44" s="332">
        <f>'Provincial spending Projection '!Y36/100*'Type of service'!G28</f>
        <v>0.63303966375604936</v>
      </c>
      <c r="AE44" s="332">
        <f>'Provincial spending Projection '!Y36/100*'Type of service'!K28</f>
        <v>0.22799008493121692</v>
      </c>
      <c r="AF44" s="332">
        <f>'Provincial spending Projection '!Y36/100*'Type of service'!O28</f>
        <v>0.21516053364695922</v>
      </c>
      <c r="AG44" s="332">
        <f>'Provincial spending Projection '!Y36/100*'Type of service'!S28</f>
        <v>0.28492011973189291</v>
      </c>
      <c r="AH44" s="332">
        <f>'Provincial spending Projection '!Y36/100*'Type of service'!W28</f>
        <v>5.2586664945612434E-2</v>
      </c>
      <c r="AI44" s="332">
        <f>'Provincial spending Projection '!Y36/100*'Type of service'!AA28</f>
        <v>0.33345842766922068</v>
      </c>
      <c r="AJ44" s="332">
        <f>'Provincial spending Projection '!Y36/100*'Type of service'!AE28</f>
        <v>0.39851849730009054</v>
      </c>
      <c r="AL44" s="332">
        <f>'Provincial spending Projection '!AD36/100*'Type of service'!G28</f>
        <v>6.270015493406639</v>
      </c>
      <c r="AM44" s="332">
        <f>'Provincial spending Projection '!AD36/100*'Type of service'!K28</f>
        <v>2.2581544991669018</v>
      </c>
      <c r="AN44" s="332">
        <f>'Provincial spending Projection '!AD36/100*'Type of service'!O28</f>
        <v>2.1310827058317687</v>
      </c>
      <c r="AO44" s="332">
        <f>'Provincial spending Projection '!AD36/100*'Type of service'!S28</f>
        <v>2.8220246966873752</v>
      </c>
      <c r="AP44" s="332">
        <f>'Provincial spending Projection '!AD36/100*'Type of service'!W28</f>
        <v>0.52085078208090863</v>
      </c>
      <c r="AQ44" s="332">
        <f>'Provincial spending Projection '!AD36/100*'Type of service'!AA28</f>
        <v>3.3027780526225379</v>
      </c>
      <c r="AR44" s="332">
        <f>'Provincial spending Projection '!AD36/100*'Type of service'!AE28</f>
        <v>3.9471731323356929</v>
      </c>
      <c r="AT44" s="332">
        <f>'Provincial spending Projection '!AI36/100*'Type of service'!G28</f>
        <v>10.9415860083182</v>
      </c>
      <c r="AU44" s="332">
        <f>'Provincial spending Projection '!AI36/100*'Type of service'!K28</f>
        <v>3.9406268929777513</v>
      </c>
      <c r="AV44" s="332">
        <f>'Provincial spending Projection '!AI36/100*'Type of service'!O28</f>
        <v>3.718878325136147</v>
      </c>
      <c r="AW44" s="332">
        <f>'Provincial spending Projection '!AI36/100*'Type of service'!S28</f>
        <v>4.9246171670345591</v>
      </c>
      <c r="AX44" s="332">
        <f>'Provincial spending Projection '!AI36/100*'Type of service'!W28</f>
        <v>0.90891858810092097</v>
      </c>
      <c r="AY44" s="332">
        <f>'Provincial spending Projection '!AI36/100*'Type of service'!AA28</f>
        <v>5.763563131088981</v>
      </c>
      <c r="AZ44" s="332">
        <f>'Provincial spending Projection '!AI36/100*'Type of service'!AE28</f>
        <v>6.8880745769431204</v>
      </c>
      <c r="BB44" s="332">
        <f>'Provincial spending Projection '!AN36/100*'Type of service'!G28</f>
        <v>1.2112225886848476</v>
      </c>
      <c r="BC44" s="332">
        <f>'Provincial spending Projection '!AN36/100*'Type of service'!K28</f>
        <v>0.43622344171357297</v>
      </c>
      <c r="BD44" s="332">
        <f>'Provincial spending Projection '!AN36/100*'Type of service'!O28</f>
        <v>0.4116760978299645</v>
      </c>
      <c r="BE44" s="332">
        <f>'Provincial spending Projection '!AN36/100*'Type of service'!S28</f>
        <v>0.54515017738769966</v>
      </c>
      <c r="BF44" s="332">
        <f>'Provincial spending Projection '!AN36/100*'Type of service'!W28</f>
        <v>0.10061637539077306</v>
      </c>
      <c r="BG44" s="332">
        <f>'Provincial spending Projection '!AN36/100*'Type of service'!AA28</f>
        <v>0.63802065353038928</v>
      </c>
      <c r="BH44" s="332">
        <f>'Provincial spending Projection '!AN36/100*'Type of service'!AE28</f>
        <v>0.76250294187667855</v>
      </c>
      <c r="BJ44" s="332">
        <f>'Provincial spending Projection '!AS36/100*'Type of service'!G28</f>
        <v>1.0141336152250722</v>
      </c>
      <c r="BK44" s="332">
        <f>'Provincial spending Projection '!AS36/100*'Type of service'!K28</f>
        <v>0.3652415832760002</v>
      </c>
      <c r="BL44" s="332">
        <f>'Provincial spending Projection '!AS36/100*'Type of service'!O28</f>
        <v>0.34468855955482997</v>
      </c>
      <c r="BM44" s="332">
        <f>'Provincial spending Projection '!AS36/100*'Type of service'!S28</f>
        <v>0.45644386539642601</v>
      </c>
      <c r="BN44" s="332">
        <f>'Provincial spending Projection '!AS36/100*'Type of service'!W28</f>
        <v>8.4244175661124021E-2</v>
      </c>
      <c r="BO44" s="332">
        <f>'Provincial spending Projection '!AS36/100*'Type of service'!AA28</f>
        <v>0.53420254707732517</v>
      </c>
      <c r="BP44" s="332">
        <f>'Provincial spending Projection '!AS36/100*'Type of service'!AE28</f>
        <v>0.6384291973160614</v>
      </c>
      <c r="BR44" s="332">
        <f>'Provincial spending Projection '!AX36/100*'Type of service'!G28</f>
        <v>4.076743871726717</v>
      </c>
      <c r="BS44" s="332">
        <f>'Provincial spending Projection '!AX36/100*'Type of service'!K28</f>
        <v>1.468244779549819</v>
      </c>
      <c r="BT44" s="332">
        <f>'Provincial spending Projection '!AX36/100*'Type of service'!O28</f>
        <v>1.3856231089505866</v>
      </c>
      <c r="BU44" s="332">
        <f>'Provincial spending Projection '!AX36/100*'Type of service'!S28</f>
        <v>1.8348713651791888</v>
      </c>
      <c r="BV44" s="332">
        <f>'Provincial spending Projection '!AX36/100*'Type of service'!W28</f>
        <v>0.33865550031978231</v>
      </c>
      <c r="BW44" s="332">
        <f>'Provincial spending Projection '!AX36/100*'Type of service'!AA28</f>
        <v>2.1474556482135303</v>
      </c>
      <c r="BX44" s="332">
        <f>'Provincial spending Projection '!AX36/100*'Type of service'!AE28</f>
        <v>2.5664392527921738</v>
      </c>
      <c r="BZ44" s="332">
        <f>'Provincial spending Projection '!BC36/100*'Type of service'!G28</f>
        <v>3.7205428121258417</v>
      </c>
      <c r="CA44" s="332">
        <f>'Provincial spending Projection '!BC36/100*'Type of service'!K28</f>
        <v>1.3399584896368879</v>
      </c>
      <c r="CB44" s="332">
        <f>'Provincial spending Projection '!BC36/100*'Type of service'!O28</f>
        <v>1.2645557975998225</v>
      </c>
      <c r="CC44" s="332">
        <f>'Provincial spending Projection '!BC36/100*'Type of service'!S28</f>
        <v>1.6745514762990212</v>
      </c>
      <c r="CD44" s="332">
        <f>'Provincial spending Projection '!BC36/100*'Type of service'!W28</f>
        <v>0.30906584449416918</v>
      </c>
      <c r="CE44" s="332">
        <f>'Provincial spending Projection '!BC36/100*'Type of service'!AA28</f>
        <v>1.9598240477481428</v>
      </c>
      <c r="CF44" s="332">
        <f>'Provincial spending Projection '!BC36/100*'Type of service'!AE28</f>
        <v>2.3421994158022055</v>
      </c>
      <c r="CH44" s="332">
        <f>'Provincial spending Projection '!BH36/100*'Type of service'!G28</f>
        <v>0.20845425517371699</v>
      </c>
      <c r="CI44" s="332">
        <f>'Provincial spending Projection '!BH36/100*'Type of service'!K28</f>
        <v>7.5075079907858527E-2</v>
      </c>
      <c r="CJ44" s="332">
        <f>'Provincial spending Projection '!BH36/100*'Type of service'!O28</f>
        <v>7.0850424313128602E-2</v>
      </c>
      <c r="CK44" s="332">
        <f>'Provincial spending Projection '!BH36/100*'Type of service'!S28</f>
        <v>9.3821627211033404E-2</v>
      </c>
      <c r="CL44" s="332">
        <f>'Provincial spending Projection '!BH36/100*'Type of service'!W28</f>
        <v>1.7316314760226111E-2</v>
      </c>
      <c r="CM44" s="332">
        <f>'Provincial spending Projection '!BH36/100*'Type of service'!AA28</f>
        <v>0.10980485449956441</v>
      </c>
      <c r="CN44" s="332">
        <f>'Provincial spending Projection '!BH36/100*'Type of service'!AE28</f>
        <v>0.13122854898970848</v>
      </c>
      <c r="CP44" s="333">
        <f t="shared" si="0"/>
        <v>99.994899232474694</v>
      </c>
    </row>
    <row r="45" spans="1:94" ht="18.75">
      <c r="A45" s="348">
        <f>1+A44</f>
        <v>2</v>
      </c>
      <c r="B45" s="66">
        <v>2017</v>
      </c>
      <c r="C45" s="328">
        <f>'Provincial spending Projection '!C37</f>
        <v>6831.6270880000002</v>
      </c>
      <c r="D45" s="297">
        <f t="shared" si="1"/>
        <v>4.2000000000000011</v>
      </c>
      <c r="E45" s="329"/>
      <c r="F45" s="330">
        <f>'Provincial spending Projection '!J37/100*'Type of service'!G29</f>
        <v>0.4761948194363273</v>
      </c>
      <c r="G45" s="330">
        <f>'Provincial spending Projection '!J37/100*'Type of service'!K29</f>
        <v>0.17114616008367284</v>
      </c>
      <c r="H45" s="330">
        <f>'Provincial spending Projection '!J37/100*'Type of service'!O29</f>
        <v>0.16255366007138936</v>
      </c>
      <c r="I45" s="330">
        <f>'Provincial spending Projection '!J37/100*'Type of service'!S29</f>
        <v>0.21432267690183507</v>
      </c>
      <c r="J45" s="330">
        <f>'Provincial spending Projection '!J37/100*'Type of service'!W29</f>
        <v>4.044164613094519E-2</v>
      </c>
      <c r="K45" s="330">
        <f>'Provincial spending Projection '!J37/100*'Type of service'!AA29</f>
        <v>0.25205296494451285</v>
      </c>
      <c r="L45" s="330">
        <f>'Provincial spending Projection '!J37/100*'Type of service'!AE29</f>
        <v>0.29997823375300975</v>
      </c>
      <c r="N45" s="331">
        <f>'Provincial spending Projection '!O37/100*'Type of service'!G29</f>
        <v>0.12788817521621235</v>
      </c>
      <c r="O45" s="331">
        <f>'Provincial spending Projection '!O37/100*'Type of service'!K29</f>
        <v>4.5963478003122837E-2</v>
      </c>
      <c r="P45" s="331">
        <f>'Provincial spending Projection '!O37/100*'Type of service'!O29</f>
        <v>4.3655852841603934E-2</v>
      </c>
      <c r="Q45" s="331">
        <f>'Provincial spending Projection '!O37/100*'Type of service'!S29</f>
        <v>5.7559080732701023E-2</v>
      </c>
      <c r="R45" s="331">
        <f>'Provincial spending Projection '!O37/100*'Type of service'!W29</f>
        <v>1.0861118423229574E-2</v>
      </c>
      <c r="S45" s="331">
        <f>'Provincial spending Projection '!O37/100*'Type of service'!AA29</f>
        <v>6.7692029457073546E-2</v>
      </c>
      <c r="T45" s="331">
        <f>'Provincial spending Projection '!O37/100*'Type of service'!AE29</f>
        <v>8.0562969930386807E-2</v>
      </c>
      <c r="V45" s="332">
        <f>'Provincial spending Projection '!T37/100*'Type of service'!G29</f>
        <v>0.81457653318318413</v>
      </c>
      <c r="W45" s="332">
        <f>'Provincial spending Projection '!T37/100*'Type of service'!K29</f>
        <v>0.29276178584553753</v>
      </c>
      <c r="X45" s="332">
        <f>'Provincial spending Projection '!T37/100*'Type of service'!O29</f>
        <v>0.27806349727602436</v>
      </c>
      <c r="Y45" s="332">
        <f>'Provincial spending Projection '!T37/100*'Type of service'!S29</f>
        <v>0.36661932471228853</v>
      </c>
      <c r="Z45" s="332">
        <f>'Provincial spending Projection '!T37/100*'Type of service'!W29</f>
        <v>6.9179282421763716E-2</v>
      </c>
      <c r="AA45" s="332">
        <f>'Provincial spending Projection '!T37/100*'Type of service'!AA29</f>
        <v>0.43116057122603169</v>
      </c>
      <c r="AB45" s="332">
        <f>'Provincial spending Projection '!T37/100*'Type of service'!AE29</f>
        <v>0.51314130206243158</v>
      </c>
      <c r="AD45" s="332">
        <f>'Provincial spending Projection '!Y37/100*'Type of service'!G29</f>
        <v>0.63002154637528585</v>
      </c>
      <c r="AE45" s="332">
        <f>'Provincial spending Projection '!Y37/100*'Type of service'!K29</f>
        <v>0.22643204846231074</v>
      </c>
      <c r="AF45" s="332">
        <f>'Provincial spending Projection '!Y37/100*'Type of service'!O29</f>
        <v>0.21506388584479963</v>
      </c>
      <c r="AG45" s="332">
        <f>'Provincial spending Projection '!Y37/100*'Type of service'!S29</f>
        <v>0.28355601282016812</v>
      </c>
      <c r="AH45" s="332">
        <f>'Provincial spending Projection '!Y37/100*'Type of service'!W29</f>
        <v>5.3505639694988394E-2</v>
      </c>
      <c r="AI45" s="332">
        <f>'Provincial spending Projection '!Y37/100*'Type of service'!AA29</f>
        <v>0.33347443580085168</v>
      </c>
      <c r="AJ45" s="332">
        <f>'Provincial spending Projection '!Y37/100*'Type of service'!AE29</f>
        <v>0.39688115660667883</v>
      </c>
      <c r="AL45" s="332">
        <f>'Provincial spending Projection '!AD37/100*'Type of service'!G29</f>
        <v>6.2425652626446562</v>
      </c>
      <c r="AM45" s="332">
        <f>'Provincial spending Projection '!AD37/100*'Type of service'!K29</f>
        <v>2.2436007914534097</v>
      </c>
      <c r="AN45" s="332">
        <f>'Provincial spending Projection '!AD37/100*'Type of service'!O29</f>
        <v>2.1309594104332477</v>
      </c>
      <c r="AO45" s="332">
        <f>'Provincial spending Projection '!AD37/100*'Type of service'!S29</f>
        <v>2.8096132994645178</v>
      </c>
      <c r="AP45" s="332">
        <f>'Provincial spending Projection '!AD37/100*'Type of service'!W29</f>
        <v>0.53016035663731709</v>
      </c>
      <c r="AQ45" s="332">
        <f>'Provincial spending Projection '!AD37/100*'Type of service'!AA29</f>
        <v>3.3042297376769261</v>
      </c>
      <c r="AR45" s="332">
        <f>'Provincial spending Projection '!AD37/100*'Type of service'!AE29</f>
        <v>3.9324949057460921</v>
      </c>
      <c r="AT45" s="332">
        <f>'Provincial spending Projection '!AI37/100*'Type of service'!G29</f>
        <v>10.87886498518451</v>
      </c>
      <c r="AU45" s="332">
        <f>'Provincial spending Projection '!AI37/100*'Type of service'!K29</f>
        <v>3.9099038718794916</v>
      </c>
      <c r="AV45" s="332">
        <f>'Provincial spending Projection '!AI37/100*'Type of service'!O29</f>
        <v>3.7136047024986132</v>
      </c>
      <c r="AW45" s="332">
        <f>'Provincial spending Projection '!AI37/100*'Type of service'!S29</f>
        <v>4.8962890189319808</v>
      </c>
      <c r="AX45" s="332">
        <f>'Provincial spending Projection '!AI37/100*'Type of service'!W29</f>
        <v>0.92390591010196799</v>
      </c>
      <c r="AY45" s="332">
        <f>'Provincial spending Projection '!AI37/100*'Type of service'!AA29</f>
        <v>5.7582528470019252</v>
      </c>
      <c r="AZ45" s="332">
        <f>'Provincial spending Projection '!AI37/100*'Type of service'!AE29</f>
        <v>6.8531251712398547</v>
      </c>
      <c r="BB45" s="332">
        <f>'Provincial spending Projection '!AN37/100*'Type of service'!G29</f>
        <v>1.2126447829929659</v>
      </c>
      <c r="BC45" s="332">
        <f>'Provincial spending Projection '!AN37/100*'Type of service'!K29</f>
        <v>0.43582897100898688</v>
      </c>
      <c r="BD45" s="332">
        <f>'Provincial spending Projection '!AN37/100*'Type of service'!O29</f>
        <v>0.41394790492536937</v>
      </c>
      <c r="BE45" s="332">
        <f>'Provincial spending Projection '!AN37/100*'Type of service'!S29</f>
        <v>0.54577930169366018</v>
      </c>
      <c r="BF45" s="332">
        <f>'Provincial spending Projection '!AN37/100*'Type of service'!W29</f>
        <v>0.10298589819685289</v>
      </c>
      <c r="BG45" s="332">
        <f>'Provincial spending Projection '!AN37/100*'Type of service'!AA29</f>
        <v>0.64186064296052547</v>
      </c>
      <c r="BH45" s="332">
        <f>'Provincial spending Projection '!AN37/100*'Type of service'!AE29</f>
        <v>0.76390381693489107</v>
      </c>
      <c r="BJ45" s="332">
        <f>'Provincial spending Projection '!AS37/100*'Type of service'!G29</f>
        <v>1.015794573796772</v>
      </c>
      <c r="BK45" s="332">
        <f>'Provincial spending Projection '!AS37/100*'Type of service'!K29</f>
        <v>0.3650802857219958</v>
      </c>
      <c r="BL45" s="332">
        <f>'Provincial spending Projection '!AS37/100*'Type of service'!O29</f>
        <v>0.34675120163376932</v>
      </c>
      <c r="BM45" s="332">
        <f>'Provincial spending Projection '!AS37/100*'Type of service'!S29</f>
        <v>0.45718223582563117</v>
      </c>
      <c r="BN45" s="332">
        <f>'Provincial spending Projection '!AS37/100*'Type of service'!W29</f>
        <v>8.6268063024814712E-2</v>
      </c>
      <c r="BO45" s="332">
        <f>'Provincial spending Projection '!AS37/100*'Type of service'!AA29</f>
        <v>0.53766656765206333</v>
      </c>
      <c r="BP45" s="332">
        <f>'Provincial spending Projection '!AS37/100*'Type of service'!AE29</f>
        <v>0.63989831402227393</v>
      </c>
      <c r="BR45" s="332">
        <f>'Provincial spending Projection '!AX37/100*'Type of service'!G29</f>
        <v>4.1367733944446679</v>
      </c>
      <c r="BS45" s="332">
        <f>'Provincial spending Projection '!AX37/100*'Type of service'!K29</f>
        <v>1.4867714907809335</v>
      </c>
      <c r="BT45" s="332">
        <f>'Provincial spending Projection '!AX37/100*'Type of service'!O29</f>
        <v>1.4121271981683958</v>
      </c>
      <c r="BU45" s="332">
        <f>'Provincial spending Projection '!AX37/100*'Type of service'!S29</f>
        <v>1.8618521484193113</v>
      </c>
      <c r="BV45" s="332">
        <f>'Provincial spending Projection '!AX37/100*'Type of service'!W29</f>
        <v>0.35132243971085425</v>
      </c>
      <c r="BW45" s="332">
        <f>'Provincial spending Projection '!AX37/100*'Type of service'!AA29</f>
        <v>2.1896206275565628</v>
      </c>
      <c r="BX45" s="332">
        <f>'Provincial spending Projection '!AX37/100*'Type of service'!AE29</f>
        <v>2.6059543818029343</v>
      </c>
      <c r="BZ45" s="332">
        <f>'Provincial spending Projection '!BC37/100*'Type of service'!G29</f>
        <v>3.7075610289124756</v>
      </c>
      <c r="CA45" s="332">
        <f>'Provincial spending Projection '!BC37/100*'Type of service'!K29</f>
        <v>1.3325109964979069</v>
      </c>
      <c r="CB45" s="332">
        <f>'Provincial spending Projection '!BC37/100*'Type of service'!O29</f>
        <v>1.2656114484848024</v>
      </c>
      <c r="CC45" s="332">
        <f>'Provincial spending Projection '!BC37/100*'Type of service'!S29</f>
        <v>1.6686750297578421</v>
      </c>
      <c r="CD45" s="332">
        <f>'Provincial spending Projection '!BC37/100*'Type of service'!W29</f>
        <v>0.31487085751509331</v>
      </c>
      <c r="CE45" s="332">
        <f>'Provincial spending Projection '!BC37/100*'Type of service'!AA29</f>
        <v>1.9624357760890587</v>
      </c>
      <c r="CF45" s="332">
        <f>'Provincial spending Projection '!BC37/100*'Type of service'!AE29</f>
        <v>2.3355726765384692</v>
      </c>
      <c r="CH45" s="332">
        <f>'Provincial spending Projection '!BH37/100*'Type of service'!G29</f>
        <v>0.21070100114806131</v>
      </c>
      <c r="CI45" s="332">
        <f>'Provincial spending Projection '!BH37/100*'Type of service'!K29</f>
        <v>7.5726710582364826E-2</v>
      </c>
      <c r="CJ45" s="332">
        <f>'Provincial spending Projection '!BH37/100*'Type of service'!O29</f>
        <v>7.1924803713457913E-2</v>
      </c>
      <c r="CK45" s="332">
        <f>'Provincial spending Projection '!BH37/100*'Type of service'!S29</f>
        <v>9.4830940507506428E-2</v>
      </c>
      <c r="CL45" s="332">
        <f>'Provincial spending Projection '!BH37/100*'Type of service'!W29</f>
        <v>1.7894136979382112E-2</v>
      </c>
      <c r="CM45" s="332">
        <f>'Provincial spending Projection '!BH37/100*'Type of service'!AA29</f>
        <v>0.11152538811533033</v>
      </c>
      <c r="CN45" s="332">
        <f>'Provincial spending Projection '!BH37/100*'Type of service'!AE29</f>
        <v>0.13273078915306771</v>
      </c>
      <c r="CP45" s="333">
        <f t="shared" ref="CP45:CP78" si="2">SUM(F45:CN45)</f>
        <v>99.995465984421912</v>
      </c>
    </row>
    <row r="46" spans="1:94" ht="18.75">
      <c r="A46" s="348">
        <f t="shared" ref="A46:A78" si="3">1+A45</f>
        <v>3</v>
      </c>
      <c r="B46" s="66">
        <v>2018</v>
      </c>
      <c r="C46" s="328">
        <f>'Provincial spending Projection '!C38</f>
        <v>7104.8921715200004</v>
      </c>
      <c r="D46" s="297">
        <f t="shared" si="1"/>
        <v>4.0000000000000027</v>
      </c>
      <c r="E46" s="329"/>
      <c r="F46" s="330">
        <f>'Provincial spending Projection '!J38/100*'Type of service'!G30</f>
        <v>0.47191646678661203</v>
      </c>
      <c r="G46" s="330">
        <f>'Provincial spending Projection '!J38/100*'Type of service'!K30</f>
        <v>0.16925450840848258</v>
      </c>
      <c r="H46" s="330">
        <f>'Provincial spending Projection '!J38/100*'Type of service'!O30</f>
        <v>0.16179146333643302</v>
      </c>
      <c r="I46" s="330">
        <f>'Provincial spending Projection '!J38/100*'Type of service'!S30</f>
        <v>0.21239281650633751</v>
      </c>
      <c r="J46" s="330">
        <f>'Provincial spending Projection '!J38/100*'Type of service'!W30</f>
        <v>4.0957313002399451E-2</v>
      </c>
      <c r="K46" s="330">
        <f>'Provincial spending Projection '!J38/100*'Type of service'!AA30</f>
        <v>0.25099517023142781</v>
      </c>
      <c r="L46" s="330">
        <f>'Provincial spending Projection '!J38/100*'Type of service'!AE30</f>
        <v>0.29748047848255527</v>
      </c>
      <c r="N46" s="331">
        <f>'Provincial spending Projection '!O38/100*'Type of service'!G30</f>
        <v>0.12834547248952316</v>
      </c>
      <c r="O46" s="331">
        <f>'Provincial spending Projection '!O38/100*'Type of service'!K30</f>
        <v>4.6031557238478918E-2</v>
      </c>
      <c r="P46" s="331">
        <f>'Provincial spending Projection '!O38/100*'Type of service'!O30</f>
        <v>4.4001858947794084E-2</v>
      </c>
      <c r="Q46" s="331">
        <f>'Provincial spending Projection '!O38/100*'Type of service'!S30</f>
        <v>5.7763732156887342E-2</v>
      </c>
      <c r="R46" s="331">
        <f>'Provincial spending Projection '!O38/100*'Type of service'!W30</f>
        <v>1.1139017303185523E-2</v>
      </c>
      <c r="S46" s="331">
        <f>'Provincial spending Projection '!O38/100*'Type of service'!AA30</f>
        <v>6.8262279414181254E-2</v>
      </c>
      <c r="T46" s="331">
        <f>'Provincial spending Projection '!O38/100*'Type of service'!AE30</f>
        <v>8.0904726269102778E-2</v>
      </c>
      <c r="V46" s="332">
        <f>'Provincial spending Projection '!T38/100*'Type of service'!G30</f>
        <v>0.81015771876144904</v>
      </c>
      <c r="W46" s="332">
        <f>'Provincial spending Projection '!T38/100*'Type of service'!K30</f>
        <v>0.29056592866107811</v>
      </c>
      <c r="X46" s="332">
        <f>'Provincial spending Projection '!T38/100*'Type of service'!O30</f>
        <v>0.27775382313792096</v>
      </c>
      <c r="Y46" s="332">
        <f>'Provincial spending Projection '!T38/100*'Type of service'!S30</f>
        <v>0.36462317340560113</v>
      </c>
      <c r="Z46" s="332">
        <f>'Provincial spending Projection '!T38/100*'Type of service'!W30</f>
        <v>7.0313043947302076E-2</v>
      </c>
      <c r="AA46" s="332">
        <f>'Provincial spending Projection '!T38/100*'Type of service'!AA30</f>
        <v>0.43089336534379208</v>
      </c>
      <c r="AB46" s="332">
        <f>'Provincial spending Projection '!T38/100*'Type of service'!AE30</f>
        <v>0.51069653802198811</v>
      </c>
      <c r="AD46" s="332">
        <f>'Provincial spending Projection '!Y38/100*'Type of service'!G30</f>
        <v>0.62658882306169905</v>
      </c>
      <c r="AE46" s="332">
        <f>'Provincial spending Projection '!Y38/100*'Type of service'!K30</f>
        <v>0.22472829554708432</v>
      </c>
      <c r="AF46" s="332">
        <f>'Provincial spending Projection '!Y38/100*'Type of service'!O30</f>
        <v>0.21481921002609433</v>
      </c>
      <c r="AG46" s="332">
        <f>'Provincial spending Projection '!Y38/100*'Type of service'!S30</f>
        <v>0.28200534265663157</v>
      </c>
      <c r="AH46" s="332">
        <f>'Provincial spending Projection '!Y38/100*'Type of service'!W30</f>
        <v>5.4381222856432751E-2</v>
      </c>
      <c r="AI46" s="332">
        <f>'Provincial spending Projection '!Y38/100*'Type of service'!AA30</f>
        <v>0.33325975967817789</v>
      </c>
      <c r="AJ46" s="332">
        <f>'Provincial spending Projection '!Y38/100*'Type of service'!AE30</f>
        <v>0.39498079854140694</v>
      </c>
      <c r="AL46" s="332">
        <f>'Provincial spending Projection '!AD38/100*'Type of service'!G30</f>
        <v>6.2151057394246845</v>
      </c>
      <c r="AM46" s="332">
        <f>'Provincial spending Projection '!AD38/100*'Type of service'!K30</f>
        <v>2.2290696355563289</v>
      </c>
      <c r="AN46" s="332">
        <f>'Provincial spending Projection '!AD38/100*'Type of service'!O30</f>
        <v>2.1307818716715099</v>
      </c>
      <c r="AO46" s="332">
        <f>'Provincial spending Projection '!AD38/100*'Type of service'!S30</f>
        <v>2.7971980335197766</v>
      </c>
      <c r="AP46" s="332">
        <f>'Provincial spending Projection '!AD38/100*'Type of service'!W30</f>
        <v>0.53940485028196439</v>
      </c>
      <c r="AQ46" s="332">
        <f>'Provincial spending Projection '!AD38/100*'Type of service'!AA30</f>
        <v>3.3055882404260237</v>
      </c>
      <c r="AR46" s="332">
        <f>'Provincial spending Projection '!AD38/100*'Type of service'!AE30</f>
        <v>3.9177963883590041</v>
      </c>
      <c r="AT46" s="332">
        <f>'Provincial spending Projection '!AI38/100*'Type of service'!G30</f>
        <v>10.821007583339281</v>
      </c>
      <c r="AU46" s="332">
        <f>'Provincial spending Projection '!AI38/100*'Type of service'!K30</f>
        <v>3.8809926075978809</v>
      </c>
      <c r="AV46" s="332">
        <f>'Provincial spending Projection '!AI38/100*'Type of service'!O30</f>
        <v>3.7098655692274058</v>
      </c>
      <c r="AW46" s="332">
        <f>'Provincial spending Projection '!AI38/100*'Type of service'!S30</f>
        <v>4.8701506300713557</v>
      </c>
      <c r="AX46" s="332">
        <f>'Provincial spending Projection '!AI38/100*'Type of service'!W30</f>
        <v>0.9391479759331387</v>
      </c>
      <c r="AY46" s="332">
        <f>'Provincial spending Projection '!AI38/100*'Type of service'!AA30</f>
        <v>5.7552995744137183</v>
      </c>
      <c r="AZ46" s="332">
        <f>'Provincial spending Projection '!AI38/100*'Type of service'!AE30</f>
        <v>6.8212040479839642</v>
      </c>
      <c r="BB46" s="332">
        <f>'Provincial spending Projection '!AN38/100*'Type of service'!G30</f>
        <v>1.2139450026288403</v>
      </c>
      <c r="BC46" s="332">
        <f>'Provincial spending Projection '!AN38/100*'Type of service'!K30</f>
        <v>0.43538566486976293</v>
      </c>
      <c r="BD46" s="332">
        <f>'Provincial spending Projection '!AN38/100*'Type of service'!O30</f>
        <v>0.41618793199280241</v>
      </c>
      <c r="BE46" s="332">
        <f>'Provincial spending Projection '!AN38/100*'Type of service'!S30</f>
        <v>0.54635346790879824</v>
      </c>
      <c r="BF46" s="332">
        <f>'Provincial spending Projection '!AN38/100*'Type of service'!W30</f>
        <v>0.10535747095015027</v>
      </c>
      <c r="BG46" s="332">
        <f>'Provincial spending Projection '!AN38/100*'Type of service'!AA30</f>
        <v>0.64565310607012882</v>
      </c>
      <c r="BH46" s="332">
        <f>'Provincial spending Projection '!AN38/100*'Type of service'!AE30</f>
        <v>0.7652306406947762</v>
      </c>
      <c r="BJ46" s="332">
        <f>'Provincial spending Projection '!AS38/100*'Type of service'!G30</f>
        <v>1.0168609438698653</v>
      </c>
      <c r="BK46" s="332">
        <f>'Provincial spending Projection '!AS38/100*'Type of service'!K30</f>
        <v>0.3647007707664976</v>
      </c>
      <c r="BL46" s="332">
        <f>'Provincial spending Projection '!AS38/100*'Type of service'!O30</f>
        <v>0.34861979120716557</v>
      </c>
      <c r="BM46" s="332">
        <f>'Provincial spending Projection '!AS38/100*'Type of service'!S30</f>
        <v>0.45765294297617953</v>
      </c>
      <c r="BN46" s="332">
        <f>'Provincial spending Projection '!AS38/100*'Type of service'!W30</f>
        <v>8.825267794019459E-2</v>
      </c>
      <c r="BO46" s="332">
        <f>'Provincial spending Projection '!AS38/100*'Type of service'!AA30</f>
        <v>0.54083127771787232</v>
      </c>
      <c r="BP46" s="332">
        <f>'Provincial spending Projection '!AS38/100*'Type of service'!AE30</f>
        <v>0.64099539096907798</v>
      </c>
      <c r="BR46" s="332">
        <f>'Provincial spending Projection '!AX38/100*'Type of service'!G30</f>
        <v>4.193337736280502</v>
      </c>
      <c r="BS46" s="332">
        <f>'Provincial spending Projection '!AX38/100*'Type of service'!K30</f>
        <v>1.50395539697457</v>
      </c>
      <c r="BT46" s="332">
        <f>'Provincial spending Projection '!AX38/100*'Type of service'!O30</f>
        <v>1.4376405494735216</v>
      </c>
      <c r="BU46" s="332">
        <f>'Provincial spending Projection '!AX38/100*'Type of service'!S30</f>
        <v>1.887272165846348</v>
      </c>
      <c r="BV46" s="332">
        <f>'Provincial spending Projection '!AX38/100*'Type of service'!W30</f>
        <v>0.36393696401205144</v>
      </c>
      <c r="BW46" s="332">
        <f>'Provincial spending Projection '!AX38/100*'Type of service'!AA30</f>
        <v>2.230283520561088</v>
      </c>
      <c r="BX46" s="332">
        <f>'Provincial spending Projection '!AX38/100*'Type of service'!AE30</f>
        <v>2.6433409385388877</v>
      </c>
      <c r="BZ46" s="332">
        <f>'Provincial spending Projection '!BC38/100*'Type of service'!G30</f>
        <v>3.6959021173845823</v>
      </c>
      <c r="CA46" s="332">
        <f>'Provincial spending Projection '!BC38/100*'Type of service'!K30</f>
        <v>1.3255483544859084</v>
      </c>
      <c r="CB46" s="332">
        <f>'Provincial spending Projection '!BC38/100*'Type of service'!O30</f>
        <v>1.2671001204758907</v>
      </c>
      <c r="CC46" s="332">
        <f>'Provincial spending Projection '!BC38/100*'Type of service'!S30</f>
        <v>1.6633940866445676</v>
      </c>
      <c r="CD46" s="332">
        <f>'Provincial spending Projection '!BC38/100*'Type of service'!W30</f>
        <v>0.32076486094815287</v>
      </c>
      <c r="CE46" s="332">
        <f>'Provincial spending Projection '!BC38/100*'Type of service'!AA30</f>
        <v>1.965715643338841</v>
      </c>
      <c r="CF46" s="332">
        <f>'Provincial spending Projection '!BC38/100*'Type of service'!AE30</f>
        <v>2.3297740335079267</v>
      </c>
      <c r="CH46" s="332">
        <f>'Provincial spending Projection '!BH38/100*'Type of service'!G30</f>
        <v>0.2124411666237517</v>
      </c>
      <c r="CI46" s="332">
        <f>'Provincial spending Projection '!BH38/100*'Type of service'!K30</f>
        <v>7.6192775105866889E-2</v>
      </c>
      <c r="CJ46" s="332">
        <f>'Provincial spending Projection '!BH38/100*'Type of service'!O30</f>
        <v>7.2833159340670972E-2</v>
      </c>
      <c r="CK46" s="332">
        <f>'Provincial spending Projection '!BH38/100*'Type of service'!S30</f>
        <v>9.5612212958682927E-2</v>
      </c>
      <c r="CL46" s="332">
        <f>'Provincial spending Projection '!BH38/100*'Type of service'!W30</f>
        <v>1.8437626080842526E-2</v>
      </c>
      <c r="CM46" s="332">
        <f>'Provincial spending Projection '!BH38/100*'Type of service'!AA30</f>
        <v>0.112989714353414</v>
      </c>
      <c r="CN46" s="332">
        <f>'Provincial spending Projection '!BH38/100*'Type of service'!AE30</f>
        <v>0.13391586084492774</v>
      </c>
      <c r="CP46" s="333">
        <f t="shared" si="2"/>
        <v>99.996032736369244</v>
      </c>
    </row>
    <row r="47" spans="1:94" ht="18.75">
      <c r="A47" s="348">
        <f t="shared" si="3"/>
        <v>4</v>
      </c>
      <c r="B47" s="66">
        <v>2019</v>
      </c>
      <c r="C47" s="328">
        <f>'Provincial spending Projection '!C39</f>
        <v>7389.0878583808008</v>
      </c>
      <c r="D47" s="297">
        <f t="shared" si="1"/>
        <v>4.0000000000000053</v>
      </c>
      <c r="E47" s="329"/>
      <c r="F47" s="330">
        <f>'Provincial spending Projection '!J39/100*'Type of service'!G31</f>
        <v>0.46730615817500648</v>
      </c>
      <c r="G47" s="330">
        <f>'Provincial spending Projection '!J39/100*'Type of service'!K31</f>
        <v>0.16724932143298429</v>
      </c>
      <c r="H47" s="330">
        <f>'Provincial spending Projection '!J39/100*'Type of service'!O31</f>
        <v>0.16090456713930709</v>
      </c>
      <c r="I47" s="330">
        <f>'Provincial spending Projection '!J39/100*'Type of service'!S31</f>
        <v>0.21031362141378668</v>
      </c>
      <c r="J47" s="330">
        <f>'Provincial spending Projection '!J39/100*'Type of service'!W31</f>
        <v>4.1430458176912384E-2</v>
      </c>
      <c r="K47" s="330">
        <f>'Provincial spending Projection '!J39/100*'Type of service'!AA31</f>
        <v>0.24974199627994684</v>
      </c>
      <c r="L47" s="330">
        <f>'Provincial spending Projection '!J39/100*'Type of service'!AE31</f>
        <v>0.29477039021415574</v>
      </c>
      <c r="N47" s="331">
        <f>'Provincial spending Projection '!O39/100*'Type of service'!G31</f>
        <v>0.12863228089874362</v>
      </c>
      <c r="O47" s="331">
        <f>'Provincial spending Projection '!O39/100*'Type of service'!K31</f>
        <v>4.6037616492601442E-2</v>
      </c>
      <c r="P47" s="331">
        <f>'Provincial spending Projection '!O39/100*'Type of service'!O31</f>
        <v>4.4291137867699289E-2</v>
      </c>
      <c r="Q47" s="331">
        <f>'Provincial spending Projection '!O39/100*'Type of service'!S31</f>
        <v>5.7891642027963208E-2</v>
      </c>
      <c r="R47" s="331">
        <f>'Provincial spending Projection '!O39/100*'Type of service'!W31</f>
        <v>1.140428868900208E-2</v>
      </c>
      <c r="S47" s="331">
        <f>'Provincial spending Projection '!O39/100*'Type of service'!AA31</f>
        <v>6.8744830462226264E-2</v>
      </c>
      <c r="T47" s="331">
        <f>'Provincial spending Projection '!O39/100*'Type of service'!AE31</f>
        <v>8.1139499172744933E-2</v>
      </c>
      <c r="V47" s="332">
        <f>'Provincial spending Projection '!T39/100*'Type of service'!G31</f>
        <v>0.80514533908996033</v>
      </c>
      <c r="W47" s="332">
        <f>'Provincial spending Projection '!T39/100*'Type of service'!K31</f>
        <v>0.28816228774647479</v>
      </c>
      <c r="X47" s="332">
        <f>'Provincial spending Projection '!T39/100*'Type of service'!O31</f>
        <v>0.27723059070405731</v>
      </c>
      <c r="Y47" s="332">
        <f>'Provincial spending Projection '!T39/100*'Type of service'!S31</f>
        <v>0.3623599412636575</v>
      </c>
      <c r="Z47" s="332">
        <f>'Provincial spending Projection '!T39/100*'Type of service'!W31</f>
        <v>7.1382625103369846E-2</v>
      </c>
      <c r="AA47" s="332">
        <f>'Provincial spending Projection '!T39/100*'Type of service'!AA31</f>
        <v>0.43029307609620099</v>
      </c>
      <c r="AB47" s="332">
        <f>'Provincial spending Projection '!T39/100*'Type of service'!AE31</f>
        <v>0.50787476610521143</v>
      </c>
      <c r="AD47" s="332">
        <f>'Provincial spending Projection '!Y39/100*'Type of service'!G31</f>
        <v>0.62275980980091816</v>
      </c>
      <c r="AE47" s="332">
        <f>'Provincial spending Projection '!Y39/100*'Type of service'!K31</f>
        <v>0.22288633218895301</v>
      </c>
      <c r="AF47" s="332">
        <f>'Provincial spending Projection '!Y39/100*'Type of service'!O31</f>
        <v>0.2144309375658755</v>
      </c>
      <c r="AG47" s="332">
        <f>'Provincial spending Projection '!Y39/100*'Type of service'!S31</f>
        <v>0.2802763639616791</v>
      </c>
      <c r="AH47" s="332">
        <f>'Provincial spending Projection '!Y39/100*'Type of service'!W31</f>
        <v>5.5212677605152104E-2</v>
      </c>
      <c r="AI47" s="332">
        <f>'Provincial spending Projection '!Y39/100*'Type of service'!AA31</f>
        <v>0.33282094699970866</v>
      </c>
      <c r="AJ47" s="332">
        <f>'Provincial spending Projection '!Y39/100*'Type of service'!AE31</f>
        <v>0.39282844647633025</v>
      </c>
      <c r="AL47" s="332">
        <f>'Provincial spending Projection '!AD39/100*'Type of service'!G31</f>
        <v>6.1876223057345827</v>
      </c>
      <c r="AM47" s="332">
        <f>'Provincial spending Projection '!AD39/100*'Type of service'!K31</f>
        <v>2.2145559475596399</v>
      </c>
      <c r="AN47" s="332">
        <f>'Provincial spending Projection '!AD39/100*'Type of service'!O31</f>
        <v>2.1305447645157827</v>
      </c>
      <c r="AO47" s="332">
        <f>'Provincial spending Projection '!AD39/100*'Type of service'!S31</f>
        <v>2.784772321730054</v>
      </c>
      <c r="AP47" s="332">
        <f>'Provincial spending Projection '!AD39/100*'Type of service'!W31</f>
        <v>0.54858259979587354</v>
      </c>
      <c r="AQ47" s="332">
        <f>'Provincial spending Projection '!AD39/100*'Type of service'!AA31</f>
        <v>3.3068452444441419</v>
      </c>
      <c r="AR47" s="332">
        <f>'Provincial spending Projection '!AD39/100*'Type of service'!AE31</f>
        <v>3.9030682768707159</v>
      </c>
      <c r="AT47" s="332">
        <f>'Provincial spending Projection '!AI39/100*'Type of service'!G31</f>
        <v>10.768233811193429</v>
      </c>
      <c r="AU47" s="332">
        <f>'Provincial spending Projection '!AI39/100*'Type of service'!K31</f>
        <v>3.8539611910685565</v>
      </c>
      <c r="AV47" s="332">
        <f>'Provincial spending Projection '!AI39/100*'Type of service'!O31</f>
        <v>3.7077576871906923</v>
      </c>
      <c r="AW47" s="332">
        <f>'Provincial spending Projection '!AI39/100*'Type of service'!S31</f>
        <v>4.8463008874245093</v>
      </c>
      <c r="AX47" s="332">
        <f>'Provincial spending Projection '!AI39/100*'Type of service'!W31</f>
        <v>0.95469073700241314</v>
      </c>
      <c r="AY47" s="332">
        <f>'Provincial spending Projection '!AI39/100*'Type of service'!AA31</f>
        <v>5.7548571987992716</v>
      </c>
      <c r="AZ47" s="332">
        <f>'Provincial spending Projection '!AI39/100*'Type of service'!AE31</f>
        <v>6.7924559240540301</v>
      </c>
      <c r="BB47" s="332">
        <f>'Provincial spending Projection '!AN39/100*'Type of service'!G31</f>
        <v>1.2150539251385164</v>
      </c>
      <c r="BC47" s="332">
        <f>'Provincial spending Projection '!AN39/100*'Type of service'!K31</f>
        <v>0.4348689631601132</v>
      </c>
      <c r="BD47" s="332">
        <f>'Provincial spending Projection '!AN39/100*'Type of service'!O31</f>
        <v>0.41837181568258136</v>
      </c>
      <c r="BE47" s="332">
        <f>'Provincial spending Projection '!AN39/100*'Type of service'!S31</f>
        <v>0.54684148012707468</v>
      </c>
      <c r="BF47" s="332">
        <f>'Provincial spending Projection '!AN39/100*'Type of service'!W31</f>
        <v>0.10772432579262538</v>
      </c>
      <c r="BG47" s="332">
        <f>'Provincial spending Projection '!AN39/100*'Type of service'!AA31</f>
        <v>0.64936014119085483</v>
      </c>
      <c r="BH47" s="332">
        <f>'Provincial spending Projection '!AN39/100*'Type of service'!AE31</f>
        <v>0.76643954584949026</v>
      </c>
      <c r="BJ47" s="332">
        <f>'Provincial spending Projection '!AS39/100*'Type of service'!G31</f>
        <v>1.0172638363477029</v>
      </c>
      <c r="BK47" s="332">
        <f>'Provincial spending Projection '!AS39/100*'Type of service'!K31</f>
        <v>0.36407970100781634</v>
      </c>
      <c r="BL47" s="332">
        <f>'Provincial spending Projection '!AS39/100*'Type of service'!O31</f>
        <v>0.35026800822235021</v>
      </c>
      <c r="BM47" s="332">
        <f>'Provincial spending Projection '!AS39/100*'Type of service'!S31</f>
        <v>0.45782499890670109</v>
      </c>
      <c r="BN47" s="332">
        <f>'Provincial spending Projection '!AS39/100*'Type of service'!W31</f>
        <v>9.0188639908540105E-2</v>
      </c>
      <c r="BO47" s="332">
        <f>'Provincial spending Projection '!AS39/100*'Type of service'!AA31</f>
        <v>0.54365536766097844</v>
      </c>
      <c r="BP47" s="332">
        <f>'Provincial spending Projection '!AS39/100*'Type of service'!AE31</f>
        <v>0.64167623889660785</v>
      </c>
      <c r="BR47" s="332">
        <f>'Provincial spending Projection '!AX39/100*'Type of service'!G31</f>
        <v>4.246380106464839</v>
      </c>
      <c r="BS47" s="332">
        <f>'Provincial spending Projection '!AX39/100*'Type of service'!K31</f>
        <v>1.5197835057992022</v>
      </c>
      <c r="BT47" s="332">
        <f>'Provincial spending Projection '!AX39/100*'Type of service'!O31</f>
        <v>1.4621291437888726</v>
      </c>
      <c r="BU47" s="332">
        <f>'Provincial spending Projection '!AX39/100*'Type of service'!S31</f>
        <v>1.9111059472826921</v>
      </c>
      <c r="BV47" s="332">
        <f>'Provincial spending Projection '!AX39/100*'Type of service'!W31</f>
        <v>0.37647582923201828</v>
      </c>
      <c r="BW47" s="332">
        <f>'Provincial spending Projection '!AX39/100*'Type of service'!AA31</f>
        <v>2.2693889780815266</v>
      </c>
      <c r="BX47" s="332">
        <f>'Provincial spending Projection '!AX39/100*'Type of service'!AE31</f>
        <v>2.6785590112242939</v>
      </c>
      <c r="BZ47" s="332">
        <f>'Provincial spending Projection '!BC39/100*'Type of service'!G31</f>
        <v>3.6855646985889203</v>
      </c>
      <c r="CA47" s="332">
        <f>'Provincial spending Projection '!BC39/100*'Type of service'!K31</f>
        <v>1.3190671343678566</v>
      </c>
      <c r="CB47" s="332">
        <f>'Provincial spending Projection '!BC39/100*'Type of service'!O31</f>
        <v>1.2690271294654609</v>
      </c>
      <c r="CC47" s="332">
        <f>'Provincial spending Projection '!BC39/100*'Type of service'!S31</f>
        <v>1.658707990800246</v>
      </c>
      <c r="CD47" s="332">
        <f>'Provincial spending Projection '!BC39/100*'Type of service'!W31</f>
        <v>0.326755022231076</v>
      </c>
      <c r="CE47" s="332">
        <f>'Provincial spending Projection '!BC39/100*'Type of service'!AA31</f>
        <v>1.9696729202952041</v>
      </c>
      <c r="CF47" s="332">
        <f>'Provincial spending Projection '!BC39/100*'Type of service'!AE31</f>
        <v>2.3248042538222182</v>
      </c>
      <c r="CH47" s="332">
        <f>'Provincial spending Projection '!BH39/100*'Type of service'!G31</f>
        <v>0.21366916653383045</v>
      </c>
      <c r="CI47" s="332">
        <f>'Provincial spending Projection '!BH39/100*'Type of service'!K31</f>
        <v>7.6472399279941192E-2</v>
      </c>
      <c r="CJ47" s="332">
        <f>'Provincial spending Projection '!BH39/100*'Type of service'!O31</f>
        <v>7.3571349640265266E-2</v>
      </c>
      <c r="CK47" s="332">
        <f>'Provincial spending Projection '!BH39/100*'Type of service'!S31</f>
        <v>9.6162944596519126E-2</v>
      </c>
      <c r="CL47" s="332">
        <f>'Provincial spending Projection '!BH39/100*'Type of service'!W31</f>
        <v>1.8943494137435173E-2</v>
      </c>
      <c r="CM47" s="332">
        <f>'Provincial spending Projection '!BH39/100*'Type of service'!AA31</f>
        <v>0.1141910143064005</v>
      </c>
      <c r="CN47" s="332">
        <f>'Provincial spending Projection '!BH39/100*'Type of service'!AE31</f>
        <v>0.13477961395133875</v>
      </c>
      <c r="CP47" s="333">
        <f t="shared" si="2"/>
        <v>99.996599488316434</v>
      </c>
    </row>
    <row r="48" spans="1:94" ht="18.75">
      <c r="A48" s="348">
        <f t="shared" si="3"/>
        <v>5</v>
      </c>
      <c r="B48" s="67">
        <v>2020</v>
      </c>
      <c r="C48" s="328">
        <f>'Provincial spending Projection '!C40</f>
        <v>7700.6193696057517</v>
      </c>
      <c r="D48" s="297">
        <f t="shared" si="1"/>
        <v>4.2161024093333488</v>
      </c>
      <c r="E48" s="329"/>
      <c r="F48" s="330">
        <f>'Provincial spending Projection '!J40/100*'Type of service'!G32</f>
        <v>0.46228354493417328</v>
      </c>
      <c r="G48" s="330">
        <f>'Provincial spending Projection '!J40/100*'Type of service'!K32</f>
        <v>0.16510268076845616</v>
      </c>
      <c r="H48" s="330">
        <f>'Provincial spending Projection '!J40/100*'Type of service'!O32</f>
        <v>0.15986365163210889</v>
      </c>
      <c r="I48" s="330">
        <f>'Provincial spending Projection '!J40/100*'Type of service'!S32</f>
        <v>0.20804894043380226</v>
      </c>
      <c r="J48" s="330">
        <f>'Provincial spending Projection '!J40/100*'Type of service'!W32</f>
        <v>4.1851876063993015E-2</v>
      </c>
      <c r="K48" s="330">
        <f>'Provincial spending Projection '!J40/100*'Type of service'!AA32</f>
        <v>0.24824764407961697</v>
      </c>
      <c r="L48" s="330">
        <f>'Provincial spending Projection '!J40/100*'Type of service'!AE32</f>
        <v>0.29179681856668366</v>
      </c>
      <c r="N48" s="331">
        <f>'Provincial spending Projection '!O40/100*'Type of service'!G32</f>
        <v>0.12891287571195476</v>
      </c>
      <c r="O48" s="331">
        <f>'Provincial spending Projection '!O40/100*'Type of service'!K32</f>
        <v>4.6040707264726977E-2</v>
      </c>
      <c r="P48" s="331">
        <f>'Provincial spending Projection '!O40/100*'Type of service'!O32</f>
        <v>4.4579746087747563E-2</v>
      </c>
      <c r="Q48" s="331">
        <f>'Provincial spending Projection '!O40/100*'Type of service'!S32</f>
        <v>5.8016746419052578E-2</v>
      </c>
      <c r="R48" s="331">
        <f>'Provincial spending Projection '!O40/100*'Type of service'!W32</f>
        <v>1.167085819184397E-2</v>
      </c>
      <c r="S48" s="331">
        <f>'Provincial spending Projection '!O40/100*'Type of service'!AA32</f>
        <v>6.922659921104958E-2</v>
      </c>
      <c r="T48" s="331">
        <f>'Provincial spending Projection '!O40/100*'Type of service'!AE32</f>
        <v>8.13707678268909E-2</v>
      </c>
      <c r="V48" s="332">
        <f>'Provincial spending Projection '!T40/100*'Type of service'!G32</f>
        <v>0.79963546620560988</v>
      </c>
      <c r="W48" s="332">
        <f>'Provincial spending Projection '!T40/100*'Type of service'!K32</f>
        <v>0.2855865421878247</v>
      </c>
      <c r="X48" s="332">
        <f>'Provincial spending Projection '!T40/100*'Type of service'!O32</f>
        <v>0.27652432582339764</v>
      </c>
      <c r="Y48" s="332">
        <f>'Provincial spending Projection '!T40/100*'Type of service'!S32</f>
        <v>0.35987288169873294</v>
      </c>
      <c r="Z48" s="332">
        <f>'Provincial spending Projection '!T40/100*'Type of service'!W32</f>
        <v>7.2393328282484889E-2</v>
      </c>
      <c r="AA48" s="332">
        <f>'Provincial spending Projection '!T40/100*'Type of service'!AA32</f>
        <v>0.42940663318724714</v>
      </c>
      <c r="AB48" s="332">
        <f>'Provincial spending Projection '!T40/100*'Type of service'!AE32</f>
        <v>0.50473586526881242</v>
      </c>
      <c r="AD48" s="332">
        <f>'Provincial spending Projection '!Y40/100*'Type of service'!G32</f>
        <v>0.61854251927888981</v>
      </c>
      <c r="AE48" s="332">
        <f>'Provincial spending Projection '!Y40/100*'Type of service'!K32</f>
        <v>0.22090993551752086</v>
      </c>
      <c r="AF48" s="332">
        <f>'Provincial spending Projection '!Y40/100*'Type of service'!O32</f>
        <v>0.21390003365948873</v>
      </c>
      <c r="AG48" s="332">
        <f>'Provincial spending Projection '!Y40/100*'Type of service'!S32</f>
        <v>0.27837269390056291</v>
      </c>
      <c r="AH48" s="332">
        <f>'Provincial spending Projection '!Y40/100*'Type of service'!W32</f>
        <v>5.5998456230702091E-2</v>
      </c>
      <c r="AI48" s="332">
        <f>'Provincial spending Projection '!Y40/100*'Type of service'!AA32</f>
        <v>0.33215917991612787</v>
      </c>
      <c r="AJ48" s="332">
        <f>'Provincial spending Projection '!Y40/100*'Type of service'!AE32</f>
        <v>0.39042864763767932</v>
      </c>
      <c r="AL48" s="332">
        <f>'Provincial spending Projection '!AD40/100*'Type of service'!G32</f>
        <v>6.1599967694385285</v>
      </c>
      <c r="AM48" s="332">
        <f>'Provincial spending Projection '!AD40/100*'Type of service'!K32</f>
        <v>2.2000176975889345</v>
      </c>
      <c r="AN48" s="332">
        <f>'Provincial spending Projection '!AD40/100*'Type of service'!O32</f>
        <v>2.130206857664946</v>
      </c>
      <c r="AO48" s="332">
        <f>'Provincial spending Projection '!AD40/100*'Type of service'!S32</f>
        <v>2.7722829743806288</v>
      </c>
      <c r="AP48" s="332">
        <f>'Provincial spending Projection '!AD40/100*'Type of service'!W32</f>
        <v>0.55768245306211162</v>
      </c>
      <c r="AQ48" s="332">
        <f>'Provincial spending Projection '!AD40/100*'Type of service'!AA32</f>
        <v>3.3079366598889366</v>
      </c>
      <c r="AR48" s="332">
        <f>'Provincial spending Projection '!AD40/100*'Type of service'!AE32</f>
        <v>3.8882358660617298</v>
      </c>
      <c r="AT48" s="332">
        <f>'Provincial spending Projection '!AI40/100*'Type of service'!G32</f>
        <v>10.720429185615718</v>
      </c>
      <c r="AU48" s="332">
        <f>'Provincial spending Projection '!AI40/100*'Type of service'!K32</f>
        <v>3.8287575167435102</v>
      </c>
      <c r="AV48" s="332">
        <f>'Provincial spending Projection '!AI40/100*'Type of service'!O32</f>
        <v>3.7072635949436634</v>
      </c>
      <c r="AW48" s="332">
        <f>'Provincial spending Projection '!AI40/100*'Type of service'!S32</f>
        <v>4.8246881324329918</v>
      </c>
      <c r="AX48" s="332">
        <f>'Provincial spending Projection '!AI40/100*'Type of service'!W32</f>
        <v>0.97055168531488789</v>
      </c>
      <c r="AY48" s="332">
        <f>'Provincial spending Projection '!AI40/100*'Type of service'!AA32</f>
        <v>5.7569024855306639</v>
      </c>
      <c r="AZ48" s="332">
        <f>'Provincial spending Projection '!AI40/100*'Type of service'!AE32</f>
        <v>6.7668147921586241</v>
      </c>
      <c r="BB48" s="332">
        <f>'Provincial spending Projection '!AN40/100*'Type of service'!G32</f>
        <v>1.2159720607597599</v>
      </c>
      <c r="BC48" s="332">
        <f>'Provincial spending Projection '!AN40/100*'Type of service'!K32</f>
        <v>0.43427945720968197</v>
      </c>
      <c r="BD48" s="332">
        <f>'Provincial spending Projection '!AN40/100*'Type of service'!O32</f>
        <v>0.42049892548815654</v>
      </c>
      <c r="BE48" s="332">
        <f>'Provincial spending Projection '!AN40/100*'Type of service'!S32</f>
        <v>0.54724357293357329</v>
      </c>
      <c r="BF48" s="332">
        <f>'Provincial spending Projection '!AN40/100*'Type of service'!W32</f>
        <v>0.11008549307426078</v>
      </c>
      <c r="BG48" s="332">
        <f>'Provincial spending Projection '!AN40/100*'Type of service'!AA32</f>
        <v>0.65298062770811116</v>
      </c>
      <c r="BH48" s="332">
        <f>'Provincial spending Projection '!AN40/100*'Type of service'!AE32</f>
        <v>0.76753062635226632</v>
      </c>
      <c r="BJ48" s="332">
        <f>'Provincial spending Projection '!AS40/100*'Type of service'!G32</f>
        <v>1.0170058621171494</v>
      </c>
      <c r="BK48" s="332">
        <f>'Provincial spending Projection '!AS40/100*'Type of service'!K32</f>
        <v>0.36321949165784345</v>
      </c>
      <c r="BL48" s="332">
        <f>'Provincial spending Projection '!AS40/100*'Type of service'!O32</f>
        <v>0.35169383083375677</v>
      </c>
      <c r="BM48" s="332">
        <f>'Provincial spending Projection '!AS40/100*'Type of service'!S32</f>
        <v>0.45769959659405007</v>
      </c>
      <c r="BN48" s="332">
        <f>'Provincial spending Projection '!AS40/100*'Type of service'!W32</f>
        <v>9.2072503475636669E-2</v>
      </c>
      <c r="BO48" s="332">
        <f>'Provincial spending Projection '!AS40/100*'Type of service'!AA32</f>
        <v>0.5461351848932724</v>
      </c>
      <c r="BP48" s="332">
        <f>'Provincial spending Projection '!AS40/100*'Type of service'!AE32</f>
        <v>0.64194167904399113</v>
      </c>
      <c r="BR48" s="332">
        <f>'Provincial spending Projection '!AX40/100*'Type of service'!G32</f>
        <v>4.2956917893740183</v>
      </c>
      <c r="BS48" s="332">
        <f>'Provincial spending Projection '!AX40/100*'Type of service'!K32</f>
        <v>1.5341887851138791</v>
      </c>
      <c r="BT48" s="332">
        <f>'Provincial spending Projection '!AX40/100*'Type of service'!O32</f>
        <v>1.4855059914217463</v>
      </c>
      <c r="BU48" s="332">
        <f>'Provincial spending Projection '!AX40/100*'Type of service'!S32</f>
        <v>1.9332596520101288</v>
      </c>
      <c r="BV48" s="332">
        <f>'Provincial spending Projection '!AX40/100*'Type of service'!W32</f>
        <v>0.38890149205633939</v>
      </c>
      <c r="BW48" s="332">
        <f>'Provincial spending Projection '!AX40/100*'Type of service'!AA32</f>
        <v>2.306799318492081</v>
      </c>
      <c r="BX48" s="332">
        <f>'Provincial spending Projection '!AX40/100*'Type of service'!AE32</f>
        <v>2.7114726695730655</v>
      </c>
      <c r="BZ48" s="332">
        <f>'Provincial spending Projection '!BC40/100*'Type of service'!G32</f>
        <v>3.6766319518694308</v>
      </c>
      <c r="CA48" s="332">
        <f>'Provincial spending Projection '!BC40/100*'Type of service'!K32</f>
        <v>1.3130940915040381</v>
      </c>
      <c r="CB48" s="332">
        <f>'Provincial spending Projection '!BC40/100*'Type of service'!O32</f>
        <v>1.2714270624035062</v>
      </c>
      <c r="CC48" s="332">
        <f>'Provincial spending Projection '!BC40/100*'Type of service'!S32</f>
        <v>1.6546541410216491</v>
      </c>
      <c r="CD48" s="332">
        <f>'Provincial spending Projection '!BC40/100*'Type of service'!W32</f>
        <v>0.33285620149959477</v>
      </c>
      <c r="CE48" s="332">
        <f>'Provincial spending Projection '!BC40/100*'Type of service'!AA32</f>
        <v>1.9743623371439616</v>
      </c>
      <c r="CF48" s="332">
        <f>'Provincial spending Projection '!BC40/100*'Type of service'!AE32</f>
        <v>2.3207174868161951</v>
      </c>
      <c r="CH48" s="332">
        <f>'Provincial spending Projection '!BH40/100*'Type of service'!G32</f>
        <v>0.21455207997688916</v>
      </c>
      <c r="CI48" s="332">
        <f>'Provincial spending Projection '!BH40/100*'Type of service'!K32</f>
        <v>7.6626399439929604E-2</v>
      </c>
      <c r="CJ48" s="332">
        <f>'Provincial spending Projection '!BH40/100*'Type of service'!O32</f>
        <v>7.4194894770164888E-2</v>
      </c>
      <c r="CK48" s="332">
        <f>'Provincial spending Projection '!BH40/100*'Type of service'!S32</f>
        <v>9.6558342593432156E-2</v>
      </c>
      <c r="CL48" s="332">
        <f>'Provincial spending Projection '!BH40/100*'Type of service'!W32</f>
        <v>1.9424024841168213E-2</v>
      </c>
      <c r="CM48" s="332">
        <f>'Provincial spending Projection '!BH40/100*'Type of service'!AA32</f>
        <v>0.11521510763319194</v>
      </c>
      <c r="CN48" s="332">
        <f>'Provincial spending Projection '!BH40/100*'Type of service'!AE32</f>
        <v>0.13542687175472715</v>
      </c>
      <c r="CP48" s="333">
        <f t="shared" si="2"/>
        <v>99.997166240263681</v>
      </c>
    </row>
    <row r="49" spans="1:94" ht="18.75">
      <c r="A49" s="348">
        <f t="shared" si="3"/>
        <v>6</v>
      </c>
      <c r="B49" s="8">
        <f t="shared" ref="B49:B78" si="4">B48+1</f>
        <v>2021</v>
      </c>
      <c r="C49" s="328">
        <f>'Provincial spending Projection '!C41</f>
        <v>8041.9265923725961</v>
      </c>
      <c r="D49" s="297">
        <f t="shared" si="1"/>
        <v>4.432204818666662</v>
      </c>
      <c r="E49" s="329"/>
      <c r="F49" s="330">
        <f>'Provincial spending Projection '!J41/100*'Type of service'!G33</f>
        <v>0.456849015046219</v>
      </c>
      <c r="G49" s="330">
        <f>'Provincial spending Projection '!J41/100*'Type of service'!K33</f>
        <v>0.16281569019437436</v>
      </c>
      <c r="H49" s="330">
        <f>'Provincial spending Projection '!J41/100*'Type of service'!O33</f>
        <v>0.15866694709379264</v>
      </c>
      <c r="I49" s="330">
        <f>'Provincial spending Projection '!J41/100*'Type of service'!S33</f>
        <v>0.20559895986574606</v>
      </c>
      <c r="J49" s="330">
        <f>'Provincial spending Projection '!J41/100*'Type of service'!W33</f>
        <v>4.2219205052783086E-2</v>
      </c>
      <c r="K49" s="330">
        <f>'Provincial spending Projection '!J41/100*'Type of service'!AA33</f>
        <v>0.24650903158762133</v>
      </c>
      <c r="L49" s="330">
        <f>'Provincial spending Projection '!J41/100*'Type of service'!AE33</f>
        <v>0.28855947023840317</v>
      </c>
      <c r="N49" s="331">
        <f>'Provincial spending Projection '!O41/100*'Type of service'!G33</f>
        <v>0.12901986346285055</v>
      </c>
      <c r="O49" s="331">
        <f>'Provincial spending Projection '!O41/100*'Type of service'!K33</f>
        <v>4.5981182899918809E-2</v>
      </c>
      <c r="P49" s="331">
        <f>'Provincial spending Projection '!O41/100*'Type of service'!O33</f>
        <v>4.4809526070746612E-2</v>
      </c>
      <c r="Q49" s="331">
        <f>'Provincial spending Projection '!O41/100*'Type of service'!S33</f>
        <v>5.8063712203251662E-2</v>
      </c>
      <c r="R49" s="331">
        <f>'Provincial spending Projection '!O41/100*'Type of service'!W33</f>
        <v>1.1923230415346488E-2</v>
      </c>
      <c r="S49" s="331">
        <f>'Provincial spending Projection '!O41/100*'Type of service'!AA33</f>
        <v>6.9617227027570103E-2</v>
      </c>
      <c r="T49" s="331">
        <f>'Provincial spending Projection '!O41/100*'Type of service'!AE33</f>
        <v>8.1492795704735735E-2</v>
      </c>
      <c r="V49" s="332">
        <f>'Provincial spending Projection '!T41/100*'Type of service'!G33</f>
        <v>0.79361718955917115</v>
      </c>
      <c r="W49" s="332">
        <f>'Provincial spending Projection '!T41/100*'Type of service'!K33</f>
        <v>0.28283596158158225</v>
      </c>
      <c r="X49" s="332">
        <f>'Provincial spending Projection '!T41/100*'Type of service'!O33</f>
        <v>0.2756289550405841</v>
      </c>
      <c r="Y49" s="332">
        <f>'Provincial spending Projection '!T41/100*'Type of service'!S33</f>
        <v>0.35715709858416744</v>
      </c>
      <c r="Z49" s="332">
        <f>'Provincial spending Projection '!T41/100*'Type of service'!W33</f>
        <v>7.3341269776016293E-2</v>
      </c>
      <c r="AA49" s="332">
        <f>'Provincial spending Projection '!T41/100*'Type of service'!AA33</f>
        <v>0.4282242018836987</v>
      </c>
      <c r="AB49" s="332">
        <f>'Provincial spending Projection '!T41/100*'Type of service'!AE33</f>
        <v>0.50127229839406906</v>
      </c>
      <c r="AD49" s="332">
        <f>'Provincial spending Projection '!Y41/100*'Type of service'!G33</f>
        <v>0.61392858274446882</v>
      </c>
      <c r="AE49" s="332">
        <f>'Provincial spending Projection '!Y41/100*'Type of service'!K33</f>
        <v>0.21879702623301528</v>
      </c>
      <c r="AF49" s="332">
        <f>'Provincial spending Projection '!Y41/100*'Type of service'!O33</f>
        <v>0.21322181015937802</v>
      </c>
      <c r="AG49" s="332">
        <f>'Provincial spending Projection '!Y41/100*'Type of service'!S33</f>
        <v>0.27629057716441507</v>
      </c>
      <c r="AH49" s="332">
        <f>'Provincial spending Projection '!Y41/100*'Type of service'!W33</f>
        <v>5.6735542529364927E-2</v>
      </c>
      <c r="AI49" s="332">
        <f>'Provincial spending Projection '!Y41/100*'Type of service'!AA33</f>
        <v>0.33126686369453817</v>
      </c>
      <c r="AJ49" s="332">
        <f>'Provincial spending Projection '!Y41/100*'Type of service'!AE33</f>
        <v>0.38777561243737169</v>
      </c>
      <c r="AL49" s="332">
        <f>'Provincial spending Projection '!AD41/100*'Type of service'!G33</f>
        <v>6.1322259469494185</v>
      </c>
      <c r="AM49" s="332">
        <f>'Provincial spending Projection '!AD41/100*'Type of service'!K33</f>
        <v>2.1854542028057367</v>
      </c>
      <c r="AN49" s="332">
        <f>'Provincial spending Projection '!AD41/100*'Type of service'!O33</f>
        <v>2.1297661543461364</v>
      </c>
      <c r="AO49" s="332">
        <f>'Provincial spending Projection '!AD41/100*'Type of service'!S33</f>
        <v>2.7597285642106248</v>
      </c>
      <c r="AP49" s="332">
        <f>'Provincial spending Projection '!AD41/100*'Type of service'!W33</f>
        <v>0.56670299411297187</v>
      </c>
      <c r="AQ49" s="332">
        <f>'Provincial spending Projection '!AD41/100*'Type of service'!AA33</f>
        <v>3.3088592289206384</v>
      </c>
      <c r="AR49" s="332">
        <f>'Provincial spending Projection '!AD41/100*'Type of service'!AE33</f>
        <v>3.8732968931866796</v>
      </c>
      <c r="AT49" s="332">
        <f>'Provincial spending Projection '!AI41/100*'Type of service'!G33</f>
        <v>10.677624143739207</v>
      </c>
      <c r="AU49" s="332">
        <f>'Provincial spending Projection '!AI41/100*'Type of service'!K33</f>
        <v>3.8053814002929034</v>
      </c>
      <c r="AV49" s="332">
        <f>'Provincial spending Projection '!AI41/100*'Type of service'!O33</f>
        <v>3.7084156237716144</v>
      </c>
      <c r="AW49" s="332">
        <f>'Provincial spending Projection '!AI41/100*'Type of service'!S33</f>
        <v>4.8053259293293236</v>
      </c>
      <c r="AX49" s="332">
        <f>'Provincial spending Projection '!AI41/100*'Type of service'!W33</f>
        <v>0.98676102684705558</v>
      </c>
      <c r="AY49" s="332">
        <f>'Provincial spending Projection '!AI41/100*'Type of service'!AA33</f>
        <v>5.7614894650992428</v>
      </c>
      <c r="AZ49" s="332">
        <f>'Provincial spending Projection '!AI41/100*'Type of service'!AE33</f>
        <v>6.7443060285693166</v>
      </c>
      <c r="BB49" s="332">
        <f>'Provincial spending Projection '!AN41/100*'Type of service'!G33</f>
        <v>1.2166662132708721</v>
      </c>
      <c r="BC49" s="332">
        <f>'Provincial spending Projection '!AN41/100*'Type of service'!K33</f>
        <v>0.43360572689388877</v>
      </c>
      <c r="BD49" s="332">
        <f>'Provincial spending Projection '!AN41/100*'Type of service'!O33</f>
        <v>0.4225569221645894</v>
      </c>
      <c r="BE49" s="332">
        <f>'Provincial spending Projection '!AN41/100*'Type of service'!S33</f>
        <v>0.5475448117732733</v>
      </c>
      <c r="BF49" s="332">
        <f>'Provincial spending Projection '!AN41/100*'Type of service'!W33</f>
        <v>0.11243688537596901</v>
      </c>
      <c r="BG49" s="332">
        <f>'Provincial spending Projection '!AN41/100*'Type of service'!AA33</f>
        <v>0.65649525361992622</v>
      </c>
      <c r="BH49" s="332">
        <f>'Provincial spending Projection '!AN41/100*'Type of service'!AE33</f>
        <v>0.76848268551676402</v>
      </c>
      <c r="BJ49" s="332">
        <f>'Provincial spending Projection '!AS41/100*'Type of service'!G33</f>
        <v>1.0161473466652813</v>
      </c>
      <c r="BK49" s="332">
        <f>'Provincial spending Projection '!AS41/100*'Type of service'!K33</f>
        <v>0.36214312855583608</v>
      </c>
      <c r="BL49" s="332">
        <f>'Provincial spending Projection '!AS41/100*'Type of service'!O33</f>
        <v>0.35291527831471098</v>
      </c>
      <c r="BM49" s="332">
        <f>'Provincial spending Projection '!AS41/100*'Type of service'!S33</f>
        <v>0.45730390274253602</v>
      </c>
      <c r="BN49" s="332">
        <f>'Provincial spending Projection '!AS41/100*'Type of service'!W33</f>
        <v>9.3906152316783967E-2</v>
      </c>
      <c r="BO49" s="332">
        <f>'Provincial spending Projection '!AS41/100*'Type of service'!AA33</f>
        <v>0.54829821259754197</v>
      </c>
      <c r="BP49" s="332">
        <f>'Provincial spending Projection '!AS41/100*'Type of service'!AE33</f>
        <v>0.64182898590298576</v>
      </c>
      <c r="BR49" s="332">
        <f>'Provincial spending Projection '!AX41/100*'Type of service'!G33</f>
        <v>4.3412228630003726</v>
      </c>
      <c r="BS49" s="332">
        <f>'Provincial spending Projection '!AX41/100*'Type of service'!K33</f>
        <v>1.547161476654372</v>
      </c>
      <c r="BT49" s="332">
        <f>'Provincial spending Projection '!AX41/100*'Type of service'!O33</f>
        <v>1.5077379082372697</v>
      </c>
      <c r="BU49" s="332">
        <f>'Provincial spending Projection '!AX41/100*'Type of service'!S33</f>
        <v>1.9537109105685044</v>
      </c>
      <c r="BV49" s="332">
        <f>'Provincial spending Projection '!AX41/100*'Type of service'!W33</f>
        <v>0.40118939123530828</v>
      </c>
      <c r="BW49" s="332">
        <f>'Provincial spending Projection '!AX41/100*'Type of service'!AA33</f>
        <v>2.3424602190638337</v>
      </c>
      <c r="BX49" s="332">
        <f>'Provincial spending Projection '!AX41/100*'Type of service'!AE33</f>
        <v>2.7420459019868892</v>
      </c>
      <c r="BZ49" s="332">
        <f>'Provincial spending Projection '!BC41/100*'Type of service'!G33</f>
        <v>3.6692963555854741</v>
      </c>
      <c r="CA49" s="332">
        <f>'Provincial spending Projection '!BC41/100*'Type of service'!K33</f>
        <v>1.3076946627583539</v>
      </c>
      <c r="CB49" s="332">
        <f>'Provincial spending Projection '!BC41/100*'Type of service'!O33</f>
        <v>1.27437300190792</v>
      </c>
      <c r="CC49" s="332">
        <f>'Provincial spending Projection '!BC41/100*'Type of service'!S33</f>
        <v>1.6513191214196312</v>
      </c>
      <c r="CD49" s="332">
        <f>'Provincial spending Projection '!BC41/100*'Type of service'!W33</f>
        <v>0.33909403355115086</v>
      </c>
      <c r="CE49" s="332">
        <f>'Provincial spending Projection '!BC41/100*'Type of service'!AA33</f>
        <v>1.9798985254063743</v>
      </c>
      <c r="CF49" s="332">
        <f>'Provincial spending Projection '!BC41/100*'Type of service'!AE33</f>
        <v>2.3176370696746038</v>
      </c>
      <c r="CH49" s="332">
        <f>'Provincial spending Projection '!BH41/100*'Type of service'!G33</f>
        <v>0.2150792525744577</v>
      </c>
      <c r="CI49" s="332">
        <f>'Provincial spending Projection '!BH41/100*'Type of service'!K33</f>
        <v>7.6651751018567332E-2</v>
      </c>
      <c r="CJ49" s="332">
        <f>'Provincial spending Projection '!BH41/100*'Type of service'!O33</f>
        <v>7.4698570567677494E-2</v>
      </c>
      <c r="CK49" s="332">
        <f>'Provincial spending Projection '!BH41/100*'Type of service'!S33</f>
        <v>9.6793621440853683E-2</v>
      </c>
      <c r="CL49" s="332">
        <f>'Provincial spending Projection '!BH41/100*'Type of service'!W33</f>
        <v>1.9876315298877661E-2</v>
      </c>
      <c r="CM49" s="332">
        <f>'Provincial spending Projection '!BH41/100*'Type of service'!AA33</f>
        <v>0.11605361185107316</v>
      </c>
      <c r="CN49" s="332">
        <f>'Provincial spending Projection '!BH41/100*'Type of service'!AE33</f>
        <v>0.13585047387237631</v>
      </c>
      <c r="CP49" s="333">
        <f t="shared" si="2"/>
        <v>99.997732992210956</v>
      </c>
    </row>
    <row r="50" spans="1:94" ht="18.75">
      <c r="A50" s="348">
        <f t="shared" si="3"/>
        <v>7</v>
      </c>
      <c r="B50" s="8">
        <f t="shared" si="4"/>
        <v>2022</v>
      </c>
      <c r="C50" s="328">
        <f>'Provincial spending Projection '!C42</f>
        <v>8415.7400474363058</v>
      </c>
      <c r="D50" s="297">
        <f t="shared" si="1"/>
        <v>4.648307228000002</v>
      </c>
      <c r="E50" s="329"/>
      <c r="F50" s="330">
        <f>'Provincial spending Projection '!J42/100*'Type of service'!G34</f>
        <v>0.45094684764169901</v>
      </c>
      <c r="G50" s="330">
        <f>'Provincial spending Projection '!J42/100*'Type of service'!K34</f>
        <v>0.16036950475235112</v>
      </c>
      <c r="H50" s="330">
        <f>'Provincial spending Projection '!J42/100*'Type of service'!O34</f>
        <v>0.15729310249802972</v>
      </c>
      <c r="I50" s="330">
        <f>'Provincial spending Projection '!J42/100*'Type of service'!S34</f>
        <v>0.20293861552876263</v>
      </c>
      <c r="J50" s="330">
        <f>'Provincial spending Projection '!J42/100*'Type of service'!W34</f>
        <v>4.2524779585964088E-2</v>
      </c>
      <c r="K50" s="330">
        <f>'Provincial spending Projection '!J42/100*'Type of service'!AA34</f>
        <v>0.24449263827759032</v>
      </c>
      <c r="L50" s="330">
        <f>'Provincial spending Projection '!J42/100*'Type of service'!AE34</f>
        <v>0.28502258524619911</v>
      </c>
      <c r="N50" s="331">
        <f>'Provincial spending Projection '!O42/100*'Type of service'!G34</f>
        <v>0.12904079327668924</v>
      </c>
      <c r="O50" s="331">
        <f>'Provincial spending Projection '!O42/100*'Type of service'!K34</f>
        <v>4.5890570515919896E-2</v>
      </c>
      <c r="P50" s="331">
        <f>'Provincial spending Projection '!O42/100*'Type of service'!O34</f>
        <v>4.5010241959656763E-2</v>
      </c>
      <c r="Q50" s="331">
        <f>'Provincial spending Projection '!O42/100*'Type of service'!S34</f>
        <v>5.8071943669759964E-2</v>
      </c>
      <c r="R50" s="331">
        <f>'Provincial spending Projection '!O42/100*'Type of service'!W34</f>
        <v>1.2168687552394688E-2</v>
      </c>
      <c r="S50" s="331">
        <f>'Provincial spending Projection '!O42/100*'Type of service'!AA34</f>
        <v>6.9962844088265252E-2</v>
      </c>
      <c r="T50" s="331">
        <f>'Provincial spending Projection '!O42/100*'Type of service'!AE34</f>
        <v>8.156069987912544E-2</v>
      </c>
      <c r="V50" s="332">
        <f>'Provincial spending Projection '!T42/100*'Type of service'!G34</f>
        <v>0.78705381804123786</v>
      </c>
      <c r="W50" s="332">
        <f>'Provincial spending Projection '!T42/100*'Type of service'!K34</f>
        <v>0.27989868800016177</v>
      </c>
      <c r="X50" s="332">
        <f>'Provincial spending Projection '!T42/100*'Type of service'!O34</f>
        <v>0.27452933204888524</v>
      </c>
      <c r="Y50" s="332">
        <f>'Provincial spending Projection '!T42/100*'Type of service'!S34</f>
        <v>0.35419609431846893</v>
      </c>
      <c r="Z50" s="332">
        <f>'Provincial spending Projection '!T42/100*'Type of service'!W34</f>
        <v>7.4220033490705842E-2</v>
      </c>
      <c r="AA50" s="332">
        <f>'Provincial spending Projection '!T42/100*'Type of service'!AA34</f>
        <v>0.42672183084479087</v>
      </c>
      <c r="AB50" s="332">
        <f>'Provincial spending Projection '!T42/100*'Type of service'!AE34</f>
        <v>0.49746021092988257</v>
      </c>
      <c r="AD50" s="332">
        <f>'Provincial spending Projection '!Y42/100*'Type of service'!G34</f>
        <v>0.60887420243145995</v>
      </c>
      <c r="AE50" s="332">
        <f>'Provincial spending Projection '!Y42/100*'Type of service'!K34</f>
        <v>0.21653295684639087</v>
      </c>
      <c r="AF50" s="332">
        <f>'Provincial spending Projection '!Y42/100*'Type of service'!O34</f>
        <v>0.21237915916767511</v>
      </c>
      <c r="AG50" s="332">
        <f>'Provincial spending Projection '!Y42/100*'Type of service'!S34</f>
        <v>0.27401031478281496</v>
      </c>
      <c r="AH50" s="332">
        <f>'Provincial spending Projection '!Y42/100*'Type of service'!W34</f>
        <v>5.7417501395974416E-2</v>
      </c>
      <c r="AI50" s="332">
        <f>'Provincial spending Projection '!Y42/100*'Type of service'!AA34</f>
        <v>0.33011708787886357</v>
      </c>
      <c r="AJ50" s="332">
        <f>'Provincial spending Projection '!Y42/100*'Type of service'!AE34</f>
        <v>0.38484114075595283</v>
      </c>
      <c r="AL50" s="332">
        <f>'Provincial spending Projection '!AD42/100*'Type of service'!G34</f>
        <v>6.104245909624793</v>
      </c>
      <c r="AM50" s="332">
        <f>'Provincial spending Projection '!AD42/100*'Type of service'!K34</f>
        <v>2.1708431903506913</v>
      </c>
      <c r="AN50" s="332">
        <f>'Provincial spending Projection '!AD42/100*'Type of service'!O34</f>
        <v>2.1291994445843994</v>
      </c>
      <c r="AO50" s="332">
        <f>'Provincial spending Projection '!AD42/100*'Type of service'!S34</f>
        <v>2.7470803271489976</v>
      </c>
      <c r="AP50" s="332">
        <f>'Provincial spending Projection '!AD42/100*'Type of service'!W34</f>
        <v>0.57563704725477649</v>
      </c>
      <c r="AQ50" s="332">
        <f>'Provincial spending Projection '!AD42/100*'Type of service'!AA34</f>
        <v>3.3095767160682747</v>
      </c>
      <c r="AR50" s="332">
        <f>'Provincial spending Projection '!AD42/100*'Type of service'!AE34</f>
        <v>3.8582106943171168</v>
      </c>
      <c r="AT50" s="332">
        <f>'Provincial spending Projection '!AI42/100*'Type of service'!G34</f>
        <v>10.640019357278037</v>
      </c>
      <c r="AU50" s="332">
        <f>'Provincial spending Projection '!AI42/100*'Type of service'!K34</f>
        <v>3.7838930326393601</v>
      </c>
      <c r="AV50" s="332">
        <f>'Provincial spending Projection '!AI42/100*'Type of service'!O34</f>
        <v>3.7113058093159554</v>
      </c>
      <c r="AW50" s="332">
        <f>'Provincial spending Projection '!AI42/100*'Type of service'!S34</f>
        <v>4.7883044506409185</v>
      </c>
      <c r="AX50" s="332">
        <f>'Provincial spending Projection '!AI42/100*'Type of service'!W34</f>
        <v>1.0033654305931563</v>
      </c>
      <c r="AY50" s="332">
        <f>'Provincial spending Projection '!AI42/100*'Type of service'!AA34</f>
        <v>5.7687650276080706</v>
      </c>
      <c r="AZ50" s="332">
        <f>'Provincial spending Projection '!AI42/100*'Type of service'!AE34</f>
        <v>6.7250626989427023</v>
      </c>
      <c r="BB50" s="332">
        <f>'Provincial spending Projection '!AN42/100*'Type of service'!G34</f>
        <v>1.2171886818841948</v>
      </c>
      <c r="BC50" s="332">
        <f>'Provincial spending Projection '!AN42/100*'Type of service'!K34</f>
        <v>0.43286686030685373</v>
      </c>
      <c r="BD50" s="332">
        <f>'Provincial spending Projection '!AN42/100*'Type of service'!O34</f>
        <v>0.42456308343278126</v>
      </c>
      <c r="BE50" s="332">
        <f>'Provincial spending Projection '!AN42/100*'Type of service'!S34</f>
        <v>0.54776873866767561</v>
      </c>
      <c r="BF50" s="332">
        <f>'Provincial spending Projection '!AN42/100*'Type of service'!W34</f>
        <v>0.11478222030455822</v>
      </c>
      <c r="BG50" s="332">
        <f>'Provincial spending Projection '!AN42/100*'Type of service'!AA34</f>
        <v>0.65993070729245507</v>
      </c>
      <c r="BH50" s="332">
        <f>'Provincial spending Projection '!AN42/100*'Type of service'!AE34</f>
        <v>0.76932850657977736</v>
      </c>
      <c r="BJ50" s="332">
        <f>'Provincial spending Projection '!AS42/100*'Type of service'!G34</f>
        <v>1.014566140150654</v>
      </c>
      <c r="BK50" s="332">
        <f>'Provincial spending Projection '!AS42/100*'Type of service'!K34</f>
        <v>0.36080853050722045</v>
      </c>
      <c r="BL50" s="332">
        <f>'Provincial spending Projection '!AS42/100*'Type of service'!O34</f>
        <v>0.35388706387087404</v>
      </c>
      <c r="BM50" s="332">
        <f>'Provincial spending Projection '!AS42/100*'Type of service'!S34</f>
        <v>0.45658296298398438</v>
      </c>
      <c r="BN50" s="332">
        <f>'Provincial spending Projection '!AS42/100*'Type of service'!W34</f>
        <v>9.5674693616151524E-2</v>
      </c>
      <c r="BO50" s="332">
        <f>'Provincial spending Projection '!AS42/100*'Type of service'!AA34</f>
        <v>0.55007359206474993</v>
      </c>
      <c r="BP50" s="332">
        <f>'Provincial spending Projection '!AS42/100*'Type of service'!AE34</f>
        <v>0.64126019658698485</v>
      </c>
      <c r="BR50" s="332">
        <f>'Provincial spending Projection '!AX42/100*'Type of service'!G34</f>
        <v>4.3829653511706841</v>
      </c>
      <c r="BS50" s="332">
        <f>'Provincial spending Projection '!AX42/100*'Type of service'!K34</f>
        <v>1.5587069438224428</v>
      </c>
      <c r="BT50" s="332">
        <f>'Provincial spending Projection '!AX42/100*'Type of service'!O34</f>
        <v>1.528805937622999</v>
      </c>
      <c r="BU50" s="332">
        <f>'Provincial spending Projection '!AX42/100*'Type of service'!S34</f>
        <v>1.9724562327661477</v>
      </c>
      <c r="BV50" s="332">
        <f>'Provincial spending Projection '!AX42/100*'Type of service'!W34</f>
        <v>0.41331841317037754</v>
      </c>
      <c r="BW50" s="332">
        <f>'Provincial spending Projection '!AX42/100*'Type of service'!AA34</f>
        <v>2.3763394018410584</v>
      </c>
      <c r="BX50" s="332">
        <f>'Provincial spending Projection '!AX42/100*'Type of service'!AE34</f>
        <v>2.77026909483526</v>
      </c>
      <c r="BZ50" s="332">
        <f>'Provincial spending Projection '!BC42/100*'Type of service'!G34</f>
        <v>3.6637128983188609</v>
      </c>
      <c r="CA50" s="332">
        <f>'Provincial spending Projection '!BC42/100*'Type of service'!K34</f>
        <v>1.3029203466680719</v>
      </c>
      <c r="CB50" s="332">
        <f>'Provincial spending Projection '!BC42/100*'Type of service'!O34</f>
        <v>1.2779261490624818</v>
      </c>
      <c r="CC50" s="332">
        <f>'Provincial spending Projection '!BC42/100*'Type of service'!S34</f>
        <v>1.6487726373252236</v>
      </c>
      <c r="CD50" s="332">
        <f>'Provincial spending Projection '!BC42/100*'Type of service'!W34</f>
        <v>0.34549212236882826</v>
      </c>
      <c r="CE50" s="332">
        <f>'Provincial spending Projection '!BC42/100*'Type of service'!AA34</f>
        <v>1.9863778560291356</v>
      </c>
      <c r="CF50" s="332">
        <f>'Provincial spending Projection '!BC42/100*'Type of service'!AE34</f>
        <v>2.3156629818785008</v>
      </c>
      <c r="CH50" s="332">
        <f>'Provincial spending Projection '!BH42/100*'Type of service'!G34</f>
        <v>0.21508544009515046</v>
      </c>
      <c r="CI50" s="332">
        <f>'Provincial spending Projection '!BH42/100*'Type of service'!K34</f>
        <v>7.6490490371289563E-2</v>
      </c>
      <c r="CJ50" s="332">
        <f>'Provincial spending Projection '!BH42/100*'Type of service'!O34</f>
        <v>7.502315705641921E-2</v>
      </c>
      <c r="CK50" s="332">
        <f>'Provincial spending Projection '!BH42/100*'Type of service'!S34</f>
        <v>9.6794426353293814E-2</v>
      </c>
      <c r="CL50" s="332">
        <f>'Provincial spending Projection '!BH42/100*'Type of service'!W34</f>
        <v>2.0282791597345192E-2</v>
      </c>
      <c r="CM50" s="332">
        <f>'Provincial spending Projection '!BH42/100*'Type of service'!AA34</f>
        <v>0.11661420182660402</v>
      </c>
      <c r="CN50" s="332">
        <f>'Provincial spending Projection '!BH42/100*'Type of service'!AE34</f>
        <v>0.13594552995621711</v>
      </c>
      <c r="CP50" s="333">
        <f t="shared" si="2"/>
        <v>99.998299744158231</v>
      </c>
    </row>
    <row r="51" spans="1:94" ht="18.75">
      <c r="A51" s="348">
        <f t="shared" si="3"/>
        <v>8</v>
      </c>
      <c r="B51" s="8">
        <f t="shared" si="4"/>
        <v>2023</v>
      </c>
      <c r="C51" s="328">
        <f>'Provincial spending Projection '!C43</f>
        <v>8825.1161173567198</v>
      </c>
      <c r="D51" s="297">
        <f t="shared" si="1"/>
        <v>4.8644096373333516</v>
      </c>
      <c r="E51" s="329"/>
      <c r="F51" s="330">
        <f>'Provincial spending Projection '!J43/100*'Type of service'!G35</f>
        <v>0.44476936366510672</v>
      </c>
      <c r="G51" s="330">
        <f>'Provincial spending Projection '!J43/100*'Type of service'!K35</f>
        <v>0.15783347740235418</v>
      </c>
      <c r="H51" s="330">
        <f>'Provincial spending Projection '!J43/100*'Type of service'!O35</f>
        <v>0.15580731060355665</v>
      </c>
      <c r="I51" s="330">
        <f>'Provincial spending Projection '!J43/100*'Type of service'!S35</f>
        <v>0.20015446879765239</v>
      </c>
      <c r="J51" s="330">
        <f>'Provincial spending Projection '!J43/100*'Type of service'!W35</f>
        <v>4.2784356489862833E-2</v>
      </c>
      <c r="K51" s="330">
        <f>'Provincial spending Projection '!J43/100*'Type of service'!AA35</f>
        <v>0.24229946960171425</v>
      </c>
      <c r="L51" s="330">
        <f>'Provincial spending Projection '!J43/100*'Type of service'!AE35</f>
        <v>0.28130718646626035</v>
      </c>
      <c r="N51" s="331">
        <f>'Provincial spending Projection '!O43/100*'Type of service'!G35</f>
        <v>0.12897522875786388</v>
      </c>
      <c r="O51" s="331">
        <f>'Provincial spending Projection '!O43/100*'Type of service'!K35</f>
        <v>4.5768909724064243E-2</v>
      </c>
      <c r="P51" s="331">
        <f>'Provincial spending Projection '!O43/100*'Type of service'!O35</f>
        <v>4.5181357280651639E-2</v>
      </c>
      <c r="Q51" s="331">
        <f>'Provincial spending Projection '!O43/100*'Type of service'!S35</f>
        <v>5.8041246787680204E-2</v>
      </c>
      <c r="R51" s="331">
        <f>'Provincial spending Projection '!O43/100*'Type of service'!W35</f>
        <v>1.2406704724592897E-2</v>
      </c>
      <c r="S51" s="331">
        <f>'Provincial spending Projection '!O43/100*'Type of service'!AA35</f>
        <v>7.026254970052441E-2</v>
      </c>
      <c r="T51" s="331">
        <f>'Provincial spending Projection '!O43/100*'Type of service'!AE35</f>
        <v>8.1574095901613436E-2</v>
      </c>
      <c r="V51" s="332">
        <f>'Provincial spending Projection '!T43/100*'Type of service'!G35</f>
        <v>0.77995649760747143</v>
      </c>
      <c r="W51" s="332">
        <f>'Provincial spending Projection '!T43/100*'Type of service'!K35</f>
        <v>0.27677995900059316</v>
      </c>
      <c r="X51" s="332">
        <f>'Provincial spending Projection '!T43/100*'Type of service'!O35</f>
        <v>0.2732268321688886</v>
      </c>
      <c r="Y51" s="332">
        <f>'Provincial spending Projection '!T43/100*'Type of service'!S35</f>
        <v>0.35099490031747493</v>
      </c>
      <c r="Z51" s="332">
        <f>'Provincial spending Projection '!T43/100*'Type of service'!W35</f>
        <v>7.502750766203653E-2</v>
      </c>
      <c r="AA51" s="332">
        <f>'Provincial spending Projection '!T43/100*'Type of service'!AA35</f>
        <v>0.42490122099551259</v>
      </c>
      <c r="AB51" s="332">
        <f>'Provincial spending Projection '!T43/100*'Type of service'!AE35</f>
        <v>0.49330593748638035</v>
      </c>
      <c r="AD51" s="332">
        <f>'Provincial spending Projection '!Y43/100*'Type of service'!G35</f>
        <v>0.60338850911227548</v>
      </c>
      <c r="AE51" s="332">
        <f>'Provincial spending Projection '!Y43/100*'Type of service'!K35</f>
        <v>0.21412200209347271</v>
      </c>
      <c r="AF51" s="332">
        <f>'Provincial spending Projection '!Y43/100*'Type of service'!O35</f>
        <v>0.21137323865827401</v>
      </c>
      <c r="AG51" s="332">
        <f>'Provincial spending Projection '!Y43/100*'Type of service'!S35</f>
        <v>0.27153602830187407</v>
      </c>
      <c r="AH51" s="332">
        <f>'Provincial spending Projection '!Y43/100*'Type of service'!W35</f>
        <v>5.8042642287710555E-2</v>
      </c>
      <c r="AI51" s="332">
        <f>'Provincial spending Projection '!Y43/100*'Type of service'!AA35</f>
        <v>0.32871129998008736</v>
      </c>
      <c r="AJ51" s="332">
        <f>'Provincial spending Projection '!Y43/100*'Type of service'!AE35</f>
        <v>0.38163043076017972</v>
      </c>
      <c r="AL51" s="332">
        <f>'Provincial spending Projection '!AD43/100*'Type of service'!G35</f>
        <v>6.0761269769309179</v>
      </c>
      <c r="AM51" s="332">
        <f>'Provincial spending Projection '!AD43/100*'Type of service'!K35</f>
        <v>2.1562102254627429</v>
      </c>
      <c r="AN51" s="332">
        <f>'Provincial spending Projection '!AD43/100*'Type of service'!O35</f>
        <v>2.1285301563040111</v>
      </c>
      <c r="AO51" s="332">
        <f>'Provincial spending Projection '!AD43/100*'Type of service'!S35</f>
        <v>2.7343699156635606</v>
      </c>
      <c r="AP51" s="332">
        <f>'Provincial spending Projection '!AD43/100*'Type of service'!W35</f>
        <v>0.58448985900572648</v>
      </c>
      <c r="AQ51" s="332">
        <f>'Provincial spending Projection '!AD43/100*'Type of service'!AA35</f>
        <v>3.3101253458895323</v>
      </c>
      <c r="AR51" s="332">
        <f>'Provincial spending Projection '!AD43/100*'Type of service'!AE35</f>
        <v>3.8430214041882218</v>
      </c>
      <c r="AT51" s="332">
        <f>'Provincial spending Projection '!AI43/100*'Type of service'!G35</f>
        <v>10.607255913379365</v>
      </c>
      <c r="AU51" s="332">
        <f>'Provincial spending Projection '!AI43/100*'Type of service'!K35</f>
        <v>3.7641533416540338</v>
      </c>
      <c r="AV51" s="332">
        <f>'Provincial spending Projection '!AI43/100*'Type of service'!O35</f>
        <v>3.7158315112542657</v>
      </c>
      <c r="AW51" s="332">
        <f>'Provincial spending Projection '!AI43/100*'Type of service'!S35</f>
        <v>4.7734620371510221</v>
      </c>
      <c r="AX51" s="332">
        <f>'Provincial spending Projection '!AI43/100*'Type of service'!W35</f>
        <v>1.0203594389629316</v>
      </c>
      <c r="AY51" s="332">
        <f>'Provincial spending Projection '!AI43/100*'Type of service'!AA35</f>
        <v>5.7785735522842181</v>
      </c>
      <c r="AZ51" s="332">
        <f>'Provincial spending Projection '!AI43/100*'Type of service'!AE35</f>
        <v>6.7088643258421579</v>
      </c>
      <c r="BB51" s="332">
        <f>'Provincial spending Projection '!AN43/100*'Type of service'!G35</f>
        <v>1.2173650436333134</v>
      </c>
      <c r="BC51" s="332">
        <f>'Provincial spending Projection '!AN43/100*'Type of service'!K35</f>
        <v>0.43200133327840634</v>
      </c>
      <c r="BD51" s="332">
        <f>'Provincial spending Projection '!AN43/100*'Type of service'!O35</f>
        <v>0.42645557218303609</v>
      </c>
      <c r="BE51" s="332">
        <f>'Provincial spending Projection '!AN43/100*'Type of service'!S35</f>
        <v>0.54783686455689351</v>
      </c>
      <c r="BF51" s="332">
        <f>'Provincial spending Projection '!AN43/100*'Type of service'!W35</f>
        <v>0.11710379414604279</v>
      </c>
      <c r="BG51" s="332">
        <f>'Provincial spending Projection '!AN43/100*'Type of service'!AA35</f>
        <v>0.66319069720395052</v>
      </c>
      <c r="BH51" s="332">
        <f>'Provincial spending Projection '!AN43/100*'Type of service'!AE35</f>
        <v>0.76995756296001827</v>
      </c>
      <c r="BJ51" s="332">
        <f>'Provincial spending Projection '!AS43/100*'Type of service'!G35</f>
        <v>1.0122658007076788</v>
      </c>
      <c r="BK51" s="332">
        <f>'Provincial spending Projection '!AS43/100*'Type of service'!K35</f>
        <v>0.35921860729029725</v>
      </c>
      <c r="BL51" s="332">
        <f>'Provincial spending Projection '!AS43/100*'Type of service'!O35</f>
        <v>0.35460718500156152</v>
      </c>
      <c r="BM51" s="332">
        <f>'Provincial spending Projection '!AS43/100*'Type of service'!S35</f>
        <v>0.45553839849282535</v>
      </c>
      <c r="BN51" s="332">
        <f>'Provincial spending Projection '!AS43/100*'Type of service'!W35</f>
        <v>9.7374379662947735E-2</v>
      </c>
      <c r="BO51" s="332">
        <f>'Provincial spending Projection '!AS43/100*'Type of service'!AA35</f>
        <v>0.55145764669192598</v>
      </c>
      <c r="BP51" s="332">
        <f>'Provincial spending Projection '!AS43/100*'Type of service'!AE35</f>
        <v>0.64023664311443962</v>
      </c>
      <c r="BR51" s="332">
        <f>'Provincial spending Projection '!AX43/100*'Type of service'!G35</f>
        <v>4.4208105302924281</v>
      </c>
      <c r="BS51" s="332">
        <f>'Provincial spending Projection '!AX43/100*'Type of service'!K35</f>
        <v>1.5687948764797977</v>
      </c>
      <c r="BT51" s="332">
        <f>'Provincial spending Projection '!AX43/100*'Type of service'!O35</f>
        <v>1.5486556756894359</v>
      </c>
      <c r="BU51" s="332">
        <f>'Provincial spending Projection '!AX43/100*'Type of service'!S35</f>
        <v>1.9894467911508431</v>
      </c>
      <c r="BV51" s="332">
        <f>'Provincial spending Projection '!AX43/100*'Type of service'!W35</f>
        <v>0.42525755853226144</v>
      </c>
      <c r="BW51" s="332">
        <f>'Provincial spending Projection '!AX43/100*'Type of service'!AA35</f>
        <v>2.4083494372738956</v>
      </c>
      <c r="BX51" s="332">
        <f>'Provincial spending Projection '!AX43/100*'Type of service'!AE35</f>
        <v>2.7960688702321774</v>
      </c>
      <c r="BZ51" s="332">
        <f>'Provincial spending Projection '!BC43/100*'Type of service'!G35</f>
        <v>3.6597256894549508</v>
      </c>
      <c r="CA51" s="332">
        <f>'Provincial spending Projection '!BC43/100*'Type of service'!K35</f>
        <v>1.2987118248106964</v>
      </c>
      <c r="CB51" s="332">
        <f>'Provincial spending Projection '!BC43/100*'Type of service'!O35</f>
        <v>1.2820397801726053</v>
      </c>
      <c r="CC51" s="332">
        <f>'Provincial spending Projection '!BC43/100*'Type of service'!S35</f>
        <v>1.64694448664753</v>
      </c>
      <c r="CD51" s="332">
        <f>'Provincial spending Projection '!BC43/100*'Type of service'!W35</f>
        <v>0.35204540003040152</v>
      </c>
      <c r="CE51" s="332">
        <f>'Provincial spending Projection '!BC43/100*'Type of service'!AA35</f>
        <v>1.9937290332577604</v>
      </c>
      <c r="CF51" s="332">
        <f>'Provincial spending Projection '!BC43/100*'Type of service'!AE35</f>
        <v>2.3146988552791692</v>
      </c>
      <c r="CH51" s="332">
        <f>'Provincial spending Projection '!BH43/100*'Type of service'!G35</f>
        <v>0.21508255368775872</v>
      </c>
      <c r="CI51" s="332">
        <f>'Provincial spending Projection '!BH43/100*'Type of service'!K35</f>
        <v>7.6325462476499115E-2</v>
      </c>
      <c r="CJ51" s="332">
        <f>'Provincial spending Projection '!BH43/100*'Type of service'!O35</f>
        <v>7.5345644249606006E-2</v>
      </c>
      <c r="CK51" s="332">
        <f>'Provincial spending Projection '!BH43/100*'Type of service'!S35</f>
        <v>9.6791141202411141E-2</v>
      </c>
      <c r="CL51" s="332">
        <f>'Provincial spending Projection '!BH43/100*'Type of service'!W35</f>
        <v>2.0689753844322763E-2</v>
      </c>
      <c r="CM51" s="332">
        <f>'Provincial spending Projection '!BH43/100*'Type of service'!AA35</f>
        <v>0.1171717140085354</v>
      </c>
      <c r="CN51" s="332">
        <f>'Provincial spending Projection '!BH43/100*'Type of service'!AE35</f>
        <v>0.1360351521006268</v>
      </c>
      <c r="CP51" s="333">
        <f t="shared" si="2"/>
        <v>99.998866496105506</v>
      </c>
    </row>
    <row r="52" spans="1:94" ht="18.75">
      <c r="A52" s="348">
        <f t="shared" si="3"/>
        <v>9</v>
      </c>
      <c r="B52" s="8">
        <f t="shared" si="4"/>
        <v>2024</v>
      </c>
      <c r="C52" s="328">
        <f>'Provincial spending Projection '!C44</f>
        <v>9273.4772048313498</v>
      </c>
      <c r="D52" s="297">
        <f t="shared" si="1"/>
        <v>5.0805120466666702</v>
      </c>
      <c r="E52" s="329"/>
      <c r="F52" s="330">
        <f>'Provincial spending Projection '!J44/100*'Type of service'!G36</f>
        <v>0.43808193871411133</v>
      </c>
      <c r="G52" s="330">
        <f>'Provincial spending Projection '!J44/100*'Type of service'!K36</f>
        <v>0.15512519814943412</v>
      </c>
      <c r="H52" s="330">
        <f>'Provincial spending Projection '!J44/100*'Type of service'!O36</f>
        <v>0.15412570302241135</v>
      </c>
      <c r="I52" s="330">
        <f>'Provincial spending Projection '!J44/100*'Type of service'!S36</f>
        <v>0.19714094463325188</v>
      </c>
      <c r="J52" s="330">
        <f>'Provincial spending Projection '!J44/100*'Type of service'!W36</f>
        <v>4.2973255040210129E-2</v>
      </c>
      <c r="K52" s="330">
        <f>'Provincial spending Projection '!J44/100*'Type of service'!AA36</f>
        <v>0.23979880960154315</v>
      </c>
      <c r="L52" s="330">
        <f>'Provincial spending Projection '!J44/100*'Type of service'!AE36</f>
        <v>0.27726440487206749</v>
      </c>
      <c r="N52" s="331">
        <f>'Provincial spending Projection '!O44/100*'Type of service'!G36</f>
        <v>0.1288280307881946</v>
      </c>
      <c r="O52" s="331">
        <f>'Provincial spending Projection '!O44/100*'Type of service'!K36</f>
        <v>4.5618118523397491E-2</v>
      </c>
      <c r="P52" s="331">
        <f>'Provincial spending Projection '!O44/100*'Type of service'!O36</f>
        <v>4.5324194082287925E-2</v>
      </c>
      <c r="Q52" s="331">
        <f>'Provincial spending Projection '!O44/100*'Type of service'!S36</f>
        <v>5.7973811381894003E-2</v>
      </c>
      <c r="R52" s="331">
        <f>'Provincial spending Projection '!O44/100*'Type of service'!W36</f>
        <v>1.2637270186575716E-2</v>
      </c>
      <c r="S52" s="331">
        <f>'Provincial spending Projection '!O44/100*'Type of service'!AA36</f>
        <v>7.0518333892053947E-2</v>
      </c>
      <c r="T52" s="331">
        <f>'Provincial spending Projection '!O44/100*'Type of service'!AE36</f>
        <v>8.1535950539698851E-2</v>
      </c>
      <c r="V52" s="332">
        <f>'Provincial spending Projection '!T44/100*'Type of service'!G36</f>
        <v>0.77236820150015351</v>
      </c>
      <c r="W52" s="332">
        <f>'Provincial spending Projection '!T44/100*'Type of service'!K36</f>
        <v>0.27349625655355503</v>
      </c>
      <c r="X52" s="332">
        <f>'Provincial spending Projection '!T44/100*'Type of service'!O36</f>
        <v>0.27173407878395173</v>
      </c>
      <c r="Y52" s="332">
        <f>'Provincial spending Projection '!T44/100*'Type of service'!S36</f>
        <v>0.34757287026113448</v>
      </c>
      <c r="Z52" s="332">
        <f>'Provincial spending Projection '!T44/100*'Type of service'!W36</f>
        <v>7.5764766302485687E-2</v>
      </c>
      <c r="AA52" s="332">
        <f>'Provincial spending Projection '!T44/100*'Type of service'!AA36</f>
        <v>0.42278158245343711</v>
      </c>
      <c r="AB52" s="332">
        <f>'Provincial spending Projection '!T44/100*'Type of service'!AE36</f>
        <v>0.48883597063973422</v>
      </c>
      <c r="AD52" s="332">
        <f>'Provincial spending Projection '!Y44/100*'Type of service'!G36</f>
        <v>0.59758316554701252</v>
      </c>
      <c r="AE52" s="332">
        <f>'Provincial spending Projection '!Y44/100*'Type of service'!K36</f>
        <v>0.21160472225434931</v>
      </c>
      <c r="AF52" s="332">
        <f>'Provincial spending Projection '!Y44/100*'Type of service'!O36</f>
        <v>0.21024132100638129</v>
      </c>
      <c r="AG52" s="332">
        <f>'Provincial spending Projection '!Y44/100*'Type of service'!S36</f>
        <v>0.26891797935944484</v>
      </c>
      <c r="AH52" s="332">
        <f>'Provincial spending Projection '!Y44/100*'Type of service'!W36</f>
        <v>5.8619384894446645E-2</v>
      </c>
      <c r="AI52" s="332">
        <f>'Provincial spending Projection '!Y44/100*'Type of service'!AA36</f>
        <v>0.32710714382957412</v>
      </c>
      <c r="AJ52" s="332">
        <f>'Provincial spending Projection '!Y44/100*'Type of service'!AE36</f>
        <v>0.37821358543860351</v>
      </c>
      <c r="AL52" s="332">
        <f>'Provincial spending Projection '!AD44/100*'Type of service'!G36</f>
        <v>6.0478371118350855</v>
      </c>
      <c r="AM52" s="332">
        <f>'Provincial spending Projection '!AD44/100*'Type of service'!K36</f>
        <v>2.1415444177011875</v>
      </c>
      <c r="AN52" s="332">
        <f>'Provincial spending Projection '!AD44/100*'Type of service'!O36</f>
        <v>2.1277461229345747</v>
      </c>
      <c r="AO52" s="332">
        <f>'Provincial spending Projection '!AD44/100*'Type of service'!S36</f>
        <v>2.7215829182888913</v>
      </c>
      <c r="AP52" s="332">
        <f>'Provincial spending Projection '!AD44/100*'Type of service'!W36</f>
        <v>0.59325715963410774</v>
      </c>
      <c r="AQ52" s="332">
        <f>'Provincial spending Projection '!AD44/100*'Type of service'!AA36</f>
        <v>3.3104860345053368</v>
      </c>
      <c r="AR52" s="332">
        <f>'Provincial spending Projection '!AD44/100*'Type of service'!AE36</f>
        <v>3.8277084932973167</v>
      </c>
      <c r="AT52" s="332">
        <f>'Provincial spending Projection '!AI44/100*'Type of service'!G36</f>
        <v>10.579554568967346</v>
      </c>
      <c r="AU52" s="332">
        <f>'Provincial spending Projection '!AI44/100*'Type of service'!K36</f>
        <v>3.7462295379285542</v>
      </c>
      <c r="AV52" s="332">
        <f>'Provincial spending Projection '!AI44/100*'Type of service'!O36</f>
        <v>3.722092014092734</v>
      </c>
      <c r="AW52" s="332">
        <f>'Provincial spending Projection '!AI44/100*'Type of service'!S36</f>
        <v>4.7608978987977526</v>
      </c>
      <c r="AX52" s="332">
        <f>'Provincial spending Projection '!AI44/100*'Type of service'!W36</f>
        <v>1.0377919209327344</v>
      </c>
      <c r="AY52" s="332">
        <f>'Provincial spending Projection '!AI44/100*'Type of service'!AA36</f>
        <v>5.7910732389461481</v>
      </c>
      <c r="AZ52" s="332">
        <f>'Provincial spending Projection '!AI44/100*'Type of service'!AE36</f>
        <v>6.6958567385508294</v>
      </c>
      <c r="BB52" s="332">
        <f>'Provincial spending Projection '!AN44/100*'Type of service'!G36</f>
        <v>1.2173280539419851</v>
      </c>
      <c r="BC52" s="332">
        <f>'Provincial spending Projection '!AN44/100*'Type of service'!K36</f>
        <v>0.43105692997731576</v>
      </c>
      <c r="BD52" s="332">
        <f>'Provincial spending Projection '!AN44/100*'Type of service'!O36</f>
        <v>0.4282795649449328</v>
      </c>
      <c r="BE52" s="332">
        <f>'Provincial spending Projection '!AN44/100*'Type of service'!S36</f>
        <v>0.54780894000584091</v>
      </c>
      <c r="BF52" s="332">
        <f>'Provincial spending Projection '!AN44/100*'Type of service'!W36</f>
        <v>0.11941270412380622</v>
      </c>
      <c r="BG52" s="332">
        <f>'Provincial spending Projection '!AN44/100*'Type of service'!AA36</f>
        <v>0.66634524830376918</v>
      </c>
      <c r="BH52" s="332">
        <f>'Provincial spending Projection '!AN44/100*'Type of service'!AE36</f>
        <v>0.77045344394022253</v>
      </c>
      <c r="BJ52" s="332">
        <f>'Provincial spending Projection '!AS44/100*'Type of service'!G36</f>
        <v>1.0093737998286552</v>
      </c>
      <c r="BK52" s="332">
        <f>'Provincial spending Projection '!AS44/100*'Type of service'!K36</f>
        <v>0.35742014647960579</v>
      </c>
      <c r="BL52" s="332">
        <f>'Provincial spending Projection '!AS44/100*'Type of service'!O36</f>
        <v>0.35511723438687159</v>
      </c>
      <c r="BM52" s="332">
        <f>'Provincial spending Projection '!AS44/100*'Type of service'!S36</f>
        <v>0.45422759260599072</v>
      </c>
      <c r="BN52" s="332">
        <f>'Provincial spending Projection '!AS44/100*'Type of service'!W36</f>
        <v>9.9013617996357689E-2</v>
      </c>
      <c r="BO52" s="332">
        <f>'Provincial spending Projection '!AS44/100*'Type of service'!AA36</f>
        <v>0.55251452810944446</v>
      </c>
      <c r="BP52" s="332">
        <f>'Provincial spending Projection '!AS44/100*'Type of service'!AE36</f>
        <v>0.6388380829495599</v>
      </c>
      <c r="BR52" s="332">
        <f>'Provincial spending Projection '!AX44/100*'Type of service'!G36</f>
        <v>4.4549231874003734</v>
      </c>
      <c r="BS52" s="332">
        <f>'Provincial spending Projection '!AX44/100*'Type of service'!K36</f>
        <v>1.5774922020626343</v>
      </c>
      <c r="BT52" s="332">
        <f>'Provincial spending Projection '!AX44/100*'Type of service'!O36</f>
        <v>1.5673281810803104</v>
      </c>
      <c r="BU52" s="332">
        <f>'Provincial spending Projection '!AX44/100*'Type of service'!S36</f>
        <v>2.0047568452846538</v>
      </c>
      <c r="BV52" s="332">
        <f>'Provincial spending Projection '!AX44/100*'Type of service'!W36</f>
        <v>0.43700169625490054</v>
      </c>
      <c r="BW52" s="332">
        <f>'Provincial spending Projection '!AX44/100*'Type of service'!AA36</f>
        <v>2.4385512909768146</v>
      </c>
      <c r="BX52" s="332">
        <f>'Provincial spending Projection '!AX44/100*'Type of service'!AE36</f>
        <v>2.8195447407189604</v>
      </c>
      <c r="BZ52" s="332">
        <f>'Provincial spending Projection '!BC44/100*'Type of service'!G36</f>
        <v>3.6574709312054074</v>
      </c>
      <c r="CA52" s="332">
        <f>'Provincial spending Projection '!BC44/100*'Type of service'!K36</f>
        <v>1.2951136597742561</v>
      </c>
      <c r="CB52" s="332">
        <f>'Provincial spending Projection '!BC44/100*'Type of service'!O36</f>
        <v>1.2867690464726955</v>
      </c>
      <c r="CC52" s="332">
        <f>'Provincial spending Projection '!BC44/100*'Type of service'!S36</f>
        <v>1.6458959172408072</v>
      </c>
      <c r="CD52" s="332">
        <f>'Provincial spending Projection '!BC44/100*'Type of service'!W36</f>
        <v>0.35877633209483872</v>
      </c>
      <c r="CE52" s="332">
        <f>'Provincial spending Projection '!BC44/100*'Type of service'!AA36</f>
        <v>2.0020391117463179</v>
      </c>
      <c r="CF52" s="332">
        <f>'Provincial spending Projection '!BC44/100*'Type of service'!AE36</f>
        <v>2.31483293754171</v>
      </c>
      <c r="CH52" s="332">
        <f>'Provincial spending Projection '!BH44/100*'Type of service'!G36</f>
        <v>0.21439578481647156</v>
      </c>
      <c r="CI52" s="332">
        <f>'Provincial spending Projection '!BH44/100*'Type of service'!K36</f>
        <v>7.5917735160870456E-2</v>
      </c>
      <c r="CJ52" s="332">
        <f>'Provincial spending Projection '!BH44/100*'Type of service'!O36</f>
        <v>7.5428585704475901E-2</v>
      </c>
      <c r="CK52" s="332">
        <f>'Provincial spending Projection '!BH44/100*'Type of service'!S36</f>
        <v>9.6480096093824963E-2</v>
      </c>
      <c r="CL52" s="332">
        <f>'Provincial spending Projection '!BH44/100*'Type of service'!W36</f>
        <v>2.1030962306977815E-2</v>
      </c>
      <c r="CM52" s="332">
        <f>'Provincial spending Projection '!BH44/100*'Type of service'!AA36</f>
        <v>0.11735670759101856</v>
      </c>
      <c r="CN52" s="332">
        <f>'Provincial spending Projection '!BH44/100*'Type of service'!AE36</f>
        <v>0.13569224026606516</v>
      </c>
      <c r="CP52" s="333">
        <f t="shared" si="2"/>
        <v>99.999433248052739</v>
      </c>
    </row>
    <row r="53" spans="1:94" ht="18.75">
      <c r="A53" s="348">
        <f t="shared" si="3"/>
        <v>10</v>
      </c>
      <c r="B53" s="67">
        <f t="shared" si="4"/>
        <v>2025</v>
      </c>
      <c r="C53" s="328">
        <f>'Provincial spending Projection '!C45</f>
        <v>9764.6575390363123</v>
      </c>
      <c r="D53" s="297">
        <f t="shared" si="1"/>
        <v>5.2966144560000057</v>
      </c>
      <c r="E53" s="329"/>
      <c r="F53" s="330">
        <f>'Provincial spending Projection '!J45/100*'Type of service'!G37</f>
        <v>0.43116492176027232</v>
      </c>
      <c r="G53" s="330">
        <f>'Provincial spending Projection '!J45/100*'Type of service'!K37</f>
        <v>0.15234493902196289</v>
      </c>
      <c r="H53" s="330">
        <f>'Provincial spending Projection '!J45/100*'Type of service'!O37</f>
        <v>0.15234493902196289</v>
      </c>
      <c r="I53" s="330">
        <f>'Provincial spending Projection '!J45/100*'Type of service'!S37</f>
        <v>0.19402421479212253</v>
      </c>
      <c r="J53" s="330">
        <f>'Provincial spending Projection '!J45/100*'Type of service'!W37</f>
        <v>4.3116492176027227E-2</v>
      </c>
      <c r="K53" s="330">
        <f>'Provincial spending Projection '!J45/100*'Type of service'!AA37</f>
        <v>0.23714070696814976</v>
      </c>
      <c r="L53" s="330">
        <f>'Provincial spending Projection '!J45/100*'Type of service'!AE37</f>
        <v>0.27307111711483911</v>
      </c>
      <c r="N53" s="331">
        <f>'Provincial spending Projection '!O45/100*'Type of service'!G37</f>
        <v>0.12859923111982755</v>
      </c>
      <c r="O53" s="331">
        <f>'Provincial spending Projection '!O45/100*'Type of service'!K37</f>
        <v>4.5438394995672399E-2</v>
      </c>
      <c r="P53" s="331">
        <f>'Provincial spending Projection '!O45/100*'Type of service'!O37</f>
        <v>4.5438394995672399E-2</v>
      </c>
      <c r="Q53" s="331">
        <f>'Provincial spending Projection '!O45/100*'Type of service'!S37</f>
        <v>5.786965400392239E-2</v>
      </c>
      <c r="R53" s="331">
        <f>'Provincial spending Projection '!O45/100*'Type of service'!W37</f>
        <v>1.2859923111982753E-2</v>
      </c>
      <c r="S53" s="331">
        <f>'Provincial spending Projection '!O45/100*'Type of service'!AA37</f>
        <v>7.0729577115905148E-2</v>
      </c>
      <c r="T53" s="331">
        <f>'Provincial spending Projection '!O45/100*'Type of service'!AE37</f>
        <v>8.1446179709224104E-2</v>
      </c>
      <c r="V53" s="332">
        <f>'Provincial spending Projection '!T45/100*'Type of service'!G37</f>
        <v>0.76430216781853222</v>
      </c>
      <c r="W53" s="332">
        <f>'Provincial spending Projection '!T45/100*'Type of service'!K37</f>
        <v>0.27005343262921477</v>
      </c>
      <c r="X53" s="332">
        <f>'Provincial spending Projection '!T45/100*'Type of service'!O37</f>
        <v>0.27005343262921477</v>
      </c>
      <c r="Y53" s="332">
        <f>'Provincial spending Projection '!T45/100*'Type of service'!S37</f>
        <v>0.34393597551833949</v>
      </c>
      <c r="Z53" s="332">
        <f>'Provincial spending Projection '!T45/100*'Type of service'!W37</f>
        <v>7.643021678185323E-2</v>
      </c>
      <c r="AA53" s="332">
        <f>'Provincial spending Projection '!T45/100*'Type of service'!AA37</f>
        <v>0.42036619230019273</v>
      </c>
      <c r="AB53" s="332">
        <f>'Provincial spending Projection '!T45/100*'Type of service'!AE37</f>
        <v>0.48405803961840377</v>
      </c>
      <c r="AD53" s="332">
        <f>'Provincial spending Projection '!Y45/100*'Type of service'!G37</f>
        <v>0.59131241459594774</v>
      </c>
      <c r="AE53" s="332">
        <f>'Provincial spending Projection '!Y45/100*'Type of service'!K37</f>
        <v>0.20893038649056822</v>
      </c>
      <c r="AF53" s="332">
        <f>'Provincial spending Projection '!Y45/100*'Type of service'!O37</f>
        <v>0.20893038649056822</v>
      </c>
      <c r="AG53" s="332">
        <f>'Provincial spending Projection '!Y45/100*'Type of service'!S37</f>
        <v>0.26609058656817647</v>
      </c>
      <c r="AH53" s="332">
        <f>'Provincial spending Projection '!Y45/100*'Type of service'!W37</f>
        <v>5.9131241459594773E-2</v>
      </c>
      <c r="AI53" s="332">
        <f>'Provincial spending Projection '!Y45/100*'Type of service'!AA37</f>
        <v>0.32522182802777122</v>
      </c>
      <c r="AJ53" s="332">
        <f>'Provincial spending Projection '!Y45/100*'Type of service'!AE37</f>
        <v>0.37449786257743356</v>
      </c>
      <c r="AL53" s="332">
        <f>'Provincial spending Projection '!AD45/100*'Type of service'!G37</f>
        <v>6.0193865024332416</v>
      </c>
      <c r="AM53" s="332">
        <f>'Provincial spending Projection '!AD45/100*'Type of service'!K37</f>
        <v>2.1268498975264123</v>
      </c>
      <c r="AN53" s="332">
        <f>'Provincial spending Projection '!AD45/100*'Type of service'!O37</f>
        <v>2.1268498975264123</v>
      </c>
      <c r="AO53" s="332">
        <f>'Provincial spending Projection '!AD45/100*'Type of service'!S37</f>
        <v>2.7087239260949585</v>
      </c>
      <c r="AP53" s="332">
        <f>'Provincial spending Projection '!AD45/100*'Type of service'!W37</f>
        <v>0.60193865024332416</v>
      </c>
      <c r="AQ53" s="332">
        <f>'Provincial spending Projection '!AD45/100*'Type of service'!AA37</f>
        <v>3.3106625763382826</v>
      </c>
      <c r="AR53" s="332">
        <f>'Provincial spending Projection '!AD45/100*'Type of service'!AE37</f>
        <v>3.8122781182077197</v>
      </c>
      <c r="AT53" s="332">
        <f>'Provincial spending Projection '!AI45/100*'Type of service'!G37</f>
        <v>10.556598769235714</v>
      </c>
      <c r="AU53" s="332">
        <f>'Provincial spending Projection '!AI45/100*'Type of service'!K37</f>
        <v>3.7299982317966194</v>
      </c>
      <c r="AV53" s="332">
        <f>'Provincial spending Projection '!AI45/100*'Type of service'!O37</f>
        <v>3.7299982317966194</v>
      </c>
      <c r="AW53" s="332">
        <f>'Provincial spending Projection '!AI45/100*'Type of service'!S37</f>
        <v>4.7504694461560719</v>
      </c>
      <c r="AX53" s="332">
        <f>'Provincial spending Projection '!AI45/100*'Type of service'!W37</f>
        <v>1.0556598769235714</v>
      </c>
      <c r="AY53" s="332">
        <f>'Provincial spending Projection '!AI45/100*'Type of service'!AA37</f>
        <v>5.8061293230796434</v>
      </c>
      <c r="AZ53" s="332">
        <f>'Provincial spending Projection '!AI45/100*'Type of service'!AE37</f>
        <v>6.6858458871826194</v>
      </c>
      <c r="BB53" s="332">
        <f>'Provincial spending Projection '!AN45/100*'Type of service'!G37</f>
        <v>1.2170770267488271</v>
      </c>
      <c r="BC53" s="332">
        <f>'Provincial spending Projection '!AN45/100*'Type of service'!K37</f>
        <v>0.43003388278458565</v>
      </c>
      <c r="BD53" s="332">
        <f>'Provincial spending Projection '!AN45/100*'Type of service'!O37</f>
        <v>0.43003388278458565</v>
      </c>
      <c r="BE53" s="332">
        <f>'Provincial spending Projection '!AN45/100*'Type of service'!S37</f>
        <v>0.54768466203697219</v>
      </c>
      <c r="BF53" s="332">
        <f>'Provincial spending Projection '!AN45/100*'Type of service'!W37</f>
        <v>0.12170770267488271</v>
      </c>
      <c r="BG53" s="332">
        <f>'Provincial spending Projection '!AN45/100*'Type of service'!AA37</f>
        <v>0.66939236471185493</v>
      </c>
      <c r="BH53" s="332">
        <f>'Provincial spending Projection '!AN45/100*'Type of service'!AE37</f>
        <v>0.77081545027425713</v>
      </c>
      <c r="BJ53" s="332">
        <f>'Provincial spending Projection '!AS45/100*'Type of service'!G37</f>
        <v>1.0058945742171348</v>
      </c>
      <c r="BK53" s="332">
        <f>'Provincial spending Projection '!AS45/100*'Type of service'!K37</f>
        <v>0.35541608289005433</v>
      </c>
      <c r="BL53" s="332">
        <f>'Provincial spending Projection '!AS45/100*'Type of service'!O37</f>
        <v>0.35541608289005433</v>
      </c>
      <c r="BM53" s="332">
        <f>'Provincial spending Projection '!AS45/100*'Type of service'!S37</f>
        <v>0.45265255839771062</v>
      </c>
      <c r="BN53" s="332">
        <f>'Provincial spending Projection '!AS45/100*'Type of service'!W37</f>
        <v>0.10058945742171348</v>
      </c>
      <c r="BO53" s="332">
        <f>'Provincial spending Projection '!AS45/100*'Type of service'!AA37</f>
        <v>0.55324201581942412</v>
      </c>
      <c r="BP53" s="332">
        <f>'Provincial spending Projection '!AS45/100*'Type of service'!AE37</f>
        <v>0.63706656367085202</v>
      </c>
      <c r="BR53" s="332">
        <f>'Provincial spending Projection '!AX45/100*'Type of service'!G37</f>
        <v>4.4850481605872554</v>
      </c>
      <c r="BS53" s="332">
        <f>'Provincial spending Projection '!AX45/100*'Type of service'!K37</f>
        <v>1.5847170167408302</v>
      </c>
      <c r="BT53" s="332">
        <f>'Provincial spending Projection '!AX45/100*'Type of service'!O37</f>
        <v>1.5847170167408302</v>
      </c>
      <c r="BU53" s="332">
        <f>'Provincial spending Projection '!AX45/100*'Type of service'!S37</f>
        <v>2.0182716722642646</v>
      </c>
      <c r="BV53" s="332">
        <f>'Provincial spending Projection '!AX45/100*'Type of service'!W37</f>
        <v>0.4485048160587255</v>
      </c>
      <c r="BW53" s="332">
        <f>'Provincial spending Projection '!AX45/100*'Type of service'!AA37</f>
        <v>2.4667764883229903</v>
      </c>
      <c r="BX53" s="332">
        <f>'Provincial spending Projection '!AX45/100*'Type of service'!AE37</f>
        <v>2.8405305017052616</v>
      </c>
      <c r="BZ53" s="332">
        <f>'Provincial spending Projection '!BC45/100*'Type of service'!G37</f>
        <v>3.6570136504287118</v>
      </c>
      <c r="CA53" s="332">
        <f>'Provincial spending Projection '!BC45/100*'Type of service'!K37</f>
        <v>1.2921448231514783</v>
      </c>
      <c r="CB53" s="332">
        <f>'Provincial spending Projection '!BC45/100*'Type of service'!O37</f>
        <v>1.2921448231514783</v>
      </c>
      <c r="CC53" s="332">
        <f>'Provincial spending Projection '!BC45/100*'Type of service'!S37</f>
        <v>1.6456561426929202</v>
      </c>
      <c r="CD53" s="332">
        <f>'Provincial spending Projection '!BC45/100*'Type of service'!W37</f>
        <v>0.36570136504287115</v>
      </c>
      <c r="CE53" s="332">
        <f>'Provincial spending Projection '!BC45/100*'Type of service'!AA37</f>
        <v>2.0113575077357915</v>
      </c>
      <c r="CF53" s="332">
        <f>'Provincial spending Projection '!BC45/100*'Type of service'!AE37</f>
        <v>2.3161086452715174</v>
      </c>
      <c r="CH53" s="332">
        <f>'Provincial spending Projection '!BH45/100*'Type of service'!G37</f>
        <v>0.21337002291500001</v>
      </c>
      <c r="CI53" s="332">
        <f>'Provincial spending Projection '!BH45/100*'Type of service'!K37</f>
        <v>7.5390741429966684E-2</v>
      </c>
      <c r="CJ53" s="332">
        <f>'Provincial spending Projection '!BH45/100*'Type of service'!O37</f>
        <v>7.5390741429966684E-2</v>
      </c>
      <c r="CK53" s="332">
        <f>'Provincial spending Projection '!BH45/100*'Type of service'!S37</f>
        <v>9.601651031175E-2</v>
      </c>
      <c r="CL53" s="332">
        <f>'Provincial spending Projection '!BH45/100*'Type of service'!W37</f>
        <v>2.1337002291500002E-2</v>
      </c>
      <c r="CM53" s="332">
        <f>'Provincial spending Projection '!BH45/100*'Type of service'!AA37</f>
        <v>0.11735351260325001</v>
      </c>
      <c r="CN53" s="332">
        <f>'Provincial spending Projection '!BH45/100*'Type of service'!AE37</f>
        <v>0.13513434784616668</v>
      </c>
      <c r="CP53" s="333">
        <f t="shared" si="2"/>
        <v>100</v>
      </c>
    </row>
    <row r="54" spans="1:94" ht="18.75">
      <c r="A54" s="348">
        <f t="shared" si="3"/>
        <v>11</v>
      </c>
      <c r="B54" s="8">
        <f t="shared" si="4"/>
        <v>2026</v>
      </c>
      <c r="C54" s="328">
        <f>'Provincial spending Projection '!C46</f>
        <v>10281.853801827803</v>
      </c>
      <c r="D54" s="297">
        <f t="shared" si="1"/>
        <v>5.2966144559999968</v>
      </c>
      <c r="E54" s="329"/>
      <c r="F54" s="330">
        <f>'Provincial spending Projection '!J46/100*'Type of service'!G38</f>
        <v>0.42494658510445682</v>
      </c>
      <c r="G54" s="330">
        <f>'Provincial spending Projection '!J46/100*'Type of service'!K38</f>
        <v>0.15014779340357476</v>
      </c>
      <c r="H54" s="330">
        <f>'Provincial spending Projection '!J46/100*'Type of service'!O38</f>
        <v>0.15014779340357476</v>
      </c>
      <c r="I54" s="330">
        <f>'Provincial spending Projection '!J46/100*'Type of service'!S38</f>
        <v>0.19122596329700556</v>
      </c>
      <c r="J54" s="330">
        <f>'Provincial spending Projection '!J46/100*'Type of service'!W38</f>
        <v>4.2494658510445683E-2</v>
      </c>
      <c r="K54" s="330">
        <f>'Provincial spending Projection '!J46/100*'Type of service'!AA38</f>
        <v>0.23372062180745123</v>
      </c>
      <c r="L54" s="330">
        <f>'Provincial spending Projection '!J46/100*'Type of service'!AE38</f>
        <v>0.26913283723282266</v>
      </c>
      <c r="N54" s="331">
        <f>'Provincial spending Projection '!O46/100*'Type of service'!G38</f>
        <v>0.12851895383850576</v>
      </c>
      <c r="O54" s="331">
        <f>'Provincial spending Projection '!O46/100*'Type of service'!K38</f>
        <v>4.5410030356272037E-2</v>
      </c>
      <c r="P54" s="331">
        <f>'Provincial spending Projection '!O46/100*'Type of service'!O38</f>
        <v>4.5410030356272037E-2</v>
      </c>
      <c r="Q54" s="331">
        <f>'Provincial spending Projection '!O46/100*'Type of service'!S38</f>
        <v>5.7833529227327589E-2</v>
      </c>
      <c r="R54" s="331">
        <f>'Provincial spending Projection '!O46/100*'Type of service'!W38</f>
        <v>1.2851895383850575E-2</v>
      </c>
      <c r="S54" s="331">
        <f>'Provincial spending Projection '!O46/100*'Type of service'!AA38</f>
        <v>7.068542461117816E-2</v>
      </c>
      <c r="T54" s="331">
        <f>'Provincial spending Projection '!O46/100*'Type of service'!AE38</f>
        <v>8.1395337431053635E-2</v>
      </c>
      <c r="V54" s="332">
        <f>'Provincial spending Projection '!T46/100*'Type of service'!G38</f>
        <v>0.7574635554635778</v>
      </c>
      <c r="W54" s="332">
        <f>'Provincial spending Projection '!T46/100*'Type of service'!K38</f>
        <v>0.26763712293046416</v>
      </c>
      <c r="X54" s="332">
        <f>'Provincial spending Projection '!T46/100*'Type of service'!O38</f>
        <v>0.26763712293046416</v>
      </c>
      <c r="Y54" s="332">
        <f>'Provincial spending Projection '!T46/100*'Type of service'!S38</f>
        <v>0.34085859995861001</v>
      </c>
      <c r="Z54" s="332">
        <f>'Provincial spending Projection '!T46/100*'Type of service'!W38</f>
        <v>7.574635554635778E-2</v>
      </c>
      <c r="AA54" s="332">
        <f>'Provincial spending Projection '!T46/100*'Type of service'!AA38</f>
        <v>0.41660495550496779</v>
      </c>
      <c r="AB54" s="332">
        <f>'Provincial spending Projection '!T46/100*'Type of service'!AE38</f>
        <v>0.47972691846026594</v>
      </c>
      <c r="AD54" s="332">
        <f>'Provincial spending Projection '!Y46/100*'Type of service'!G38</f>
        <v>0.58610001619703356</v>
      </c>
      <c r="AE54" s="332">
        <f>'Provincial spending Projection '!Y46/100*'Type of service'!K38</f>
        <v>0.20708867238961856</v>
      </c>
      <c r="AF54" s="332">
        <f>'Provincial spending Projection '!Y46/100*'Type of service'!O38</f>
        <v>0.20708867238961856</v>
      </c>
      <c r="AG54" s="332">
        <f>'Provincial spending Projection '!Y46/100*'Type of service'!S38</f>
        <v>0.26374500728866512</v>
      </c>
      <c r="AH54" s="332">
        <f>'Provincial spending Projection '!Y46/100*'Type of service'!W38</f>
        <v>5.861000161970336E-2</v>
      </c>
      <c r="AI54" s="332">
        <f>'Provincial spending Projection '!Y46/100*'Type of service'!AA38</f>
        <v>0.32235500890836849</v>
      </c>
      <c r="AJ54" s="332">
        <f>'Provincial spending Projection '!Y46/100*'Type of service'!AE38</f>
        <v>0.37119667692478797</v>
      </c>
      <c r="AL54" s="332">
        <f>'Provincial spending Projection '!AD46/100*'Type of service'!G38</f>
        <v>6.000698066201954</v>
      </c>
      <c r="AM54" s="332">
        <f>'Provincial spending Projection '!AD46/100*'Type of service'!K38</f>
        <v>2.1202466500580242</v>
      </c>
      <c r="AN54" s="332">
        <f>'Provincial spending Projection '!AD46/100*'Type of service'!O38</f>
        <v>2.1202466500580242</v>
      </c>
      <c r="AO54" s="332">
        <f>'Provincial spending Projection '!AD46/100*'Type of service'!S38</f>
        <v>2.7003141297908795</v>
      </c>
      <c r="AP54" s="332">
        <f>'Provincial spending Projection '!AD46/100*'Type of service'!W38</f>
        <v>0.60006980662019538</v>
      </c>
      <c r="AQ54" s="332">
        <f>'Provincial spending Projection '!AD46/100*'Type of service'!AA38</f>
        <v>3.300383936411075</v>
      </c>
      <c r="AR54" s="332">
        <f>'Provincial spending Projection '!AD46/100*'Type of service'!AE38</f>
        <v>3.800442108594571</v>
      </c>
      <c r="AT54" s="332">
        <f>'Provincial spending Projection '!AI46/100*'Type of service'!G38</f>
        <v>10.551156264328434</v>
      </c>
      <c r="AU54" s="332">
        <f>'Provincial spending Projection '!AI46/100*'Type of service'!K38</f>
        <v>3.7280752133960471</v>
      </c>
      <c r="AV54" s="332">
        <f>'Provincial spending Projection '!AI46/100*'Type of service'!O38</f>
        <v>3.7280752133960471</v>
      </c>
      <c r="AW54" s="332">
        <f>'Provincial spending Projection '!AI46/100*'Type of service'!S38</f>
        <v>4.7480203189477956</v>
      </c>
      <c r="AX54" s="332">
        <f>'Provincial spending Projection '!AI46/100*'Type of service'!W38</f>
        <v>1.0551156264328434</v>
      </c>
      <c r="AY54" s="332">
        <f>'Provincial spending Projection '!AI46/100*'Type of service'!AA38</f>
        <v>5.8031359453806388</v>
      </c>
      <c r="AZ54" s="332">
        <f>'Provincial spending Projection '!AI46/100*'Type of service'!AE38</f>
        <v>6.682398967408008</v>
      </c>
      <c r="BB54" s="332">
        <f>'Provincial spending Projection '!AN46/100*'Type of service'!G38</f>
        <v>1.2189265903917412</v>
      </c>
      <c r="BC54" s="332">
        <f>'Provincial spending Projection '!AN46/100*'Type of service'!K38</f>
        <v>0.4306873952717486</v>
      </c>
      <c r="BD54" s="332">
        <f>'Provincial spending Projection '!AN46/100*'Type of service'!O38</f>
        <v>0.4306873952717486</v>
      </c>
      <c r="BE54" s="332">
        <f>'Provincial spending Projection '!AN46/100*'Type of service'!S38</f>
        <v>0.5485169656762835</v>
      </c>
      <c r="BF54" s="332">
        <f>'Provincial spending Projection '!AN46/100*'Type of service'!W38</f>
        <v>0.12189265903917412</v>
      </c>
      <c r="BG54" s="332">
        <f>'Provincial spending Projection '!AN46/100*'Type of service'!AA38</f>
        <v>0.67040962471545762</v>
      </c>
      <c r="BH54" s="332">
        <f>'Provincial spending Projection '!AN46/100*'Type of service'!AE38</f>
        <v>0.77198684058143607</v>
      </c>
      <c r="BJ54" s="332">
        <f>'Provincial spending Projection '!AS46/100*'Type of service'!G38</f>
        <v>1.0039695697145299</v>
      </c>
      <c r="BK54" s="332">
        <f>'Provincial spending Projection '!AS46/100*'Type of service'!K38</f>
        <v>0.35473591463246729</v>
      </c>
      <c r="BL54" s="332">
        <f>'Provincial spending Projection '!AS46/100*'Type of service'!O38</f>
        <v>0.35473591463246729</v>
      </c>
      <c r="BM54" s="332">
        <f>'Provincial spending Projection '!AS46/100*'Type of service'!S38</f>
        <v>0.45178630637153844</v>
      </c>
      <c r="BN54" s="332">
        <f>'Provincial spending Projection '!AS46/100*'Type of service'!W38</f>
        <v>0.100396956971453</v>
      </c>
      <c r="BO54" s="332">
        <f>'Provincial spending Projection '!AS46/100*'Type of service'!AA38</f>
        <v>0.5521832633429915</v>
      </c>
      <c r="BP54" s="332">
        <f>'Provincial spending Projection '!AS46/100*'Type of service'!AE38</f>
        <v>0.63584739415253566</v>
      </c>
      <c r="BR54" s="332">
        <f>'Provincial spending Projection '!AX46/100*'Type of service'!G38</f>
        <v>4.5227633544894168</v>
      </c>
      <c r="BS54" s="332">
        <f>'Provincial spending Projection '!AX46/100*'Type of service'!K38</f>
        <v>1.5980430519195941</v>
      </c>
      <c r="BT54" s="332">
        <f>'Provincial spending Projection '!AX46/100*'Type of service'!O38</f>
        <v>1.5980430519195941</v>
      </c>
      <c r="BU54" s="332">
        <f>'Provincial spending Projection '!AX46/100*'Type of service'!S38</f>
        <v>2.0352435095202375</v>
      </c>
      <c r="BV54" s="332">
        <f>'Provincial spending Projection '!AX46/100*'Type of service'!W38</f>
        <v>0.45227633544894169</v>
      </c>
      <c r="BW54" s="332">
        <f>'Provincial spending Projection '!AX46/100*'Type of service'!AA38</f>
        <v>2.4875198449691793</v>
      </c>
      <c r="BX54" s="332">
        <f>'Provincial spending Projection '!AX46/100*'Type of service'!AE38</f>
        <v>2.8644167911766307</v>
      </c>
      <c r="BZ54" s="332">
        <f>'Provincial spending Projection '!BC46/100*'Type of service'!G38</f>
        <v>3.6626592749350597</v>
      </c>
      <c r="CA54" s="332">
        <f>'Provincial spending Projection '!BC46/100*'Type of service'!K38</f>
        <v>1.2941396104770546</v>
      </c>
      <c r="CB54" s="332">
        <f>'Provincial spending Projection '!BC46/100*'Type of service'!O38</f>
        <v>1.2941396104770546</v>
      </c>
      <c r="CC54" s="332">
        <f>'Provincial spending Projection '!BC46/100*'Type of service'!S38</f>
        <v>1.6481966737207769</v>
      </c>
      <c r="CD54" s="332">
        <f>'Provincial spending Projection '!BC46/100*'Type of service'!W38</f>
        <v>0.36626592749350595</v>
      </c>
      <c r="CE54" s="332">
        <f>'Provincial spending Projection '!BC46/100*'Type of service'!AA38</f>
        <v>2.0144626012142828</v>
      </c>
      <c r="CF54" s="332">
        <f>'Provincial spending Projection '!BC46/100*'Type of service'!AE38</f>
        <v>2.3196842074588711</v>
      </c>
      <c r="CH54" s="332">
        <f>'Provincial spending Projection '!BH46/100*'Type of service'!G38</f>
        <v>0.21256521119575494</v>
      </c>
      <c r="CI54" s="332">
        <f>'Provincial spending Projection '!BH46/100*'Type of service'!K38</f>
        <v>7.5106374622500097E-2</v>
      </c>
      <c r="CJ54" s="332">
        <f>'Provincial spending Projection '!BH46/100*'Type of service'!O38</f>
        <v>7.5106374622500097E-2</v>
      </c>
      <c r="CK54" s="332">
        <f>'Provincial spending Projection '!BH46/100*'Type of service'!S38</f>
        <v>9.5654345038089728E-2</v>
      </c>
      <c r="CL54" s="332">
        <f>'Provincial spending Projection '!BH46/100*'Type of service'!W38</f>
        <v>2.1256521119575496E-2</v>
      </c>
      <c r="CM54" s="332">
        <f>'Provincial spending Projection '!BH46/100*'Type of service'!AA38</f>
        <v>0.11691086615766522</v>
      </c>
      <c r="CN54" s="332">
        <f>'Provincial spending Projection '!BH46/100*'Type of service'!AE38</f>
        <v>0.13462463375731146</v>
      </c>
      <c r="CP54" s="333">
        <f t="shared" si="2"/>
        <v>100.00000000000004</v>
      </c>
    </row>
    <row r="55" spans="1:94" ht="18.75">
      <c r="A55" s="348">
        <f t="shared" si="3"/>
        <v>12</v>
      </c>
      <c r="B55" s="8">
        <f t="shared" si="4"/>
        <v>2027</v>
      </c>
      <c r="C55" s="328">
        <f>'Provincial spending Projection '!C47</f>
        <v>10826.4439566402</v>
      </c>
      <c r="D55" s="297">
        <f t="shared" si="1"/>
        <v>5.2966144559999959</v>
      </c>
      <c r="E55" s="329"/>
      <c r="F55" s="330">
        <f>'Provincial spending Projection '!J47/100*'Type of service'!G39</f>
        <v>0.41869939148320251</v>
      </c>
      <c r="G55" s="330">
        <f>'Provincial spending Projection '!J47/100*'Type of service'!K39</f>
        <v>0.14794045165739825</v>
      </c>
      <c r="H55" s="330">
        <f>'Provincial spending Projection '!J47/100*'Type of service'!O39</f>
        <v>0.14794045165739825</v>
      </c>
      <c r="I55" s="330">
        <f>'Provincial spending Projection '!J47/100*'Type of service'!S39</f>
        <v>0.18841472616744112</v>
      </c>
      <c r="J55" s="330">
        <f>'Provincial spending Projection '!J47/100*'Type of service'!W39</f>
        <v>4.1869939148320254E-2</v>
      </c>
      <c r="K55" s="330">
        <f>'Provincial spending Projection '!J47/100*'Type of service'!AA39</f>
        <v>0.23028466531576139</v>
      </c>
      <c r="L55" s="330">
        <f>'Provincial spending Projection '!J47/100*'Type of service'!AE39</f>
        <v>0.26517628127269494</v>
      </c>
      <c r="N55" s="331">
        <f>'Provincial spending Projection '!O47/100*'Type of service'!G39</f>
        <v>0.12852825581228372</v>
      </c>
      <c r="O55" s="331">
        <f>'Provincial spending Projection '!O47/100*'Type of service'!K39</f>
        <v>4.5413317053673588E-2</v>
      </c>
      <c r="P55" s="331">
        <f>'Provincial spending Projection '!O47/100*'Type of service'!O39</f>
        <v>4.5413317053673588E-2</v>
      </c>
      <c r="Q55" s="331">
        <f>'Provincial spending Projection '!O47/100*'Type of service'!S39</f>
        <v>5.7837715115527676E-2</v>
      </c>
      <c r="R55" s="331">
        <f>'Provincial spending Projection '!O47/100*'Type of service'!W39</f>
        <v>1.2852825581228373E-2</v>
      </c>
      <c r="S55" s="331">
        <f>'Provincial spending Projection '!O47/100*'Type of service'!AA39</f>
        <v>7.0690540696756052E-2</v>
      </c>
      <c r="T55" s="331">
        <f>'Provincial spending Projection '!O47/100*'Type of service'!AE39</f>
        <v>8.1401228681113033E-2</v>
      </c>
      <c r="V55" s="332">
        <f>'Provincial spending Projection '!T47/100*'Type of service'!G39</f>
        <v>0.7507286689315309</v>
      </c>
      <c r="W55" s="332">
        <f>'Provincial spending Projection '!T47/100*'Type of service'!K39</f>
        <v>0.26525746302247427</v>
      </c>
      <c r="X55" s="332">
        <f>'Provincial spending Projection '!T47/100*'Type of service'!O39</f>
        <v>0.26525746302247427</v>
      </c>
      <c r="Y55" s="332">
        <f>'Provincial spending Projection '!T47/100*'Type of service'!S39</f>
        <v>0.33782790101918891</v>
      </c>
      <c r="Z55" s="332">
        <f>'Provincial spending Projection '!T47/100*'Type of service'!W39</f>
        <v>7.5072866893153095E-2</v>
      </c>
      <c r="AA55" s="332">
        <f>'Provincial spending Projection '!T47/100*'Type of service'!AA39</f>
        <v>0.41290076791234198</v>
      </c>
      <c r="AB55" s="332">
        <f>'Provincial spending Projection '!T47/100*'Type of service'!AE39</f>
        <v>0.47546149032330293</v>
      </c>
      <c r="AD55" s="332">
        <f>'Provincial spending Projection '!Y47/100*'Type of service'!G39</f>
        <v>0.58087599414539148</v>
      </c>
      <c r="AE55" s="332">
        <f>'Provincial spending Projection '!Y47/100*'Type of service'!K39</f>
        <v>0.20524285126470501</v>
      </c>
      <c r="AF55" s="332">
        <f>'Provincial spending Projection '!Y47/100*'Type of service'!O39</f>
        <v>0.20524285126470501</v>
      </c>
      <c r="AG55" s="332">
        <f>'Provincial spending Projection '!Y47/100*'Type of service'!S39</f>
        <v>0.26139419736542613</v>
      </c>
      <c r="AH55" s="332">
        <f>'Provincial spending Projection '!Y47/100*'Type of service'!W39</f>
        <v>5.8087599414539143E-2</v>
      </c>
      <c r="AI55" s="332">
        <f>'Provincial spending Projection '!Y47/100*'Type of service'!AA39</f>
        <v>0.3194817967799653</v>
      </c>
      <c r="AJ55" s="332">
        <f>'Provincial spending Projection '!Y47/100*'Type of service'!AE39</f>
        <v>0.36788812962541456</v>
      </c>
      <c r="AL55" s="332">
        <f>'Provincial spending Projection '!AD47/100*'Type of service'!G39</f>
        <v>5.9816773084752812</v>
      </c>
      <c r="AM55" s="332">
        <f>'Provincial spending Projection '!AD47/100*'Type of service'!K39</f>
        <v>2.1135259823279329</v>
      </c>
      <c r="AN55" s="332">
        <f>'Provincial spending Projection '!AD47/100*'Type of service'!O39</f>
        <v>2.1135259823279329</v>
      </c>
      <c r="AO55" s="332">
        <f>'Provincial spending Projection '!AD47/100*'Type of service'!S39</f>
        <v>2.6917547888138764</v>
      </c>
      <c r="AP55" s="332">
        <f>'Provincial spending Projection '!AD47/100*'Type of service'!W39</f>
        <v>0.59816773084752817</v>
      </c>
      <c r="AQ55" s="332">
        <f>'Provincial spending Projection '!AD47/100*'Type of service'!AA39</f>
        <v>3.2899225196614048</v>
      </c>
      <c r="AR55" s="332">
        <f>'Provincial spending Projection '!AD47/100*'Type of service'!AE39</f>
        <v>3.7883956287010112</v>
      </c>
      <c r="AT55" s="332">
        <f>'Provincial spending Projection '!AI47/100*'Type of service'!G39</f>
        <v>10.545409782036053</v>
      </c>
      <c r="AU55" s="332">
        <f>'Provincial spending Projection '!AI47/100*'Type of service'!K39</f>
        <v>3.7260447896527387</v>
      </c>
      <c r="AV55" s="332">
        <f>'Provincial spending Projection '!AI47/100*'Type of service'!O39</f>
        <v>3.7260447896527387</v>
      </c>
      <c r="AW55" s="332">
        <f>'Provincial spending Projection '!AI47/100*'Type of service'!S39</f>
        <v>4.7454344019162233</v>
      </c>
      <c r="AX55" s="332">
        <f>'Provincial spending Projection '!AI47/100*'Type of service'!W39</f>
        <v>1.0545409782036053</v>
      </c>
      <c r="AY55" s="332">
        <f>'Provincial spending Projection '!AI47/100*'Type of service'!AA39</f>
        <v>5.7999753801198288</v>
      </c>
      <c r="AZ55" s="332">
        <f>'Provincial spending Projection '!AI47/100*'Type of service'!AE39</f>
        <v>6.678759528622833</v>
      </c>
      <c r="BB55" s="332">
        <f>'Provincial spending Projection '!AN47/100*'Type of service'!G39</f>
        <v>1.2207746462709459</v>
      </c>
      <c r="BC55" s="332">
        <f>'Provincial spending Projection '!AN47/100*'Type of service'!K39</f>
        <v>0.4313403750157343</v>
      </c>
      <c r="BD55" s="332">
        <f>'Provincial spending Projection '!AN47/100*'Type of service'!O39</f>
        <v>0.4313403750157343</v>
      </c>
      <c r="BE55" s="332">
        <f>'Provincial spending Projection '!AN47/100*'Type of service'!S39</f>
        <v>0.54934859082192566</v>
      </c>
      <c r="BF55" s="332">
        <f>'Provincial spending Projection '!AN47/100*'Type of service'!W39</f>
        <v>0.1220774646270946</v>
      </c>
      <c r="BG55" s="332">
        <f>'Provincial spending Projection '!AN47/100*'Type of service'!AA39</f>
        <v>0.67142605544902023</v>
      </c>
      <c r="BH55" s="332">
        <f>'Provincial spending Projection '!AN47/100*'Type of service'!AE39</f>
        <v>0.77315727597159911</v>
      </c>
      <c r="BJ55" s="332">
        <f>'Provincial spending Projection '!AS47/100*'Type of service'!G39</f>
        <v>1.0020877017595964</v>
      </c>
      <c r="BK55" s="332">
        <f>'Provincial spending Projection '!AS47/100*'Type of service'!K39</f>
        <v>0.35407098795505737</v>
      </c>
      <c r="BL55" s="332">
        <f>'Provincial spending Projection '!AS47/100*'Type of service'!O39</f>
        <v>0.35407098795505737</v>
      </c>
      <c r="BM55" s="332">
        <f>'Provincial spending Projection '!AS47/100*'Type of service'!S39</f>
        <v>0.45093946579181832</v>
      </c>
      <c r="BN55" s="332">
        <f>'Provincial spending Projection '!AS47/100*'Type of service'!W39</f>
        <v>0.10020877017595962</v>
      </c>
      <c r="BO55" s="332">
        <f>'Provincial spending Projection '!AS47/100*'Type of service'!AA39</f>
        <v>0.55114823596777796</v>
      </c>
      <c r="BP55" s="332">
        <f>'Provincial spending Projection '!AS47/100*'Type of service'!AE39</f>
        <v>0.6346555444477443</v>
      </c>
      <c r="BR55" s="332">
        <f>'Provincial spending Projection '!AX47/100*'Type of service'!G39</f>
        <v>4.5606857209652327</v>
      </c>
      <c r="BS55" s="332">
        <f>'Provincial spending Projection '!AX47/100*'Type of service'!K39</f>
        <v>1.6114422880743824</v>
      </c>
      <c r="BT55" s="332">
        <f>'Provincial spending Projection '!AX47/100*'Type of service'!O39</f>
        <v>1.6114422880743824</v>
      </c>
      <c r="BU55" s="332">
        <f>'Provincial spending Projection '!AX47/100*'Type of service'!S39</f>
        <v>2.0523085744343548</v>
      </c>
      <c r="BV55" s="332">
        <f>'Provincial spending Projection '!AX47/100*'Type of service'!W39</f>
        <v>0.45606857209652329</v>
      </c>
      <c r="BW55" s="332">
        <f>'Provincial spending Projection '!AX47/100*'Type of service'!AA39</f>
        <v>2.508377146530878</v>
      </c>
      <c r="BX55" s="332">
        <f>'Provincial spending Projection '!AX47/100*'Type of service'!AE39</f>
        <v>2.8884342899446476</v>
      </c>
      <c r="BZ55" s="332">
        <f>'Provincial spending Projection '!BC47/100*'Type of service'!G39</f>
        <v>3.6683426707618332</v>
      </c>
      <c r="CA55" s="332">
        <f>'Provincial spending Projection '!BC47/100*'Type of service'!K39</f>
        <v>1.2961477436691813</v>
      </c>
      <c r="CB55" s="332">
        <f>'Provincial spending Projection '!BC47/100*'Type of service'!O39</f>
        <v>1.2961477436691813</v>
      </c>
      <c r="CC55" s="332">
        <f>'Provincial spending Projection '!BC47/100*'Type of service'!S39</f>
        <v>1.650754201842825</v>
      </c>
      <c r="CD55" s="332">
        <f>'Provincial spending Projection '!BC47/100*'Type of service'!W39</f>
        <v>0.36683426707618333</v>
      </c>
      <c r="CE55" s="332">
        <f>'Provincial spending Projection '!BC47/100*'Type of service'!AA39</f>
        <v>2.0175884689190084</v>
      </c>
      <c r="CF55" s="332">
        <f>'Provincial spending Projection '!BC47/100*'Type of service'!AE39</f>
        <v>2.3232836914824944</v>
      </c>
      <c r="CH55" s="332">
        <f>'Provincial spending Projection '!BH47/100*'Type of service'!G39</f>
        <v>0.21195730121911602</v>
      </c>
      <c r="CI55" s="332">
        <f>'Provincial spending Projection '!BH47/100*'Type of service'!K39</f>
        <v>7.4891579764087668E-2</v>
      </c>
      <c r="CJ55" s="332">
        <f>'Provincial spending Projection '!BH47/100*'Type of service'!O39</f>
        <v>7.4891579764087668E-2</v>
      </c>
      <c r="CK55" s="332">
        <f>'Provincial spending Projection '!BH47/100*'Type of service'!S39</f>
        <v>9.5380785548602215E-2</v>
      </c>
      <c r="CL55" s="332">
        <f>'Provincial spending Projection '!BH47/100*'Type of service'!W39</f>
        <v>2.1195730121911602E-2</v>
      </c>
      <c r="CM55" s="332">
        <f>'Provincial spending Projection '!BH47/100*'Type of service'!AA39</f>
        <v>0.11657651567051382</v>
      </c>
      <c r="CN55" s="332">
        <f>'Provincial spending Projection '!BH47/100*'Type of service'!AE39</f>
        <v>0.13423962410544016</v>
      </c>
      <c r="CP55" s="333">
        <f t="shared" si="2"/>
        <v>99.999999999999957</v>
      </c>
    </row>
    <row r="56" spans="1:94" ht="18.75">
      <c r="A56" s="348">
        <f t="shared" si="3"/>
        <v>13</v>
      </c>
      <c r="B56" s="8">
        <f t="shared" si="4"/>
        <v>2028</v>
      </c>
      <c r="C56" s="328">
        <f>'Provincial spending Projection '!C48</f>
        <v>11399.878952318344</v>
      </c>
      <c r="D56" s="297">
        <f t="shared" si="1"/>
        <v>5.296614456000011</v>
      </c>
      <c r="E56" s="329"/>
      <c r="F56" s="330">
        <f>'Provincial spending Projection '!J48/100*'Type of service'!G40</f>
        <v>0.41251799673078554</v>
      </c>
      <c r="G56" s="330">
        <f>'Provincial spending Projection '!J48/100*'Type of service'!K40</f>
        <v>0.14575635884487756</v>
      </c>
      <c r="H56" s="330">
        <f>'Provincial spending Projection '!J48/100*'Type of service'!O40</f>
        <v>0.14575635884487756</v>
      </c>
      <c r="I56" s="330">
        <f>'Provincial spending Projection '!J48/100*'Type of service'!S40</f>
        <v>0.18563309852885349</v>
      </c>
      <c r="J56" s="330">
        <f>'Provincial spending Projection '!J48/100*'Type of service'!W40</f>
        <v>4.125179967307855E-2</v>
      </c>
      <c r="K56" s="330">
        <f>'Provincial spending Projection '!J48/100*'Type of service'!AA40</f>
        <v>0.22688489820193203</v>
      </c>
      <c r="L56" s="330">
        <f>'Provincial spending Projection '!J48/100*'Type of service'!AE40</f>
        <v>0.26126139792949749</v>
      </c>
      <c r="N56" s="331">
        <f>'Provincial spending Projection '!O48/100*'Type of service'!G40</f>
        <v>0.12840053390995138</v>
      </c>
      <c r="O56" s="331">
        <f>'Provincial spending Projection '!O48/100*'Type of service'!K40</f>
        <v>4.5368188648182824E-2</v>
      </c>
      <c r="P56" s="331">
        <f>'Provincial spending Projection '!O48/100*'Type of service'!O40</f>
        <v>4.5368188648182824E-2</v>
      </c>
      <c r="Q56" s="331">
        <f>'Provincial spending Projection '!O48/100*'Type of service'!S40</f>
        <v>5.7780240259478123E-2</v>
      </c>
      <c r="R56" s="331">
        <f>'Provincial spending Projection '!O48/100*'Type of service'!W40</f>
        <v>1.2840053390995138E-2</v>
      </c>
      <c r="S56" s="331">
        <f>'Provincial spending Projection '!O48/100*'Type of service'!AA40</f>
        <v>7.0620293650473259E-2</v>
      </c>
      <c r="T56" s="331">
        <f>'Provincial spending Projection '!O48/100*'Type of service'!AE40</f>
        <v>8.1320338142969212E-2</v>
      </c>
      <c r="V56" s="332">
        <f>'Provincial spending Projection '!T48/100*'Type of service'!G40</f>
        <v>0.74387802580724049</v>
      </c>
      <c r="W56" s="332">
        <f>'Provincial spending Projection '!T48/100*'Type of service'!K40</f>
        <v>0.26283690245189167</v>
      </c>
      <c r="X56" s="332">
        <f>'Provincial spending Projection '!T48/100*'Type of service'!O40</f>
        <v>0.26283690245189167</v>
      </c>
      <c r="Y56" s="332">
        <f>'Provincial spending Projection '!T48/100*'Type of service'!S40</f>
        <v>0.33474511161325826</v>
      </c>
      <c r="Z56" s="332">
        <f>'Provincial spending Projection '!T48/100*'Type of service'!W40</f>
        <v>7.4387802580724055E-2</v>
      </c>
      <c r="AA56" s="332">
        <f>'Provincial spending Projection '!T48/100*'Type of service'!AA40</f>
        <v>0.40913291419398229</v>
      </c>
      <c r="AB56" s="332">
        <f>'Provincial spending Projection '!T48/100*'Type of service'!AE40</f>
        <v>0.47112274967791901</v>
      </c>
      <c r="AD56" s="332">
        <f>'Provincial spending Projection '!Y48/100*'Type of service'!G40</f>
        <v>0.57557921478249296</v>
      </c>
      <c r="AE56" s="332">
        <f>'Provincial spending Projection '!Y48/100*'Type of service'!K40</f>
        <v>0.20337132255648085</v>
      </c>
      <c r="AF56" s="332">
        <f>'Provincial spending Projection '!Y48/100*'Type of service'!O40</f>
        <v>0.20337132255648085</v>
      </c>
      <c r="AG56" s="332">
        <f>'Provincial spending Projection '!Y48/100*'Type of service'!S40</f>
        <v>0.25901064665212181</v>
      </c>
      <c r="AH56" s="332">
        <f>'Provincial spending Projection '!Y48/100*'Type of service'!W40</f>
        <v>5.7557921478249292E-2</v>
      </c>
      <c r="AI56" s="332">
        <f>'Provincial spending Projection '!Y48/100*'Type of service'!AA40</f>
        <v>0.3165685681303711</v>
      </c>
      <c r="AJ56" s="332">
        <f>'Provincial spending Projection '!Y48/100*'Type of service'!AE40</f>
        <v>0.36453350269557883</v>
      </c>
      <c r="AL56" s="332">
        <f>'Provincial spending Projection '!AD48/100*'Type of service'!G40</f>
        <v>5.9624845347215087</v>
      </c>
      <c r="AM56" s="332">
        <f>'Provincial spending Projection '!AD48/100*'Type of service'!K40</f>
        <v>2.1067445356015999</v>
      </c>
      <c r="AN56" s="332">
        <f>'Provincial spending Projection '!AD48/100*'Type of service'!O40</f>
        <v>2.1067445356015999</v>
      </c>
      <c r="AO56" s="332">
        <f>'Provincial spending Projection '!AD48/100*'Type of service'!S40</f>
        <v>2.6831180406246786</v>
      </c>
      <c r="AP56" s="332">
        <f>'Provincial spending Projection '!AD48/100*'Type of service'!W40</f>
        <v>0.59624845347215083</v>
      </c>
      <c r="AQ56" s="332">
        <f>'Provincial spending Projection '!AD48/100*'Type of service'!AA40</f>
        <v>3.2793664940968297</v>
      </c>
      <c r="AR56" s="332">
        <f>'Provincial spending Projection '!AD48/100*'Type of service'!AE40</f>
        <v>3.7762402053236221</v>
      </c>
      <c r="AT56" s="332">
        <f>'Provincial spending Projection '!AI48/100*'Type of service'!G40</f>
        <v>10.539576084085629</v>
      </c>
      <c r="AU56" s="332">
        <f>'Provincial spending Projection '!AI48/100*'Type of service'!K40</f>
        <v>3.723983549710256</v>
      </c>
      <c r="AV56" s="332">
        <f>'Provincial spending Projection '!AI48/100*'Type of service'!O40</f>
        <v>3.723983549710256</v>
      </c>
      <c r="AW56" s="332">
        <f>'Provincial spending Projection '!AI48/100*'Type of service'!S40</f>
        <v>4.7428092378385331</v>
      </c>
      <c r="AX56" s="332">
        <f>'Provincial spending Projection '!AI48/100*'Type of service'!W40</f>
        <v>1.0539576084085629</v>
      </c>
      <c r="AY56" s="332">
        <f>'Provincial spending Projection '!AI48/100*'Type of service'!AA40</f>
        <v>5.7967668462470963</v>
      </c>
      <c r="AZ56" s="332">
        <f>'Provincial spending Projection '!AI48/100*'Type of service'!AE40</f>
        <v>6.6750648532542316</v>
      </c>
      <c r="BB56" s="332">
        <f>'Provincial spending Projection '!AN48/100*'Type of service'!G40</f>
        <v>1.2226539835568953</v>
      </c>
      <c r="BC56" s="332">
        <f>'Provincial spending Projection '!AN48/100*'Type of service'!K40</f>
        <v>0.43200440752343638</v>
      </c>
      <c r="BD56" s="332">
        <f>'Provincial spending Projection '!AN48/100*'Type of service'!O40</f>
        <v>0.43200440752343638</v>
      </c>
      <c r="BE56" s="332">
        <f>'Provincial spending Projection '!AN48/100*'Type of service'!S40</f>
        <v>0.55019429260060293</v>
      </c>
      <c r="BF56" s="332">
        <f>'Provincial spending Projection '!AN48/100*'Type of service'!W40</f>
        <v>0.12226539835568953</v>
      </c>
      <c r="BG56" s="332">
        <f>'Provincial spending Projection '!AN48/100*'Type of service'!AA40</f>
        <v>0.67245969095629243</v>
      </c>
      <c r="BH56" s="332">
        <f>'Provincial spending Projection '!AN48/100*'Type of service'!AE40</f>
        <v>0.77434752291936704</v>
      </c>
      <c r="BJ56" s="332">
        <f>'Provincial spending Projection '!AS48/100*'Type of service'!G40</f>
        <v>1.0002737853733652</v>
      </c>
      <c r="BK56" s="332">
        <f>'Provincial spending Projection '!AS48/100*'Type of service'!K40</f>
        <v>0.3534300708319224</v>
      </c>
      <c r="BL56" s="332">
        <f>'Provincial spending Projection '!AS48/100*'Type of service'!O40</f>
        <v>0.3534300708319224</v>
      </c>
      <c r="BM56" s="332">
        <f>'Provincial spending Projection '!AS48/100*'Type of service'!S40</f>
        <v>0.45012320341801432</v>
      </c>
      <c r="BN56" s="332">
        <f>'Provincial spending Projection '!AS48/100*'Type of service'!W40</f>
        <v>0.10002737853733651</v>
      </c>
      <c r="BO56" s="332">
        <f>'Provincial spending Projection '!AS48/100*'Type of service'!AA40</f>
        <v>0.55015058195535083</v>
      </c>
      <c r="BP56" s="332">
        <f>'Provincial spending Projection '!AS48/100*'Type of service'!AE40</f>
        <v>0.63350673073646457</v>
      </c>
      <c r="BR56" s="332">
        <f>'Provincial spending Projection '!AX48/100*'Type of service'!G40</f>
        <v>4.5988579050752652</v>
      </c>
      <c r="BS56" s="332">
        <f>'Provincial spending Projection '!AX48/100*'Type of service'!K40</f>
        <v>1.6249297931265938</v>
      </c>
      <c r="BT56" s="332">
        <f>'Provincial spending Projection '!AX48/100*'Type of service'!O40</f>
        <v>1.6249297931265938</v>
      </c>
      <c r="BU56" s="332">
        <f>'Provincial spending Projection '!AX48/100*'Type of service'!S40</f>
        <v>2.0694860572838691</v>
      </c>
      <c r="BV56" s="332">
        <f>'Provincial spending Projection '!AX48/100*'Type of service'!W40</f>
        <v>0.45988579050752648</v>
      </c>
      <c r="BW56" s="332">
        <f>'Provincial spending Projection '!AX48/100*'Type of service'!AA40</f>
        <v>2.5293718477913956</v>
      </c>
      <c r="BX56" s="332">
        <f>'Provincial spending Projection '!AX48/100*'Type of service'!AE40</f>
        <v>2.9126100065476677</v>
      </c>
      <c r="BZ56" s="332">
        <f>'Provincial spending Projection '!BC48/100*'Type of service'!G40</f>
        <v>3.6741613662668442</v>
      </c>
      <c r="CA56" s="332">
        <f>'Provincial spending Projection '!BC48/100*'Type of service'!K40</f>
        <v>1.2982036827476184</v>
      </c>
      <c r="CB56" s="332">
        <f>'Provincial spending Projection '!BC48/100*'Type of service'!O40</f>
        <v>1.2982036827476184</v>
      </c>
      <c r="CC56" s="332">
        <f>'Provincial spending Projection '!BC48/100*'Type of service'!S40</f>
        <v>1.65337261482008</v>
      </c>
      <c r="CD56" s="332">
        <f>'Provincial spending Projection '!BC48/100*'Type of service'!W40</f>
        <v>0.36741613662668443</v>
      </c>
      <c r="CE56" s="332">
        <f>'Provincial spending Projection '!BC48/100*'Type of service'!AA40</f>
        <v>2.0207887514467644</v>
      </c>
      <c r="CF56" s="332">
        <f>'Provincial spending Projection '!BC48/100*'Type of service'!AE40</f>
        <v>2.3269688653023346</v>
      </c>
      <c r="CH56" s="332">
        <f>'Provincial spending Projection '!BH48/100*'Type of service'!G40</f>
        <v>0.21138401155049172</v>
      </c>
      <c r="CI56" s="332">
        <f>'Provincial spending Projection '!BH48/100*'Type of service'!K40</f>
        <v>7.4689017414507078E-2</v>
      </c>
      <c r="CJ56" s="332">
        <f>'Provincial spending Projection '!BH48/100*'Type of service'!O40</f>
        <v>7.4689017414507078E-2</v>
      </c>
      <c r="CK56" s="332">
        <f>'Provincial spending Projection '!BH48/100*'Type of service'!S40</f>
        <v>9.5122805197721275E-2</v>
      </c>
      <c r="CL56" s="332">
        <f>'Provincial spending Projection '!BH48/100*'Type of service'!W40</f>
        <v>2.1138401155049173E-2</v>
      </c>
      <c r="CM56" s="332">
        <f>'Provincial spending Projection '!BH48/100*'Type of service'!AA40</f>
        <v>0.11626120635277044</v>
      </c>
      <c r="CN56" s="332">
        <f>'Provincial spending Projection '!BH48/100*'Type of service'!AE40</f>
        <v>0.13387654064864477</v>
      </c>
      <c r="CP56" s="333">
        <f t="shared" si="2"/>
        <v>100.00000000000001</v>
      </c>
    </row>
    <row r="57" spans="1:94" ht="18.75">
      <c r="A57" s="348">
        <f t="shared" si="3"/>
        <v>14</v>
      </c>
      <c r="B57" s="8">
        <f t="shared" si="4"/>
        <v>2029</v>
      </c>
      <c r="C57" s="328">
        <f>'Provincial spending Projection '!C49</f>
        <v>12003.686588873339</v>
      </c>
      <c r="D57" s="297">
        <f t="shared" si="1"/>
        <v>5.2966144560000021</v>
      </c>
      <c r="E57" s="329"/>
      <c r="F57" s="330">
        <f>'Provincial spending Projection '!J49/100*'Type of service'!G41</f>
        <v>0.40639714819871953</v>
      </c>
      <c r="G57" s="330">
        <f>'Provincial spending Projection '!J49/100*'Type of service'!K41</f>
        <v>0.14359365903021426</v>
      </c>
      <c r="H57" s="330">
        <f>'Provincial spending Projection '!J49/100*'Type of service'!O41</f>
        <v>0.14359365903021426</v>
      </c>
      <c r="I57" s="330">
        <f>'Provincial spending Projection '!J49/100*'Type of service'!S41</f>
        <v>0.18287871668942379</v>
      </c>
      <c r="J57" s="330">
        <f>'Provincial spending Projection '!J49/100*'Type of service'!W41</f>
        <v>4.0639714819871955E-2</v>
      </c>
      <c r="K57" s="330">
        <f>'Provincial spending Projection '!J49/100*'Type of service'!AA41</f>
        <v>0.22351843150929576</v>
      </c>
      <c r="L57" s="330">
        <f>'Provincial spending Projection '!J49/100*'Type of service'!AE41</f>
        <v>0.25738486052585569</v>
      </c>
      <c r="N57" s="331">
        <f>'Provincial spending Projection '!O49/100*'Type of service'!G41</f>
        <v>0.12836455370473088</v>
      </c>
      <c r="O57" s="331">
        <f>'Provincial spending Projection '!O49/100*'Type of service'!K41</f>
        <v>4.5355475642338244E-2</v>
      </c>
      <c r="P57" s="331">
        <f>'Provincial spending Projection '!O49/100*'Type of service'!O41</f>
        <v>4.5355475642338244E-2</v>
      </c>
      <c r="Q57" s="331">
        <f>'Provincial spending Projection '!O49/100*'Type of service'!S41</f>
        <v>5.7764049167128892E-2</v>
      </c>
      <c r="R57" s="331">
        <f>'Provincial spending Projection '!O49/100*'Type of service'!W41</f>
        <v>1.2836455370473086E-2</v>
      </c>
      <c r="S57" s="331">
        <f>'Provincial spending Projection '!O49/100*'Type of service'!AA41</f>
        <v>7.0600504537601985E-2</v>
      </c>
      <c r="T57" s="331">
        <f>'Provincial spending Projection '!O49/100*'Type of service'!AE41</f>
        <v>8.1297550679662892E-2</v>
      </c>
      <c r="V57" s="332">
        <f>'Provincial spending Projection '!T49/100*'Type of service'!G41</f>
        <v>0.73706452276885781</v>
      </c>
      <c r="W57" s="332">
        <f>'Provincial spending Projection '!T49/100*'Type of service'!K41</f>
        <v>0.26042946471166312</v>
      </c>
      <c r="X57" s="332">
        <f>'Provincial spending Projection '!T49/100*'Type of service'!O41</f>
        <v>0.26042946471166312</v>
      </c>
      <c r="Y57" s="332">
        <f>'Provincial spending Projection '!T49/100*'Type of service'!S41</f>
        <v>0.33167903524598602</v>
      </c>
      <c r="Z57" s="332">
        <f>'Provincial spending Projection '!T49/100*'Type of service'!W41</f>
        <v>7.3706452276885784E-2</v>
      </c>
      <c r="AA57" s="332">
        <f>'Provincial spending Projection '!T49/100*'Type of service'!AA41</f>
        <v>0.40538548752287179</v>
      </c>
      <c r="AB57" s="332">
        <f>'Provincial spending Projection '!T49/100*'Type of service'!AE41</f>
        <v>0.46680753108694328</v>
      </c>
      <c r="AD57" s="332">
        <f>'Provincial spending Projection '!Y49/100*'Type of service'!G41</f>
        <v>0.57035664248718665</v>
      </c>
      <c r="AE57" s="332">
        <f>'Provincial spending Projection '!Y49/100*'Type of service'!K41</f>
        <v>0.20152601367880596</v>
      </c>
      <c r="AF57" s="332">
        <f>'Provincial spending Projection '!Y49/100*'Type of service'!O41</f>
        <v>0.20152601367880596</v>
      </c>
      <c r="AG57" s="332">
        <f>'Provincial spending Projection '!Y49/100*'Type of service'!S41</f>
        <v>0.256660489119234</v>
      </c>
      <c r="AH57" s="332">
        <f>'Provincial spending Projection '!Y49/100*'Type of service'!W41</f>
        <v>5.7035664248718664E-2</v>
      </c>
      <c r="AI57" s="332">
        <f>'Provincial spending Projection '!Y49/100*'Type of service'!AA41</f>
        <v>0.31369615336795265</v>
      </c>
      <c r="AJ57" s="332">
        <f>'Provincial spending Projection '!Y49/100*'Type of service'!AE41</f>
        <v>0.36122587357521818</v>
      </c>
      <c r="AL57" s="332">
        <f>'Provincial spending Projection '!AD49/100*'Type of service'!G41</f>
        <v>5.9430949358195049</v>
      </c>
      <c r="AM57" s="332">
        <f>'Provincial spending Projection '!AD49/100*'Type of service'!K41</f>
        <v>2.0998935439895585</v>
      </c>
      <c r="AN57" s="332">
        <f>'Provincial spending Projection '!AD49/100*'Type of service'!O41</f>
        <v>2.0998935439895585</v>
      </c>
      <c r="AO57" s="332">
        <f>'Provincial spending Projection '!AD49/100*'Type of service'!S41</f>
        <v>2.6743927211187772</v>
      </c>
      <c r="AP57" s="332">
        <f>'Provincial spending Projection '!AD49/100*'Type of service'!W41</f>
        <v>0.59430949358195051</v>
      </c>
      <c r="AQ57" s="332">
        <f>'Provincial spending Projection '!AD49/100*'Type of service'!AA41</f>
        <v>3.2687022147007276</v>
      </c>
      <c r="AR57" s="332">
        <f>'Provincial spending Projection '!AD49/100*'Type of service'!AE41</f>
        <v>3.7639601260190196</v>
      </c>
      <c r="AT57" s="332">
        <f>'Provincial spending Projection '!AI49/100*'Type of service'!G41</f>
        <v>10.533415802374313</v>
      </c>
      <c r="AU57" s="332">
        <f>'Provincial spending Projection '!AI49/100*'Type of service'!K41</f>
        <v>3.7218069168389243</v>
      </c>
      <c r="AV57" s="332">
        <f>'Provincial spending Projection '!AI49/100*'Type of service'!O41</f>
        <v>3.7218069168389243</v>
      </c>
      <c r="AW57" s="332">
        <f>'Provincial spending Projection '!AI49/100*'Type of service'!S41</f>
        <v>4.7400371110684407</v>
      </c>
      <c r="AX57" s="332">
        <f>'Provincial spending Projection '!AI49/100*'Type of service'!W41</f>
        <v>1.0533415802374313</v>
      </c>
      <c r="AY57" s="332">
        <f>'Provincial spending Projection '!AI49/100*'Type of service'!AA41</f>
        <v>5.7933786913058718</v>
      </c>
      <c r="AZ57" s="332">
        <f>'Provincial spending Projection '!AI49/100*'Type of service'!AE41</f>
        <v>6.6711633415037319</v>
      </c>
      <c r="BB57" s="332">
        <f>'Provincial spending Projection '!AN49/100*'Type of service'!G41</f>
        <v>1.2246402831658389</v>
      </c>
      <c r="BC57" s="332">
        <f>'Provincial spending Projection '!AN49/100*'Type of service'!K41</f>
        <v>0.43270623338526309</v>
      </c>
      <c r="BD57" s="332">
        <f>'Provincial spending Projection '!AN49/100*'Type of service'!O41</f>
        <v>0.43270623338526309</v>
      </c>
      <c r="BE57" s="332">
        <f>'Provincial spending Projection '!AN49/100*'Type of service'!S41</f>
        <v>0.55108812742462754</v>
      </c>
      <c r="BF57" s="332">
        <f>'Provincial spending Projection '!AN49/100*'Type of service'!W41</f>
        <v>0.12246402831658389</v>
      </c>
      <c r="BG57" s="332">
        <f>'Provincial spending Projection '!AN49/100*'Type of service'!AA41</f>
        <v>0.67355215574121141</v>
      </c>
      <c r="BH57" s="332">
        <f>'Provincial spending Projection '!AN49/100*'Type of service'!AE41</f>
        <v>0.77560551267169797</v>
      </c>
      <c r="BJ57" s="332">
        <f>'Provincial spending Projection '!AS49/100*'Type of service'!G41</f>
        <v>0.99844287119963593</v>
      </c>
      <c r="BK57" s="332">
        <f>'Provincial spending Projection '!AS49/100*'Type of service'!K41</f>
        <v>0.35278314782387138</v>
      </c>
      <c r="BL57" s="332">
        <f>'Provincial spending Projection '!AS49/100*'Type of service'!O41</f>
        <v>0.35278314782387138</v>
      </c>
      <c r="BM57" s="332">
        <f>'Provincial spending Projection '!AS49/100*'Type of service'!S41</f>
        <v>0.44929929203983615</v>
      </c>
      <c r="BN57" s="332">
        <f>'Provincial spending Projection '!AS49/100*'Type of service'!W41</f>
        <v>9.9844287119963598E-2</v>
      </c>
      <c r="BO57" s="332">
        <f>'Provincial spending Projection '!AS49/100*'Type of service'!AA41</f>
        <v>0.54914357915979972</v>
      </c>
      <c r="BP57" s="332">
        <f>'Provincial spending Projection '!AS49/100*'Type of service'!AE41</f>
        <v>0.63234715175976941</v>
      </c>
      <c r="BR57" s="332">
        <f>'Provincial spending Projection '!AX49/100*'Type of service'!G41</f>
        <v>4.6374361131567365</v>
      </c>
      <c r="BS57" s="332">
        <f>'Provincial spending Projection '!AX49/100*'Type of service'!K41</f>
        <v>1.6385607599820471</v>
      </c>
      <c r="BT57" s="332">
        <f>'Provincial spending Projection '!AX49/100*'Type of service'!O41</f>
        <v>1.6385607599820471</v>
      </c>
      <c r="BU57" s="332">
        <f>'Provincial spending Projection '!AX49/100*'Type of service'!S41</f>
        <v>2.0868462509205314</v>
      </c>
      <c r="BV57" s="332">
        <f>'Provincial spending Projection '!AX49/100*'Type of service'!W41</f>
        <v>0.46374361131567365</v>
      </c>
      <c r="BW57" s="332">
        <f>'Provincial spending Projection '!AX49/100*'Type of service'!AA41</f>
        <v>2.5505898622362051</v>
      </c>
      <c r="BX57" s="332">
        <f>'Provincial spending Projection '!AX49/100*'Type of service'!AE41</f>
        <v>2.9370428716659331</v>
      </c>
      <c r="BZ57" s="332">
        <f>'Provincial spending Projection '!BC49/100*'Type of service'!G41</f>
        <v>3.6800341811172941</v>
      </c>
      <c r="CA57" s="332">
        <f>'Provincial spending Projection '!BC49/100*'Type of service'!K41</f>
        <v>1.3002787439947774</v>
      </c>
      <c r="CB57" s="332">
        <f>'Provincial spending Projection '!BC49/100*'Type of service'!O41</f>
        <v>1.3002787439947774</v>
      </c>
      <c r="CC57" s="332">
        <f>'Provincial spending Projection '!BC49/100*'Type of service'!S41</f>
        <v>1.6560153815027823</v>
      </c>
      <c r="CD57" s="332">
        <f>'Provincial spending Projection '!BC49/100*'Type of service'!W41</f>
        <v>0.36800341811172937</v>
      </c>
      <c r="CE57" s="332">
        <f>'Provincial spending Projection '!BC49/100*'Type of service'!AA41</f>
        <v>2.0240187996145118</v>
      </c>
      <c r="CF57" s="332">
        <f>'Provincial spending Projection '!BC49/100*'Type of service'!AE41</f>
        <v>2.3306883147076194</v>
      </c>
      <c r="CH57" s="332">
        <f>'Provincial spending Projection '!BH49/100*'Type of service'!G41</f>
        <v>0.21052038786765112</v>
      </c>
      <c r="CI57" s="332">
        <f>'Provincial spending Projection '!BH49/100*'Type of service'!K41</f>
        <v>7.4383870379903405E-2</v>
      </c>
      <c r="CJ57" s="332">
        <f>'Provincial spending Projection '!BH49/100*'Type of service'!O41</f>
        <v>7.4383870379903405E-2</v>
      </c>
      <c r="CK57" s="332">
        <f>'Provincial spending Projection '!BH49/100*'Type of service'!S41</f>
        <v>9.4734174540443E-2</v>
      </c>
      <c r="CL57" s="332">
        <f>'Provincial spending Projection '!BH49/100*'Type of service'!W41</f>
        <v>2.1052038786765113E-2</v>
      </c>
      <c r="CM57" s="332">
        <f>'Provincial spending Projection '!BH49/100*'Type of service'!AA41</f>
        <v>0.11578621332720812</v>
      </c>
      <c r="CN57" s="332">
        <f>'Provincial spending Projection '!BH49/100*'Type of service'!AE41</f>
        <v>0.1333295789828457</v>
      </c>
      <c r="CP57" s="333">
        <f t="shared" si="2"/>
        <v>100.00000000000004</v>
      </c>
    </row>
    <row r="58" spans="1:94" ht="18.75">
      <c r="A58" s="348">
        <f t="shared" si="3"/>
        <v>15</v>
      </c>
      <c r="B58" s="67">
        <f t="shared" si="4"/>
        <v>2030</v>
      </c>
      <c r="C58" s="328">
        <f>'Provincial spending Projection '!C50</f>
        <v>12639.475587992538</v>
      </c>
      <c r="D58" s="297">
        <f t="shared" si="1"/>
        <v>5.2966144560000012</v>
      </c>
      <c r="E58" s="329"/>
      <c r="F58" s="330">
        <f>'Provincial spending Projection '!J50/100*'Type of service'!G42</f>
        <v>0.40025010098192682</v>
      </c>
      <c r="G58" s="330">
        <f>'Provincial spending Projection '!J50/100*'Type of service'!K42</f>
        <v>0.14142170234694748</v>
      </c>
      <c r="H58" s="330">
        <f>'Provincial spending Projection '!J50/100*'Type of service'!O42</f>
        <v>0.14142170234694748</v>
      </c>
      <c r="I58" s="330">
        <f>'Provincial spending Projection '!J50/100*'Type of service'!S42</f>
        <v>0.18011254544186706</v>
      </c>
      <c r="J58" s="330">
        <f>'Provincial spending Projection '!J50/100*'Type of service'!W42</f>
        <v>4.0025010098192683E-2</v>
      </c>
      <c r="K58" s="330">
        <f>'Provincial spending Projection '!J50/100*'Type of service'!AA42</f>
        <v>0.22013755554005973</v>
      </c>
      <c r="L58" s="330">
        <f>'Provincial spending Projection '!J50/100*'Type of service'!AE42</f>
        <v>0.25349173062188696</v>
      </c>
      <c r="N58" s="331">
        <f>'Provincial spending Projection '!O50/100*'Type of service'!G42</f>
        <v>0.12826869710485891</v>
      </c>
      <c r="O58" s="331">
        <f>'Provincial spending Projection '!O50/100*'Type of service'!K42</f>
        <v>4.532160631038349E-2</v>
      </c>
      <c r="P58" s="331">
        <f>'Provincial spending Projection '!O50/100*'Type of service'!O42</f>
        <v>4.532160631038349E-2</v>
      </c>
      <c r="Q58" s="331">
        <f>'Provincial spending Projection '!O50/100*'Type of service'!S42</f>
        <v>5.7720913697186516E-2</v>
      </c>
      <c r="R58" s="331">
        <f>'Provincial spending Projection '!O50/100*'Type of service'!W42</f>
        <v>1.2826869710485892E-2</v>
      </c>
      <c r="S58" s="331">
        <f>'Provincial spending Projection '!O50/100*'Type of service'!AA42</f>
        <v>7.0547783407672399E-2</v>
      </c>
      <c r="T58" s="331">
        <f>'Provincial spending Projection '!O50/100*'Type of service'!AE42</f>
        <v>8.1236841499743986E-2</v>
      </c>
      <c r="V58" s="332">
        <f>'Provincial spending Projection '!T50/100*'Type of service'!G42</f>
        <v>0.73020827649724807</v>
      </c>
      <c r="W58" s="332">
        <f>'Provincial spending Projection '!T50/100*'Type of service'!K42</f>
        <v>0.258006924362361</v>
      </c>
      <c r="X58" s="332">
        <f>'Provincial spending Projection '!T50/100*'Type of service'!O42</f>
        <v>0.258006924362361</v>
      </c>
      <c r="Y58" s="332">
        <f>'Provincial spending Projection '!T50/100*'Type of service'!S42</f>
        <v>0.32859372442376167</v>
      </c>
      <c r="Z58" s="332">
        <f>'Provincial spending Projection '!T50/100*'Type of service'!W42</f>
        <v>7.3020827649724812E-2</v>
      </c>
      <c r="AA58" s="332">
        <f>'Provincial spending Projection '!T50/100*'Type of service'!AA42</f>
        <v>0.40161455207348645</v>
      </c>
      <c r="AB58" s="332">
        <f>'Provincial spending Projection '!T50/100*'Type of service'!AE42</f>
        <v>0.46246524178159049</v>
      </c>
      <c r="AD58" s="332">
        <f>'Provincial spending Projection '!Y50/100*'Type of service'!G42</f>
        <v>0.56505697586141201</v>
      </c>
      <c r="AE58" s="332">
        <f>'Provincial spending Projection '!Y50/100*'Type of service'!K42</f>
        <v>0.19965346480436558</v>
      </c>
      <c r="AF58" s="332">
        <f>'Provincial spending Projection '!Y50/100*'Type of service'!O42</f>
        <v>0.19965346480436558</v>
      </c>
      <c r="AG58" s="332">
        <f>'Provincial spending Projection '!Y50/100*'Type of service'!S42</f>
        <v>0.2542756391376354</v>
      </c>
      <c r="AH58" s="332">
        <f>'Provincial spending Projection '!Y50/100*'Type of service'!W42</f>
        <v>5.6505697586141199E-2</v>
      </c>
      <c r="AI58" s="332">
        <f>'Provincial spending Projection '!Y50/100*'Type of service'!AA42</f>
        <v>0.31078133672377661</v>
      </c>
      <c r="AJ58" s="332">
        <f>'Provincial spending Projection '!Y50/100*'Type of service'!AE42</f>
        <v>0.35786941804556094</v>
      </c>
      <c r="AL58" s="332">
        <f>'Provincial spending Projection '!AD50/100*'Type of service'!G42</f>
        <v>5.923702523011654</v>
      </c>
      <c r="AM58" s="332">
        <f>'Provincial spending Projection '!AD50/100*'Type of service'!K42</f>
        <v>2.0930415581307846</v>
      </c>
      <c r="AN58" s="332">
        <f>'Provincial spending Projection '!AD50/100*'Type of service'!O42</f>
        <v>2.0930415581307846</v>
      </c>
      <c r="AO58" s="332">
        <f>'Provincial spending Projection '!AD50/100*'Type of service'!S42</f>
        <v>2.6656661353552442</v>
      </c>
      <c r="AP58" s="332">
        <f>'Provincial spending Projection '!AD50/100*'Type of service'!W42</f>
        <v>0.59237025230116536</v>
      </c>
      <c r="AQ58" s="332">
        <f>'Provincial spending Projection '!AD50/100*'Type of service'!AA42</f>
        <v>3.2580363876564098</v>
      </c>
      <c r="AR58" s="332">
        <f>'Provincial spending Projection '!AD50/100*'Type of service'!AE42</f>
        <v>3.7516782645740476</v>
      </c>
      <c r="AT58" s="332">
        <f>'Provincial spending Projection '!AI50/100*'Type of service'!G42</f>
        <v>10.526938722007534</v>
      </c>
      <c r="AU58" s="332">
        <f>'Provincial spending Projection '!AI50/100*'Type of service'!K42</f>
        <v>3.7195183484426626</v>
      </c>
      <c r="AV58" s="332">
        <f>'Provincial spending Projection '!AI50/100*'Type of service'!O42</f>
        <v>3.7195183484426626</v>
      </c>
      <c r="AW58" s="332">
        <f>'Provincial spending Projection '!AI50/100*'Type of service'!S42</f>
        <v>4.737122424903391</v>
      </c>
      <c r="AX58" s="332">
        <f>'Provincial spending Projection '!AI50/100*'Type of service'!W42</f>
        <v>1.0526938722007535</v>
      </c>
      <c r="AY58" s="332">
        <f>'Provincial spending Projection '!AI50/100*'Type of service'!AA42</f>
        <v>5.789816297104144</v>
      </c>
      <c r="AZ58" s="332">
        <f>'Provincial spending Projection '!AI50/100*'Type of service'!AE42</f>
        <v>6.6670611906047723</v>
      </c>
      <c r="BB58" s="332">
        <f>'Provincial spending Projection '!AN50/100*'Type of service'!G42</f>
        <v>1.2266524220256563</v>
      </c>
      <c r="BC58" s="332">
        <f>'Provincial spending Projection '!AN50/100*'Type of service'!K42</f>
        <v>0.43341718911573196</v>
      </c>
      <c r="BD58" s="332">
        <f>'Provincial spending Projection '!AN50/100*'Type of service'!O42</f>
        <v>0.43341718911573196</v>
      </c>
      <c r="BE58" s="332">
        <f>'Provincial spending Projection '!AN50/100*'Type of service'!S42</f>
        <v>0.55199358991154535</v>
      </c>
      <c r="BF58" s="332">
        <f>'Provincial spending Projection '!AN50/100*'Type of service'!W42</f>
        <v>0.12266524220256562</v>
      </c>
      <c r="BG58" s="332">
        <f>'Provincial spending Projection '!AN50/100*'Type of service'!AA42</f>
        <v>0.67465883211411093</v>
      </c>
      <c r="BH58" s="332">
        <f>'Provincial spending Projection '!AN50/100*'Type of service'!AE42</f>
        <v>0.77687986728291569</v>
      </c>
      <c r="BJ58" s="332">
        <f>'Provincial spending Projection '!AS50/100*'Type of service'!G42</f>
        <v>0.99659514209280819</v>
      </c>
      <c r="BK58" s="332">
        <f>'Provincial spending Projection '!AS50/100*'Type of service'!K42</f>
        <v>0.35213028353945891</v>
      </c>
      <c r="BL58" s="332">
        <f>'Provincial spending Projection '!AS50/100*'Type of service'!O42</f>
        <v>0.35213028353945891</v>
      </c>
      <c r="BM58" s="332">
        <f>'Provincial spending Projection '!AS50/100*'Type of service'!S42</f>
        <v>0.44846781394176366</v>
      </c>
      <c r="BN58" s="332">
        <f>'Provincial spending Projection '!AS50/100*'Type of service'!W42</f>
        <v>9.9659514209280819E-2</v>
      </c>
      <c r="BO58" s="332">
        <f>'Provincial spending Projection '!AS50/100*'Type of service'!AA42</f>
        <v>0.54812732815104448</v>
      </c>
      <c r="BP58" s="332">
        <f>'Provincial spending Projection '!AS50/100*'Type of service'!AE42</f>
        <v>0.63117692332544517</v>
      </c>
      <c r="BR58" s="332">
        <f>'Provincial spending Projection '!AX50/100*'Type of service'!G42</f>
        <v>4.6763429567383916</v>
      </c>
      <c r="BS58" s="332">
        <f>'Provincial spending Projection '!AX50/100*'Type of service'!K42</f>
        <v>1.6523078447142319</v>
      </c>
      <c r="BT58" s="332">
        <f>'Provincial spending Projection '!AX50/100*'Type of service'!O42</f>
        <v>1.6523078447142319</v>
      </c>
      <c r="BU58" s="332">
        <f>'Provincial spending Projection '!AX50/100*'Type of service'!S42</f>
        <v>2.1043543305322765</v>
      </c>
      <c r="BV58" s="332">
        <f>'Provincial spending Projection '!AX50/100*'Type of service'!W42</f>
        <v>0.46763429567383918</v>
      </c>
      <c r="BW58" s="332">
        <f>'Provincial spending Projection '!AX50/100*'Type of service'!AA42</f>
        <v>2.5719886262061156</v>
      </c>
      <c r="BX58" s="332">
        <f>'Provincial spending Projection '!AX50/100*'Type of service'!AE42</f>
        <v>2.9616838726009815</v>
      </c>
      <c r="BZ58" s="332">
        <f>'Provincial spending Projection '!BC50/100*'Type of service'!G42</f>
        <v>3.6858976179069485</v>
      </c>
      <c r="CA58" s="332">
        <f>'Provincial spending Projection '!BC50/100*'Type of service'!K42</f>
        <v>1.3023504916604554</v>
      </c>
      <c r="CB58" s="332">
        <f>'Provincial spending Projection '!BC50/100*'Type of service'!O42</f>
        <v>1.3023504916604554</v>
      </c>
      <c r="CC58" s="332">
        <f>'Provincial spending Projection '!BC50/100*'Type of service'!S42</f>
        <v>1.6586539280581269</v>
      </c>
      <c r="CD58" s="332">
        <f>'Provincial spending Projection '!BC50/100*'Type of service'!W42</f>
        <v>0.36858976179069486</v>
      </c>
      <c r="CE58" s="332">
        <f>'Provincial spending Projection '!BC50/100*'Type of service'!AA42</f>
        <v>2.0272436898488215</v>
      </c>
      <c r="CF58" s="332">
        <f>'Provincial spending Projection '!BC50/100*'Type of service'!AE42</f>
        <v>2.3344018246744009</v>
      </c>
      <c r="CH58" s="332">
        <f>'Provincial spending Projection '!BH50/100*'Type of service'!G42</f>
        <v>0.2098540076320233</v>
      </c>
      <c r="CI58" s="332">
        <f>'Provincial spending Projection '!BH50/100*'Type of service'!K42</f>
        <v>7.4148416029981581E-2</v>
      </c>
      <c r="CJ58" s="332">
        <f>'Provincial spending Projection '!BH50/100*'Type of service'!O42</f>
        <v>7.4148416029981581E-2</v>
      </c>
      <c r="CK58" s="332">
        <f>'Provincial spending Projection '!BH50/100*'Type of service'!S42</f>
        <v>9.4434303434410491E-2</v>
      </c>
      <c r="CL58" s="332">
        <f>'Provincial spending Projection '!BH50/100*'Type of service'!W42</f>
        <v>2.0985400763202329E-2</v>
      </c>
      <c r="CM58" s="332">
        <f>'Provincial spending Projection '!BH50/100*'Type of service'!AA42</f>
        <v>0.11541970419761281</v>
      </c>
      <c r="CN58" s="332">
        <f>'Provincial spending Projection '!BH50/100*'Type of service'!AE42</f>
        <v>0.13290753816694809</v>
      </c>
      <c r="CP58" s="333">
        <f t="shared" si="2"/>
        <v>99.999999999999986</v>
      </c>
    </row>
    <row r="59" spans="1:94" ht="18.75">
      <c r="A59" s="348">
        <f t="shared" si="3"/>
        <v>16</v>
      </c>
      <c r="B59" s="8">
        <f t="shared" si="4"/>
        <v>2031</v>
      </c>
      <c r="C59" s="328">
        <f>'Provincial spending Projection '!C51</f>
        <v>13292.979144162968</v>
      </c>
      <c r="D59" s="297">
        <f t="shared" si="1"/>
        <v>5.1703375794424273</v>
      </c>
      <c r="E59" s="329"/>
      <c r="F59" s="330">
        <f>'Provincial spending Projection '!J51/100*'Type of service'!G43</f>
        <v>0.39415394964975847</v>
      </c>
      <c r="G59" s="330">
        <f>'Provincial spending Projection '!J51/100*'Type of service'!K43</f>
        <v>0.13926772887624803</v>
      </c>
      <c r="H59" s="330">
        <f>'Provincial spending Projection '!J51/100*'Type of service'!O43</f>
        <v>0.13926772887624803</v>
      </c>
      <c r="I59" s="330">
        <f>'Provincial spending Projection '!J51/100*'Type of service'!S43</f>
        <v>0.17736927734239133</v>
      </c>
      <c r="J59" s="330">
        <f>'Provincial spending Projection '!J51/100*'Type of service'!W43</f>
        <v>3.9415394964975849E-2</v>
      </c>
      <c r="K59" s="330">
        <f>'Provincial spending Projection '!J51/100*'Type of service'!AA43</f>
        <v>0.21678467230736717</v>
      </c>
      <c r="L59" s="330">
        <f>'Provincial spending Projection '!J51/100*'Type of service'!AE43</f>
        <v>0.24963083477818038</v>
      </c>
      <c r="N59" s="331">
        <f>'Provincial spending Projection '!O51/100*'Type of service'!G43</f>
        <v>0.12818710409818507</v>
      </c>
      <c r="O59" s="331">
        <f>'Provincial spending Projection '!O51/100*'Type of service'!K43</f>
        <v>4.5292776781358721E-2</v>
      </c>
      <c r="P59" s="331">
        <f>'Provincial spending Projection '!O51/100*'Type of service'!O43</f>
        <v>4.5292776781358721E-2</v>
      </c>
      <c r="Q59" s="331">
        <f>'Provincial spending Projection '!O51/100*'Type of service'!S43</f>
        <v>5.7684196844183272E-2</v>
      </c>
      <c r="R59" s="331">
        <f>'Provincial spending Projection '!O51/100*'Type of service'!W43</f>
        <v>1.2818710409818506E-2</v>
      </c>
      <c r="S59" s="331">
        <f>'Provincial spending Projection '!O51/100*'Type of service'!AA43</f>
        <v>7.0502907254001781E-2</v>
      </c>
      <c r="T59" s="331">
        <f>'Provincial spending Projection '!O51/100*'Type of service'!AE43</f>
        <v>8.1185165928850528E-2</v>
      </c>
      <c r="V59" s="332">
        <f>'Provincial spending Projection '!T51/100*'Type of service'!G43</f>
        <v>0.72337659382817732</v>
      </c>
      <c r="W59" s="332">
        <f>'Provincial spending Projection '!T51/100*'Type of service'!K43</f>
        <v>0.2555930631526227</v>
      </c>
      <c r="X59" s="332">
        <f>'Provincial spending Projection '!T51/100*'Type of service'!O43</f>
        <v>0.2555930631526227</v>
      </c>
      <c r="Y59" s="332">
        <f>'Provincial spending Projection '!T51/100*'Type of service'!S43</f>
        <v>0.32551946722267977</v>
      </c>
      <c r="Z59" s="332">
        <f>'Provincial spending Projection '!T51/100*'Type of service'!W43</f>
        <v>7.2337659382817734E-2</v>
      </c>
      <c r="AA59" s="332">
        <f>'Provincial spending Projection '!T51/100*'Type of service'!AA43</f>
        <v>0.39785712660549755</v>
      </c>
      <c r="AB59" s="332">
        <f>'Provincial spending Projection '!T51/100*'Type of service'!AE43</f>
        <v>0.45813850942451229</v>
      </c>
      <c r="AD59" s="332">
        <f>'Provincial spending Projection '!Y51/100*'Type of service'!G43</f>
        <v>0.5598210767601578</v>
      </c>
      <c r="AE59" s="332">
        <f>'Provincial spending Projection '!Y51/100*'Type of service'!K43</f>
        <v>0.19780344712192241</v>
      </c>
      <c r="AF59" s="332">
        <f>'Provincial spending Projection '!Y51/100*'Type of service'!O43</f>
        <v>0.19780344712192241</v>
      </c>
      <c r="AG59" s="332">
        <f>'Provincial spending Projection '!Y51/100*'Type of service'!S43</f>
        <v>0.25191948454207097</v>
      </c>
      <c r="AH59" s="332">
        <f>'Provincial spending Projection '!Y51/100*'Type of service'!W43</f>
        <v>5.5982107676015774E-2</v>
      </c>
      <c r="AI59" s="332">
        <f>'Provincial spending Projection '!Y51/100*'Type of service'!AA43</f>
        <v>0.30790159221808677</v>
      </c>
      <c r="AJ59" s="332">
        <f>'Provincial spending Projection '!Y51/100*'Type of service'!AE43</f>
        <v>0.35455334861476656</v>
      </c>
      <c r="AL59" s="332">
        <f>'Provincial spending Projection '!AD51/100*'Type of service'!G43</f>
        <v>5.904236892495808</v>
      </c>
      <c r="AM59" s="332">
        <f>'Provincial spending Projection '!AD51/100*'Type of service'!K43</f>
        <v>2.0861637020151855</v>
      </c>
      <c r="AN59" s="332">
        <f>'Provincial spending Projection '!AD51/100*'Type of service'!O43</f>
        <v>2.0861637020151855</v>
      </c>
      <c r="AO59" s="332">
        <f>'Provincial spending Projection '!AD51/100*'Type of service'!S43</f>
        <v>2.6569066016231138</v>
      </c>
      <c r="AP59" s="332">
        <f>'Provincial spending Projection '!AD51/100*'Type of service'!W43</f>
        <v>0.59042368924958077</v>
      </c>
      <c r="AQ59" s="332">
        <f>'Provincial spending Projection '!AD51/100*'Type of service'!AA43</f>
        <v>3.2473302908726942</v>
      </c>
      <c r="AR59" s="332">
        <f>'Provincial spending Projection '!AD51/100*'Type of service'!AE43</f>
        <v>3.7393500319140118</v>
      </c>
      <c r="AT59" s="332">
        <f>'Provincial spending Projection '!AI51/100*'Type of service'!G43</f>
        <v>10.519970267315518</v>
      </c>
      <c r="AU59" s="332">
        <f>'Provincial spending Projection '!AI51/100*'Type of service'!K43</f>
        <v>3.7170561611181498</v>
      </c>
      <c r="AV59" s="332">
        <f>'Provincial spending Projection '!AI51/100*'Type of service'!O43</f>
        <v>3.7170561611181498</v>
      </c>
      <c r="AW59" s="332">
        <f>'Provincial spending Projection '!AI51/100*'Type of service'!S43</f>
        <v>4.7339866202919829</v>
      </c>
      <c r="AX59" s="332">
        <f>'Provincial spending Projection '!AI51/100*'Type of service'!W43</f>
        <v>1.0519970267315517</v>
      </c>
      <c r="AY59" s="332">
        <f>'Provincial spending Projection '!AI51/100*'Type of service'!AA43</f>
        <v>5.7859836470235351</v>
      </c>
      <c r="AZ59" s="332">
        <f>'Provincial spending Projection '!AI51/100*'Type of service'!AE43</f>
        <v>6.6626478359664949</v>
      </c>
      <c r="BB59" s="332">
        <f>'Provincial spending Projection '!AN51/100*'Type of service'!G43</f>
        <v>1.2286771480475647</v>
      </c>
      <c r="BC59" s="332">
        <f>'Provincial spending Projection '!AN51/100*'Type of service'!K43</f>
        <v>0.43413259231013951</v>
      </c>
      <c r="BD59" s="332">
        <f>'Provincial spending Projection '!AN51/100*'Type of service'!O43</f>
        <v>0.43413259231013951</v>
      </c>
      <c r="BE59" s="332">
        <f>'Provincial spending Projection '!AN51/100*'Type of service'!S43</f>
        <v>0.55290471662140406</v>
      </c>
      <c r="BF59" s="332">
        <f>'Provincial spending Projection '!AN51/100*'Type of service'!W43</f>
        <v>0.12286771480475646</v>
      </c>
      <c r="BG59" s="332">
        <f>'Provincial spending Projection '!AN51/100*'Type of service'!AA43</f>
        <v>0.6757724314261605</v>
      </c>
      <c r="BH59" s="332">
        <f>'Provincial spending Projection '!AN51/100*'Type of service'!AE43</f>
        <v>0.77816219376345752</v>
      </c>
      <c r="BJ59" s="332">
        <f>'Provincial spending Projection '!AS51/100*'Type of service'!G43</f>
        <v>0.9947973209632609</v>
      </c>
      <c r="BK59" s="332">
        <f>'Provincial spending Projection '!AS51/100*'Type of service'!K43</f>
        <v>0.35149505340701886</v>
      </c>
      <c r="BL59" s="332">
        <f>'Provincial spending Projection '!AS51/100*'Type of service'!O43</f>
        <v>0.35149505340701886</v>
      </c>
      <c r="BM59" s="332">
        <f>'Provincial spending Projection '!AS51/100*'Type of service'!S43</f>
        <v>0.4476587944334674</v>
      </c>
      <c r="BN59" s="332">
        <f>'Provincial spending Projection '!AS51/100*'Type of service'!W43</f>
        <v>9.9479732096326087E-2</v>
      </c>
      <c r="BO59" s="332">
        <f>'Provincial spending Projection '!AS51/100*'Type of service'!AA43</f>
        <v>0.54713852652979345</v>
      </c>
      <c r="BP59" s="332">
        <f>'Provincial spending Projection '!AS51/100*'Type of service'!AE43</f>
        <v>0.63003830327673183</v>
      </c>
      <c r="BR59" s="332">
        <f>'Provincial spending Projection '!AX51/100*'Type of service'!G43</f>
        <v>4.715614551228767</v>
      </c>
      <c r="BS59" s="332">
        <f>'Provincial spending Projection '!AX51/100*'Type of service'!K43</f>
        <v>1.6661838081008313</v>
      </c>
      <c r="BT59" s="332">
        <f>'Provincial spending Projection '!AX51/100*'Type of service'!O43</f>
        <v>1.6661838081008313</v>
      </c>
      <c r="BU59" s="332">
        <f>'Provincial spending Projection '!AX51/100*'Type of service'!S43</f>
        <v>2.1220265480529452</v>
      </c>
      <c r="BV59" s="332">
        <f>'Provincial spending Projection '!AX51/100*'Type of service'!W43</f>
        <v>0.47156145512287673</v>
      </c>
      <c r="BW59" s="332">
        <f>'Provincial spending Projection '!AX51/100*'Type of service'!AA43</f>
        <v>2.5935880031758218</v>
      </c>
      <c r="BX59" s="332">
        <f>'Provincial spending Projection '!AX51/100*'Type of service'!AE43</f>
        <v>2.9865558824448861</v>
      </c>
      <c r="BZ59" s="332">
        <f>'Provincial spending Projection '!BC51/100*'Type of service'!G43</f>
        <v>3.6917138023671261</v>
      </c>
      <c r="CA59" s="332">
        <f>'Provincial spending Projection '!BC51/100*'Type of service'!K43</f>
        <v>1.3044055435030513</v>
      </c>
      <c r="CB59" s="332">
        <f>'Provincial spending Projection '!BC51/100*'Type of service'!O43</f>
        <v>1.3044055435030513</v>
      </c>
      <c r="CC59" s="332">
        <f>'Provincial spending Projection '!BC51/100*'Type of service'!S43</f>
        <v>1.6612712110652066</v>
      </c>
      <c r="CD59" s="332">
        <f>'Provincial spending Projection '!BC51/100*'Type of service'!W43</f>
        <v>0.36917138023671259</v>
      </c>
      <c r="CE59" s="332">
        <f>'Provincial spending Projection '!BC51/100*'Type of service'!AA43</f>
        <v>2.0304425913019193</v>
      </c>
      <c r="CF59" s="332">
        <f>'Provincial spending Projection '!BC51/100*'Type of service'!AE43</f>
        <v>2.3380854081658464</v>
      </c>
      <c r="CH59" s="332">
        <f>'Provincial spending Projection '!BH51/100*'Type of service'!G43</f>
        <v>0.20921873510613653</v>
      </c>
      <c r="CI59" s="332">
        <f>'Provincial spending Projection '!BH51/100*'Type of service'!K43</f>
        <v>7.3923953070834922E-2</v>
      </c>
      <c r="CJ59" s="332">
        <f>'Provincial spending Projection '!BH51/100*'Type of service'!O43</f>
        <v>7.3923953070834922E-2</v>
      </c>
      <c r="CK59" s="332">
        <f>'Provincial spending Projection '!BH51/100*'Type of service'!S43</f>
        <v>9.4148430797761445E-2</v>
      </c>
      <c r="CL59" s="332">
        <f>'Provincial spending Projection '!BH51/100*'Type of service'!W43</f>
        <v>2.0921873510613656E-2</v>
      </c>
      <c r="CM59" s="332">
        <f>'Provincial spending Projection '!BH51/100*'Type of service'!AA43</f>
        <v>0.1150703043083751</v>
      </c>
      <c r="CN59" s="332">
        <f>'Provincial spending Projection '!BH51/100*'Type of service'!AE43</f>
        <v>0.13250519890055315</v>
      </c>
      <c r="CP59" s="333">
        <f t="shared" si="2"/>
        <v>99.999999999999986</v>
      </c>
    </row>
    <row r="60" spans="1:94" ht="18.75">
      <c r="A60" s="348">
        <f t="shared" si="3"/>
        <v>17</v>
      </c>
      <c r="B60" s="8">
        <f t="shared" si="4"/>
        <v>2032</v>
      </c>
      <c r="C60" s="328">
        <f>'Provincial spending Projection '!C52</f>
        <v>13962.260696999108</v>
      </c>
      <c r="D60" s="297">
        <f t="shared" si="1"/>
        <v>5.034849942798763</v>
      </c>
      <c r="E60" s="329"/>
      <c r="F60" s="330">
        <f>'Provincial spending Projection '!J52/100*'Type of service'!G44</f>
        <v>0.38802875068231346</v>
      </c>
      <c r="G60" s="330">
        <f>'Provincial spending Projection '!J52/100*'Type of service'!K44</f>
        <v>0.13710349190775079</v>
      </c>
      <c r="H60" s="330">
        <f>'Provincial spending Projection '!J52/100*'Type of service'!O44</f>
        <v>0.13710349190775079</v>
      </c>
      <c r="I60" s="330">
        <f>'Provincial spending Projection '!J52/100*'Type of service'!S44</f>
        <v>0.17461293780704107</v>
      </c>
      <c r="J60" s="330">
        <f>'Provincial spending Projection '!J52/100*'Type of service'!W44</f>
        <v>3.8802875068231345E-2</v>
      </c>
      <c r="K60" s="330">
        <f>'Provincial spending Projection '!J52/100*'Type of service'!AA44</f>
        <v>0.21341581287527239</v>
      </c>
      <c r="L60" s="330">
        <f>'Provincial spending Projection '!J52/100*'Type of service'!AE44</f>
        <v>0.24575154209879851</v>
      </c>
      <c r="N60" s="331">
        <f>'Provincial spending Projection '!O52/100*'Type of service'!G44</f>
        <v>0.12804751519274915</v>
      </c>
      <c r="O60" s="331">
        <f>'Provincial spending Projection '!O52/100*'Type of service'!K44</f>
        <v>4.5243455368104708E-2</v>
      </c>
      <c r="P60" s="331">
        <f>'Provincial spending Projection '!O52/100*'Type of service'!O44</f>
        <v>4.5243455368104708E-2</v>
      </c>
      <c r="Q60" s="331">
        <f>'Provincial spending Projection '!O52/100*'Type of service'!S44</f>
        <v>5.7621381836737123E-2</v>
      </c>
      <c r="R60" s="331">
        <f>'Provincial spending Projection '!O52/100*'Type of service'!W44</f>
        <v>1.2804751519274916E-2</v>
      </c>
      <c r="S60" s="331">
        <f>'Provincial spending Projection '!O52/100*'Type of service'!AA44</f>
        <v>7.0426133356012041E-2</v>
      </c>
      <c r="T60" s="331">
        <f>'Provincial spending Projection '!O52/100*'Type of service'!AE44</f>
        <v>8.1096759622074466E-2</v>
      </c>
      <c r="V60" s="332">
        <f>'Provincial spending Projection '!T52/100*'Type of service'!G44</f>
        <v>0.71650063039255663</v>
      </c>
      <c r="W60" s="332">
        <f>'Provincial spending Projection '!T52/100*'Type of service'!K44</f>
        <v>0.25316355607203672</v>
      </c>
      <c r="X60" s="332">
        <f>'Provincial spending Projection '!T52/100*'Type of service'!O44</f>
        <v>0.25316355607203672</v>
      </c>
      <c r="Y60" s="332">
        <f>'Provincial spending Projection '!T52/100*'Type of service'!S44</f>
        <v>0.32242528367665052</v>
      </c>
      <c r="Z60" s="332">
        <f>'Provincial spending Projection '!T52/100*'Type of service'!W44</f>
        <v>7.1650063039255668E-2</v>
      </c>
      <c r="AA60" s="332">
        <f>'Provincial spending Projection '!T52/100*'Type of service'!AA44</f>
        <v>0.39407534671590616</v>
      </c>
      <c r="AB60" s="332">
        <f>'Provincial spending Projection '!T52/100*'Type of service'!AE44</f>
        <v>0.45378373258195254</v>
      </c>
      <c r="AD60" s="332">
        <f>'Provincial spending Projection '!Y52/100*'Type of service'!G44</f>
        <v>0.55450756689678515</v>
      </c>
      <c r="AE60" s="332">
        <f>'Provincial spending Projection '!Y52/100*'Type of service'!K44</f>
        <v>0.19592600697019744</v>
      </c>
      <c r="AF60" s="332">
        <f>'Provincial spending Projection '!Y52/100*'Type of service'!O44</f>
        <v>0.19592600697019744</v>
      </c>
      <c r="AG60" s="332">
        <f>'Provincial spending Projection '!Y52/100*'Type of service'!S44</f>
        <v>0.24952840510355329</v>
      </c>
      <c r="AH60" s="332">
        <f>'Provincial spending Projection '!Y52/100*'Type of service'!W44</f>
        <v>5.5450756689678513E-2</v>
      </c>
      <c r="AI60" s="332">
        <f>'Provincial spending Projection '!Y52/100*'Type of service'!AA44</f>
        <v>0.30497916179323181</v>
      </c>
      <c r="AJ60" s="332">
        <f>'Provincial spending Projection '!Y52/100*'Type of service'!AE44</f>
        <v>0.35118812570129726</v>
      </c>
      <c r="AL60" s="332">
        <f>'Provincial spending Projection '!AD52/100*'Type of service'!G44</f>
        <v>5.8848364234472674</v>
      </c>
      <c r="AM60" s="332">
        <f>'Provincial spending Projection '!AD52/100*'Type of service'!K44</f>
        <v>2.0793088696180346</v>
      </c>
      <c r="AN60" s="332">
        <f>'Provincial spending Projection '!AD52/100*'Type of service'!O44</f>
        <v>2.0793088696180346</v>
      </c>
      <c r="AO60" s="332">
        <f>'Provincial spending Projection '!AD52/100*'Type of service'!S44</f>
        <v>2.6481763905512703</v>
      </c>
      <c r="AP60" s="332">
        <f>'Provincial spending Projection '!AD52/100*'Type of service'!W44</f>
        <v>0.58848364234472672</v>
      </c>
      <c r="AQ60" s="332">
        <f>'Provincial spending Projection '!AD52/100*'Type of service'!AA44</f>
        <v>3.2366600328959971</v>
      </c>
      <c r="AR60" s="332">
        <f>'Provincial spending Projection '!AD52/100*'Type of service'!AE44</f>
        <v>3.7270630681832695</v>
      </c>
      <c r="AT60" s="332">
        <f>'Provincial spending Projection '!AI52/100*'Type of service'!G44</f>
        <v>10.512725677434831</v>
      </c>
      <c r="AU60" s="332">
        <f>'Provincial spending Projection '!AI52/100*'Type of service'!K44</f>
        <v>3.7144964060269743</v>
      </c>
      <c r="AV60" s="332">
        <f>'Provincial spending Projection '!AI52/100*'Type of service'!O44</f>
        <v>3.7144964060269743</v>
      </c>
      <c r="AW60" s="332">
        <f>'Provincial spending Projection '!AI52/100*'Type of service'!S44</f>
        <v>4.7307265548456741</v>
      </c>
      <c r="AX60" s="332">
        <f>'Provincial spending Projection '!AI52/100*'Type of service'!W44</f>
        <v>1.0512725677434831</v>
      </c>
      <c r="AY60" s="332">
        <f>'Provincial spending Projection '!AI52/100*'Type of service'!AA44</f>
        <v>5.7819991225891574</v>
      </c>
      <c r="AZ60" s="332">
        <f>'Provincial spending Projection '!AI52/100*'Type of service'!AE44</f>
        <v>6.6580595957087265</v>
      </c>
      <c r="BB60" s="332">
        <f>'Provincial spending Projection '!AN52/100*'Type of service'!G44</f>
        <v>1.2307312953783833</v>
      </c>
      <c r="BC60" s="332">
        <f>'Provincial spending Projection '!AN52/100*'Type of service'!K44</f>
        <v>0.43485839103369545</v>
      </c>
      <c r="BD60" s="332">
        <f>'Provincial spending Projection '!AN52/100*'Type of service'!O44</f>
        <v>0.43485839103369545</v>
      </c>
      <c r="BE60" s="332">
        <f>'Provincial spending Projection '!AN52/100*'Type of service'!S44</f>
        <v>0.55382908292027244</v>
      </c>
      <c r="BF60" s="332">
        <f>'Provincial spending Projection '!AN52/100*'Type of service'!W44</f>
        <v>0.12307312953783833</v>
      </c>
      <c r="BG60" s="332">
        <f>'Provincial spending Projection '!AN52/100*'Type of service'!AA44</f>
        <v>0.67690221245811077</v>
      </c>
      <c r="BH60" s="332">
        <f>'Provincial spending Projection '!AN52/100*'Type of service'!AE44</f>
        <v>0.7794631537396427</v>
      </c>
      <c r="BJ60" s="332">
        <f>'Provincial spending Projection '!AS52/100*'Type of service'!G44</f>
        <v>0.99306107447018077</v>
      </c>
      <c r="BK60" s="332">
        <f>'Provincial spending Projection '!AS52/100*'Type of service'!K44</f>
        <v>0.35088157964613059</v>
      </c>
      <c r="BL60" s="332">
        <f>'Provincial spending Projection '!AS52/100*'Type of service'!O44</f>
        <v>0.35088157964613059</v>
      </c>
      <c r="BM60" s="332">
        <f>'Provincial spending Projection '!AS52/100*'Type of service'!S44</f>
        <v>0.44687748351158135</v>
      </c>
      <c r="BN60" s="332">
        <f>'Provincial spending Projection '!AS52/100*'Type of service'!W44</f>
        <v>9.930610744701808E-2</v>
      </c>
      <c r="BO60" s="332">
        <f>'Provincial spending Projection '!AS52/100*'Type of service'!AA44</f>
        <v>0.54618359095859947</v>
      </c>
      <c r="BP60" s="332">
        <f>'Provincial spending Projection '!AS52/100*'Type of service'!AE44</f>
        <v>0.62893868049778112</v>
      </c>
      <c r="BR60" s="332">
        <f>'Provincial spending Projection '!AX52/100*'Type of service'!G44</f>
        <v>4.7553994565924436</v>
      </c>
      <c r="BS60" s="332">
        <f>'Provincial spending Projection '!AX52/100*'Type of service'!K44</f>
        <v>1.6802411413293303</v>
      </c>
      <c r="BT60" s="332">
        <f>'Provincial spending Projection '!AX52/100*'Type of service'!O44</f>
        <v>1.6802411413293303</v>
      </c>
      <c r="BU60" s="332">
        <f>'Provincial spending Projection '!AX52/100*'Type of service'!S44</f>
        <v>2.1399297554665999</v>
      </c>
      <c r="BV60" s="332">
        <f>'Provincial spending Projection '!AX52/100*'Type of service'!W44</f>
        <v>0.4755399456592444</v>
      </c>
      <c r="BW60" s="332">
        <f>'Provincial spending Projection '!AX52/100*'Type of service'!AA44</f>
        <v>2.6154697011258441</v>
      </c>
      <c r="BX60" s="332">
        <f>'Provincial spending Projection '!AX52/100*'Type of service'!AE44</f>
        <v>3.0117529891752146</v>
      </c>
      <c r="BZ60" s="332">
        <f>'Provincial spending Projection '!BC52/100*'Type of service'!G44</f>
        <v>3.6974704951793607</v>
      </c>
      <c r="CA60" s="332">
        <f>'Provincial spending Projection '!BC52/100*'Type of service'!K44</f>
        <v>1.3064395749633742</v>
      </c>
      <c r="CB60" s="332">
        <f>'Provincial spending Projection '!BC52/100*'Type of service'!O44</f>
        <v>1.3064395749633742</v>
      </c>
      <c r="CC60" s="332">
        <f>'Provincial spending Projection '!BC52/100*'Type of service'!S44</f>
        <v>1.6638617228307122</v>
      </c>
      <c r="CD60" s="332">
        <f>'Provincial spending Projection '!BC52/100*'Type of service'!W44</f>
        <v>0.36974704951793608</v>
      </c>
      <c r="CE60" s="332">
        <f>'Provincial spending Projection '!BC52/100*'Type of service'!AA44</f>
        <v>2.0336087723486482</v>
      </c>
      <c r="CF60" s="332">
        <f>'Provincial spending Projection '!BC52/100*'Type of service'!AE44</f>
        <v>2.3417313136135949</v>
      </c>
      <c r="CH60" s="332">
        <f>'Provincial spending Projection '!BH52/100*'Type of service'!G44</f>
        <v>0.2084585561935936</v>
      </c>
      <c r="CI60" s="332">
        <f>'Provincial spending Projection '!BH52/100*'Type of service'!K44</f>
        <v>7.3655356521736409E-2</v>
      </c>
      <c r="CJ60" s="332">
        <f>'Provincial spending Projection '!BH52/100*'Type of service'!O44</f>
        <v>7.3655356521736409E-2</v>
      </c>
      <c r="CK60" s="332">
        <f>'Provincial spending Projection '!BH52/100*'Type of service'!S44</f>
        <v>9.3806350287117118E-2</v>
      </c>
      <c r="CL60" s="332">
        <f>'Provincial spending Projection '!BH52/100*'Type of service'!W44</f>
        <v>2.0845855619359359E-2</v>
      </c>
      <c r="CM60" s="332">
        <f>'Provincial spending Projection '!BH52/100*'Type of service'!AA44</f>
        <v>0.11465220590647647</v>
      </c>
      <c r="CN60" s="332">
        <f>'Provincial spending Projection '!BH52/100*'Type of service'!AE44</f>
        <v>0.13202375225594259</v>
      </c>
      <c r="CP60" s="333">
        <f t="shared" si="2"/>
        <v>100.00000000000006</v>
      </c>
    </row>
    <row r="61" spans="1:94" ht="18.75">
      <c r="A61" s="348">
        <f t="shared" si="3"/>
        <v>18</v>
      </c>
      <c r="B61" s="8">
        <f t="shared" si="4"/>
        <v>2033</v>
      </c>
      <c r="C61" s="328">
        <f>'Provincial spending Projection '!C53</f>
        <v>14646.845590941457</v>
      </c>
      <c r="D61" s="297">
        <f t="shared" si="1"/>
        <v>4.9031092370985849</v>
      </c>
      <c r="E61" s="329"/>
      <c r="F61" s="330">
        <f>'Provincial spending Projection '!J53/100*'Type of service'!G45</f>
        <v>0.38202201287977677</v>
      </c>
      <c r="G61" s="330">
        <f>'Provincial spending Projection '!J53/100*'Type of service'!K45</f>
        <v>0.13498111121752115</v>
      </c>
      <c r="H61" s="330">
        <f>'Provincial spending Projection '!J53/100*'Type of service'!O45</f>
        <v>0.13498111121752115</v>
      </c>
      <c r="I61" s="330">
        <f>'Provincial spending Projection '!J53/100*'Type of service'!S45</f>
        <v>0.17190990579589954</v>
      </c>
      <c r="J61" s="330">
        <f>'Provincial spending Projection '!J53/100*'Type of service'!W45</f>
        <v>3.8202201287977681E-2</v>
      </c>
      <c r="K61" s="330">
        <f>'Provincial spending Projection '!J53/100*'Type of service'!AA45</f>
        <v>0.21011210708387723</v>
      </c>
      <c r="L61" s="330">
        <f>'Provincial spending Projection '!J53/100*'Type of service'!AE45</f>
        <v>0.24194727482385864</v>
      </c>
      <c r="N61" s="331">
        <f>'Provincial spending Projection '!O53/100*'Type of service'!G45</f>
        <v>0.12799258001659175</v>
      </c>
      <c r="O61" s="331">
        <f>'Provincial spending Projection '!O53/100*'Type of service'!K45</f>
        <v>4.5224044939195754E-2</v>
      </c>
      <c r="P61" s="331">
        <f>'Provincial spending Projection '!O53/100*'Type of service'!O45</f>
        <v>4.5224044939195754E-2</v>
      </c>
      <c r="Q61" s="331">
        <f>'Provincial spending Projection '!O53/100*'Type of service'!S45</f>
        <v>5.7596661007466285E-2</v>
      </c>
      <c r="R61" s="331">
        <f>'Provincial spending Projection '!O53/100*'Type of service'!W45</f>
        <v>1.2799258001659175E-2</v>
      </c>
      <c r="S61" s="331">
        <f>'Provincial spending Projection '!O53/100*'Type of service'!AA45</f>
        <v>7.0395919009125466E-2</v>
      </c>
      <c r="T61" s="331">
        <f>'Provincial spending Projection '!O53/100*'Type of service'!AE45</f>
        <v>8.106196734384144E-2</v>
      </c>
      <c r="V61" s="332">
        <f>'Provincial spending Projection '!T53/100*'Type of service'!G45</f>
        <v>0.70955254822817393</v>
      </c>
      <c r="W61" s="332">
        <f>'Provincial spending Projection '!T53/100*'Type of service'!K45</f>
        <v>0.2507085670406215</v>
      </c>
      <c r="X61" s="332">
        <f>'Provincial spending Projection '!T53/100*'Type of service'!O45</f>
        <v>0.2507085670406215</v>
      </c>
      <c r="Y61" s="332">
        <f>'Provincial spending Projection '!T53/100*'Type of service'!S45</f>
        <v>0.31929864670267827</v>
      </c>
      <c r="Z61" s="332">
        <f>'Provincial spending Projection '!T53/100*'Type of service'!W45</f>
        <v>7.0955254822817393E-2</v>
      </c>
      <c r="AA61" s="332">
        <f>'Provincial spending Projection '!T53/100*'Type of service'!AA45</f>
        <v>0.39025390152549566</v>
      </c>
      <c r="AB61" s="332">
        <f>'Provincial spending Projection '!T53/100*'Type of service'!AE45</f>
        <v>0.44938328054451016</v>
      </c>
      <c r="AD61" s="332">
        <f>'Provincial spending Projection '!Y53/100*'Type of service'!G45</f>
        <v>0.54924062786641792</v>
      </c>
      <c r="AE61" s="332">
        <f>'Provincial spending Projection '!Y53/100*'Type of service'!K45</f>
        <v>0.19406502184613433</v>
      </c>
      <c r="AF61" s="332">
        <f>'Provincial spending Projection '!Y53/100*'Type of service'!O45</f>
        <v>0.19406502184613433</v>
      </c>
      <c r="AG61" s="332">
        <f>'Provincial spending Projection '!Y53/100*'Type of service'!S45</f>
        <v>0.24715828253988806</v>
      </c>
      <c r="AH61" s="332">
        <f>'Provincial spending Projection '!Y53/100*'Type of service'!W45</f>
        <v>5.4924062786641789E-2</v>
      </c>
      <c r="AI61" s="332">
        <f>'Provincial spending Projection '!Y53/100*'Type of service'!AA45</f>
        <v>0.30208234532652983</v>
      </c>
      <c r="AJ61" s="332">
        <f>'Provincial spending Projection '!Y53/100*'Type of service'!AE45</f>
        <v>0.34785239764873133</v>
      </c>
      <c r="AL61" s="332">
        <f>'Provincial spending Projection '!AD53/100*'Type of service'!G45</f>
        <v>5.8655263369088813</v>
      </c>
      <c r="AM61" s="332">
        <f>'Provincial spending Projection '!AD53/100*'Type of service'!K45</f>
        <v>2.0724859723744715</v>
      </c>
      <c r="AN61" s="332">
        <f>'Provincial spending Projection '!AD53/100*'Type of service'!O45</f>
        <v>2.0724859723744715</v>
      </c>
      <c r="AO61" s="332">
        <f>'Provincial spending Projection '!AD53/100*'Type of service'!S45</f>
        <v>2.6394868516089964</v>
      </c>
      <c r="AP61" s="332">
        <f>'Provincial spending Projection '!AD53/100*'Type of service'!W45</f>
        <v>0.58655263369088817</v>
      </c>
      <c r="AQ61" s="332">
        <f>'Provincial spending Projection '!AD53/100*'Type of service'!AA45</f>
        <v>3.2260394852998848</v>
      </c>
      <c r="AR61" s="332">
        <f>'Provincial spending Projection '!AD53/100*'Type of service'!AE45</f>
        <v>3.714833346708958</v>
      </c>
      <c r="AT61" s="332">
        <f>'Provincial spending Projection '!AI53/100*'Type of service'!G45</f>
        <v>10.504816120602106</v>
      </c>
      <c r="AU61" s="332">
        <f>'Provincial spending Projection '!AI53/100*'Type of service'!K45</f>
        <v>3.7117016959460782</v>
      </c>
      <c r="AV61" s="332">
        <f>'Provincial spending Projection '!AI53/100*'Type of service'!O45</f>
        <v>3.7117016959460782</v>
      </c>
      <c r="AW61" s="332">
        <f>'Provincial spending Projection '!AI53/100*'Type of service'!S45</f>
        <v>4.727167254270948</v>
      </c>
      <c r="AX61" s="332">
        <f>'Provincial spending Projection '!AI53/100*'Type of service'!W45</f>
        <v>1.0504816120602107</v>
      </c>
      <c r="AY61" s="332">
        <f>'Provincial spending Projection '!AI53/100*'Type of service'!AA45</f>
        <v>5.7776488663311589</v>
      </c>
      <c r="AZ61" s="332">
        <f>'Provincial spending Projection '!AI53/100*'Type of service'!AE45</f>
        <v>6.6530502097146673</v>
      </c>
      <c r="BB61" s="332">
        <f>'Provincial spending Projection '!AN53/100*'Type of service'!G45</f>
        <v>1.2328468313143741</v>
      </c>
      <c r="BC61" s="332">
        <f>'Provincial spending Projection '!AN53/100*'Type of service'!K45</f>
        <v>0.43560588039774556</v>
      </c>
      <c r="BD61" s="332">
        <f>'Provincial spending Projection '!AN53/100*'Type of service'!O45</f>
        <v>0.43560588039774556</v>
      </c>
      <c r="BE61" s="332">
        <f>'Provincial spending Projection '!AN53/100*'Type of service'!S45</f>
        <v>0.55478107409146826</v>
      </c>
      <c r="BF61" s="332">
        <f>'Provincial spending Projection '!AN53/100*'Type of service'!W45</f>
        <v>0.12328468313143741</v>
      </c>
      <c r="BG61" s="332">
        <f>'Provincial spending Projection '!AN53/100*'Type of service'!AA45</f>
        <v>0.67806575722290574</v>
      </c>
      <c r="BH61" s="332">
        <f>'Provincial spending Projection '!AN53/100*'Type of service'!AE45</f>
        <v>0.78080299316577018</v>
      </c>
      <c r="BJ61" s="332">
        <f>'Provincial spending Projection '!AS53/100*'Type of service'!G45</f>
        <v>0.99134742230326101</v>
      </c>
      <c r="BK61" s="332">
        <f>'Provincial spending Projection '!AS53/100*'Type of service'!K45</f>
        <v>0.35027608921381892</v>
      </c>
      <c r="BL61" s="332">
        <f>'Provincial spending Projection '!AS53/100*'Type of service'!O45</f>
        <v>0.35027608921381892</v>
      </c>
      <c r="BM61" s="332">
        <f>'Provincial spending Projection '!AS53/100*'Type of service'!S45</f>
        <v>0.44610634003646749</v>
      </c>
      <c r="BN61" s="332">
        <f>'Provincial spending Projection '!AS53/100*'Type of service'!W45</f>
        <v>9.9134742230326103E-2</v>
      </c>
      <c r="BO61" s="332">
        <f>'Provincial spending Projection '!AS53/100*'Type of service'!AA45</f>
        <v>0.54524108226679358</v>
      </c>
      <c r="BP61" s="332">
        <f>'Provincial spending Projection '!AS53/100*'Type of service'!AE45</f>
        <v>0.62785336745873199</v>
      </c>
      <c r="BR61" s="332">
        <f>'Provincial spending Projection '!AX53/100*'Type of service'!G45</f>
        <v>4.7956012086767181</v>
      </c>
      <c r="BS61" s="332">
        <f>'Provincial spending Projection '!AX53/100*'Type of service'!K45</f>
        <v>1.6944457603991072</v>
      </c>
      <c r="BT61" s="332">
        <f>'Provincial spending Projection '!AX53/100*'Type of service'!O45</f>
        <v>1.6944457603991072</v>
      </c>
      <c r="BU61" s="332">
        <f>'Provincial spending Projection '!AX53/100*'Type of service'!S45</f>
        <v>2.1580205439045232</v>
      </c>
      <c r="BV61" s="332">
        <f>'Provincial spending Projection '!AX53/100*'Type of service'!W45</f>
        <v>0.4795601208676718</v>
      </c>
      <c r="BW61" s="332">
        <f>'Provincial spending Projection '!AX53/100*'Type of service'!AA45</f>
        <v>2.6375806647721949</v>
      </c>
      <c r="BX61" s="332">
        <f>'Provincial spending Projection '!AX53/100*'Type of service'!AE45</f>
        <v>3.0372140988285881</v>
      </c>
      <c r="BZ61" s="332">
        <f>'Provincial spending Projection '!BC53/100*'Type of service'!G45</f>
        <v>3.7030967630924803</v>
      </c>
      <c r="CA61" s="332">
        <f>'Provincial spending Projection '!BC53/100*'Type of service'!K45</f>
        <v>1.3084275229593432</v>
      </c>
      <c r="CB61" s="332">
        <f>'Provincial spending Projection '!BC53/100*'Type of service'!O45</f>
        <v>1.3084275229593432</v>
      </c>
      <c r="CC61" s="332">
        <f>'Provincial spending Projection '!BC53/100*'Type of service'!S45</f>
        <v>1.6663935433916162</v>
      </c>
      <c r="CD61" s="332">
        <f>'Provincial spending Projection '!BC53/100*'Type of service'!W45</f>
        <v>0.37030967630924805</v>
      </c>
      <c r="CE61" s="332">
        <f>'Provincial spending Projection '!BC53/100*'Type of service'!AA45</f>
        <v>2.0367032197008643</v>
      </c>
      <c r="CF61" s="332">
        <f>'Provincial spending Projection '!BC53/100*'Type of service'!AE45</f>
        <v>2.3452946166252375</v>
      </c>
      <c r="CH61" s="332">
        <f>'Provincial spending Projection '!BH53/100*'Type of service'!G45</f>
        <v>0.20772498997168007</v>
      </c>
      <c r="CI61" s="332">
        <f>'Provincial spending Projection '!BH53/100*'Type of service'!K45</f>
        <v>7.339616312332696E-2</v>
      </c>
      <c r="CJ61" s="332">
        <f>'Provincial spending Projection '!BH53/100*'Type of service'!O45</f>
        <v>7.339616312332696E-2</v>
      </c>
      <c r="CK61" s="332">
        <f>'Provincial spending Projection '!BH53/100*'Type of service'!S45</f>
        <v>9.3476245487256027E-2</v>
      </c>
      <c r="CL61" s="332">
        <f>'Provincial spending Projection '!BH53/100*'Type of service'!W45</f>
        <v>2.0772498997168008E-2</v>
      </c>
      <c r="CM61" s="332">
        <f>'Provincial spending Projection '!BH53/100*'Type of service'!AA45</f>
        <v>0.11424874448442404</v>
      </c>
      <c r="CN61" s="332">
        <f>'Provincial spending Projection '!BH53/100*'Type of service'!AE45</f>
        <v>0.13155916031539738</v>
      </c>
      <c r="CP61" s="333">
        <f t="shared" si="2"/>
        <v>99.999999999999957</v>
      </c>
    </row>
    <row r="62" spans="1:94" ht="18.75">
      <c r="A62" s="348">
        <f t="shared" si="3"/>
        <v>19</v>
      </c>
      <c r="B62" s="8">
        <f t="shared" si="4"/>
        <v>2034</v>
      </c>
      <c r="C62" s="328">
        <f>'Provincial spending Projection '!C54</f>
        <v>15346.183595871411</v>
      </c>
      <c r="D62" s="297">
        <f t="shared" si="1"/>
        <v>4.7746663306293691</v>
      </c>
      <c r="E62" s="329"/>
      <c r="F62" s="330">
        <f>'Provincial spending Projection '!J54/100*'Type of service'!G46</f>
        <v>0.37597175745938505</v>
      </c>
      <c r="G62" s="330">
        <f>'Provincial spending Projection '!J54/100*'Type of service'!K46</f>
        <v>0.13284335430231606</v>
      </c>
      <c r="H62" s="330">
        <f>'Provincial spending Projection '!J54/100*'Type of service'!O46</f>
        <v>0.13284335430231606</v>
      </c>
      <c r="I62" s="330">
        <f>'Provincial spending Projection '!J54/100*'Type of service'!S46</f>
        <v>0.16918729085672327</v>
      </c>
      <c r="J62" s="330">
        <f>'Provincial spending Projection '!J54/100*'Type of service'!W46</f>
        <v>3.7597175745938502E-2</v>
      </c>
      <c r="K62" s="330">
        <f>'Provincial spending Projection '!J54/100*'Type of service'!AA46</f>
        <v>0.20678446660266178</v>
      </c>
      <c r="L62" s="330">
        <f>'Provincial spending Projection '!J54/100*'Type of service'!AE46</f>
        <v>0.23811544639094387</v>
      </c>
      <c r="N62" s="331">
        <f>'Provincial spending Projection '!O54/100*'Type of service'!G46</f>
        <v>0.12787664288588918</v>
      </c>
      <c r="O62" s="331">
        <f>'Provincial spending Projection '!O54/100*'Type of service'!K46</f>
        <v>4.5183080486347511E-2</v>
      </c>
      <c r="P62" s="331">
        <f>'Provincial spending Projection '!O54/100*'Type of service'!O46</f>
        <v>4.5183080486347511E-2</v>
      </c>
      <c r="Q62" s="331">
        <f>'Provincial spending Projection '!O54/100*'Type of service'!S46</f>
        <v>5.7544489298650123E-2</v>
      </c>
      <c r="R62" s="331">
        <f>'Provincial spending Projection '!O54/100*'Type of service'!W46</f>
        <v>1.2787664288588917E-2</v>
      </c>
      <c r="S62" s="331">
        <f>'Provincial spending Projection '!O54/100*'Type of service'!AA46</f>
        <v>7.0332153587239044E-2</v>
      </c>
      <c r="T62" s="331">
        <f>'Provincial spending Projection '!O54/100*'Type of service'!AE46</f>
        <v>8.098854049439648E-2</v>
      </c>
      <c r="V62" s="332">
        <f>'Provincial spending Projection '!T54/100*'Type of service'!G46</f>
        <v>0.70261452008301861</v>
      </c>
      <c r="W62" s="332">
        <f>'Provincial spending Projection '!T54/100*'Type of service'!K46</f>
        <v>0.24825713042933326</v>
      </c>
      <c r="X62" s="332">
        <f>'Provincial spending Projection '!T54/100*'Type of service'!O46</f>
        <v>0.24825713042933326</v>
      </c>
      <c r="Y62" s="332">
        <f>'Provincial spending Projection '!T54/100*'Type of service'!S46</f>
        <v>0.31617653403735835</v>
      </c>
      <c r="Z62" s="332">
        <f>'Provincial spending Projection '!T54/100*'Type of service'!W46</f>
        <v>7.0261452008301861E-2</v>
      </c>
      <c r="AA62" s="332">
        <f>'Provincial spending Projection '!T54/100*'Type of service'!AA46</f>
        <v>0.38643798604566021</v>
      </c>
      <c r="AB62" s="332">
        <f>'Provincial spending Projection '!T54/100*'Type of service'!AE46</f>
        <v>0.44498919605257842</v>
      </c>
      <c r="AD62" s="332">
        <f>'Provincial spending Projection '!Y54/100*'Type of service'!G46</f>
        <v>0.54395191848646796</v>
      </c>
      <c r="AE62" s="332">
        <f>'Provincial spending Projection '!Y54/100*'Type of service'!K46</f>
        <v>0.19219634453188536</v>
      </c>
      <c r="AF62" s="332">
        <f>'Provincial spending Projection '!Y54/100*'Type of service'!O46</f>
        <v>0.19219634453188536</v>
      </c>
      <c r="AG62" s="332">
        <f>'Provincial spending Projection '!Y54/100*'Type of service'!S46</f>
        <v>0.24477836331891059</v>
      </c>
      <c r="AH62" s="332">
        <f>'Provincial spending Projection '!Y54/100*'Type of service'!W46</f>
        <v>5.4395191848646794E-2</v>
      </c>
      <c r="AI62" s="332">
        <f>'Provincial spending Projection '!Y54/100*'Type of service'!AA46</f>
        <v>0.29917355516755739</v>
      </c>
      <c r="AJ62" s="332">
        <f>'Provincial spending Projection '!Y54/100*'Type of service'!AE46</f>
        <v>0.3445028817080964</v>
      </c>
      <c r="AL62" s="332">
        <f>'Provincial spending Projection '!AD54/100*'Type of service'!G46</f>
        <v>5.8462990286106082</v>
      </c>
      <c r="AM62" s="332">
        <f>'Provincial spending Projection '!AD54/100*'Type of service'!K46</f>
        <v>2.0656923234424154</v>
      </c>
      <c r="AN62" s="332">
        <f>'Provincial spending Projection '!AD54/100*'Type of service'!O46</f>
        <v>2.0656923234424154</v>
      </c>
      <c r="AO62" s="332">
        <f>'Provincial spending Projection '!AD54/100*'Type of service'!S46</f>
        <v>2.630834562874774</v>
      </c>
      <c r="AP62" s="332">
        <f>'Provincial spending Projection '!AD54/100*'Type of service'!W46</f>
        <v>0.58462990286106087</v>
      </c>
      <c r="AQ62" s="332">
        <f>'Provincial spending Projection '!AD54/100*'Type of service'!AA46</f>
        <v>3.2154644657358347</v>
      </c>
      <c r="AR62" s="332">
        <f>'Provincial spending Projection '!AD54/100*'Type of service'!AE46</f>
        <v>3.7026560514533853</v>
      </c>
      <c r="AT62" s="332">
        <f>'Provincial spending Projection '!AI54/100*'Type of service'!G46</f>
        <v>10.496428447525179</v>
      </c>
      <c r="AU62" s="332">
        <f>'Provincial spending Projection '!AI54/100*'Type of service'!K46</f>
        <v>3.708738051458897</v>
      </c>
      <c r="AV62" s="332">
        <f>'Provincial spending Projection '!AI54/100*'Type of service'!O46</f>
        <v>3.708738051458897</v>
      </c>
      <c r="AW62" s="332">
        <f>'Provincial spending Projection '!AI54/100*'Type of service'!S46</f>
        <v>4.7233928013863302</v>
      </c>
      <c r="AX62" s="332">
        <f>'Provincial spending Projection '!AI54/100*'Type of service'!W46</f>
        <v>1.0496428447525179</v>
      </c>
      <c r="AY62" s="332">
        <f>'Provincial spending Projection '!AI54/100*'Type of service'!AA46</f>
        <v>5.7730356461388483</v>
      </c>
      <c r="AZ62" s="332">
        <f>'Provincial spending Projection '!AI54/100*'Type of service'!AE46</f>
        <v>6.6477380167659463</v>
      </c>
      <c r="BB62" s="332">
        <f>'Provincial spending Projection '!AN54/100*'Type of service'!G46</f>
        <v>1.2349584012977783</v>
      </c>
      <c r="BC62" s="332">
        <f>'Provincial spending Projection '!AN54/100*'Type of service'!K46</f>
        <v>0.43635196845854834</v>
      </c>
      <c r="BD62" s="332">
        <f>'Provincial spending Projection '!AN54/100*'Type of service'!O46</f>
        <v>0.43635196845854834</v>
      </c>
      <c r="BE62" s="332">
        <f>'Provincial spending Projection '!AN54/100*'Type of service'!S46</f>
        <v>0.55573128058400023</v>
      </c>
      <c r="BF62" s="332">
        <f>'Provincial spending Projection '!AN54/100*'Type of service'!W46</f>
        <v>0.12349584012977782</v>
      </c>
      <c r="BG62" s="332">
        <f>'Provincial spending Projection '!AN54/100*'Type of service'!AA46</f>
        <v>0.679227120713778</v>
      </c>
      <c r="BH62" s="332">
        <f>'Provincial spending Projection '!AN54/100*'Type of service'!AE46</f>
        <v>0.78214032082192619</v>
      </c>
      <c r="BJ62" s="332">
        <f>'Provincial spending Projection '!AS54/100*'Type of service'!G46</f>
        <v>0.98966586445229454</v>
      </c>
      <c r="BK62" s="332">
        <f>'Provincial spending Projection '!AS54/100*'Type of service'!K46</f>
        <v>0.34968193877314413</v>
      </c>
      <c r="BL62" s="332">
        <f>'Provincial spending Projection '!AS54/100*'Type of service'!O46</f>
        <v>0.34968193877314413</v>
      </c>
      <c r="BM62" s="332">
        <f>'Provincial spending Projection '!AS54/100*'Type of service'!S46</f>
        <v>0.44534963900353253</v>
      </c>
      <c r="BN62" s="332">
        <f>'Provincial spending Projection '!AS54/100*'Type of service'!W46</f>
        <v>9.896658644522946E-2</v>
      </c>
      <c r="BO62" s="332">
        <f>'Provincial spending Projection '!AS54/100*'Type of service'!AA46</f>
        <v>0.54431622544876201</v>
      </c>
      <c r="BP62" s="332">
        <f>'Provincial spending Projection '!AS54/100*'Type of service'!AE46</f>
        <v>0.62678838081978649</v>
      </c>
      <c r="BR62" s="332">
        <f>'Provincial spending Projection '!AX54/100*'Type of service'!G46</f>
        <v>4.8361902052342609</v>
      </c>
      <c r="BS62" s="332">
        <f>'Provincial spending Projection '!AX54/100*'Type of service'!K46</f>
        <v>1.7087872058494391</v>
      </c>
      <c r="BT62" s="332">
        <f>'Provincial spending Projection '!AX54/100*'Type of service'!O46</f>
        <v>1.7087872058494391</v>
      </c>
      <c r="BU62" s="332">
        <f>'Provincial spending Projection '!AX54/100*'Type of service'!S46</f>
        <v>2.1762855923554172</v>
      </c>
      <c r="BV62" s="332">
        <f>'Provincial spending Projection '!AX54/100*'Type of service'!W46</f>
        <v>0.48361902052342609</v>
      </c>
      <c r="BW62" s="332">
        <f>'Provincial spending Projection '!AX54/100*'Type of service'!AA46</f>
        <v>2.6599046128788433</v>
      </c>
      <c r="BX62" s="332">
        <f>'Provincial spending Projection '!AX54/100*'Type of service'!AE46</f>
        <v>3.0629204633150318</v>
      </c>
      <c r="BZ62" s="332">
        <f>'Provincial spending Projection '!BC54/100*'Type of service'!G46</f>
        <v>3.7086355359817875</v>
      </c>
      <c r="CA62" s="332">
        <f>'Provincial spending Projection '!BC54/100*'Type of service'!K46</f>
        <v>1.3103845560468985</v>
      </c>
      <c r="CB62" s="332">
        <f>'Provincial spending Projection '!BC54/100*'Type of service'!O46</f>
        <v>1.3103845560468985</v>
      </c>
      <c r="CC62" s="332">
        <f>'Provincial spending Projection '!BC54/100*'Type of service'!S46</f>
        <v>1.6688859911918044</v>
      </c>
      <c r="CD62" s="332">
        <f>'Provincial spending Projection '!BC54/100*'Type of service'!W46</f>
        <v>0.37086355359817874</v>
      </c>
      <c r="CE62" s="332">
        <f>'Provincial spending Projection '!BC54/100*'Type of service'!AA46</f>
        <v>2.0397495447899834</v>
      </c>
      <c r="CF62" s="332">
        <f>'Provincial spending Projection '!BC54/100*'Type of service'!AE46</f>
        <v>2.3488025061217987</v>
      </c>
      <c r="CH62" s="332">
        <f>'Provincial spending Projection '!BH54/100*'Type of service'!G46</f>
        <v>0.20717511984379081</v>
      </c>
      <c r="CI62" s="332">
        <f>'Provincial spending Projection '!BH54/100*'Type of service'!K46</f>
        <v>7.3201875678139433E-2</v>
      </c>
      <c r="CJ62" s="332">
        <f>'Provincial spending Projection '!BH54/100*'Type of service'!O46</f>
        <v>7.3201875678139433E-2</v>
      </c>
      <c r="CK62" s="332">
        <f>'Provincial spending Projection '!BH54/100*'Type of service'!S46</f>
        <v>9.3228803929705867E-2</v>
      </c>
      <c r="CL62" s="332">
        <f>'Provincial spending Projection '!BH54/100*'Type of service'!W46</f>
        <v>2.0717511984379079E-2</v>
      </c>
      <c r="CM62" s="332">
        <f>'Provincial spending Projection '!BH54/100*'Type of service'!AA46</f>
        <v>0.11394631591408494</v>
      </c>
      <c r="CN62" s="332">
        <f>'Provincial spending Projection '!BH54/100*'Type of service'!AE46</f>
        <v>0.13121090923440085</v>
      </c>
      <c r="CP62" s="333">
        <f t="shared" si="2"/>
        <v>99.999999999999972</v>
      </c>
    </row>
    <row r="63" spans="1:94" ht="18.75">
      <c r="A63" s="348">
        <f t="shared" si="3"/>
        <v>20</v>
      </c>
      <c r="B63" s="8">
        <f t="shared" si="4"/>
        <v>2035</v>
      </c>
      <c r="C63" s="328">
        <f>'Provincial spending Projection '!C55</f>
        <v>16059.638535506458</v>
      </c>
      <c r="D63" s="297">
        <f t="shared" si="1"/>
        <v>4.6490707945589005</v>
      </c>
      <c r="E63" s="329"/>
      <c r="F63" s="330">
        <f>'Provincial spending Projection '!J55/100*'Type of service'!G47</f>
        <v>0.36995455585752013</v>
      </c>
      <c r="G63" s="330">
        <f>'Provincial spending Projection '!J55/100*'Type of service'!K47</f>
        <v>0.13071727640299047</v>
      </c>
      <c r="H63" s="330">
        <f>'Provincial spending Projection '!J55/100*'Type of service'!O47</f>
        <v>0.13071727640299047</v>
      </c>
      <c r="I63" s="330">
        <f>'Provincial spending Projection '!J55/100*'Type of service'!S47</f>
        <v>0.16647955013588406</v>
      </c>
      <c r="J63" s="330">
        <f>'Provincial spending Projection '!J55/100*'Type of service'!W47</f>
        <v>3.6995455585752013E-2</v>
      </c>
      <c r="K63" s="330">
        <f>'Provincial spending Projection '!J55/100*'Type of service'!AA47</f>
        <v>0.20347500572163607</v>
      </c>
      <c r="L63" s="330">
        <f>'Provincial spending Projection '!J55/100*'Type of service'!AE47</f>
        <v>0.23430455204309608</v>
      </c>
      <c r="N63" s="331">
        <f>'Provincial spending Projection '!O55/100*'Type of service'!G47</f>
        <v>0.12769984085689934</v>
      </c>
      <c r="O63" s="331">
        <f>'Provincial spending Projection '!O55/100*'Type of service'!K47</f>
        <v>4.5120610436104436E-2</v>
      </c>
      <c r="P63" s="331">
        <f>'Provincial spending Projection '!O55/100*'Type of service'!O47</f>
        <v>4.5120610436104436E-2</v>
      </c>
      <c r="Q63" s="331">
        <f>'Provincial spending Projection '!O55/100*'Type of service'!S47</f>
        <v>5.7464928385604706E-2</v>
      </c>
      <c r="R63" s="331">
        <f>'Provincial spending Projection '!O55/100*'Type of service'!W47</f>
        <v>1.2769984085689934E-2</v>
      </c>
      <c r="S63" s="331">
        <f>'Provincial spending Projection '!O55/100*'Type of service'!AA47</f>
        <v>7.0234912471294639E-2</v>
      </c>
      <c r="T63" s="331">
        <f>'Provincial spending Projection '!O55/100*'Type of service'!AE47</f>
        <v>8.0876565876036255E-2</v>
      </c>
      <c r="V63" s="332">
        <f>'Provincial spending Projection '!T55/100*'Type of service'!G47</f>
        <v>0.69567842437816663</v>
      </c>
      <c r="W63" s="332">
        <f>'Provincial spending Projection '!T55/100*'Type of service'!K47</f>
        <v>0.2458063766136189</v>
      </c>
      <c r="X63" s="332">
        <f>'Provincial spending Projection '!T55/100*'Type of service'!O47</f>
        <v>0.2458063766136189</v>
      </c>
      <c r="Y63" s="332">
        <f>'Provincial spending Projection '!T55/100*'Type of service'!S47</f>
        <v>0.31305529097017498</v>
      </c>
      <c r="Z63" s="332">
        <f>'Provincial spending Projection '!T55/100*'Type of service'!W47</f>
        <v>6.9567842437816663E-2</v>
      </c>
      <c r="AA63" s="332">
        <f>'Provincial spending Projection '!T55/100*'Type of service'!AA47</f>
        <v>0.38262313340799164</v>
      </c>
      <c r="AB63" s="332">
        <f>'Provincial spending Projection '!T55/100*'Type of service'!AE47</f>
        <v>0.44059633543950555</v>
      </c>
      <c r="AD63" s="332">
        <f>'Provincial spending Projection '!Y55/100*'Type of service'!G47</f>
        <v>0.53863580030362379</v>
      </c>
      <c r="AE63" s="332">
        <f>'Provincial spending Projection '!Y55/100*'Type of service'!K47</f>
        <v>0.19031798277394707</v>
      </c>
      <c r="AF63" s="332">
        <f>'Provincial spending Projection '!Y55/100*'Type of service'!O47</f>
        <v>0.19031798277394707</v>
      </c>
      <c r="AG63" s="332">
        <f>'Provincial spending Projection '!Y55/100*'Type of service'!S47</f>
        <v>0.24238611013663069</v>
      </c>
      <c r="AH63" s="332">
        <f>'Provincial spending Projection '!Y55/100*'Type of service'!W47</f>
        <v>5.3863580030362374E-2</v>
      </c>
      <c r="AI63" s="332">
        <f>'Provincial spending Projection '!Y55/100*'Type of service'!AA47</f>
        <v>0.29624969016699304</v>
      </c>
      <c r="AJ63" s="332">
        <f>'Provincial spending Projection '!Y55/100*'Type of service'!AE47</f>
        <v>0.34113600685896173</v>
      </c>
      <c r="AL63" s="332">
        <f>'Provincial spending Projection '!AD55/100*'Type of service'!G47</f>
        <v>5.8272828199117299</v>
      </c>
      <c r="AM63" s="332">
        <f>'Provincial spending Projection '!AD55/100*'Type of service'!K47</f>
        <v>2.0589732630354782</v>
      </c>
      <c r="AN63" s="332">
        <f>'Provincial spending Projection '!AD55/100*'Type of service'!O47</f>
        <v>2.0589732630354782</v>
      </c>
      <c r="AO63" s="332">
        <f>'Provincial spending Projection '!AD55/100*'Type of service'!S47</f>
        <v>2.6222772689602785</v>
      </c>
      <c r="AP63" s="332">
        <f>'Provincial spending Projection '!AD55/100*'Type of service'!W47</f>
        <v>0.58272828199117299</v>
      </c>
      <c r="AQ63" s="332">
        <f>'Provincial spending Projection '!AD55/100*'Type of service'!AA47</f>
        <v>3.2050055509514515</v>
      </c>
      <c r="AR63" s="332">
        <f>'Provincial spending Projection '!AD55/100*'Type of service'!AE47</f>
        <v>3.6906124526107624</v>
      </c>
      <c r="AT63" s="332">
        <f>'Provincial spending Projection '!AI55/100*'Type of service'!G47</f>
        <v>10.487541526340104</v>
      </c>
      <c r="AU63" s="332">
        <f>'Provincial spending Projection '!AI55/100*'Type of service'!K47</f>
        <v>3.7055980059735041</v>
      </c>
      <c r="AV63" s="332">
        <f>'Provincial spending Projection '!AI55/100*'Type of service'!O47</f>
        <v>3.7055980059735041</v>
      </c>
      <c r="AW63" s="332">
        <f>'Provincial spending Projection '!AI55/100*'Type of service'!S47</f>
        <v>4.7193936868530466</v>
      </c>
      <c r="AX63" s="332">
        <f>'Provincial spending Projection '!AI55/100*'Type of service'!W47</f>
        <v>1.0487541526340105</v>
      </c>
      <c r="AY63" s="332">
        <f>'Provincial spending Projection '!AI55/100*'Type of service'!AA47</f>
        <v>5.7681478394870576</v>
      </c>
      <c r="AZ63" s="332">
        <f>'Provincial spending Projection '!AI55/100*'Type of service'!AE47</f>
        <v>6.6421096333487331</v>
      </c>
      <c r="BB63" s="332">
        <f>'Provincial spending Projection '!AN55/100*'Type of service'!G47</f>
        <v>1.2371325429506139</v>
      </c>
      <c r="BC63" s="332">
        <f>'Provincial spending Projection '!AN55/100*'Type of service'!K47</f>
        <v>0.43712016517588365</v>
      </c>
      <c r="BD63" s="332">
        <f>'Provincial spending Projection '!AN55/100*'Type of service'!O47</f>
        <v>0.43712016517588365</v>
      </c>
      <c r="BE63" s="332">
        <f>'Provincial spending Projection '!AN55/100*'Type of service'!S47</f>
        <v>0.55670964432777637</v>
      </c>
      <c r="BF63" s="332">
        <f>'Provincial spending Projection '!AN55/100*'Type of service'!W47</f>
        <v>0.1237132542950614</v>
      </c>
      <c r="BG63" s="332">
        <f>'Provincial spending Projection '!AN55/100*'Type of service'!AA47</f>
        <v>0.68042289862283767</v>
      </c>
      <c r="BH63" s="332">
        <f>'Provincial spending Projection '!AN55/100*'Type of service'!AE47</f>
        <v>0.78351727720205555</v>
      </c>
      <c r="BJ63" s="332">
        <f>'Provincial spending Projection '!AS55/100*'Type of service'!G47</f>
        <v>0.98800653845926367</v>
      </c>
      <c r="BK63" s="332">
        <f>'Provincial spending Projection '!AS55/100*'Type of service'!K47</f>
        <v>0.34909564358893985</v>
      </c>
      <c r="BL63" s="332">
        <f>'Provincial spending Projection '!AS55/100*'Type of service'!O47</f>
        <v>0.34909564358893985</v>
      </c>
      <c r="BM63" s="332">
        <f>'Provincial spending Projection '!AS55/100*'Type of service'!S47</f>
        <v>0.44460294230666864</v>
      </c>
      <c r="BN63" s="332">
        <f>'Provincial spending Projection '!AS55/100*'Type of service'!W47</f>
        <v>9.8800653845926373E-2</v>
      </c>
      <c r="BO63" s="332">
        <f>'Provincial spending Projection '!AS55/100*'Type of service'!AA47</f>
        <v>0.54340359615259504</v>
      </c>
      <c r="BP63" s="332">
        <f>'Provincial spending Projection '!AS55/100*'Type of service'!AE47</f>
        <v>0.62573747435753369</v>
      </c>
      <c r="BR63" s="332">
        <f>'Provincial spending Projection '!AX55/100*'Type of service'!G47</f>
        <v>4.8772843044913978</v>
      </c>
      <c r="BS63" s="332">
        <f>'Provincial spending Projection '!AX55/100*'Type of service'!K47</f>
        <v>1.7233071209202941</v>
      </c>
      <c r="BT63" s="332">
        <f>'Provincial spending Projection '!AX55/100*'Type of service'!O47</f>
        <v>1.7233071209202941</v>
      </c>
      <c r="BU63" s="332">
        <f>'Provincial spending Projection '!AX55/100*'Type of service'!S47</f>
        <v>2.1947779370211293</v>
      </c>
      <c r="BV63" s="332">
        <f>'Provincial spending Projection '!AX55/100*'Type of service'!W47</f>
        <v>0.48772843044913983</v>
      </c>
      <c r="BW63" s="332">
        <f>'Provincial spending Projection '!AX55/100*'Type of service'!AA47</f>
        <v>2.6825063674702689</v>
      </c>
      <c r="BX63" s="332">
        <f>'Provincial spending Projection '!AX55/100*'Type of service'!AE47</f>
        <v>3.0889467261778853</v>
      </c>
      <c r="BZ63" s="332">
        <f>'Provincial spending Projection '!BC55/100*'Type of service'!G47</f>
        <v>3.7140571451022009</v>
      </c>
      <c r="CA63" s="332">
        <f>'Provincial spending Projection '!BC55/100*'Type of service'!K47</f>
        <v>1.3123001912694443</v>
      </c>
      <c r="CB63" s="332">
        <f>'Provincial spending Projection '!BC55/100*'Type of service'!O47</f>
        <v>1.3123001912694443</v>
      </c>
      <c r="CC63" s="332">
        <f>'Provincial spending Projection '!BC55/100*'Type of service'!S47</f>
        <v>1.6713257152959904</v>
      </c>
      <c r="CD63" s="332">
        <f>'Provincial spending Projection '!BC55/100*'Type of service'!W47</f>
        <v>0.37140571451022009</v>
      </c>
      <c r="CE63" s="332">
        <f>'Provincial spending Projection '!BC55/100*'Type of service'!AA47</f>
        <v>2.0427314298062105</v>
      </c>
      <c r="CF63" s="332">
        <f>'Provincial spending Projection '!BC55/100*'Type of service'!AE47</f>
        <v>2.3522361918980605</v>
      </c>
      <c r="CH63" s="332">
        <f>'Provincial spending Projection '!BH55/100*'Type of service'!G47</f>
        <v>0.20649394320894368</v>
      </c>
      <c r="CI63" s="332">
        <f>'Provincial spending Projection '!BH55/100*'Type of service'!K47</f>
        <v>7.2961193267160107E-2</v>
      </c>
      <c r="CJ63" s="332">
        <f>'Provincial spending Projection '!BH55/100*'Type of service'!O47</f>
        <v>7.2961193267160107E-2</v>
      </c>
      <c r="CK63" s="332">
        <f>'Provincial spending Projection '!BH55/100*'Type of service'!S47</f>
        <v>9.292227444402465E-2</v>
      </c>
      <c r="CL63" s="332">
        <f>'Provincial spending Projection '!BH55/100*'Type of service'!W47</f>
        <v>2.0649394320894368E-2</v>
      </c>
      <c r="CM63" s="332">
        <f>'Provincial spending Projection '!BH55/100*'Type of service'!AA47</f>
        <v>0.11357166876491902</v>
      </c>
      <c r="CN63" s="332">
        <f>'Provincial spending Projection '!BH55/100*'Type of service'!AE47</f>
        <v>0.13077949736566433</v>
      </c>
      <c r="CP63" s="333">
        <f t="shared" si="2"/>
        <v>99.999999999999986</v>
      </c>
    </row>
    <row r="64" spans="1:94" ht="18.75">
      <c r="A64" s="348">
        <f t="shared" si="3"/>
        <v>21</v>
      </c>
      <c r="B64" s="8">
        <f t="shared" si="4"/>
        <v>2036</v>
      </c>
      <c r="C64" s="328">
        <f>'Provincial spending Projection '!C56</f>
        <v>16786.47718882886</v>
      </c>
      <c r="D64" s="297">
        <f t="shared" si="1"/>
        <v>4.5258718103488151</v>
      </c>
      <c r="E64" s="329"/>
      <c r="F64" s="330">
        <f>'Provincial spending Projection '!J56/100*'Type of service'!G48</f>
        <v>0.36396243545432488</v>
      </c>
      <c r="G64" s="330">
        <f>'Provincial spending Projection '!J56/100*'Type of service'!K48</f>
        <v>0.1286000605271948</v>
      </c>
      <c r="H64" s="330">
        <f>'Provincial spending Projection '!J56/100*'Type of service'!O48</f>
        <v>0.1286000605271948</v>
      </c>
      <c r="I64" s="330">
        <f>'Provincial spending Projection '!J56/100*'Type of service'!S48</f>
        <v>0.16378309595444618</v>
      </c>
      <c r="J64" s="330">
        <f>'Provincial spending Projection '!J56/100*'Type of service'!W48</f>
        <v>3.6396243545432486E-2</v>
      </c>
      <c r="K64" s="330">
        <f>'Provincial spending Projection '!J56/100*'Type of service'!AA48</f>
        <v>0.20017933949987868</v>
      </c>
      <c r="L64" s="330">
        <f>'Provincial spending Projection '!J56/100*'Type of service'!AE48</f>
        <v>0.23050954245440575</v>
      </c>
      <c r="N64" s="331">
        <f>'Provincial spending Projection '!O56/100*'Type of service'!G48</f>
        <v>0.12760446129214245</v>
      </c>
      <c r="O64" s="331">
        <f>'Provincial spending Projection '!O56/100*'Type of service'!K48</f>
        <v>4.5086909656557005E-2</v>
      </c>
      <c r="P64" s="331">
        <f>'Provincial spending Projection '!O56/100*'Type of service'!O48</f>
        <v>4.5086909656557005E-2</v>
      </c>
      <c r="Q64" s="331">
        <f>'Provincial spending Projection '!O56/100*'Type of service'!S48</f>
        <v>5.7422007581464103E-2</v>
      </c>
      <c r="R64" s="331">
        <f>'Provincial spending Projection '!O56/100*'Type of service'!W48</f>
        <v>1.2760446129214245E-2</v>
      </c>
      <c r="S64" s="331">
        <f>'Provincial spending Projection '!O56/100*'Type of service'!AA48</f>
        <v>7.0182453710678355E-2</v>
      </c>
      <c r="T64" s="331">
        <f>'Provincial spending Projection '!O56/100*'Type of service'!AE48</f>
        <v>8.0816158818356881E-2</v>
      </c>
      <c r="V64" s="332">
        <f>'Provincial spending Projection '!T56/100*'Type of service'!G48</f>
        <v>0.68873143353661848</v>
      </c>
      <c r="W64" s="332">
        <f>'Provincial spending Projection '!T56/100*'Type of service'!K48</f>
        <v>0.24335177318293855</v>
      </c>
      <c r="X64" s="332">
        <f>'Provincial spending Projection '!T56/100*'Type of service'!O48</f>
        <v>0.24335177318293855</v>
      </c>
      <c r="Y64" s="332">
        <f>'Provincial spending Projection '!T56/100*'Type of service'!S48</f>
        <v>0.30992914509147829</v>
      </c>
      <c r="Z64" s="332">
        <f>'Provincial spending Projection '!T56/100*'Type of service'!W48</f>
        <v>6.8873143353661848E-2</v>
      </c>
      <c r="AA64" s="332">
        <f>'Provincial spending Projection '!T56/100*'Type of service'!AA48</f>
        <v>0.37880228844514013</v>
      </c>
      <c r="AB64" s="332">
        <f>'Provincial spending Projection '!T56/100*'Type of service'!AE48</f>
        <v>0.43619657457319172</v>
      </c>
      <c r="AD64" s="332">
        <f>'Provincial spending Projection '!Y56/100*'Type of service'!G48</f>
        <v>0.53328295748221199</v>
      </c>
      <c r="AE64" s="332">
        <f>'Provincial spending Projection '!Y56/100*'Type of service'!K48</f>
        <v>0.18842664497704825</v>
      </c>
      <c r="AF64" s="332">
        <f>'Provincial spending Projection '!Y56/100*'Type of service'!O48</f>
        <v>0.18842664497704825</v>
      </c>
      <c r="AG64" s="332">
        <f>'Provincial spending Projection '!Y56/100*'Type of service'!S48</f>
        <v>0.23997733086699538</v>
      </c>
      <c r="AH64" s="332">
        <f>'Provincial spending Projection '!Y56/100*'Type of service'!W48</f>
        <v>5.3328295748221198E-2</v>
      </c>
      <c r="AI64" s="332">
        <f>'Provincial spending Projection '!Y56/100*'Type of service'!AA48</f>
        <v>0.29330562661521659</v>
      </c>
      <c r="AJ64" s="332">
        <f>'Provincial spending Projection '!Y56/100*'Type of service'!AE48</f>
        <v>0.33774587307206755</v>
      </c>
      <c r="AL64" s="332">
        <f>'Provincial spending Projection '!AD56/100*'Type of service'!G48</f>
        <v>5.8083742544042591</v>
      </c>
      <c r="AM64" s="332">
        <f>'Provincial spending Projection '!AD56/100*'Type of service'!K48</f>
        <v>2.0522922365561715</v>
      </c>
      <c r="AN64" s="332">
        <f>'Provincial spending Projection '!AD56/100*'Type of service'!O48</f>
        <v>2.0522922365561715</v>
      </c>
      <c r="AO64" s="332">
        <f>'Provincial spending Projection '!AD56/100*'Type of service'!S48</f>
        <v>2.6137684144819167</v>
      </c>
      <c r="AP64" s="332">
        <f>'Provincial spending Projection '!AD56/100*'Type of service'!W48</f>
        <v>0.58083742544042594</v>
      </c>
      <c r="AQ64" s="332">
        <f>'Provincial spending Projection '!AD56/100*'Type of service'!AA48</f>
        <v>3.1946058399223425</v>
      </c>
      <c r="AR64" s="332">
        <f>'Provincial spending Projection '!AD56/100*'Type of service'!AE48</f>
        <v>3.6786370277893639</v>
      </c>
      <c r="AT64" s="332">
        <f>'Provincial spending Projection '!AI56/100*'Type of service'!G48</f>
        <v>10.478119427847123</v>
      </c>
      <c r="AU64" s="332">
        <f>'Provincial spending Projection '!AI56/100*'Type of service'!K48</f>
        <v>3.7022688645059838</v>
      </c>
      <c r="AV64" s="332">
        <f>'Provincial spending Projection '!AI56/100*'Type of service'!O48</f>
        <v>3.7022688645059838</v>
      </c>
      <c r="AW64" s="332">
        <f>'Provincial spending Projection '!AI56/100*'Type of service'!S48</f>
        <v>4.7151537425312053</v>
      </c>
      <c r="AX64" s="332">
        <f>'Provincial spending Projection '!AI56/100*'Type of service'!W48</f>
        <v>1.0478119427847121</v>
      </c>
      <c r="AY64" s="332">
        <f>'Provincial spending Projection '!AI56/100*'Type of service'!AA48</f>
        <v>5.7629656853159172</v>
      </c>
      <c r="AZ64" s="332">
        <f>'Provincial spending Projection '!AI56/100*'Type of service'!AE48</f>
        <v>6.6361423043031778</v>
      </c>
      <c r="BB64" s="332">
        <f>'Provincial spending Projection '!AN56/100*'Type of service'!G48</f>
        <v>1.2393482036371934</v>
      </c>
      <c r="BC64" s="332">
        <f>'Provincial spending Projection '!AN56/100*'Type of service'!K48</f>
        <v>0.43790303195180835</v>
      </c>
      <c r="BD64" s="332">
        <f>'Provincial spending Projection '!AN56/100*'Type of service'!O48</f>
        <v>0.43790303195180835</v>
      </c>
      <c r="BE64" s="332">
        <f>'Provincial spending Projection '!AN56/100*'Type of service'!S48</f>
        <v>0.55770669163673703</v>
      </c>
      <c r="BF64" s="332">
        <f>'Provincial spending Projection '!AN56/100*'Type of service'!W48</f>
        <v>0.12393482036371933</v>
      </c>
      <c r="BG64" s="332">
        <f>'Provincial spending Projection '!AN56/100*'Type of service'!AA48</f>
        <v>0.68164151200045631</v>
      </c>
      <c r="BH64" s="332">
        <f>'Provincial spending Projection '!AN56/100*'Type of service'!AE48</f>
        <v>0.78492052897022246</v>
      </c>
      <c r="BJ64" s="332">
        <f>'Provincial spending Projection '!AS56/100*'Type of service'!G48</f>
        <v>0.98635251035219351</v>
      </c>
      <c r="BK64" s="332">
        <f>'Provincial spending Projection '!AS56/100*'Type of service'!K48</f>
        <v>0.34851122032444176</v>
      </c>
      <c r="BL64" s="332">
        <f>'Provincial spending Projection '!AS56/100*'Type of service'!O48</f>
        <v>0.34851122032444176</v>
      </c>
      <c r="BM64" s="332">
        <f>'Provincial spending Projection '!AS56/100*'Type of service'!S48</f>
        <v>0.4438586296584871</v>
      </c>
      <c r="BN64" s="332">
        <f>'Provincial spending Projection '!AS56/100*'Type of service'!W48</f>
        <v>9.8635251035219348E-2</v>
      </c>
      <c r="BO64" s="332">
        <f>'Provincial spending Projection '!AS56/100*'Type of service'!AA48</f>
        <v>0.54249388069370641</v>
      </c>
      <c r="BP64" s="332">
        <f>'Provincial spending Projection '!AS56/100*'Type of service'!AE48</f>
        <v>0.62468992322305594</v>
      </c>
      <c r="BR64" s="332">
        <f>'Provincial spending Projection '!AX56/100*'Type of service'!G48</f>
        <v>4.9188808378419555</v>
      </c>
      <c r="BS64" s="332">
        <f>'Provincial spending Projection '!AX56/100*'Type of service'!K48</f>
        <v>1.7380045627041578</v>
      </c>
      <c r="BT64" s="332">
        <f>'Provincial spending Projection '!AX56/100*'Type of service'!O48</f>
        <v>1.7380045627041578</v>
      </c>
      <c r="BU64" s="332">
        <f>'Provincial spending Projection '!AX56/100*'Type of service'!S48</f>
        <v>2.2134963770288798</v>
      </c>
      <c r="BV64" s="332">
        <f>'Provincial spending Projection '!AX56/100*'Type of service'!W48</f>
        <v>0.49188808378419557</v>
      </c>
      <c r="BW64" s="332">
        <f>'Provincial spending Projection '!AX56/100*'Type of service'!AA48</f>
        <v>2.7053844608130757</v>
      </c>
      <c r="BX64" s="332">
        <f>'Provincial spending Projection '!AX56/100*'Type of service'!AE48</f>
        <v>3.1152911972999053</v>
      </c>
      <c r="BZ64" s="332">
        <f>'Provincial spending Projection '!BC56/100*'Type of service'!G48</f>
        <v>3.7194302233630427</v>
      </c>
      <c r="CA64" s="332">
        <f>'Provincial spending Projection '!BC56/100*'Type of service'!K48</f>
        <v>1.3141986789216087</v>
      </c>
      <c r="CB64" s="332">
        <f>'Provincial spending Projection '!BC56/100*'Type of service'!O48</f>
        <v>1.3141986789216087</v>
      </c>
      <c r="CC64" s="332">
        <f>'Provincial spending Projection '!BC56/100*'Type of service'!S48</f>
        <v>1.6737436005133692</v>
      </c>
      <c r="CD64" s="332">
        <f>'Provincial spending Projection '!BC56/100*'Type of service'!W48</f>
        <v>0.37194302233630427</v>
      </c>
      <c r="CE64" s="332">
        <f>'Provincial spending Projection '!BC56/100*'Type of service'!AA48</f>
        <v>2.0456866228496735</v>
      </c>
      <c r="CF64" s="332">
        <f>'Provincial spending Projection '!BC56/100*'Type of service'!AE48</f>
        <v>2.3556391414632603</v>
      </c>
      <c r="CH64" s="332">
        <f>'Provincial spending Projection '!BH56/100*'Type of service'!G48</f>
        <v>0.20568069664940075</v>
      </c>
      <c r="CI64" s="332">
        <f>'Provincial spending Projection '!BH56/100*'Type of service'!K48</f>
        <v>7.2673846149454935E-2</v>
      </c>
      <c r="CJ64" s="332">
        <f>'Provincial spending Projection '!BH56/100*'Type of service'!O48</f>
        <v>7.2673846149454935E-2</v>
      </c>
      <c r="CK64" s="332">
        <f>'Provincial spending Projection '!BH56/100*'Type of service'!S48</f>
        <v>9.2556313492230341E-2</v>
      </c>
      <c r="CL64" s="332">
        <f>'Provincial spending Projection '!BH56/100*'Type of service'!W48</f>
        <v>2.0568069664940077E-2</v>
      </c>
      <c r="CM64" s="332">
        <f>'Provincial spending Projection '!BH56/100*'Type of service'!AA48</f>
        <v>0.11312438315717041</v>
      </c>
      <c r="CN64" s="332">
        <f>'Provincial spending Projection '!BH56/100*'Type of service'!AE48</f>
        <v>0.13026444121128714</v>
      </c>
      <c r="CP64" s="333">
        <f t="shared" si="2"/>
        <v>100.00000000000001</v>
      </c>
    </row>
    <row r="65" spans="1:94" ht="18.75">
      <c r="A65" s="348">
        <f t="shared" si="3"/>
        <v>22</v>
      </c>
      <c r="B65" s="8">
        <f t="shared" si="4"/>
        <v>2037</v>
      </c>
      <c r="C65" s="328">
        <f>'Provincial spending Projection '!C57</f>
        <v>17525.857513863095</v>
      </c>
      <c r="D65" s="297">
        <f t="shared" si="1"/>
        <v>4.4046187697218651</v>
      </c>
      <c r="E65" s="329"/>
      <c r="F65" s="330">
        <f>'Provincial spending Projection '!J57/100*'Type of service'!G49</f>
        <v>0.36396243545432488</v>
      </c>
      <c r="G65" s="330">
        <f>'Provincial spending Projection '!J57/100*'Type of service'!K49</f>
        <v>0.1286000605271948</v>
      </c>
      <c r="H65" s="330">
        <f>'Provincial spending Projection '!J57/100*'Type of service'!O49</f>
        <v>0.1286000605271948</v>
      </c>
      <c r="I65" s="330">
        <f>'Provincial spending Projection '!J57/100*'Type of service'!S49</f>
        <v>0.16378309595444618</v>
      </c>
      <c r="J65" s="330">
        <f>'Provincial spending Projection '!J57/100*'Type of service'!W49</f>
        <v>3.6396243545432486E-2</v>
      </c>
      <c r="K65" s="330">
        <f>'Provincial spending Projection '!J57/100*'Type of service'!AA49</f>
        <v>0.20017933949987868</v>
      </c>
      <c r="L65" s="330">
        <f>'Provincial spending Projection '!J57/100*'Type of service'!AE49</f>
        <v>0.23050954245440575</v>
      </c>
      <c r="N65" s="331">
        <f>'Provincial spending Projection '!O57/100*'Type of service'!G49</f>
        <v>0.12760446129214242</v>
      </c>
      <c r="O65" s="331">
        <f>'Provincial spending Projection '!O57/100*'Type of service'!K49</f>
        <v>4.5086909656556998E-2</v>
      </c>
      <c r="P65" s="331">
        <f>'Provincial spending Projection '!O57/100*'Type of service'!O49</f>
        <v>4.5086909656556998E-2</v>
      </c>
      <c r="Q65" s="331">
        <f>'Provincial spending Projection '!O57/100*'Type of service'!S49</f>
        <v>5.7422007581464096E-2</v>
      </c>
      <c r="R65" s="331">
        <f>'Provincial spending Projection '!O57/100*'Type of service'!W49</f>
        <v>1.2760446129214243E-2</v>
      </c>
      <c r="S65" s="331">
        <f>'Provincial spending Projection '!O57/100*'Type of service'!AA49</f>
        <v>7.0182453710678341E-2</v>
      </c>
      <c r="T65" s="331">
        <f>'Provincial spending Projection '!O57/100*'Type of service'!AE49</f>
        <v>8.0816158818356867E-2</v>
      </c>
      <c r="V65" s="332">
        <f>'Provincial spending Projection '!T57/100*'Type of service'!G49</f>
        <v>0.68873143353661836</v>
      </c>
      <c r="W65" s="332">
        <f>'Provincial spending Projection '!T57/100*'Type of service'!K49</f>
        <v>0.24335177318293852</v>
      </c>
      <c r="X65" s="332">
        <f>'Provincial spending Projection '!T57/100*'Type of service'!O49</f>
        <v>0.24335177318293852</v>
      </c>
      <c r="Y65" s="332">
        <f>'Provincial spending Projection '!T57/100*'Type of service'!S49</f>
        <v>0.30992914509147829</v>
      </c>
      <c r="Z65" s="332">
        <f>'Provincial spending Projection '!T57/100*'Type of service'!W49</f>
        <v>6.8873143353661834E-2</v>
      </c>
      <c r="AA65" s="332">
        <f>'Provincial spending Projection '!T57/100*'Type of service'!AA49</f>
        <v>0.37880228844514008</v>
      </c>
      <c r="AB65" s="332">
        <f>'Provincial spending Projection '!T57/100*'Type of service'!AE49</f>
        <v>0.43619657457319161</v>
      </c>
      <c r="AD65" s="332">
        <f>'Provincial spending Projection '!Y57/100*'Type of service'!G49</f>
        <v>0.53328295748221199</v>
      </c>
      <c r="AE65" s="332">
        <f>'Provincial spending Projection '!Y57/100*'Type of service'!K49</f>
        <v>0.18842664497704825</v>
      </c>
      <c r="AF65" s="332">
        <f>'Provincial spending Projection '!Y57/100*'Type of service'!O49</f>
        <v>0.18842664497704825</v>
      </c>
      <c r="AG65" s="332">
        <f>'Provincial spending Projection '!Y57/100*'Type of service'!S49</f>
        <v>0.23997733086699538</v>
      </c>
      <c r="AH65" s="332">
        <f>'Provincial spending Projection '!Y57/100*'Type of service'!W49</f>
        <v>5.3328295748221198E-2</v>
      </c>
      <c r="AI65" s="332">
        <f>'Provincial spending Projection '!Y57/100*'Type of service'!AA49</f>
        <v>0.29330562661521659</v>
      </c>
      <c r="AJ65" s="332">
        <f>'Provincial spending Projection '!Y57/100*'Type of service'!AE49</f>
        <v>0.33774587307206755</v>
      </c>
      <c r="AL65" s="332">
        <f>'Provincial spending Projection '!AD57/100*'Type of service'!G49</f>
        <v>5.8083742544042591</v>
      </c>
      <c r="AM65" s="332">
        <f>'Provincial spending Projection '!AD57/100*'Type of service'!K49</f>
        <v>2.0522922365561715</v>
      </c>
      <c r="AN65" s="332">
        <f>'Provincial spending Projection '!AD57/100*'Type of service'!O49</f>
        <v>2.0522922365561715</v>
      </c>
      <c r="AO65" s="332">
        <f>'Provincial spending Projection '!AD57/100*'Type of service'!S49</f>
        <v>2.6137684144819167</v>
      </c>
      <c r="AP65" s="332">
        <f>'Provincial spending Projection '!AD57/100*'Type of service'!W49</f>
        <v>0.58083742544042594</v>
      </c>
      <c r="AQ65" s="332">
        <f>'Provincial spending Projection '!AD57/100*'Type of service'!AA49</f>
        <v>3.1946058399223425</v>
      </c>
      <c r="AR65" s="332">
        <f>'Provincial spending Projection '!AD57/100*'Type of service'!AE49</f>
        <v>3.6786370277893639</v>
      </c>
      <c r="AT65" s="332">
        <f>'Provincial spending Projection '!AI57/100*'Type of service'!G49</f>
        <v>10.478119427847123</v>
      </c>
      <c r="AU65" s="332">
        <f>'Provincial spending Projection '!AI57/100*'Type of service'!K49</f>
        <v>3.7022688645059838</v>
      </c>
      <c r="AV65" s="332">
        <f>'Provincial spending Projection '!AI57/100*'Type of service'!O49</f>
        <v>3.7022688645059838</v>
      </c>
      <c r="AW65" s="332">
        <f>'Provincial spending Projection '!AI57/100*'Type of service'!S49</f>
        <v>4.7151537425312053</v>
      </c>
      <c r="AX65" s="332">
        <f>'Provincial spending Projection '!AI57/100*'Type of service'!W49</f>
        <v>1.0478119427847121</v>
      </c>
      <c r="AY65" s="332">
        <f>'Provincial spending Projection '!AI57/100*'Type of service'!AA49</f>
        <v>5.7629656853159172</v>
      </c>
      <c r="AZ65" s="332">
        <f>'Provincial spending Projection '!AI57/100*'Type of service'!AE49</f>
        <v>6.6361423043031778</v>
      </c>
      <c r="BB65" s="332">
        <f>'Provincial spending Projection '!AN57/100*'Type of service'!G49</f>
        <v>1.2393482036371934</v>
      </c>
      <c r="BC65" s="332">
        <f>'Provincial spending Projection '!AN57/100*'Type of service'!K49</f>
        <v>0.43790303195180835</v>
      </c>
      <c r="BD65" s="332">
        <f>'Provincial spending Projection '!AN57/100*'Type of service'!O49</f>
        <v>0.43790303195180835</v>
      </c>
      <c r="BE65" s="332">
        <f>'Provincial spending Projection '!AN57/100*'Type of service'!S49</f>
        <v>0.55770669163673703</v>
      </c>
      <c r="BF65" s="332">
        <f>'Provincial spending Projection '!AN57/100*'Type of service'!W49</f>
        <v>0.12393482036371933</v>
      </c>
      <c r="BG65" s="332">
        <f>'Provincial spending Projection '!AN57/100*'Type of service'!AA49</f>
        <v>0.68164151200045631</v>
      </c>
      <c r="BH65" s="332">
        <f>'Provincial spending Projection '!AN57/100*'Type of service'!AE49</f>
        <v>0.78492052897022246</v>
      </c>
      <c r="BJ65" s="332">
        <f>'Provincial spending Projection '!AS57/100*'Type of service'!G49</f>
        <v>0.98635251035219307</v>
      </c>
      <c r="BK65" s="332">
        <f>'Provincial spending Projection '!AS57/100*'Type of service'!K49</f>
        <v>0.3485112203244416</v>
      </c>
      <c r="BL65" s="332">
        <f>'Provincial spending Projection '!AS57/100*'Type of service'!O49</f>
        <v>0.3485112203244416</v>
      </c>
      <c r="BM65" s="332">
        <f>'Provincial spending Projection '!AS57/100*'Type of service'!S49</f>
        <v>0.44385862965848688</v>
      </c>
      <c r="BN65" s="332">
        <f>'Provincial spending Projection '!AS57/100*'Type of service'!W49</f>
        <v>9.8635251035219307E-2</v>
      </c>
      <c r="BO65" s="332">
        <f>'Provincial spending Projection '!AS57/100*'Type of service'!AA49</f>
        <v>0.54249388069370619</v>
      </c>
      <c r="BP65" s="332">
        <f>'Provincial spending Projection '!AS57/100*'Type of service'!AE49</f>
        <v>0.62468992322305561</v>
      </c>
      <c r="BR65" s="332">
        <f>'Provincial spending Projection '!AX57/100*'Type of service'!G49</f>
        <v>4.9188808378419555</v>
      </c>
      <c r="BS65" s="332">
        <f>'Provincial spending Projection '!AX57/100*'Type of service'!K49</f>
        <v>1.7380045627041578</v>
      </c>
      <c r="BT65" s="332">
        <f>'Provincial spending Projection '!AX57/100*'Type of service'!O49</f>
        <v>1.7380045627041578</v>
      </c>
      <c r="BU65" s="332">
        <f>'Provincial spending Projection '!AX57/100*'Type of service'!S49</f>
        <v>2.2134963770288798</v>
      </c>
      <c r="BV65" s="332">
        <f>'Provincial spending Projection '!AX57/100*'Type of service'!W49</f>
        <v>0.49188808378419557</v>
      </c>
      <c r="BW65" s="332">
        <f>'Provincial spending Projection '!AX57/100*'Type of service'!AA49</f>
        <v>2.7053844608130757</v>
      </c>
      <c r="BX65" s="332">
        <f>'Provincial spending Projection '!AX57/100*'Type of service'!AE49</f>
        <v>3.1152911972999053</v>
      </c>
      <c r="BZ65" s="332">
        <f>'Provincial spending Projection '!BC57/100*'Type of service'!G49</f>
        <v>3.7194302233630427</v>
      </c>
      <c r="CA65" s="332">
        <f>'Provincial spending Projection '!BC57/100*'Type of service'!K49</f>
        <v>1.3141986789216087</v>
      </c>
      <c r="CB65" s="332">
        <f>'Provincial spending Projection '!BC57/100*'Type of service'!O49</f>
        <v>1.3141986789216087</v>
      </c>
      <c r="CC65" s="332">
        <f>'Provincial spending Projection '!BC57/100*'Type of service'!S49</f>
        <v>1.6737436005133692</v>
      </c>
      <c r="CD65" s="332">
        <f>'Provincial spending Projection '!BC57/100*'Type of service'!W49</f>
        <v>0.37194302233630427</v>
      </c>
      <c r="CE65" s="332">
        <f>'Provincial spending Projection '!BC57/100*'Type of service'!AA49</f>
        <v>2.0456866228496735</v>
      </c>
      <c r="CF65" s="332">
        <f>'Provincial spending Projection '!BC57/100*'Type of service'!AE49</f>
        <v>2.3556391414632603</v>
      </c>
      <c r="CH65" s="332">
        <f>'Provincial spending Projection '!BH57/100*'Type of service'!G49</f>
        <v>0.20568069664940072</v>
      </c>
      <c r="CI65" s="332">
        <f>'Provincial spending Projection '!BH57/100*'Type of service'!K49</f>
        <v>7.2673846149454935E-2</v>
      </c>
      <c r="CJ65" s="332">
        <f>'Provincial spending Projection '!BH57/100*'Type of service'!O49</f>
        <v>7.2673846149454935E-2</v>
      </c>
      <c r="CK65" s="332">
        <f>'Provincial spending Projection '!BH57/100*'Type of service'!S49</f>
        <v>9.2556313492230327E-2</v>
      </c>
      <c r="CL65" s="332">
        <f>'Provincial spending Projection '!BH57/100*'Type of service'!W49</f>
        <v>2.0568069664940073E-2</v>
      </c>
      <c r="CM65" s="332">
        <f>'Provincial spending Projection '!BH57/100*'Type of service'!AA49</f>
        <v>0.1131243831571704</v>
      </c>
      <c r="CN65" s="332">
        <f>'Provincial spending Projection '!BH57/100*'Type of service'!AE49</f>
        <v>0.13026444121128714</v>
      </c>
      <c r="CP65" s="333">
        <f t="shared" si="2"/>
        <v>100.00000000000001</v>
      </c>
    </row>
    <row r="66" spans="1:94" ht="18.75">
      <c r="A66" s="348">
        <f t="shared" si="3"/>
        <v>23</v>
      </c>
      <c r="B66" s="8">
        <f t="shared" si="4"/>
        <v>2038</v>
      </c>
      <c r="C66" s="328">
        <f>'Provincial spending Projection '!C58</f>
        <v>18276.816254693542</v>
      </c>
      <c r="D66" s="297">
        <f t="shared" si="1"/>
        <v>4.284861612257389</v>
      </c>
      <c r="E66" s="329"/>
      <c r="F66" s="330">
        <f>'Provincial spending Projection '!J58/100*'Type of service'!G50</f>
        <v>0.36396243545432488</v>
      </c>
      <c r="G66" s="330">
        <f>'Provincial spending Projection '!J58/100*'Type of service'!K50</f>
        <v>0.1286000605271948</v>
      </c>
      <c r="H66" s="330">
        <f>'Provincial spending Projection '!J58/100*'Type of service'!O50</f>
        <v>0.1286000605271948</v>
      </c>
      <c r="I66" s="330">
        <f>'Provincial spending Projection '!J58/100*'Type of service'!S50</f>
        <v>0.16378309595444618</v>
      </c>
      <c r="J66" s="330">
        <f>'Provincial spending Projection '!J58/100*'Type of service'!W50</f>
        <v>3.6396243545432486E-2</v>
      </c>
      <c r="K66" s="330">
        <f>'Provincial spending Projection '!J58/100*'Type of service'!AA50</f>
        <v>0.20017933949987868</v>
      </c>
      <c r="L66" s="330">
        <f>'Provincial spending Projection '!J58/100*'Type of service'!AE50</f>
        <v>0.23050954245440575</v>
      </c>
      <c r="N66" s="331">
        <f>'Provincial spending Projection '!O58/100*'Type of service'!G50</f>
        <v>0.12760446129214245</v>
      </c>
      <c r="O66" s="331">
        <f>'Provincial spending Projection '!O58/100*'Type of service'!K50</f>
        <v>4.5086909656557005E-2</v>
      </c>
      <c r="P66" s="331">
        <f>'Provincial spending Projection '!O58/100*'Type of service'!O50</f>
        <v>4.5086909656557005E-2</v>
      </c>
      <c r="Q66" s="331">
        <f>'Provincial spending Projection '!O58/100*'Type of service'!S50</f>
        <v>5.7422007581464103E-2</v>
      </c>
      <c r="R66" s="331">
        <f>'Provincial spending Projection '!O58/100*'Type of service'!W50</f>
        <v>1.2760446129214245E-2</v>
      </c>
      <c r="S66" s="331">
        <f>'Provincial spending Projection '!O58/100*'Type of service'!AA50</f>
        <v>7.0182453710678355E-2</v>
      </c>
      <c r="T66" s="331">
        <f>'Provincial spending Projection '!O58/100*'Type of service'!AE50</f>
        <v>8.0816158818356881E-2</v>
      </c>
      <c r="V66" s="332">
        <f>'Provincial spending Projection '!T58/100*'Type of service'!G50</f>
        <v>0.68873143353661848</v>
      </c>
      <c r="W66" s="332">
        <f>'Provincial spending Projection '!T58/100*'Type of service'!K50</f>
        <v>0.24335177318293855</v>
      </c>
      <c r="X66" s="332">
        <f>'Provincial spending Projection '!T58/100*'Type of service'!O50</f>
        <v>0.24335177318293855</v>
      </c>
      <c r="Y66" s="332">
        <f>'Provincial spending Projection '!T58/100*'Type of service'!S50</f>
        <v>0.30992914509147829</v>
      </c>
      <c r="Z66" s="332">
        <f>'Provincial spending Projection '!T58/100*'Type of service'!W50</f>
        <v>6.8873143353661848E-2</v>
      </c>
      <c r="AA66" s="332">
        <f>'Provincial spending Projection '!T58/100*'Type of service'!AA50</f>
        <v>0.37880228844514013</v>
      </c>
      <c r="AB66" s="332">
        <f>'Provincial spending Projection '!T58/100*'Type of service'!AE50</f>
        <v>0.43619657457319172</v>
      </c>
      <c r="AD66" s="332">
        <f>'Provincial spending Projection '!Y58/100*'Type of service'!G50</f>
        <v>0.53328295748221199</v>
      </c>
      <c r="AE66" s="332">
        <f>'Provincial spending Projection '!Y58/100*'Type of service'!K50</f>
        <v>0.18842664497704825</v>
      </c>
      <c r="AF66" s="332">
        <f>'Provincial spending Projection '!Y58/100*'Type of service'!O50</f>
        <v>0.18842664497704825</v>
      </c>
      <c r="AG66" s="332">
        <f>'Provincial spending Projection '!Y58/100*'Type of service'!S50</f>
        <v>0.23997733086699538</v>
      </c>
      <c r="AH66" s="332">
        <f>'Provincial spending Projection '!Y58/100*'Type of service'!W50</f>
        <v>5.3328295748221198E-2</v>
      </c>
      <c r="AI66" s="332">
        <f>'Provincial spending Projection '!Y58/100*'Type of service'!AA50</f>
        <v>0.29330562661521659</v>
      </c>
      <c r="AJ66" s="332">
        <f>'Provincial spending Projection '!Y58/100*'Type of service'!AE50</f>
        <v>0.33774587307206755</v>
      </c>
      <c r="AL66" s="332">
        <f>'Provincial spending Projection '!AD58/100*'Type of service'!G50</f>
        <v>5.8083742544042591</v>
      </c>
      <c r="AM66" s="332">
        <f>'Provincial spending Projection '!AD58/100*'Type of service'!K50</f>
        <v>2.0522922365561715</v>
      </c>
      <c r="AN66" s="332">
        <f>'Provincial spending Projection '!AD58/100*'Type of service'!O50</f>
        <v>2.0522922365561715</v>
      </c>
      <c r="AO66" s="332">
        <f>'Provincial spending Projection '!AD58/100*'Type of service'!S50</f>
        <v>2.6137684144819167</v>
      </c>
      <c r="AP66" s="332">
        <f>'Provincial spending Projection '!AD58/100*'Type of service'!W50</f>
        <v>0.58083742544042594</v>
      </c>
      <c r="AQ66" s="332">
        <f>'Provincial spending Projection '!AD58/100*'Type of service'!AA50</f>
        <v>3.1946058399223425</v>
      </c>
      <c r="AR66" s="332">
        <f>'Provincial spending Projection '!AD58/100*'Type of service'!AE50</f>
        <v>3.6786370277893639</v>
      </c>
      <c r="AT66" s="332">
        <f>'Provincial spending Projection '!AI58/100*'Type of service'!G50</f>
        <v>10.478119427847123</v>
      </c>
      <c r="AU66" s="332">
        <f>'Provincial spending Projection '!AI58/100*'Type of service'!K50</f>
        <v>3.7022688645059838</v>
      </c>
      <c r="AV66" s="332">
        <f>'Provincial spending Projection '!AI58/100*'Type of service'!O50</f>
        <v>3.7022688645059838</v>
      </c>
      <c r="AW66" s="332">
        <f>'Provincial spending Projection '!AI58/100*'Type of service'!S50</f>
        <v>4.7151537425312053</v>
      </c>
      <c r="AX66" s="332">
        <f>'Provincial spending Projection '!AI58/100*'Type of service'!W50</f>
        <v>1.0478119427847121</v>
      </c>
      <c r="AY66" s="332">
        <f>'Provincial spending Projection '!AI58/100*'Type of service'!AA50</f>
        <v>5.7629656853159172</v>
      </c>
      <c r="AZ66" s="332">
        <f>'Provincial spending Projection '!AI58/100*'Type of service'!AE50</f>
        <v>6.6361423043031778</v>
      </c>
      <c r="BB66" s="332">
        <f>'Provincial spending Projection '!AN58/100*'Type of service'!G50</f>
        <v>1.2393482036371934</v>
      </c>
      <c r="BC66" s="332">
        <f>'Provincial spending Projection '!AN58/100*'Type of service'!K50</f>
        <v>0.43790303195180835</v>
      </c>
      <c r="BD66" s="332">
        <f>'Provincial spending Projection '!AN58/100*'Type of service'!O50</f>
        <v>0.43790303195180835</v>
      </c>
      <c r="BE66" s="332">
        <f>'Provincial spending Projection '!AN58/100*'Type of service'!S50</f>
        <v>0.55770669163673703</v>
      </c>
      <c r="BF66" s="332">
        <f>'Provincial spending Projection '!AN58/100*'Type of service'!W50</f>
        <v>0.12393482036371933</v>
      </c>
      <c r="BG66" s="332">
        <f>'Provincial spending Projection '!AN58/100*'Type of service'!AA50</f>
        <v>0.68164151200045631</v>
      </c>
      <c r="BH66" s="332">
        <f>'Provincial spending Projection '!AN58/100*'Type of service'!AE50</f>
        <v>0.78492052897022246</v>
      </c>
      <c r="BJ66" s="332">
        <f>'Provincial spending Projection '!AS58/100*'Type of service'!G50</f>
        <v>0.98635251035219351</v>
      </c>
      <c r="BK66" s="332">
        <f>'Provincial spending Projection '!AS58/100*'Type of service'!K50</f>
        <v>0.34851122032444176</v>
      </c>
      <c r="BL66" s="332">
        <f>'Provincial spending Projection '!AS58/100*'Type of service'!O50</f>
        <v>0.34851122032444176</v>
      </c>
      <c r="BM66" s="332">
        <f>'Provincial spending Projection '!AS58/100*'Type of service'!S50</f>
        <v>0.4438586296584871</v>
      </c>
      <c r="BN66" s="332">
        <f>'Provincial spending Projection '!AS58/100*'Type of service'!W50</f>
        <v>9.8635251035219348E-2</v>
      </c>
      <c r="BO66" s="332">
        <f>'Provincial spending Projection '!AS58/100*'Type of service'!AA50</f>
        <v>0.54249388069370641</v>
      </c>
      <c r="BP66" s="332">
        <f>'Provincial spending Projection '!AS58/100*'Type of service'!AE50</f>
        <v>0.62468992322305594</v>
      </c>
      <c r="BR66" s="332">
        <f>'Provincial spending Projection '!AX58/100*'Type of service'!G50</f>
        <v>4.9188808378419555</v>
      </c>
      <c r="BS66" s="332">
        <f>'Provincial spending Projection '!AX58/100*'Type of service'!K50</f>
        <v>1.7380045627041578</v>
      </c>
      <c r="BT66" s="332">
        <f>'Provincial spending Projection '!AX58/100*'Type of service'!O50</f>
        <v>1.7380045627041578</v>
      </c>
      <c r="BU66" s="332">
        <f>'Provincial spending Projection '!AX58/100*'Type of service'!S50</f>
        <v>2.2134963770288798</v>
      </c>
      <c r="BV66" s="332">
        <f>'Provincial spending Projection '!AX58/100*'Type of service'!W50</f>
        <v>0.49188808378419557</v>
      </c>
      <c r="BW66" s="332">
        <f>'Provincial spending Projection '!AX58/100*'Type of service'!AA50</f>
        <v>2.7053844608130757</v>
      </c>
      <c r="BX66" s="332">
        <f>'Provincial spending Projection '!AX58/100*'Type of service'!AE50</f>
        <v>3.1152911972999053</v>
      </c>
      <c r="BZ66" s="332">
        <f>'Provincial spending Projection '!BC58/100*'Type of service'!G50</f>
        <v>3.7194302233630445</v>
      </c>
      <c r="CA66" s="332">
        <f>'Provincial spending Projection '!BC58/100*'Type of service'!K50</f>
        <v>1.3141986789216091</v>
      </c>
      <c r="CB66" s="332">
        <f>'Provincial spending Projection '!BC58/100*'Type of service'!O50</f>
        <v>1.3141986789216091</v>
      </c>
      <c r="CC66" s="332">
        <f>'Provincial spending Projection '!BC58/100*'Type of service'!S50</f>
        <v>1.6737436005133699</v>
      </c>
      <c r="CD66" s="332">
        <f>'Provincial spending Projection '!BC58/100*'Type of service'!W50</f>
        <v>0.37194302233630444</v>
      </c>
      <c r="CE66" s="332">
        <f>'Provincial spending Projection '!BC58/100*'Type of service'!AA50</f>
        <v>2.0456866228496744</v>
      </c>
      <c r="CF66" s="332">
        <f>'Provincial spending Projection '!BC58/100*'Type of service'!AE50</f>
        <v>2.3556391414632616</v>
      </c>
      <c r="CH66" s="332">
        <f>'Provincial spending Projection '!BH58/100*'Type of service'!G50</f>
        <v>0.20568069664940072</v>
      </c>
      <c r="CI66" s="332">
        <f>'Provincial spending Projection '!BH58/100*'Type of service'!K50</f>
        <v>7.2673846149454935E-2</v>
      </c>
      <c r="CJ66" s="332">
        <f>'Provincial spending Projection '!BH58/100*'Type of service'!O50</f>
        <v>7.2673846149454935E-2</v>
      </c>
      <c r="CK66" s="332">
        <f>'Provincial spending Projection '!BH58/100*'Type of service'!S50</f>
        <v>9.2556313492230327E-2</v>
      </c>
      <c r="CL66" s="332">
        <f>'Provincial spending Projection '!BH58/100*'Type of service'!W50</f>
        <v>2.0568069664940073E-2</v>
      </c>
      <c r="CM66" s="332">
        <f>'Provincial spending Projection '!BH58/100*'Type of service'!AA50</f>
        <v>0.1131243831571704</v>
      </c>
      <c r="CN66" s="332">
        <f>'Provincial spending Projection '!BH58/100*'Type of service'!AE50</f>
        <v>0.13026444121128714</v>
      </c>
      <c r="CP66" s="333">
        <f t="shared" si="2"/>
        <v>100.00000000000001</v>
      </c>
    </row>
    <row r="67" spans="1:94" ht="18.75">
      <c r="A67" s="348">
        <f t="shared" si="3"/>
        <v>24</v>
      </c>
      <c r="B67" s="8">
        <f t="shared" si="4"/>
        <v>2039</v>
      </c>
      <c r="C67" s="328">
        <f>'Provincial spending Projection '!C59</f>
        <v>19038.256008065113</v>
      </c>
      <c r="D67" s="297">
        <f t="shared" si="1"/>
        <v>4.1661509464266295</v>
      </c>
      <c r="E67" s="329"/>
      <c r="F67" s="330">
        <f>'Provincial spending Projection '!J59/100*'Type of service'!G51</f>
        <v>0.36396243545432494</v>
      </c>
      <c r="G67" s="330">
        <f>'Provincial spending Projection '!J59/100*'Type of service'!K51</f>
        <v>0.12860006052719483</v>
      </c>
      <c r="H67" s="330">
        <f>'Provincial spending Projection '!J59/100*'Type of service'!O51</f>
        <v>0.12860006052719483</v>
      </c>
      <c r="I67" s="330">
        <f>'Provincial spending Projection '!J59/100*'Type of service'!S51</f>
        <v>0.16378309595444623</v>
      </c>
      <c r="J67" s="330">
        <f>'Provincial spending Projection '!J59/100*'Type of service'!W51</f>
        <v>3.63962435454325E-2</v>
      </c>
      <c r="K67" s="330">
        <f>'Provincial spending Projection '!J59/100*'Type of service'!AA51</f>
        <v>0.20017933949987873</v>
      </c>
      <c r="L67" s="330">
        <f>'Provincial spending Projection '!J59/100*'Type of service'!AE51</f>
        <v>0.2305095424544058</v>
      </c>
      <c r="N67" s="331">
        <f>'Provincial spending Projection '!O59/100*'Type of service'!G51</f>
        <v>0.12760446129214248</v>
      </c>
      <c r="O67" s="331">
        <f>'Provincial spending Projection '!O59/100*'Type of service'!K51</f>
        <v>4.5086909656557012E-2</v>
      </c>
      <c r="P67" s="331">
        <f>'Provincial spending Projection '!O59/100*'Type of service'!O51</f>
        <v>4.5086909656557012E-2</v>
      </c>
      <c r="Q67" s="331">
        <f>'Provincial spending Projection '!O59/100*'Type of service'!S51</f>
        <v>5.7422007581464117E-2</v>
      </c>
      <c r="R67" s="331">
        <f>'Provincial spending Projection '!O59/100*'Type of service'!W51</f>
        <v>1.2760446129214249E-2</v>
      </c>
      <c r="S67" s="331">
        <f>'Provincial spending Projection '!O59/100*'Type of service'!AA51</f>
        <v>7.0182453710678369E-2</v>
      </c>
      <c r="T67" s="331">
        <f>'Provincial spending Projection '!O59/100*'Type of service'!AE51</f>
        <v>8.0816158818356909E-2</v>
      </c>
      <c r="V67" s="332">
        <f>'Provincial spending Projection '!T59/100*'Type of service'!G51</f>
        <v>0.68873143353661848</v>
      </c>
      <c r="W67" s="332">
        <f>'Provincial spending Projection '!T59/100*'Type of service'!K51</f>
        <v>0.24335177318293855</v>
      </c>
      <c r="X67" s="332">
        <f>'Provincial spending Projection '!T59/100*'Type of service'!O51</f>
        <v>0.24335177318293855</v>
      </c>
      <c r="Y67" s="332">
        <f>'Provincial spending Projection '!T59/100*'Type of service'!S51</f>
        <v>0.30992914509147829</v>
      </c>
      <c r="Z67" s="332">
        <f>'Provincial spending Projection '!T59/100*'Type of service'!W51</f>
        <v>6.8873143353661848E-2</v>
      </c>
      <c r="AA67" s="332">
        <f>'Provincial spending Projection '!T59/100*'Type of service'!AA51</f>
        <v>0.37880228844514013</v>
      </c>
      <c r="AB67" s="332">
        <f>'Provincial spending Projection '!T59/100*'Type of service'!AE51</f>
        <v>0.43619657457319172</v>
      </c>
      <c r="AD67" s="332">
        <f>'Provincial spending Projection '!Y59/100*'Type of service'!G51</f>
        <v>0.53328295748221211</v>
      </c>
      <c r="AE67" s="332">
        <f>'Provincial spending Projection '!Y59/100*'Type of service'!K51</f>
        <v>0.18842664497704828</v>
      </c>
      <c r="AF67" s="332">
        <f>'Provincial spending Projection '!Y59/100*'Type of service'!O51</f>
        <v>0.18842664497704828</v>
      </c>
      <c r="AG67" s="332">
        <f>'Provincial spending Projection '!Y59/100*'Type of service'!S51</f>
        <v>0.23997733086699544</v>
      </c>
      <c r="AH67" s="332">
        <f>'Provincial spending Projection '!Y59/100*'Type of service'!W51</f>
        <v>5.3328295748221205E-2</v>
      </c>
      <c r="AI67" s="332">
        <f>'Provincial spending Projection '!Y59/100*'Type of service'!AA51</f>
        <v>0.29330562661521664</v>
      </c>
      <c r="AJ67" s="332">
        <f>'Provincial spending Projection '!Y59/100*'Type of service'!AE51</f>
        <v>0.33774587307206766</v>
      </c>
      <c r="AL67" s="332">
        <f>'Provincial spending Projection '!AD59/100*'Type of service'!G51</f>
        <v>5.8083742544042591</v>
      </c>
      <c r="AM67" s="332">
        <f>'Provincial spending Projection '!AD59/100*'Type of service'!K51</f>
        <v>2.0522922365561715</v>
      </c>
      <c r="AN67" s="332">
        <f>'Provincial spending Projection '!AD59/100*'Type of service'!O51</f>
        <v>2.0522922365561715</v>
      </c>
      <c r="AO67" s="332">
        <f>'Provincial spending Projection '!AD59/100*'Type of service'!S51</f>
        <v>2.6137684144819167</v>
      </c>
      <c r="AP67" s="332">
        <f>'Provincial spending Projection '!AD59/100*'Type of service'!W51</f>
        <v>0.58083742544042594</v>
      </c>
      <c r="AQ67" s="332">
        <f>'Provincial spending Projection '!AD59/100*'Type of service'!AA51</f>
        <v>3.1946058399223425</v>
      </c>
      <c r="AR67" s="332">
        <f>'Provincial spending Projection '!AD59/100*'Type of service'!AE51</f>
        <v>3.6786370277893639</v>
      </c>
      <c r="AT67" s="332">
        <f>'Provincial spending Projection '!AI59/100*'Type of service'!G51</f>
        <v>10.478119427847126</v>
      </c>
      <c r="AU67" s="332">
        <f>'Provincial spending Projection '!AI59/100*'Type of service'!K51</f>
        <v>3.7022688645059847</v>
      </c>
      <c r="AV67" s="332">
        <f>'Provincial spending Projection '!AI59/100*'Type of service'!O51</f>
        <v>3.7022688645059847</v>
      </c>
      <c r="AW67" s="332">
        <f>'Provincial spending Projection '!AI59/100*'Type of service'!S51</f>
        <v>4.7151537425312062</v>
      </c>
      <c r="AX67" s="332">
        <f>'Provincial spending Projection '!AI59/100*'Type of service'!W51</f>
        <v>1.0478119427847126</v>
      </c>
      <c r="AY67" s="332">
        <f>'Provincial spending Projection '!AI59/100*'Type of service'!AA51</f>
        <v>5.762965685315919</v>
      </c>
      <c r="AZ67" s="332">
        <f>'Provincial spending Projection '!AI59/100*'Type of service'!AE51</f>
        <v>6.6361423043031795</v>
      </c>
      <c r="BB67" s="332">
        <f>'Provincial spending Projection '!AN59/100*'Type of service'!G51</f>
        <v>1.2393482036371937</v>
      </c>
      <c r="BC67" s="332">
        <f>'Provincial spending Projection '!AN59/100*'Type of service'!K51</f>
        <v>0.43790303195180846</v>
      </c>
      <c r="BD67" s="332">
        <f>'Provincial spending Projection '!AN59/100*'Type of service'!O51</f>
        <v>0.43790303195180846</v>
      </c>
      <c r="BE67" s="332">
        <f>'Provincial spending Projection '!AN59/100*'Type of service'!S51</f>
        <v>0.55770669163673714</v>
      </c>
      <c r="BF67" s="332">
        <f>'Provincial spending Projection '!AN59/100*'Type of service'!W51</f>
        <v>0.12393482036371936</v>
      </c>
      <c r="BG67" s="332">
        <f>'Provincial spending Projection '!AN59/100*'Type of service'!AA51</f>
        <v>0.68164151200045642</v>
      </c>
      <c r="BH67" s="332">
        <f>'Provincial spending Projection '!AN59/100*'Type of service'!AE51</f>
        <v>0.78492052897022258</v>
      </c>
      <c r="BJ67" s="332">
        <f>'Provincial spending Projection '!AS59/100*'Type of service'!G51</f>
        <v>0.98635251035219351</v>
      </c>
      <c r="BK67" s="332">
        <f>'Provincial spending Projection '!AS59/100*'Type of service'!K51</f>
        <v>0.34851122032444176</v>
      </c>
      <c r="BL67" s="332">
        <f>'Provincial spending Projection '!AS59/100*'Type of service'!O51</f>
        <v>0.34851122032444176</v>
      </c>
      <c r="BM67" s="332">
        <f>'Provincial spending Projection '!AS59/100*'Type of service'!S51</f>
        <v>0.4438586296584871</v>
      </c>
      <c r="BN67" s="332">
        <f>'Provincial spending Projection '!AS59/100*'Type of service'!W51</f>
        <v>9.8635251035219348E-2</v>
      </c>
      <c r="BO67" s="332">
        <f>'Provincial spending Projection '!AS59/100*'Type of service'!AA51</f>
        <v>0.54249388069370641</v>
      </c>
      <c r="BP67" s="332">
        <f>'Provincial spending Projection '!AS59/100*'Type of service'!AE51</f>
        <v>0.62468992322305594</v>
      </c>
      <c r="BR67" s="332">
        <f>'Provincial spending Projection '!AX59/100*'Type of service'!G51</f>
        <v>4.9188808378419573</v>
      </c>
      <c r="BS67" s="332">
        <f>'Provincial spending Projection '!AX59/100*'Type of service'!K51</f>
        <v>1.7380045627041585</v>
      </c>
      <c r="BT67" s="332">
        <f>'Provincial spending Projection '!AX59/100*'Type of service'!O51</f>
        <v>1.7380045627041585</v>
      </c>
      <c r="BU67" s="332">
        <f>'Provincial spending Projection '!AX59/100*'Type of service'!S51</f>
        <v>2.2134963770288807</v>
      </c>
      <c r="BV67" s="332">
        <f>'Provincial spending Projection '!AX59/100*'Type of service'!W51</f>
        <v>0.49188808378419574</v>
      </c>
      <c r="BW67" s="332">
        <f>'Provincial spending Projection '!AX59/100*'Type of service'!AA51</f>
        <v>2.7053844608130766</v>
      </c>
      <c r="BX67" s="332">
        <f>'Provincial spending Projection '!AX59/100*'Type of service'!AE51</f>
        <v>3.1152911972999062</v>
      </c>
      <c r="BZ67" s="332">
        <f>'Provincial spending Projection '!BC59/100*'Type of service'!G51</f>
        <v>3.7194302233630436</v>
      </c>
      <c r="CA67" s="332">
        <f>'Provincial spending Projection '!BC59/100*'Type of service'!K51</f>
        <v>1.3141986789216089</v>
      </c>
      <c r="CB67" s="332">
        <f>'Provincial spending Projection '!BC59/100*'Type of service'!O51</f>
        <v>1.3141986789216089</v>
      </c>
      <c r="CC67" s="332">
        <f>'Provincial spending Projection '!BC59/100*'Type of service'!S51</f>
        <v>1.6737436005133697</v>
      </c>
      <c r="CD67" s="332">
        <f>'Provincial spending Projection '!BC59/100*'Type of service'!W51</f>
        <v>0.37194302233630439</v>
      </c>
      <c r="CE67" s="332">
        <f>'Provincial spending Projection '!BC59/100*'Type of service'!AA51</f>
        <v>2.045686622849674</v>
      </c>
      <c r="CF67" s="332">
        <f>'Provincial spending Projection '!BC59/100*'Type of service'!AE51</f>
        <v>2.3556391414632611</v>
      </c>
      <c r="CH67" s="332">
        <f>'Provincial spending Projection '!BH59/100*'Type of service'!G51</f>
        <v>0.20568069664940081</v>
      </c>
      <c r="CI67" s="332">
        <f>'Provincial spending Projection '!BH59/100*'Type of service'!K51</f>
        <v>7.2673846149454963E-2</v>
      </c>
      <c r="CJ67" s="332">
        <f>'Provincial spending Projection '!BH59/100*'Type of service'!O51</f>
        <v>7.2673846149454963E-2</v>
      </c>
      <c r="CK67" s="332">
        <f>'Provincial spending Projection '!BH59/100*'Type of service'!S51</f>
        <v>9.2556313492230355E-2</v>
      </c>
      <c r="CL67" s="332">
        <f>'Provincial spending Projection '!BH59/100*'Type of service'!W51</f>
        <v>2.056806966494008E-2</v>
      </c>
      <c r="CM67" s="332">
        <f>'Provincial spending Projection '!BH59/100*'Type of service'!AA51</f>
        <v>0.11312438315717044</v>
      </c>
      <c r="CN67" s="332">
        <f>'Provincial spending Projection '!BH59/100*'Type of service'!AE51</f>
        <v>0.13026444121128716</v>
      </c>
      <c r="CP67" s="333">
        <f t="shared" si="2"/>
        <v>100.00000000000001</v>
      </c>
    </row>
    <row r="68" spans="1:94" ht="18.75">
      <c r="A68" s="348">
        <f t="shared" si="3"/>
        <v>25</v>
      </c>
      <c r="B68" s="67">
        <f t="shared" si="4"/>
        <v>2040</v>
      </c>
      <c r="C68" s="328">
        <f>'Provincial spending Projection '!C60</f>
        <v>19808.931845808871</v>
      </c>
      <c r="D68" s="297">
        <f t="shared" si="1"/>
        <v>4.0480379999999965</v>
      </c>
      <c r="E68" s="329"/>
      <c r="F68" s="330">
        <f>'Provincial spending Projection '!J60/100*'Type of service'!G52</f>
        <v>0.36396243545432488</v>
      </c>
      <c r="G68" s="330">
        <f>'Provincial spending Projection '!J60/100*'Type of service'!K52</f>
        <v>0.1286000605271948</v>
      </c>
      <c r="H68" s="330">
        <f>'Provincial spending Projection '!J60/100*'Type of service'!O52</f>
        <v>0.1286000605271948</v>
      </c>
      <c r="I68" s="330">
        <f>'Provincial spending Projection '!J60/100*'Type of service'!S52</f>
        <v>0.16378309595444618</v>
      </c>
      <c r="J68" s="330">
        <f>'Provincial spending Projection '!J60/100*'Type of service'!W52</f>
        <v>3.6396243545432486E-2</v>
      </c>
      <c r="K68" s="330">
        <f>'Provincial spending Projection '!J60/100*'Type of service'!AA52</f>
        <v>0.20017933949987868</v>
      </c>
      <c r="L68" s="330">
        <f>'Provincial spending Projection '!J60/100*'Type of service'!AE52</f>
        <v>0.23050954245440575</v>
      </c>
      <c r="N68" s="331">
        <f>'Provincial spending Projection '!O60/100*'Type of service'!G52</f>
        <v>0.12760446129214245</v>
      </c>
      <c r="O68" s="331">
        <f>'Provincial spending Projection '!O60/100*'Type of service'!K52</f>
        <v>4.5086909656557005E-2</v>
      </c>
      <c r="P68" s="331">
        <f>'Provincial spending Projection '!O60/100*'Type of service'!O52</f>
        <v>4.5086909656557005E-2</v>
      </c>
      <c r="Q68" s="331">
        <f>'Provincial spending Projection '!O60/100*'Type of service'!S52</f>
        <v>5.7422007581464103E-2</v>
      </c>
      <c r="R68" s="331">
        <f>'Provincial spending Projection '!O60/100*'Type of service'!W52</f>
        <v>1.2760446129214245E-2</v>
      </c>
      <c r="S68" s="331">
        <f>'Provincial spending Projection '!O60/100*'Type of service'!AA52</f>
        <v>7.0182453710678355E-2</v>
      </c>
      <c r="T68" s="331">
        <f>'Provincial spending Projection '!O60/100*'Type of service'!AE52</f>
        <v>8.0816158818356881E-2</v>
      </c>
      <c r="V68" s="332">
        <f>'Provincial spending Projection '!T60/100*'Type of service'!G52</f>
        <v>0.68873143353661848</v>
      </c>
      <c r="W68" s="332">
        <f>'Provincial spending Projection '!T60/100*'Type of service'!K52</f>
        <v>0.24335177318293855</v>
      </c>
      <c r="X68" s="332">
        <f>'Provincial spending Projection '!T60/100*'Type of service'!O52</f>
        <v>0.24335177318293855</v>
      </c>
      <c r="Y68" s="332">
        <f>'Provincial spending Projection '!T60/100*'Type of service'!S52</f>
        <v>0.30992914509147829</v>
      </c>
      <c r="Z68" s="332">
        <f>'Provincial spending Projection '!T60/100*'Type of service'!W52</f>
        <v>6.8873143353661848E-2</v>
      </c>
      <c r="AA68" s="332">
        <f>'Provincial spending Projection '!T60/100*'Type of service'!AA52</f>
        <v>0.37880228844514013</v>
      </c>
      <c r="AB68" s="332">
        <f>'Provincial spending Projection '!T60/100*'Type of service'!AE52</f>
        <v>0.43619657457319172</v>
      </c>
      <c r="AD68" s="332">
        <f>'Provincial spending Projection '!Y60/100*'Type of service'!G52</f>
        <v>0.53328295748221199</v>
      </c>
      <c r="AE68" s="332">
        <f>'Provincial spending Projection '!Y60/100*'Type of service'!K52</f>
        <v>0.18842664497704825</v>
      </c>
      <c r="AF68" s="332">
        <f>'Provincial spending Projection '!Y60/100*'Type of service'!O52</f>
        <v>0.18842664497704825</v>
      </c>
      <c r="AG68" s="332">
        <f>'Provincial spending Projection '!Y60/100*'Type of service'!S52</f>
        <v>0.23997733086699538</v>
      </c>
      <c r="AH68" s="332">
        <f>'Provincial spending Projection '!Y60/100*'Type of service'!W52</f>
        <v>5.3328295748221198E-2</v>
      </c>
      <c r="AI68" s="332">
        <f>'Provincial spending Projection '!Y60/100*'Type of service'!AA52</f>
        <v>0.29330562661521659</v>
      </c>
      <c r="AJ68" s="332">
        <f>'Provincial spending Projection '!Y60/100*'Type of service'!AE52</f>
        <v>0.33774587307206755</v>
      </c>
      <c r="AL68" s="332">
        <f>'Provincial spending Projection '!AD60/100*'Type of service'!G52</f>
        <v>5.8083742544042591</v>
      </c>
      <c r="AM68" s="332">
        <f>'Provincial spending Projection '!AD60/100*'Type of service'!K52</f>
        <v>2.0522922365561715</v>
      </c>
      <c r="AN68" s="332">
        <f>'Provincial spending Projection '!AD60/100*'Type of service'!O52</f>
        <v>2.0522922365561715</v>
      </c>
      <c r="AO68" s="332">
        <f>'Provincial spending Projection '!AD60/100*'Type of service'!S52</f>
        <v>2.6137684144819167</v>
      </c>
      <c r="AP68" s="332">
        <f>'Provincial spending Projection '!AD60/100*'Type of service'!W52</f>
        <v>0.58083742544042594</v>
      </c>
      <c r="AQ68" s="332">
        <f>'Provincial spending Projection '!AD60/100*'Type of service'!AA52</f>
        <v>3.1946058399223425</v>
      </c>
      <c r="AR68" s="332">
        <f>'Provincial spending Projection '!AD60/100*'Type of service'!AE52</f>
        <v>3.6786370277893639</v>
      </c>
      <c r="AT68" s="332">
        <f>'Provincial spending Projection '!AI60/100*'Type of service'!G52</f>
        <v>10.478119427847123</v>
      </c>
      <c r="AU68" s="332">
        <f>'Provincial spending Projection '!AI60/100*'Type of service'!K52</f>
        <v>3.7022688645059838</v>
      </c>
      <c r="AV68" s="332">
        <f>'Provincial spending Projection '!AI60/100*'Type of service'!O52</f>
        <v>3.7022688645059838</v>
      </c>
      <c r="AW68" s="332">
        <f>'Provincial spending Projection '!AI60/100*'Type of service'!S52</f>
        <v>4.7151537425312053</v>
      </c>
      <c r="AX68" s="332">
        <f>'Provincial spending Projection '!AI60/100*'Type of service'!W52</f>
        <v>1.0478119427847121</v>
      </c>
      <c r="AY68" s="332">
        <f>'Provincial spending Projection '!AI60/100*'Type of service'!AA52</f>
        <v>5.7629656853159172</v>
      </c>
      <c r="AZ68" s="332">
        <f>'Provincial spending Projection '!AI60/100*'Type of service'!AE52</f>
        <v>6.6361423043031778</v>
      </c>
      <c r="BB68" s="332">
        <f>'Provincial spending Projection '!AN60/100*'Type of service'!G52</f>
        <v>1.2393482036371934</v>
      </c>
      <c r="BC68" s="332">
        <f>'Provincial spending Projection '!AN60/100*'Type of service'!K52</f>
        <v>0.43790303195180835</v>
      </c>
      <c r="BD68" s="332">
        <f>'Provincial spending Projection '!AN60/100*'Type of service'!O52</f>
        <v>0.43790303195180835</v>
      </c>
      <c r="BE68" s="332">
        <f>'Provincial spending Projection '!AN60/100*'Type of service'!S52</f>
        <v>0.55770669163673703</v>
      </c>
      <c r="BF68" s="332">
        <f>'Provincial spending Projection '!AN60/100*'Type of service'!W52</f>
        <v>0.12393482036371933</v>
      </c>
      <c r="BG68" s="332">
        <f>'Provincial spending Projection '!AN60/100*'Type of service'!AA52</f>
        <v>0.68164151200045631</v>
      </c>
      <c r="BH68" s="332">
        <f>'Provincial spending Projection '!AN60/100*'Type of service'!AE52</f>
        <v>0.78492052897022246</v>
      </c>
      <c r="BJ68" s="332">
        <f>'Provincial spending Projection '!AS60/100*'Type of service'!G52</f>
        <v>0.98635251035219351</v>
      </c>
      <c r="BK68" s="332">
        <f>'Provincial spending Projection '!AS60/100*'Type of service'!K52</f>
        <v>0.34851122032444176</v>
      </c>
      <c r="BL68" s="332">
        <f>'Provincial spending Projection '!AS60/100*'Type of service'!O52</f>
        <v>0.34851122032444176</v>
      </c>
      <c r="BM68" s="332">
        <f>'Provincial spending Projection '!AS60/100*'Type of service'!S52</f>
        <v>0.4438586296584871</v>
      </c>
      <c r="BN68" s="332">
        <f>'Provincial spending Projection '!AS60/100*'Type of service'!W52</f>
        <v>9.8635251035219348E-2</v>
      </c>
      <c r="BO68" s="332">
        <f>'Provincial spending Projection '!AS60/100*'Type of service'!AA52</f>
        <v>0.54249388069370641</v>
      </c>
      <c r="BP68" s="332">
        <f>'Provincial spending Projection '!AS60/100*'Type of service'!AE52</f>
        <v>0.62468992322305594</v>
      </c>
      <c r="BR68" s="332">
        <f>'Provincial spending Projection '!AX60/100*'Type of service'!G52</f>
        <v>4.9188808378419555</v>
      </c>
      <c r="BS68" s="332">
        <f>'Provincial spending Projection '!AX60/100*'Type of service'!K52</f>
        <v>1.7380045627041578</v>
      </c>
      <c r="BT68" s="332">
        <f>'Provincial spending Projection '!AX60/100*'Type of service'!O52</f>
        <v>1.7380045627041578</v>
      </c>
      <c r="BU68" s="332">
        <f>'Provincial spending Projection '!AX60/100*'Type of service'!S52</f>
        <v>2.2134963770288798</v>
      </c>
      <c r="BV68" s="332">
        <f>'Provincial spending Projection '!AX60/100*'Type of service'!W52</f>
        <v>0.49188808378419557</v>
      </c>
      <c r="BW68" s="332">
        <f>'Provincial spending Projection '!AX60/100*'Type of service'!AA52</f>
        <v>2.7053844608130757</v>
      </c>
      <c r="BX68" s="332">
        <f>'Provincial spending Projection '!AX60/100*'Type of service'!AE52</f>
        <v>3.1152911972999053</v>
      </c>
      <c r="BZ68" s="332">
        <f>'Provincial spending Projection '!BC60/100*'Type of service'!G52</f>
        <v>3.7194302233630427</v>
      </c>
      <c r="CA68" s="332">
        <f>'Provincial spending Projection '!BC60/100*'Type of service'!K52</f>
        <v>1.3141986789216087</v>
      </c>
      <c r="CB68" s="332">
        <f>'Provincial spending Projection '!BC60/100*'Type of service'!O52</f>
        <v>1.3141986789216087</v>
      </c>
      <c r="CC68" s="332">
        <f>'Provincial spending Projection '!BC60/100*'Type of service'!S52</f>
        <v>1.6737436005133692</v>
      </c>
      <c r="CD68" s="332">
        <f>'Provincial spending Projection '!BC60/100*'Type of service'!W52</f>
        <v>0.37194302233630427</v>
      </c>
      <c r="CE68" s="332">
        <f>'Provincial spending Projection '!BC60/100*'Type of service'!AA52</f>
        <v>2.0456866228496735</v>
      </c>
      <c r="CF68" s="332">
        <f>'Provincial spending Projection '!BC60/100*'Type of service'!AE52</f>
        <v>2.3556391414632603</v>
      </c>
      <c r="CH68" s="332">
        <f>'Provincial spending Projection '!BH60/100*'Type of service'!G52</f>
        <v>0.20568069664940075</v>
      </c>
      <c r="CI68" s="332">
        <f>'Provincial spending Projection '!BH60/100*'Type of service'!K52</f>
        <v>7.2673846149454935E-2</v>
      </c>
      <c r="CJ68" s="332">
        <f>'Provincial spending Projection '!BH60/100*'Type of service'!O52</f>
        <v>7.2673846149454935E-2</v>
      </c>
      <c r="CK68" s="332">
        <f>'Provincial spending Projection '!BH60/100*'Type of service'!S52</f>
        <v>9.2556313492230341E-2</v>
      </c>
      <c r="CL68" s="332">
        <f>'Provincial spending Projection '!BH60/100*'Type of service'!W52</f>
        <v>2.0568069664940077E-2</v>
      </c>
      <c r="CM68" s="332">
        <f>'Provincial spending Projection '!BH60/100*'Type of service'!AA52</f>
        <v>0.11312438315717041</v>
      </c>
      <c r="CN68" s="332">
        <f>'Provincial spending Projection '!BH60/100*'Type of service'!AE52</f>
        <v>0.13026444121128714</v>
      </c>
      <c r="CP68" s="333">
        <f t="shared" si="2"/>
        <v>100.00000000000001</v>
      </c>
    </row>
    <row r="69" spans="1:94" ht="18.75">
      <c r="A69" s="348">
        <f t="shared" si="3"/>
        <v>26</v>
      </c>
      <c r="B69" s="8">
        <f t="shared" si="4"/>
        <v>2041</v>
      </c>
      <c r="C69" s="328">
        <f>'Provincial spending Projection '!C61</f>
        <v>20610.804934321317</v>
      </c>
      <c r="D69" s="297">
        <f t="shared" si="1"/>
        <v>4.0480380000000071</v>
      </c>
      <c r="E69" s="329"/>
      <c r="F69" s="330">
        <f>'Provincial spending Projection '!J61/100*'Type of service'!G53</f>
        <v>0.36396243545432488</v>
      </c>
      <c r="G69" s="330">
        <f>'Provincial spending Projection '!J61/100*'Type of service'!K53</f>
        <v>0.1286000605271948</v>
      </c>
      <c r="H69" s="330">
        <f>'Provincial spending Projection '!J61/100*'Type of service'!O53</f>
        <v>0.1286000605271948</v>
      </c>
      <c r="I69" s="330">
        <f>'Provincial spending Projection '!J61/100*'Type of service'!S53</f>
        <v>0.16378309595444618</v>
      </c>
      <c r="J69" s="330">
        <f>'Provincial spending Projection '!J61/100*'Type of service'!W53</f>
        <v>3.6396243545432486E-2</v>
      </c>
      <c r="K69" s="330">
        <f>'Provincial spending Projection '!J61/100*'Type of service'!AA53</f>
        <v>0.20017933949987868</v>
      </c>
      <c r="L69" s="330">
        <f>'Provincial spending Projection '!J61/100*'Type of service'!AE53</f>
        <v>0.23050954245440575</v>
      </c>
      <c r="N69" s="331">
        <f>'Provincial spending Projection '!O61/100*'Type of service'!G53</f>
        <v>0.12760446129214245</v>
      </c>
      <c r="O69" s="331">
        <f>'Provincial spending Projection '!O61/100*'Type of service'!K53</f>
        <v>4.5086909656557005E-2</v>
      </c>
      <c r="P69" s="331">
        <f>'Provincial spending Projection '!O61/100*'Type of service'!O53</f>
        <v>4.5086909656557005E-2</v>
      </c>
      <c r="Q69" s="331">
        <f>'Provincial spending Projection '!O61/100*'Type of service'!S53</f>
        <v>5.7422007581464103E-2</v>
      </c>
      <c r="R69" s="331">
        <f>'Provincial spending Projection '!O61/100*'Type of service'!W53</f>
        <v>1.2760446129214245E-2</v>
      </c>
      <c r="S69" s="331">
        <f>'Provincial spending Projection '!O61/100*'Type of service'!AA53</f>
        <v>7.0182453710678355E-2</v>
      </c>
      <c r="T69" s="331">
        <f>'Provincial spending Projection '!O61/100*'Type of service'!AE53</f>
        <v>8.0816158818356881E-2</v>
      </c>
      <c r="V69" s="332">
        <f>'Provincial spending Projection '!T61/100*'Type of service'!G53</f>
        <v>0.68873143353661848</v>
      </c>
      <c r="W69" s="332">
        <f>'Provincial spending Projection '!T61/100*'Type of service'!K53</f>
        <v>0.24335177318293855</v>
      </c>
      <c r="X69" s="332">
        <f>'Provincial spending Projection '!T61/100*'Type of service'!O53</f>
        <v>0.24335177318293855</v>
      </c>
      <c r="Y69" s="332">
        <f>'Provincial spending Projection '!T61/100*'Type of service'!S53</f>
        <v>0.30992914509147829</v>
      </c>
      <c r="Z69" s="332">
        <f>'Provincial spending Projection '!T61/100*'Type of service'!W53</f>
        <v>6.8873143353661848E-2</v>
      </c>
      <c r="AA69" s="332">
        <f>'Provincial spending Projection '!T61/100*'Type of service'!AA53</f>
        <v>0.37880228844514013</v>
      </c>
      <c r="AB69" s="332">
        <f>'Provincial spending Projection '!T61/100*'Type of service'!AE53</f>
        <v>0.43619657457319172</v>
      </c>
      <c r="AD69" s="332">
        <f>'Provincial spending Projection '!Y61/100*'Type of service'!G53</f>
        <v>0.53328295748221199</v>
      </c>
      <c r="AE69" s="332">
        <f>'Provincial spending Projection '!Y61/100*'Type of service'!K53</f>
        <v>0.18842664497704825</v>
      </c>
      <c r="AF69" s="332">
        <f>'Provincial spending Projection '!Y61/100*'Type of service'!O53</f>
        <v>0.18842664497704825</v>
      </c>
      <c r="AG69" s="332">
        <f>'Provincial spending Projection '!Y61/100*'Type of service'!S53</f>
        <v>0.23997733086699538</v>
      </c>
      <c r="AH69" s="332">
        <f>'Provincial spending Projection '!Y61/100*'Type of service'!W53</f>
        <v>5.3328295748221198E-2</v>
      </c>
      <c r="AI69" s="332">
        <f>'Provincial spending Projection '!Y61/100*'Type of service'!AA53</f>
        <v>0.29330562661521659</v>
      </c>
      <c r="AJ69" s="332">
        <f>'Provincial spending Projection '!Y61/100*'Type of service'!AE53</f>
        <v>0.33774587307206755</v>
      </c>
      <c r="AL69" s="332">
        <f>'Provincial spending Projection '!AD61/100*'Type of service'!G53</f>
        <v>5.8083742544042583</v>
      </c>
      <c r="AM69" s="332">
        <f>'Provincial spending Projection '!AD61/100*'Type of service'!K53</f>
        <v>2.0522922365561715</v>
      </c>
      <c r="AN69" s="332">
        <f>'Provincial spending Projection '!AD61/100*'Type of service'!O53</f>
        <v>2.0522922365561715</v>
      </c>
      <c r="AO69" s="332">
        <f>'Provincial spending Projection '!AD61/100*'Type of service'!S53</f>
        <v>2.6137684144819162</v>
      </c>
      <c r="AP69" s="332">
        <f>'Provincial spending Projection '!AD61/100*'Type of service'!W53</f>
        <v>0.58083742544042583</v>
      </c>
      <c r="AQ69" s="332">
        <f>'Provincial spending Projection '!AD61/100*'Type of service'!AA53</f>
        <v>3.194605839922342</v>
      </c>
      <c r="AR69" s="332">
        <f>'Provincial spending Projection '!AD61/100*'Type of service'!AE53</f>
        <v>3.6786370277893634</v>
      </c>
      <c r="AT69" s="332">
        <f>'Provincial spending Projection '!AI61/100*'Type of service'!G53</f>
        <v>10.478119427847123</v>
      </c>
      <c r="AU69" s="332">
        <f>'Provincial spending Projection '!AI61/100*'Type of service'!K53</f>
        <v>3.7022688645059838</v>
      </c>
      <c r="AV69" s="332">
        <f>'Provincial spending Projection '!AI61/100*'Type of service'!O53</f>
        <v>3.7022688645059838</v>
      </c>
      <c r="AW69" s="332">
        <f>'Provincial spending Projection '!AI61/100*'Type of service'!S53</f>
        <v>4.7151537425312053</v>
      </c>
      <c r="AX69" s="332">
        <f>'Provincial spending Projection '!AI61/100*'Type of service'!W53</f>
        <v>1.0478119427847121</v>
      </c>
      <c r="AY69" s="332">
        <f>'Provincial spending Projection '!AI61/100*'Type of service'!AA53</f>
        <v>5.7629656853159172</v>
      </c>
      <c r="AZ69" s="332">
        <f>'Provincial spending Projection '!AI61/100*'Type of service'!AE53</f>
        <v>6.6361423043031778</v>
      </c>
      <c r="BB69" s="332">
        <f>'Provincial spending Projection '!AN61/100*'Type of service'!G53</f>
        <v>1.2393482036371934</v>
      </c>
      <c r="BC69" s="332">
        <f>'Provincial spending Projection '!AN61/100*'Type of service'!K53</f>
        <v>0.43790303195180835</v>
      </c>
      <c r="BD69" s="332">
        <f>'Provincial spending Projection '!AN61/100*'Type of service'!O53</f>
        <v>0.43790303195180835</v>
      </c>
      <c r="BE69" s="332">
        <f>'Provincial spending Projection '!AN61/100*'Type of service'!S53</f>
        <v>0.55770669163673703</v>
      </c>
      <c r="BF69" s="332">
        <f>'Provincial spending Projection '!AN61/100*'Type of service'!W53</f>
        <v>0.12393482036371933</v>
      </c>
      <c r="BG69" s="332">
        <f>'Provincial spending Projection '!AN61/100*'Type of service'!AA53</f>
        <v>0.68164151200045631</v>
      </c>
      <c r="BH69" s="332">
        <f>'Provincial spending Projection '!AN61/100*'Type of service'!AE53</f>
        <v>0.78492052897022246</v>
      </c>
      <c r="BJ69" s="332">
        <f>'Provincial spending Projection '!AS61/100*'Type of service'!G53</f>
        <v>0.98635251035219351</v>
      </c>
      <c r="BK69" s="332">
        <f>'Provincial spending Projection '!AS61/100*'Type of service'!K53</f>
        <v>0.34851122032444176</v>
      </c>
      <c r="BL69" s="332">
        <f>'Provincial spending Projection '!AS61/100*'Type of service'!O53</f>
        <v>0.34851122032444176</v>
      </c>
      <c r="BM69" s="332">
        <f>'Provincial spending Projection '!AS61/100*'Type of service'!S53</f>
        <v>0.4438586296584871</v>
      </c>
      <c r="BN69" s="332">
        <f>'Provincial spending Projection '!AS61/100*'Type of service'!W53</f>
        <v>9.8635251035219348E-2</v>
      </c>
      <c r="BO69" s="332">
        <f>'Provincial spending Projection '!AS61/100*'Type of service'!AA53</f>
        <v>0.54249388069370641</v>
      </c>
      <c r="BP69" s="332">
        <f>'Provincial spending Projection '!AS61/100*'Type of service'!AE53</f>
        <v>0.62468992322305594</v>
      </c>
      <c r="BR69" s="332">
        <f>'Provincial spending Projection '!AX61/100*'Type of service'!G53</f>
        <v>4.9188808378419573</v>
      </c>
      <c r="BS69" s="332">
        <f>'Provincial spending Projection '!AX61/100*'Type of service'!K53</f>
        <v>1.7380045627041585</v>
      </c>
      <c r="BT69" s="332">
        <f>'Provincial spending Projection '!AX61/100*'Type of service'!O53</f>
        <v>1.7380045627041585</v>
      </c>
      <c r="BU69" s="332">
        <f>'Provincial spending Projection '!AX61/100*'Type of service'!S53</f>
        <v>2.2134963770288807</v>
      </c>
      <c r="BV69" s="332">
        <f>'Provincial spending Projection '!AX61/100*'Type of service'!W53</f>
        <v>0.49188808378419574</v>
      </c>
      <c r="BW69" s="332">
        <f>'Provincial spending Projection '!AX61/100*'Type of service'!AA53</f>
        <v>2.7053844608130766</v>
      </c>
      <c r="BX69" s="332">
        <f>'Provincial spending Projection '!AX61/100*'Type of service'!AE53</f>
        <v>3.1152911972999062</v>
      </c>
      <c r="BZ69" s="332">
        <f>'Provincial spending Projection '!BC61/100*'Type of service'!G53</f>
        <v>3.7194302233630427</v>
      </c>
      <c r="CA69" s="332">
        <f>'Provincial spending Projection '!BC61/100*'Type of service'!K53</f>
        <v>1.3141986789216087</v>
      </c>
      <c r="CB69" s="332">
        <f>'Provincial spending Projection '!BC61/100*'Type of service'!O53</f>
        <v>1.3141986789216087</v>
      </c>
      <c r="CC69" s="332">
        <f>'Provincial spending Projection '!BC61/100*'Type of service'!S53</f>
        <v>1.6737436005133692</v>
      </c>
      <c r="CD69" s="332">
        <f>'Provincial spending Projection '!BC61/100*'Type of service'!W53</f>
        <v>0.37194302233630427</v>
      </c>
      <c r="CE69" s="332">
        <f>'Provincial spending Projection '!BC61/100*'Type of service'!AA53</f>
        <v>2.0456866228496735</v>
      </c>
      <c r="CF69" s="332">
        <f>'Provincial spending Projection '!BC61/100*'Type of service'!AE53</f>
        <v>2.3556391414632603</v>
      </c>
      <c r="CH69" s="332">
        <f>'Provincial spending Projection '!BH61/100*'Type of service'!G53</f>
        <v>0.20568069664940083</v>
      </c>
      <c r="CI69" s="332">
        <f>'Provincial spending Projection '!BH61/100*'Type of service'!K53</f>
        <v>7.2673846149454963E-2</v>
      </c>
      <c r="CJ69" s="332">
        <f>'Provincial spending Projection '!BH61/100*'Type of service'!O53</f>
        <v>7.2673846149454963E-2</v>
      </c>
      <c r="CK69" s="332">
        <f>'Provincial spending Projection '!BH61/100*'Type of service'!S53</f>
        <v>9.2556313492230369E-2</v>
      </c>
      <c r="CL69" s="332">
        <f>'Provincial spending Projection '!BH61/100*'Type of service'!W53</f>
        <v>2.0568069664940083E-2</v>
      </c>
      <c r="CM69" s="332">
        <f>'Provincial spending Projection '!BH61/100*'Type of service'!AA53</f>
        <v>0.11312438315717045</v>
      </c>
      <c r="CN69" s="332">
        <f>'Provincial spending Projection '!BH61/100*'Type of service'!AE53</f>
        <v>0.13026444121128719</v>
      </c>
      <c r="CP69" s="333">
        <f t="shared" si="2"/>
        <v>100.00000000000001</v>
      </c>
    </row>
    <row r="70" spans="1:94" ht="18.75">
      <c r="A70" s="348">
        <f t="shared" si="3"/>
        <v>27</v>
      </c>
      <c r="B70" s="8">
        <f t="shared" si="4"/>
        <v>2042</v>
      </c>
      <c r="C70" s="328">
        <f>'Provincial spending Projection '!C62</f>
        <v>21445.138150168517</v>
      </c>
      <c r="D70" s="297">
        <f t="shared" si="1"/>
        <v>4.048037999999992</v>
      </c>
      <c r="E70" s="329"/>
      <c r="F70" s="330">
        <f>'Provincial spending Projection '!J62/100*'Type of service'!G54</f>
        <v>0.36396243545432488</v>
      </c>
      <c r="G70" s="330">
        <f>'Provincial spending Projection '!J62/100*'Type of service'!K54</f>
        <v>0.1286000605271948</v>
      </c>
      <c r="H70" s="330">
        <f>'Provincial spending Projection '!J62/100*'Type of service'!O54</f>
        <v>0.1286000605271948</v>
      </c>
      <c r="I70" s="330">
        <f>'Provincial spending Projection '!J62/100*'Type of service'!S54</f>
        <v>0.16378309595444618</v>
      </c>
      <c r="J70" s="330">
        <f>'Provincial spending Projection '!J62/100*'Type of service'!W54</f>
        <v>3.6396243545432486E-2</v>
      </c>
      <c r="K70" s="330">
        <f>'Provincial spending Projection '!J62/100*'Type of service'!AA54</f>
        <v>0.20017933949987868</v>
      </c>
      <c r="L70" s="330">
        <f>'Provincial spending Projection '!J62/100*'Type of service'!AE54</f>
        <v>0.23050954245440575</v>
      </c>
      <c r="N70" s="331">
        <f>'Provincial spending Projection '!O62/100*'Type of service'!G54</f>
        <v>0.12760446129214245</v>
      </c>
      <c r="O70" s="331">
        <f>'Provincial spending Projection '!O62/100*'Type of service'!K54</f>
        <v>4.5086909656557005E-2</v>
      </c>
      <c r="P70" s="331">
        <f>'Provincial spending Projection '!O62/100*'Type of service'!O54</f>
        <v>4.5086909656557005E-2</v>
      </c>
      <c r="Q70" s="331">
        <f>'Provincial spending Projection '!O62/100*'Type of service'!S54</f>
        <v>5.7422007581464103E-2</v>
      </c>
      <c r="R70" s="331">
        <f>'Provincial spending Projection '!O62/100*'Type of service'!W54</f>
        <v>1.2760446129214245E-2</v>
      </c>
      <c r="S70" s="331">
        <f>'Provincial spending Projection '!O62/100*'Type of service'!AA54</f>
        <v>7.0182453710678355E-2</v>
      </c>
      <c r="T70" s="331">
        <f>'Provincial spending Projection '!O62/100*'Type of service'!AE54</f>
        <v>8.0816158818356881E-2</v>
      </c>
      <c r="V70" s="332">
        <f>'Provincial spending Projection '!T62/100*'Type of service'!G54</f>
        <v>0.68873143353661848</v>
      </c>
      <c r="W70" s="332">
        <f>'Provincial spending Projection '!T62/100*'Type of service'!K54</f>
        <v>0.24335177318293855</v>
      </c>
      <c r="X70" s="332">
        <f>'Provincial spending Projection '!T62/100*'Type of service'!O54</f>
        <v>0.24335177318293855</v>
      </c>
      <c r="Y70" s="332">
        <f>'Provincial spending Projection '!T62/100*'Type of service'!S54</f>
        <v>0.30992914509147829</v>
      </c>
      <c r="Z70" s="332">
        <f>'Provincial spending Projection '!T62/100*'Type of service'!W54</f>
        <v>6.8873143353661848E-2</v>
      </c>
      <c r="AA70" s="332">
        <f>'Provincial spending Projection '!T62/100*'Type of service'!AA54</f>
        <v>0.37880228844514013</v>
      </c>
      <c r="AB70" s="332">
        <f>'Provincial spending Projection '!T62/100*'Type of service'!AE54</f>
        <v>0.43619657457319172</v>
      </c>
      <c r="AD70" s="332">
        <f>'Provincial spending Projection '!Y62/100*'Type of service'!G54</f>
        <v>0.53328295748221199</v>
      </c>
      <c r="AE70" s="332">
        <f>'Provincial spending Projection '!Y62/100*'Type of service'!K54</f>
        <v>0.18842664497704825</v>
      </c>
      <c r="AF70" s="332">
        <f>'Provincial spending Projection '!Y62/100*'Type of service'!O54</f>
        <v>0.18842664497704825</v>
      </c>
      <c r="AG70" s="332">
        <f>'Provincial spending Projection '!Y62/100*'Type of service'!S54</f>
        <v>0.23997733086699538</v>
      </c>
      <c r="AH70" s="332">
        <f>'Provincial spending Projection '!Y62/100*'Type of service'!W54</f>
        <v>5.3328295748221198E-2</v>
      </c>
      <c r="AI70" s="332">
        <f>'Provincial spending Projection '!Y62/100*'Type of service'!AA54</f>
        <v>0.29330562661521659</v>
      </c>
      <c r="AJ70" s="332">
        <f>'Provincial spending Projection '!Y62/100*'Type of service'!AE54</f>
        <v>0.33774587307206755</v>
      </c>
      <c r="AL70" s="332">
        <f>'Provincial spending Projection '!AD62/100*'Type of service'!G54</f>
        <v>5.8083742544042591</v>
      </c>
      <c r="AM70" s="332">
        <f>'Provincial spending Projection '!AD62/100*'Type of service'!K54</f>
        <v>2.0522922365561715</v>
      </c>
      <c r="AN70" s="332">
        <f>'Provincial spending Projection '!AD62/100*'Type of service'!O54</f>
        <v>2.0522922365561715</v>
      </c>
      <c r="AO70" s="332">
        <f>'Provincial spending Projection '!AD62/100*'Type of service'!S54</f>
        <v>2.6137684144819167</v>
      </c>
      <c r="AP70" s="332">
        <f>'Provincial spending Projection '!AD62/100*'Type of service'!W54</f>
        <v>0.58083742544042594</v>
      </c>
      <c r="AQ70" s="332">
        <f>'Provincial spending Projection '!AD62/100*'Type of service'!AA54</f>
        <v>3.1946058399223425</v>
      </c>
      <c r="AR70" s="332">
        <f>'Provincial spending Projection '!AD62/100*'Type of service'!AE54</f>
        <v>3.6786370277893639</v>
      </c>
      <c r="AT70" s="332">
        <f>'Provincial spending Projection '!AI62/100*'Type of service'!G54</f>
        <v>10.478119427847123</v>
      </c>
      <c r="AU70" s="332">
        <f>'Provincial spending Projection '!AI62/100*'Type of service'!K54</f>
        <v>3.7022688645059838</v>
      </c>
      <c r="AV70" s="332">
        <f>'Provincial spending Projection '!AI62/100*'Type of service'!O54</f>
        <v>3.7022688645059838</v>
      </c>
      <c r="AW70" s="332">
        <f>'Provincial spending Projection '!AI62/100*'Type of service'!S54</f>
        <v>4.7151537425312053</v>
      </c>
      <c r="AX70" s="332">
        <f>'Provincial spending Projection '!AI62/100*'Type of service'!W54</f>
        <v>1.0478119427847121</v>
      </c>
      <c r="AY70" s="332">
        <f>'Provincial spending Projection '!AI62/100*'Type of service'!AA54</f>
        <v>5.7629656853159172</v>
      </c>
      <c r="AZ70" s="332">
        <f>'Provincial spending Projection '!AI62/100*'Type of service'!AE54</f>
        <v>6.6361423043031778</v>
      </c>
      <c r="BB70" s="332">
        <f>'Provincial spending Projection '!AN62/100*'Type of service'!G54</f>
        <v>1.2393482036371934</v>
      </c>
      <c r="BC70" s="332">
        <f>'Provincial spending Projection '!AN62/100*'Type of service'!K54</f>
        <v>0.43790303195180835</v>
      </c>
      <c r="BD70" s="332">
        <f>'Provincial spending Projection '!AN62/100*'Type of service'!O54</f>
        <v>0.43790303195180835</v>
      </c>
      <c r="BE70" s="332">
        <f>'Provincial spending Projection '!AN62/100*'Type of service'!S54</f>
        <v>0.55770669163673703</v>
      </c>
      <c r="BF70" s="332">
        <f>'Provincial spending Projection '!AN62/100*'Type of service'!W54</f>
        <v>0.12393482036371933</v>
      </c>
      <c r="BG70" s="332">
        <f>'Provincial spending Projection '!AN62/100*'Type of service'!AA54</f>
        <v>0.68164151200045631</v>
      </c>
      <c r="BH70" s="332">
        <f>'Provincial spending Projection '!AN62/100*'Type of service'!AE54</f>
        <v>0.78492052897022246</v>
      </c>
      <c r="BJ70" s="332">
        <f>'Provincial spending Projection '!AS62/100*'Type of service'!G54</f>
        <v>0.98635251035219373</v>
      </c>
      <c r="BK70" s="332">
        <f>'Provincial spending Projection '!AS62/100*'Type of service'!K54</f>
        <v>0.34851122032444182</v>
      </c>
      <c r="BL70" s="332">
        <f>'Provincial spending Projection '!AS62/100*'Type of service'!O54</f>
        <v>0.34851122032444182</v>
      </c>
      <c r="BM70" s="332">
        <f>'Provincial spending Projection '!AS62/100*'Type of service'!S54</f>
        <v>0.44385862965848716</v>
      </c>
      <c r="BN70" s="332">
        <f>'Provincial spending Projection '!AS62/100*'Type of service'!W54</f>
        <v>9.8635251035219376E-2</v>
      </c>
      <c r="BO70" s="332">
        <f>'Provincial spending Projection '!AS62/100*'Type of service'!AA54</f>
        <v>0.54249388069370652</v>
      </c>
      <c r="BP70" s="332">
        <f>'Provincial spending Projection '!AS62/100*'Type of service'!AE54</f>
        <v>0.62468992322305605</v>
      </c>
      <c r="BR70" s="332">
        <f>'Provincial spending Projection '!AX62/100*'Type of service'!G54</f>
        <v>4.9188808378419573</v>
      </c>
      <c r="BS70" s="332">
        <f>'Provincial spending Projection '!AX62/100*'Type of service'!K54</f>
        <v>1.7380045627041585</v>
      </c>
      <c r="BT70" s="332">
        <f>'Provincial spending Projection '!AX62/100*'Type of service'!O54</f>
        <v>1.7380045627041585</v>
      </c>
      <c r="BU70" s="332">
        <f>'Provincial spending Projection '!AX62/100*'Type of service'!S54</f>
        <v>2.2134963770288807</v>
      </c>
      <c r="BV70" s="332">
        <f>'Provincial spending Projection '!AX62/100*'Type of service'!W54</f>
        <v>0.49188808378419574</v>
      </c>
      <c r="BW70" s="332">
        <f>'Provincial spending Projection '!AX62/100*'Type of service'!AA54</f>
        <v>2.7053844608130766</v>
      </c>
      <c r="BX70" s="332">
        <f>'Provincial spending Projection '!AX62/100*'Type of service'!AE54</f>
        <v>3.1152911972999062</v>
      </c>
      <c r="BZ70" s="332">
        <f>'Provincial spending Projection '!BC62/100*'Type of service'!G54</f>
        <v>3.7194302233630427</v>
      </c>
      <c r="CA70" s="332">
        <f>'Provincial spending Projection '!BC62/100*'Type of service'!K54</f>
        <v>1.3141986789216087</v>
      </c>
      <c r="CB70" s="332">
        <f>'Provincial spending Projection '!BC62/100*'Type of service'!O54</f>
        <v>1.3141986789216087</v>
      </c>
      <c r="CC70" s="332">
        <f>'Provincial spending Projection '!BC62/100*'Type of service'!S54</f>
        <v>1.6737436005133692</v>
      </c>
      <c r="CD70" s="332">
        <f>'Provincial spending Projection '!BC62/100*'Type of service'!W54</f>
        <v>0.37194302233630427</v>
      </c>
      <c r="CE70" s="332">
        <f>'Provincial spending Projection '!BC62/100*'Type of service'!AA54</f>
        <v>2.0456866228496735</v>
      </c>
      <c r="CF70" s="332">
        <f>'Provincial spending Projection '!BC62/100*'Type of service'!AE54</f>
        <v>2.3556391414632603</v>
      </c>
      <c r="CH70" s="332">
        <f>'Provincial spending Projection '!BH62/100*'Type of service'!G54</f>
        <v>0.20568069664940072</v>
      </c>
      <c r="CI70" s="332">
        <f>'Provincial spending Projection '!BH62/100*'Type of service'!K54</f>
        <v>7.2673846149454935E-2</v>
      </c>
      <c r="CJ70" s="332">
        <f>'Provincial spending Projection '!BH62/100*'Type of service'!O54</f>
        <v>7.2673846149454935E-2</v>
      </c>
      <c r="CK70" s="332">
        <f>'Provincial spending Projection '!BH62/100*'Type of service'!S54</f>
        <v>9.2556313492230327E-2</v>
      </c>
      <c r="CL70" s="332">
        <f>'Provincial spending Projection '!BH62/100*'Type of service'!W54</f>
        <v>2.0568069664940073E-2</v>
      </c>
      <c r="CM70" s="332">
        <f>'Provincial spending Projection '!BH62/100*'Type of service'!AA54</f>
        <v>0.1131243831571704</v>
      </c>
      <c r="CN70" s="332">
        <f>'Provincial spending Projection '!BH62/100*'Type of service'!AE54</f>
        <v>0.13026444121128714</v>
      </c>
      <c r="CP70" s="333">
        <f t="shared" si="2"/>
        <v>100.00000000000001</v>
      </c>
    </row>
    <row r="71" spans="1:94" ht="18.75">
      <c r="A71" s="348">
        <f t="shared" si="3"/>
        <v>28</v>
      </c>
      <c r="B71" s="8">
        <f t="shared" si="4"/>
        <v>2043</v>
      </c>
      <c r="C71" s="328">
        <f>'Provincial spending Projection '!C63</f>
        <v>22313.245491639835</v>
      </c>
      <c r="D71" s="297">
        <f t="shared" si="1"/>
        <v>4.0480379999999938</v>
      </c>
      <c r="E71" s="329"/>
      <c r="F71" s="330">
        <f>'Provincial spending Projection '!J63/100*'Type of service'!G55</f>
        <v>0.36396243545432488</v>
      </c>
      <c r="G71" s="330">
        <f>'Provincial spending Projection '!J63/100*'Type of service'!K55</f>
        <v>0.1286000605271948</v>
      </c>
      <c r="H71" s="330">
        <f>'Provincial spending Projection '!J63/100*'Type of service'!O55</f>
        <v>0.1286000605271948</v>
      </c>
      <c r="I71" s="330">
        <f>'Provincial spending Projection '!J63/100*'Type of service'!S55</f>
        <v>0.16378309595444618</v>
      </c>
      <c r="J71" s="330">
        <f>'Provincial spending Projection '!J63/100*'Type of service'!W55</f>
        <v>3.6396243545432486E-2</v>
      </c>
      <c r="K71" s="330">
        <f>'Provincial spending Projection '!J63/100*'Type of service'!AA55</f>
        <v>0.20017933949987868</v>
      </c>
      <c r="L71" s="330">
        <f>'Provincial spending Projection '!J63/100*'Type of service'!AE55</f>
        <v>0.23050954245440575</v>
      </c>
      <c r="N71" s="331">
        <f>'Provincial spending Projection '!O63/100*'Type of service'!G55</f>
        <v>0.12760446129214245</v>
      </c>
      <c r="O71" s="331">
        <f>'Provincial spending Projection '!O63/100*'Type of service'!K55</f>
        <v>4.5086909656557005E-2</v>
      </c>
      <c r="P71" s="331">
        <f>'Provincial spending Projection '!O63/100*'Type of service'!O55</f>
        <v>4.5086909656557005E-2</v>
      </c>
      <c r="Q71" s="331">
        <f>'Provincial spending Projection '!O63/100*'Type of service'!S55</f>
        <v>5.7422007581464103E-2</v>
      </c>
      <c r="R71" s="331">
        <f>'Provincial spending Projection '!O63/100*'Type of service'!W55</f>
        <v>1.2760446129214245E-2</v>
      </c>
      <c r="S71" s="331">
        <f>'Provincial spending Projection '!O63/100*'Type of service'!AA55</f>
        <v>7.0182453710678355E-2</v>
      </c>
      <c r="T71" s="331">
        <f>'Provincial spending Projection '!O63/100*'Type of service'!AE55</f>
        <v>8.0816158818356881E-2</v>
      </c>
      <c r="V71" s="332">
        <f>'Provincial spending Projection '!T63/100*'Type of service'!G55</f>
        <v>0.68873143353661848</v>
      </c>
      <c r="W71" s="332">
        <f>'Provincial spending Projection '!T63/100*'Type of service'!K55</f>
        <v>0.24335177318293855</v>
      </c>
      <c r="X71" s="332">
        <f>'Provincial spending Projection '!T63/100*'Type of service'!O55</f>
        <v>0.24335177318293855</v>
      </c>
      <c r="Y71" s="332">
        <f>'Provincial spending Projection '!T63/100*'Type of service'!S55</f>
        <v>0.30992914509147829</v>
      </c>
      <c r="Z71" s="332">
        <f>'Provincial spending Projection '!T63/100*'Type of service'!W55</f>
        <v>6.8873143353661848E-2</v>
      </c>
      <c r="AA71" s="332">
        <f>'Provincial spending Projection '!T63/100*'Type of service'!AA55</f>
        <v>0.37880228844514013</v>
      </c>
      <c r="AB71" s="332">
        <f>'Provincial spending Projection '!T63/100*'Type of service'!AE55</f>
        <v>0.43619657457319172</v>
      </c>
      <c r="AD71" s="332">
        <f>'Provincial spending Projection '!Y63/100*'Type of service'!G55</f>
        <v>0.53328295748221199</v>
      </c>
      <c r="AE71" s="332">
        <f>'Provincial spending Projection '!Y63/100*'Type of service'!K55</f>
        <v>0.18842664497704825</v>
      </c>
      <c r="AF71" s="332">
        <f>'Provincial spending Projection '!Y63/100*'Type of service'!O55</f>
        <v>0.18842664497704825</v>
      </c>
      <c r="AG71" s="332">
        <f>'Provincial spending Projection '!Y63/100*'Type of service'!S55</f>
        <v>0.23997733086699538</v>
      </c>
      <c r="AH71" s="332">
        <f>'Provincial spending Projection '!Y63/100*'Type of service'!W55</f>
        <v>5.3328295748221198E-2</v>
      </c>
      <c r="AI71" s="332">
        <f>'Provincial spending Projection '!Y63/100*'Type of service'!AA55</f>
        <v>0.29330562661521659</v>
      </c>
      <c r="AJ71" s="332">
        <f>'Provincial spending Projection '!Y63/100*'Type of service'!AE55</f>
        <v>0.33774587307206755</v>
      </c>
      <c r="AL71" s="332">
        <f>'Provincial spending Projection '!AD63/100*'Type of service'!G55</f>
        <v>5.8083742544042591</v>
      </c>
      <c r="AM71" s="332">
        <f>'Provincial spending Projection '!AD63/100*'Type of service'!K55</f>
        <v>2.0522922365561715</v>
      </c>
      <c r="AN71" s="332">
        <f>'Provincial spending Projection '!AD63/100*'Type of service'!O55</f>
        <v>2.0522922365561715</v>
      </c>
      <c r="AO71" s="332">
        <f>'Provincial spending Projection '!AD63/100*'Type of service'!S55</f>
        <v>2.6137684144819167</v>
      </c>
      <c r="AP71" s="332">
        <f>'Provincial spending Projection '!AD63/100*'Type of service'!W55</f>
        <v>0.58083742544042594</v>
      </c>
      <c r="AQ71" s="332">
        <f>'Provincial spending Projection '!AD63/100*'Type of service'!AA55</f>
        <v>3.1946058399223425</v>
      </c>
      <c r="AR71" s="332">
        <f>'Provincial spending Projection '!AD63/100*'Type of service'!AE55</f>
        <v>3.6786370277893639</v>
      </c>
      <c r="AT71" s="332">
        <f>'Provincial spending Projection '!AI63/100*'Type of service'!G55</f>
        <v>10.478119427847123</v>
      </c>
      <c r="AU71" s="332">
        <f>'Provincial spending Projection '!AI63/100*'Type of service'!K55</f>
        <v>3.7022688645059838</v>
      </c>
      <c r="AV71" s="332">
        <f>'Provincial spending Projection '!AI63/100*'Type of service'!O55</f>
        <v>3.7022688645059838</v>
      </c>
      <c r="AW71" s="332">
        <f>'Provincial spending Projection '!AI63/100*'Type of service'!S55</f>
        <v>4.7151537425312053</v>
      </c>
      <c r="AX71" s="332">
        <f>'Provincial spending Projection '!AI63/100*'Type of service'!W55</f>
        <v>1.0478119427847121</v>
      </c>
      <c r="AY71" s="332">
        <f>'Provincial spending Projection '!AI63/100*'Type of service'!AA55</f>
        <v>5.7629656853159172</v>
      </c>
      <c r="AZ71" s="332">
        <f>'Provincial spending Projection '!AI63/100*'Type of service'!AE55</f>
        <v>6.6361423043031778</v>
      </c>
      <c r="BB71" s="332">
        <f>'Provincial spending Projection '!AN63/100*'Type of service'!G55</f>
        <v>1.2393482036371934</v>
      </c>
      <c r="BC71" s="332">
        <f>'Provincial spending Projection '!AN63/100*'Type of service'!K55</f>
        <v>0.43790303195180835</v>
      </c>
      <c r="BD71" s="332">
        <f>'Provincial spending Projection '!AN63/100*'Type of service'!O55</f>
        <v>0.43790303195180835</v>
      </c>
      <c r="BE71" s="332">
        <f>'Provincial spending Projection '!AN63/100*'Type of service'!S55</f>
        <v>0.55770669163673703</v>
      </c>
      <c r="BF71" s="332">
        <f>'Provincial spending Projection '!AN63/100*'Type of service'!W55</f>
        <v>0.12393482036371933</v>
      </c>
      <c r="BG71" s="332">
        <f>'Provincial spending Projection '!AN63/100*'Type of service'!AA55</f>
        <v>0.68164151200045631</v>
      </c>
      <c r="BH71" s="332">
        <f>'Provincial spending Projection '!AN63/100*'Type of service'!AE55</f>
        <v>0.78492052897022246</v>
      </c>
      <c r="BJ71" s="332">
        <f>'Provincial spending Projection '!AS63/100*'Type of service'!G55</f>
        <v>0.98635251035219373</v>
      </c>
      <c r="BK71" s="332">
        <f>'Provincial spending Projection '!AS63/100*'Type of service'!K55</f>
        <v>0.34851122032444182</v>
      </c>
      <c r="BL71" s="332">
        <f>'Provincial spending Projection '!AS63/100*'Type of service'!O55</f>
        <v>0.34851122032444182</v>
      </c>
      <c r="BM71" s="332">
        <f>'Provincial spending Projection '!AS63/100*'Type of service'!S55</f>
        <v>0.44385862965848716</v>
      </c>
      <c r="BN71" s="332">
        <f>'Provincial spending Projection '!AS63/100*'Type of service'!W55</f>
        <v>9.8635251035219376E-2</v>
      </c>
      <c r="BO71" s="332">
        <f>'Provincial spending Projection '!AS63/100*'Type of service'!AA55</f>
        <v>0.54249388069370652</v>
      </c>
      <c r="BP71" s="332">
        <f>'Provincial spending Projection '!AS63/100*'Type of service'!AE55</f>
        <v>0.62468992322305605</v>
      </c>
      <c r="BR71" s="332">
        <f>'Provincial spending Projection '!AX63/100*'Type of service'!G55</f>
        <v>4.9188808378419555</v>
      </c>
      <c r="BS71" s="332">
        <f>'Provincial spending Projection '!AX63/100*'Type of service'!K55</f>
        <v>1.7380045627041578</v>
      </c>
      <c r="BT71" s="332">
        <f>'Provincial spending Projection '!AX63/100*'Type of service'!O55</f>
        <v>1.7380045627041578</v>
      </c>
      <c r="BU71" s="332">
        <f>'Provincial spending Projection '!AX63/100*'Type of service'!S55</f>
        <v>2.2134963770288798</v>
      </c>
      <c r="BV71" s="332">
        <f>'Provincial spending Projection '!AX63/100*'Type of service'!W55</f>
        <v>0.49188808378419557</v>
      </c>
      <c r="BW71" s="332">
        <f>'Provincial spending Projection '!AX63/100*'Type of service'!AA55</f>
        <v>2.7053844608130757</v>
      </c>
      <c r="BX71" s="332">
        <f>'Provincial spending Projection '!AX63/100*'Type of service'!AE55</f>
        <v>3.1152911972999053</v>
      </c>
      <c r="BZ71" s="332">
        <f>'Provincial spending Projection '!BC63/100*'Type of service'!G55</f>
        <v>3.7194302233630427</v>
      </c>
      <c r="CA71" s="332">
        <f>'Provincial spending Projection '!BC63/100*'Type of service'!K55</f>
        <v>1.3141986789216087</v>
      </c>
      <c r="CB71" s="332">
        <f>'Provincial spending Projection '!BC63/100*'Type of service'!O55</f>
        <v>1.3141986789216087</v>
      </c>
      <c r="CC71" s="332">
        <f>'Provincial spending Projection '!BC63/100*'Type of service'!S55</f>
        <v>1.6737436005133692</v>
      </c>
      <c r="CD71" s="332">
        <f>'Provincial spending Projection '!BC63/100*'Type of service'!W55</f>
        <v>0.37194302233630427</v>
      </c>
      <c r="CE71" s="332">
        <f>'Provincial spending Projection '!BC63/100*'Type of service'!AA55</f>
        <v>2.0456866228496735</v>
      </c>
      <c r="CF71" s="332">
        <f>'Provincial spending Projection '!BC63/100*'Type of service'!AE55</f>
        <v>2.3556391414632603</v>
      </c>
      <c r="CH71" s="332">
        <f>'Provincial spending Projection '!BH63/100*'Type of service'!G55</f>
        <v>0.20568069664940075</v>
      </c>
      <c r="CI71" s="332">
        <f>'Provincial spending Projection '!BH63/100*'Type of service'!K55</f>
        <v>7.2673846149454935E-2</v>
      </c>
      <c r="CJ71" s="332">
        <f>'Provincial spending Projection '!BH63/100*'Type of service'!O55</f>
        <v>7.2673846149454935E-2</v>
      </c>
      <c r="CK71" s="332">
        <f>'Provincial spending Projection '!BH63/100*'Type of service'!S55</f>
        <v>9.2556313492230341E-2</v>
      </c>
      <c r="CL71" s="332">
        <f>'Provincial spending Projection '!BH63/100*'Type of service'!W55</f>
        <v>2.0568069664940077E-2</v>
      </c>
      <c r="CM71" s="332">
        <f>'Provincial spending Projection '!BH63/100*'Type of service'!AA55</f>
        <v>0.11312438315717041</v>
      </c>
      <c r="CN71" s="332">
        <f>'Provincial spending Projection '!BH63/100*'Type of service'!AE55</f>
        <v>0.13026444121128714</v>
      </c>
      <c r="CP71" s="333">
        <f t="shared" si="2"/>
        <v>100.00000000000001</v>
      </c>
    </row>
    <row r="72" spans="1:94" ht="18.75">
      <c r="A72" s="348">
        <f t="shared" si="3"/>
        <v>29</v>
      </c>
      <c r="B72" s="8">
        <f t="shared" si="4"/>
        <v>2044</v>
      </c>
      <c r="C72" s="328">
        <f>'Provincial spending Projection '!C64</f>
        <v>23216.494148174701</v>
      </c>
      <c r="D72" s="297">
        <f t="shared" si="1"/>
        <v>4.0480379999999956</v>
      </c>
      <c r="E72" s="329"/>
      <c r="F72" s="330">
        <f>'Provincial spending Projection '!J64/100*'Type of service'!G56</f>
        <v>0.36396243545432488</v>
      </c>
      <c r="G72" s="330">
        <f>'Provincial spending Projection '!J64/100*'Type of service'!K56</f>
        <v>0.1286000605271948</v>
      </c>
      <c r="H72" s="330">
        <f>'Provincial spending Projection '!J64/100*'Type of service'!O56</f>
        <v>0.1286000605271948</v>
      </c>
      <c r="I72" s="330">
        <f>'Provincial spending Projection '!J64/100*'Type of service'!S56</f>
        <v>0.16378309595444618</v>
      </c>
      <c r="J72" s="330">
        <f>'Provincial spending Projection '!J64/100*'Type of service'!W56</f>
        <v>3.6396243545432486E-2</v>
      </c>
      <c r="K72" s="330">
        <f>'Provincial spending Projection '!J64/100*'Type of service'!AA56</f>
        <v>0.20017933949987868</v>
      </c>
      <c r="L72" s="330">
        <f>'Provincial spending Projection '!J64/100*'Type of service'!AE56</f>
        <v>0.23050954245440575</v>
      </c>
      <c r="N72" s="331">
        <f>'Provincial spending Projection '!O64/100*'Type of service'!G56</f>
        <v>0.12760446129214245</v>
      </c>
      <c r="O72" s="331">
        <f>'Provincial spending Projection '!O64/100*'Type of service'!K56</f>
        <v>4.5086909656557005E-2</v>
      </c>
      <c r="P72" s="331">
        <f>'Provincial spending Projection '!O64/100*'Type of service'!O56</f>
        <v>4.5086909656557005E-2</v>
      </c>
      <c r="Q72" s="331">
        <f>'Provincial spending Projection '!O64/100*'Type of service'!S56</f>
        <v>5.7422007581464103E-2</v>
      </c>
      <c r="R72" s="331">
        <f>'Provincial spending Projection '!O64/100*'Type of service'!W56</f>
        <v>1.2760446129214245E-2</v>
      </c>
      <c r="S72" s="331">
        <f>'Provincial spending Projection '!O64/100*'Type of service'!AA56</f>
        <v>7.0182453710678355E-2</v>
      </c>
      <c r="T72" s="331">
        <f>'Provincial spending Projection '!O64/100*'Type of service'!AE56</f>
        <v>8.0816158818356881E-2</v>
      </c>
      <c r="V72" s="332">
        <f>'Provincial spending Projection '!T64/100*'Type of service'!G56</f>
        <v>0.68873143353661848</v>
      </c>
      <c r="W72" s="332">
        <f>'Provincial spending Projection '!T64/100*'Type of service'!K56</f>
        <v>0.24335177318293855</v>
      </c>
      <c r="X72" s="332">
        <f>'Provincial spending Projection '!T64/100*'Type of service'!O56</f>
        <v>0.24335177318293855</v>
      </c>
      <c r="Y72" s="332">
        <f>'Provincial spending Projection '!T64/100*'Type of service'!S56</f>
        <v>0.30992914509147829</v>
      </c>
      <c r="Z72" s="332">
        <f>'Provincial spending Projection '!T64/100*'Type of service'!W56</f>
        <v>6.8873143353661848E-2</v>
      </c>
      <c r="AA72" s="332">
        <f>'Provincial spending Projection '!T64/100*'Type of service'!AA56</f>
        <v>0.37880228844514013</v>
      </c>
      <c r="AB72" s="332">
        <f>'Provincial spending Projection '!T64/100*'Type of service'!AE56</f>
        <v>0.43619657457319172</v>
      </c>
      <c r="AD72" s="332">
        <f>'Provincial spending Projection '!Y64/100*'Type of service'!G56</f>
        <v>0.53328295748221199</v>
      </c>
      <c r="AE72" s="332">
        <f>'Provincial spending Projection '!Y64/100*'Type of service'!K56</f>
        <v>0.18842664497704825</v>
      </c>
      <c r="AF72" s="332">
        <f>'Provincial spending Projection '!Y64/100*'Type of service'!O56</f>
        <v>0.18842664497704825</v>
      </c>
      <c r="AG72" s="332">
        <f>'Provincial spending Projection '!Y64/100*'Type of service'!S56</f>
        <v>0.23997733086699538</v>
      </c>
      <c r="AH72" s="332">
        <f>'Provincial spending Projection '!Y64/100*'Type of service'!W56</f>
        <v>5.3328295748221198E-2</v>
      </c>
      <c r="AI72" s="332">
        <f>'Provincial spending Projection '!Y64/100*'Type of service'!AA56</f>
        <v>0.29330562661521659</v>
      </c>
      <c r="AJ72" s="332">
        <f>'Provincial spending Projection '!Y64/100*'Type of service'!AE56</f>
        <v>0.33774587307206755</v>
      </c>
      <c r="AL72" s="332">
        <f>'Provincial spending Projection '!AD64/100*'Type of service'!G56</f>
        <v>5.8083742544042591</v>
      </c>
      <c r="AM72" s="332">
        <f>'Provincial spending Projection '!AD64/100*'Type of service'!K56</f>
        <v>2.0522922365561715</v>
      </c>
      <c r="AN72" s="332">
        <f>'Provincial spending Projection '!AD64/100*'Type of service'!O56</f>
        <v>2.0522922365561715</v>
      </c>
      <c r="AO72" s="332">
        <f>'Provincial spending Projection '!AD64/100*'Type of service'!S56</f>
        <v>2.6137684144819167</v>
      </c>
      <c r="AP72" s="332">
        <f>'Provincial spending Projection '!AD64/100*'Type of service'!W56</f>
        <v>0.58083742544042594</v>
      </c>
      <c r="AQ72" s="332">
        <f>'Provincial spending Projection '!AD64/100*'Type of service'!AA56</f>
        <v>3.1946058399223425</v>
      </c>
      <c r="AR72" s="332">
        <f>'Provincial spending Projection '!AD64/100*'Type of service'!AE56</f>
        <v>3.6786370277893639</v>
      </c>
      <c r="AT72" s="332">
        <f>'Provincial spending Projection '!AI64/100*'Type of service'!G56</f>
        <v>10.478119427847123</v>
      </c>
      <c r="AU72" s="332">
        <f>'Provincial spending Projection '!AI64/100*'Type of service'!K56</f>
        <v>3.7022688645059838</v>
      </c>
      <c r="AV72" s="332">
        <f>'Provincial spending Projection '!AI64/100*'Type of service'!O56</f>
        <v>3.7022688645059838</v>
      </c>
      <c r="AW72" s="332">
        <f>'Provincial spending Projection '!AI64/100*'Type of service'!S56</f>
        <v>4.7151537425312053</v>
      </c>
      <c r="AX72" s="332">
        <f>'Provincial spending Projection '!AI64/100*'Type of service'!W56</f>
        <v>1.0478119427847121</v>
      </c>
      <c r="AY72" s="332">
        <f>'Provincial spending Projection '!AI64/100*'Type of service'!AA56</f>
        <v>5.7629656853159172</v>
      </c>
      <c r="AZ72" s="332">
        <f>'Provincial spending Projection '!AI64/100*'Type of service'!AE56</f>
        <v>6.6361423043031778</v>
      </c>
      <c r="BB72" s="332">
        <f>'Provincial spending Projection '!AN64/100*'Type of service'!G56</f>
        <v>1.2393482036371934</v>
      </c>
      <c r="BC72" s="332">
        <f>'Provincial spending Projection '!AN64/100*'Type of service'!K56</f>
        <v>0.43790303195180835</v>
      </c>
      <c r="BD72" s="332">
        <f>'Provincial spending Projection '!AN64/100*'Type of service'!O56</f>
        <v>0.43790303195180835</v>
      </c>
      <c r="BE72" s="332">
        <f>'Provincial spending Projection '!AN64/100*'Type of service'!S56</f>
        <v>0.55770669163673703</v>
      </c>
      <c r="BF72" s="332">
        <f>'Provincial spending Projection '!AN64/100*'Type of service'!W56</f>
        <v>0.12393482036371933</v>
      </c>
      <c r="BG72" s="332">
        <f>'Provincial spending Projection '!AN64/100*'Type of service'!AA56</f>
        <v>0.68164151200045631</v>
      </c>
      <c r="BH72" s="332">
        <f>'Provincial spending Projection '!AN64/100*'Type of service'!AE56</f>
        <v>0.78492052897022246</v>
      </c>
      <c r="BJ72" s="332">
        <f>'Provincial spending Projection '!AS64/100*'Type of service'!G56</f>
        <v>0.98635251035219329</v>
      </c>
      <c r="BK72" s="332">
        <f>'Provincial spending Projection '!AS64/100*'Type of service'!K56</f>
        <v>0.34851122032444165</v>
      </c>
      <c r="BL72" s="332">
        <f>'Provincial spending Projection '!AS64/100*'Type of service'!O56</f>
        <v>0.34851122032444165</v>
      </c>
      <c r="BM72" s="332">
        <f>'Provincial spending Projection '!AS64/100*'Type of service'!S56</f>
        <v>0.44385862965848699</v>
      </c>
      <c r="BN72" s="332">
        <f>'Provincial spending Projection '!AS64/100*'Type of service'!W56</f>
        <v>9.8635251035219335E-2</v>
      </c>
      <c r="BO72" s="332">
        <f>'Provincial spending Projection '!AS64/100*'Type of service'!AA56</f>
        <v>0.5424938806937063</v>
      </c>
      <c r="BP72" s="332">
        <f>'Provincial spending Projection '!AS64/100*'Type of service'!AE56</f>
        <v>0.62468992322305572</v>
      </c>
      <c r="BR72" s="332">
        <f>'Provincial spending Projection '!AX64/100*'Type of service'!G56</f>
        <v>4.9188808378419555</v>
      </c>
      <c r="BS72" s="332">
        <f>'Provincial spending Projection '!AX64/100*'Type of service'!K56</f>
        <v>1.7380045627041578</v>
      </c>
      <c r="BT72" s="332">
        <f>'Provincial spending Projection '!AX64/100*'Type of service'!O56</f>
        <v>1.7380045627041578</v>
      </c>
      <c r="BU72" s="332">
        <f>'Provincial spending Projection '!AX64/100*'Type of service'!S56</f>
        <v>2.2134963770288798</v>
      </c>
      <c r="BV72" s="332">
        <f>'Provincial spending Projection '!AX64/100*'Type of service'!W56</f>
        <v>0.49188808378419557</v>
      </c>
      <c r="BW72" s="332">
        <f>'Provincial spending Projection '!AX64/100*'Type of service'!AA56</f>
        <v>2.7053844608130757</v>
      </c>
      <c r="BX72" s="332">
        <f>'Provincial spending Projection '!AX64/100*'Type of service'!AE56</f>
        <v>3.1152911972999053</v>
      </c>
      <c r="BZ72" s="332">
        <f>'Provincial spending Projection '!BC64/100*'Type of service'!G56</f>
        <v>3.7194302233630427</v>
      </c>
      <c r="CA72" s="332">
        <f>'Provincial spending Projection '!BC64/100*'Type of service'!K56</f>
        <v>1.3141986789216087</v>
      </c>
      <c r="CB72" s="332">
        <f>'Provincial spending Projection '!BC64/100*'Type of service'!O56</f>
        <v>1.3141986789216087</v>
      </c>
      <c r="CC72" s="332">
        <f>'Provincial spending Projection '!BC64/100*'Type of service'!S56</f>
        <v>1.6737436005133692</v>
      </c>
      <c r="CD72" s="332">
        <f>'Provincial spending Projection '!BC64/100*'Type of service'!W56</f>
        <v>0.37194302233630427</v>
      </c>
      <c r="CE72" s="332">
        <f>'Provincial spending Projection '!BC64/100*'Type of service'!AA56</f>
        <v>2.0456866228496735</v>
      </c>
      <c r="CF72" s="332">
        <f>'Provincial spending Projection '!BC64/100*'Type of service'!AE56</f>
        <v>2.3556391414632603</v>
      </c>
      <c r="CH72" s="332">
        <f>'Provincial spending Projection '!BH64/100*'Type of service'!G56</f>
        <v>0.20568069664940072</v>
      </c>
      <c r="CI72" s="332">
        <f>'Provincial spending Projection '!BH64/100*'Type of service'!K56</f>
        <v>7.2673846149454935E-2</v>
      </c>
      <c r="CJ72" s="332">
        <f>'Provincial spending Projection '!BH64/100*'Type of service'!O56</f>
        <v>7.2673846149454935E-2</v>
      </c>
      <c r="CK72" s="332">
        <f>'Provincial spending Projection '!BH64/100*'Type of service'!S56</f>
        <v>9.2556313492230327E-2</v>
      </c>
      <c r="CL72" s="332">
        <f>'Provincial spending Projection '!BH64/100*'Type of service'!W56</f>
        <v>2.0568069664940073E-2</v>
      </c>
      <c r="CM72" s="332">
        <f>'Provincial spending Projection '!BH64/100*'Type of service'!AA56</f>
        <v>0.1131243831571704</v>
      </c>
      <c r="CN72" s="332">
        <f>'Provincial spending Projection '!BH64/100*'Type of service'!AE56</f>
        <v>0.13026444121128714</v>
      </c>
      <c r="CP72" s="333">
        <f t="shared" si="2"/>
        <v>100.00000000000001</v>
      </c>
    </row>
    <row r="73" spans="1:94" ht="18.75">
      <c r="A73" s="348">
        <f t="shared" si="3"/>
        <v>30</v>
      </c>
      <c r="B73" s="8">
        <f t="shared" si="4"/>
        <v>2045</v>
      </c>
      <c r="C73" s="328">
        <f>'Provincial spending Projection '!C65</f>
        <v>24156.30665356059</v>
      </c>
      <c r="D73" s="297">
        <f t="shared" si="1"/>
        <v>4.0480380000000054</v>
      </c>
      <c r="E73" s="329"/>
      <c r="F73" s="330">
        <f>'Provincial spending Projection '!J65/100*'Type of service'!G57</f>
        <v>0.36396243545432488</v>
      </c>
      <c r="G73" s="330">
        <f>'Provincial spending Projection '!J65/100*'Type of service'!K57</f>
        <v>0.1286000605271948</v>
      </c>
      <c r="H73" s="330">
        <f>'Provincial spending Projection '!J65/100*'Type of service'!O57</f>
        <v>0.1286000605271948</v>
      </c>
      <c r="I73" s="330">
        <f>'Provincial spending Projection '!J65/100*'Type of service'!S57</f>
        <v>0.16378309595444618</v>
      </c>
      <c r="J73" s="330">
        <f>'Provincial spending Projection '!J65/100*'Type of service'!W57</f>
        <v>3.6396243545432486E-2</v>
      </c>
      <c r="K73" s="330">
        <f>'Provincial spending Projection '!J65/100*'Type of service'!AA57</f>
        <v>0.20017933949987868</v>
      </c>
      <c r="L73" s="330">
        <f>'Provincial spending Projection '!J65/100*'Type of service'!AE57</f>
        <v>0.23050954245440575</v>
      </c>
      <c r="N73" s="331">
        <f>'Provincial spending Projection '!O65/100*'Type of service'!G57</f>
        <v>0.12760446129214245</v>
      </c>
      <c r="O73" s="331">
        <f>'Provincial spending Projection '!O65/100*'Type of service'!K57</f>
        <v>4.5086909656557005E-2</v>
      </c>
      <c r="P73" s="331">
        <f>'Provincial spending Projection '!O65/100*'Type of service'!O57</f>
        <v>4.5086909656557005E-2</v>
      </c>
      <c r="Q73" s="331">
        <f>'Provincial spending Projection '!O65/100*'Type of service'!S57</f>
        <v>5.7422007581464103E-2</v>
      </c>
      <c r="R73" s="331">
        <f>'Provincial spending Projection '!O65/100*'Type of service'!W57</f>
        <v>1.2760446129214245E-2</v>
      </c>
      <c r="S73" s="331">
        <f>'Provincial spending Projection '!O65/100*'Type of service'!AA57</f>
        <v>7.0182453710678355E-2</v>
      </c>
      <c r="T73" s="331">
        <f>'Provincial spending Projection '!O65/100*'Type of service'!AE57</f>
        <v>8.0816158818356881E-2</v>
      </c>
      <c r="V73" s="332">
        <f>'Provincial spending Projection '!T65/100*'Type of service'!G57</f>
        <v>0.68873143353661848</v>
      </c>
      <c r="W73" s="332">
        <f>'Provincial spending Projection '!T65/100*'Type of service'!K57</f>
        <v>0.24335177318293855</v>
      </c>
      <c r="X73" s="332">
        <f>'Provincial spending Projection '!T65/100*'Type of service'!O57</f>
        <v>0.24335177318293855</v>
      </c>
      <c r="Y73" s="332">
        <f>'Provincial spending Projection '!T65/100*'Type of service'!S57</f>
        <v>0.30992914509147829</v>
      </c>
      <c r="Z73" s="332">
        <f>'Provincial spending Projection '!T65/100*'Type of service'!W57</f>
        <v>6.8873143353661848E-2</v>
      </c>
      <c r="AA73" s="332">
        <f>'Provincial spending Projection '!T65/100*'Type of service'!AA57</f>
        <v>0.37880228844514013</v>
      </c>
      <c r="AB73" s="332">
        <f>'Provincial spending Projection '!T65/100*'Type of service'!AE57</f>
        <v>0.43619657457319172</v>
      </c>
      <c r="AD73" s="332">
        <f>'Provincial spending Projection '!Y65/100*'Type of service'!G57</f>
        <v>0.53328295748221199</v>
      </c>
      <c r="AE73" s="332">
        <f>'Provincial spending Projection '!Y65/100*'Type of service'!K57</f>
        <v>0.18842664497704825</v>
      </c>
      <c r="AF73" s="332">
        <f>'Provincial spending Projection '!Y65/100*'Type of service'!O57</f>
        <v>0.18842664497704825</v>
      </c>
      <c r="AG73" s="332">
        <f>'Provincial spending Projection '!Y65/100*'Type of service'!S57</f>
        <v>0.23997733086699538</v>
      </c>
      <c r="AH73" s="332">
        <f>'Provincial spending Projection '!Y65/100*'Type of service'!W57</f>
        <v>5.3328295748221198E-2</v>
      </c>
      <c r="AI73" s="332">
        <f>'Provincial spending Projection '!Y65/100*'Type of service'!AA57</f>
        <v>0.29330562661521659</v>
      </c>
      <c r="AJ73" s="332">
        <f>'Provincial spending Projection '!Y65/100*'Type of service'!AE57</f>
        <v>0.33774587307206755</v>
      </c>
      <c r="AL73" s="332">
        <f>'Provincial spending Projection '!AD65/100*'Type of service'!G57</f>
        <v>5.8083742544042591</v>
      </c>
      <c r="AM73" s="332">
        <f>'Provincial spending Projection '!AD65/100*'Type of service'!K57</f>
        <v>2.0522922365561715</v>
      </c>
      <c r="AN73" s="332">
        <f>'Provincial spending Projection '!AD65/100*'Type of service'!O57</f>
        <v>2.0522922365561715</v>
      </c>
      <c r="AO73" s="332">
        <f>'Provincial spending Projection '!AD65/100*'Type of service'!S57</f>
        <v>2.6137684144819167</v>
      </c>
      <c r="AP73" s="332">
        <f>'Provincial spending Projection '!AD65/100*'Type of service'!W57</f>
        <v>0.58083742544042594</v>
      </c>
      <c r="AQ73" s="332">
        <f>'Provincial spending Projection '!AD65/100*'Type of service'!AA57</f>
        <v>3.1946058399223425</v>
      </c>
      <c r="AR73" s="332">
        <f>'Provincial spending Projection '!AD65/100*'Type of service'!AE57</f>
        <v>3.6786370277893639</v>
      </c>
      <c r="AT73" s="332">
        <f>'Provincial spending Projection '!AI65/100*'Type of service'!G57</f>
        <v>10.478119427847121</v>
      </c>
      <c r="AU73" s="332">
        <f>'Provincial spending Projection '!AI65/100*'Type of service'!K57</f>
        <v>3.7022688645059829</v>
      </c>
      <c r="AV73" s="332">
        <f>'Provincial spending Projection '!AI65/100*'Type of service'!O57</f>
        <v>3.7022688645059829</v>
      </c>
      <c r="AW73" s="332">
        <f>'Provincial spending Projection '!AI65/100*'Type of service'!S57</f>
        <v>4.7151537425312045</v>
      </c>
      <c r="AX73" s="332">
        <f>'Provincial spending Projection '!AI65/100*'Type of service'!W57</f>
        <v>1.0478119427847121</v>
      </c>
      <c r="AY73" s="332">
        <f>'Provincial spending Projection '!AI65/100*'Type of service'!AA57</f>
        <v>5.7629656853159164</v>
      </c>
      <c r="AZ73" s="332">
        <f>'Provincial spending Projection '!AI65/100*'Type of service'!AE57</f>
        <v>6.6361423043031769</v>
      </c>
      <c r="BB73" s="332">
        <f>'Provincial spending Projection '!AN65/100*'Type of service'!G57</f>
        <v>1.2393482036371934</v>
      </c>
      <c r="BC73" s="332">
        <f>'Provincial spending Projection '!AN65/100*'Type of service'!K57</f>
        <v>0.43790303195180835</v>
      </c>
      <c r="BD73" s="332">
        <f>'Provincial spending Projection '!AN65/100*'Type of service'!O57</f>
        <v>0.43790303195180835</v>
      </c>
      <c r="BE73" s="332">
        <f>'Provincial spending Projection '!AN65/100*'Type of service'!S57</f>
        <v>0.55770669163673703</v>
      </c>
      <c r="BF73" s="332">
        <f>'Provincial spending Projection '!AN65/100*'Type of service'!W57</f>
        <v>0.12393482036371933</v>
      </c>
      <c r="BG73" s="332">
        <f>'Provincial spending Projection '!AN65/100*'Type of service'!AA57</f>
        <v>0.68164151200045631</v>
      </c>
      <c r="BH73" s="332">
        <f>'Provincial spending Projection '!AN65/100*'Type of service'!AE57</f>
        <v>0.78492052897022246</v>
      </c>
      <c r="BJ73" s="332">
        <f>'Provincial spending Projection '!AS65/100*'Type of service'!G57</f>
        <v>0.98635251035219351</v>
      </c>
      <c r="BK73" s="332">
        <f>'Provincial spending Projection '!AS65/100*'Type of service'!K57</f>
        <v>0.34851122032444176</v>
      </c>
      <c r="BL73" s="332">
        <f>'Provincial spending Projection '!AS65/100*'Type of service'!O57</f>
        <v>0.34851122032444176</v>
      </c>
      <c r="BM73" s="332">
        <f>'Provincial spending Projection '!AS65/100*'Type of service'!S57</f>
        <v>0.4438586296584871</v>
      </c>
      <c r="BN73" s="332">
        <f>'Provincial spending Projection '!AS65/100*'Type of service'!W57</f>
        <v>9.8635251035219348E-2</v>
      </c>
      <c r="BO73" s="332">
        <f>'Provincial spending Projection '!AS65/100*'Type of service'!AA57</f>
        <v>0.54249388069370641</v>
      </c>
      <c r="BP73" s="332">
        <f>'Provincial spending Projection '!AS65/100*'Type of service'!AE57</f>
        <v>0.62468992322305594</v>
      </c>
      <c r="BR73" s="332">
        <f>'Provincial spending Projection '!AX65/100*'Type of service'!G57</f>
        <v>4.9188808378419573</v>
      </c>
      <c r="BS73" s="332">
        <f>'Provincial spending Projection '!AX65/100*'Type of service'!K57</f>
        <v>1.7380045627041585</v>
      </c>
      <c r="BT73" s="332">
        <f>'Provincial spending Projection '!AX65/100*'Type of service'!O57</f>
        <v>1.7380045627041585</v>
      </c>
      <c r="BU73" s="332">
        <f>'Provincial spending Projection '!AX65/100*'Type of service'!S57</f>
        <v>2.2134963770288807</v>
      </c>
      <c r="BV73" s="332">
        <f>'Provincial spending Projection '!AX65/100*'Type of service'!W57</f>
        <v>0.49188808378419574</v>
      </c>
      <c r="BW73" s="332">
        <f>'Provincial spending Projection '!AX65/100*'Type of service'!AA57</f>
        <v>2.7053844608130766</v>
      </c>
      <c r="BX73" s="332">
        <f>'Provincial spending Projection '!AX65/100*'Type of service'!AE57</f>
        <v>3.1152911972999062</v>
      </c>
      <c r="BZ73" s="332">
        <f>'Provincial spending Projection '!BC65/100*'Type of service'!G57</f>
        <v>3.7194302233630427</v>
      </c>
      <c r="CA73" s="332">
        <f>'Provincial spending Projection '!BC65/100*'Type of service'!K57</f>
        <v>1.3141986789216087</v>
      </c>
      <c r="CB73" s="332">
        <f>'Provincial spending Projection '!BC65/100*'Type of service'!O57</f>
        <v>1.3141986789216087</v>
      </c>
      <c r="CC73" s="332">
        <f>'Provincial spending Projection '!BC65/100*'Type of service'!S57</f>
        <v>1.6737436005133692</v>
      </c>
      <c r="CD73" s="332">
        <f>'Provincial spending Projection '!BC65/100*'Type of service'!W57</f>
        <v>0.37194302233630427</v>
      </c>
      <c r="CE73" s="332">
        <f>'Provincial spending Projection '!BC65/100*'Type of service'!AA57</f>
        <v>2.0456866228496735</v>
      </c>
      <c r="CF73" s="332">
        <f>'Provincial spending Projection '!BC65/100*'Type of service'!AE57</f>
        <v>2.3556391414632603</v>
      </c>
      <c r="CH73" s="332">
        <f>'Provincial spending Projection '!BH65/100*'Type of service'!G57</f>
        <v>0.20568069664940075</v>
      </c>
      <c r="CI73" s="332">
        <f>'Provincial spending Projection '!BH65/100*'Type of service'!K57</f>
        <v>7.2673846149454935E-2</v>
      </c>
      <c r="CJ73" s="332">
        <f>'Provincial spending Projection '!BH65/100*'Type of service'!O57</f>
        <v>7.2673846149454935E-2</v>
      </c>
      <c r="CK73" s="332">
        <f>'Provincial spending Projection '!BH65/100*'Type of service'!S57</f>
        <v>9.2556313492230341E-2</v>
      </c>
      <c r="CL73" s="332">
        <f>'Provincial spending Projection '!BH65/100*'Type of service'!W57</f>
        <v>2.0568069664940077E-2</v>
      </c>
      <c r="CM73" s="332">
        <f>'Provincial spending Projection '!BH65/100*'Type of service'!AA57</f>
        <v>0.11312438315717041</v>
      </c>
      <c r="CN73" s="332">
        <f>'Provincial spending Projection '!BH65/100*'Type of service'!AE57</f>
        <v>0.13026444121128714</v>
      </c>
      <c r="CP73" s="333">
        <f t="shared" si="2"/>
        <v>100.00000000000001</v>
      </c>
    </row>
    <row r="74" spans="1:94" ht="18.75">
      <c r="A74" s="348">
        <f t="shared" si="3"/>
        <v>31</v>
      </c>
      <c r="B74" s="8">
        <f t="shared" si="4"/>
        <v>2046</v>
      </c>
      <c r="C74" s="328">
        <f>'Provincial spending Projection '!C66</f>
        <v>25134.16312629325</v>
      </c>
      <c r="D74" s="297">
        <f t="shared" si="1"/>
        <v>4.0480379999999929</v>
      </c>
      <c r="E74" s="329"/>
      <c r="F74" s="330">
        <f>'Provincial spending Projection '!J66/100*'Type of service'!G58</f>
        <v>0.36396243545432488</v>
      </c>
      <c r="G74" s="330">
        <f>'Provincial spending Projection '!J66/100*'Type of service'!K58</f>
        <v>0.1286000605271948</v>
      </c>
      <c r="H74" s="330">
        <f>'Provincial spending Projection '!J66/100*'Type of service'!O58</f>
        <v>0.1286000605271948</v>
      </c>
      <c r="I74" s="330">
        <f>'Provincial spending Projection '!J66/100*'Type of service'!S58</f>
        <v>0.16378309595444618</v>
      </c>
      <c r="J74" s="330">
        <f>'Provincial spending Projection '!J66/100*'Type of service'!W58</f>
        <v>3.6396243545432486E-2</v>
      </c>
      <c r="K74" s="330">
        <f>'Provincial spending Projection '!J66/100*'Type of service'!AA58</f>
        <v>0.20017933949987868</v>
      </c>
      <c r="L74" s="330">
        <f>'Provincial spending Projection '!J66/100*'Type of service'!AE58</f>
        <v>0.23050954245440575</v>
      </c>
      <c r="N74" s="331">
        <f>'Provincial spending Projection '!O66/100*'Type of service'!G58</f>
        <v>0.12760446129214245</v>
      </c>
      <c r="O74" s="331">
        <f>'Provincial spending Projection '!O66/100*'Type of service'!K58</f>
        <v>4.5086909656557005E-2</v>
      </c>
      <c r="P74" s="331">
        <f>'Provincial spending Projection '!O66/100*'Type of service'!O58</f>
        <v>4.5086909656557005E-2</v>
      </c>
      <c r="Q74" s="331">
        <f>'Provincial spending Projection '!O66/100*'Type of service'!S58</f>
        <v>5.7422007581464103E-2</v>
      </c>
      <c r="R74" s="331">
        <f>'Provincial spending Projection '!O66/100*'Type of service'!W58</f>
        <v>1.2760446129214245E-2</v>
      </c>
      <c r="S74" s="331">
        <f>'Provincial spending Projection '!O66/100*'Type of service'!AA58</f>
        <v>7.0182453710678355E-2</v>
      </c>
      <c r="T74" s="331">
        <f>'Provincial spending Projection '!O66/100*'Type of service'!AE58</f>
        <v>8.0816158818356881E-2</v>
      </c>
      <c r="V74" s="332">
        <f>'Provincial spending Projection '!T66/100*'Type of service'!G58</f>
        <v>0.68873143353661848</v>
      </c>
      <c r="W74" s="332">
        <f>'Provincial spending Projection '!T66/100*'Type of service'!K58</f>
        <v>0.24335177318293855</v>
      </c>
      <c r="X74" s="332">
        <f>'Provincial spending Projection '!T66/100*'Type of service'!O58</f>
        <v>0.24335177318293855</v>
      </c>
      <c r="Y74" s="332">
        <f>'Provincial spending Projection '!T66/100*'Type of service'!S58</f>
        <v>0.30992914509147829</v>
      </c>
      <c r="Z74" s="332">
        <f>'Provincial spending Projection '!T66/100*'Type of service'!W58</f>
        <v>6.8873143353661848E-2</v>
      </c>
      <c r="AA74" s="332">
        <f>'Provincial spending Projection '!T66/100*'Type of service'!AA58</f>
        <v>0.37880228844514013</v>
      </c>
      <c r="AB74" s="332">
        <f>'Provincial spending Projection '!T66/100*'Type of service'!AE58</f>
        <v>0.43619657457319172</v>
      </c>
      <c r="AD74" s="332">
        <f>'Provincial spending Projection '!Y66/100*'Type of service'!G58</f>
        <v>0.53328295748221199</v>
      </c>
      <c r="AE74" s="332">
        <f>'Provincial spending Projection '!Y66/100*'Type of service'!K58</f>
        <v>0.18842664497704825</v>
      </c>
      <c r="AF74" s="332">
        <f>'Provincial spending Projection '!Y66/100*'Type of service'!O58</f>
        <v>0.18842664497704825</v>
      </c>
      <c r="AG74" s="332">
        <f>'Provincial spending Projection '!Y66/100*'Type of service'!S58</f>
        <v>0.23997733086699538</v>
      </c>
      <c r="AH74" s="332">
        <f>'Provincial spending Projection '!Y66/100*'Type of service'!W58</f>
        <v>5.3328295748221198E-2</v>
      </c>
      <c r="AI74" s="332">
        <f>'Provincial spending Projection '!Y66/100*'Type of service'!AA58</f>
        <v>0.29330562661521659</v>
      </c>
      <c r="AJ74" s="332">
        <f>'Provincial spending Projection '!Y66/100*'Type of service'!AE58</f>
        <v>0.33774587307206755</v>
      </c>
      <c r="AL74" s="332">
        <f>'Provincial spending Projection '!AD66/100*'Type of service'!G58</f>
        <v>5.80837425440426</v>
      </c>
      <c r="AM74" s="332">
        <f>'Provincial spending Projection '!AD66/100*'Type of service'!K58</f>
        <v>2.052292236556172</v>
      </c>
      <c r="AN74" s="332">
        <f>'Provincial spending Projection '!AD66/100*'Type of service'!O58</f>
        <v>2.052292236556172</v>
      </c>
      <c r="AO74" s="332">
        <f>'Provincial spending Projection '!AD66/100*'Type of service'!S58</f>
        <v>2.6137684144819171</v>
      </c>
      <c r="AP74" s="332">
        <f>'Provincial spending Projection '!AD66/100*'Type of service'!W58</f>
        <v>0.58083742544042594</v>
      </c>
      <c r="AQ74" s="332">
        <f>'Provincial spending Projection '!AD66/100*'Type of service'!AA58</f>
        <v>3.1946058399223429</v>
      </c>
      <c r="AR74" s="332">
        <f>'Provincial spending Projection '!AD66/100*'Type of service'!AE58</f>
        <v>3.6786370277893647</v>
      </c>
      <c r="AT74" s="332">
        <f>'Provincial spending Projection '!AI66/100*'Type of service'!G58</f>
        <v>10.478119427847121</v>
      </c>
      <c r="AU74" s="332">
        <f>'Provincial spending Projection '!AI66/100*'Type of service'!K58</f>
        <v>3.7022688645059829</v>
      </c>
      <c r="AV74" s="332">
        <f>'Provincial spending Projection '!AI66/100*'Type of service'!O58</f>
        <v>3.7022688645059829</v>
      </c>
      <c r="AW74" s="332">
        <f>'Provincial spending Projection '!AI66/100*'Type of service'!S58</f>
        <v>4.7151537425312045</v>
      </c>
      <c r="AX74" s="332">
        <f>'Provincial spending Projection '!AI66/100*'Type of service'!W58</f>
        <v>1.0478119427847121</v>
      </c>
      <c r="AY74" s="332">
        <f>'Provincial spending Projection '!AI66/100*'Type of service'!AA58</f>
        <v>5.7629656853159164</v>
      </c>
      <c r="AZ74" s="332">
        <f>'Provincial spending Projection '!AI66/100*'Type of service'!AE58</f>
        <v>6.6361423043031769</v>
      </c>
      <c r="BB74" s="332">
        <f>'Provincial spending Projection '!AN66/100*'Type of service'!G58</f>
        <v>1.2393482036371934</v>
      </c>
      <c r="BC74" s="332">
        <f>'Provincial spending Projection '!AN66/100*'Type of service'!K58</f>
        <v>0.43790303195180835</v>
      </c>
      <c r="BD74" s="332">
        <f>'Provincial spending Projection '!AN66/100*'Type of service'!O58</f>
        <v>0.43790303195180835</v>
      </c>
      <c r="BE74" s="332">
        <f>'Provincial spending Projection '!AN66/100*'Type of service'!S58</f>
        <v>0.55770669163673703</v>
      </c>
      <c r="BF74" s="332">
        <f>'Provincial spending Projection '!AN66/100*'Type of service'!W58</f>
        <v>0.12393482036371933</v>
      </c>
      <c r="BG74" s="332">
        <f>'Provincial spending Projection '!AN66/100*'Type of service'!AA58</f>
        <v>0.68164151200045631</v>
      </c>
      <c r="BH74" s="332">
        <f>'Provincial spending Projection '!AN66/100*'Type of service'!AE58</f>
        <v>0.78492052897022246</v>
      </c>
      <c r="BJ74" s="332">
        <f>'Provincial spending Projection '!AS66/100*'Type of service'!G58</f>
        <v>0.98635251035219351</v>
      </c>
      <c r="BK74" s="332">
        <f>'Provincial spending Projection '!AS66/100*'Type of service'!K58</f>
        <v>0.34851122032444176</v>
      </c>
      <c r="BL74" s="332">
        <f>'Provincial spending Projection '!AS66/100*'Type of service'!O58</f>
        <v>0.34851122032444176</v>
      </c>
      <c r="BM74" s="332">
        <f>'Provincial spending Projection '!AS66/100*'Type of service'!S58</f>
        <v>0.4438586296584871</v>
      </c>
      <c r="BN74" s="332">
        <f>'Provincial spending Projection '!AS66/100*'Type of service'!W58</f>
        <v>9.8635251035219348E-2</v>
      </c>
      <c r="BO74" s="332">
        <f>'Provincial spending Projection '!AS66/100*'Type of service'!AA58</f>
        <v>0.54249388069370641</v>
      </c>
      <c r="BP74" s="332">
        <f>'Provincial spending Projection '!AS66/100*'Type of service'!AE58</f>
        <v>0.62468992322305594</v>
      </c>
      <c r="BR74" s="332">
        <f>'Provincial spending Projection '!AX66/100*'Type of service'!G58</f>
        <v>4.9188808378419573</v>
      </c>
      <c r="BS74" s="332">
        <f>'Provincial spending Projection '!AX66/100*'Type of service'!K58</f>
        <v>1.7380045627041585</v>
      </c>
      <c r="BT74" s="332">
        <f>'Provincial spending Projection '!AX66/100*'Type of service'!O58</f>
        <v>1.7380045627041585</v>
      </c>
      <c r="BU74" s="332">
        <f>'Provincial spending Projection '!AX66/100*'Type of service'!S58</f>
        <v>2.2134963770288807</v>
      </c>
      <c r="BV74" s="332">
        <f>'Provincial spending Projection '!AX66/100*'Type of service'!W58</f>
        <v>0.49188808378419574</v>
      </c>
      <c r="BW74" s="332">
        <f>'Provincial spending Projection '!AX66/100*'Type of service'!AA58</f>
        <v>2.7053844608130766</v>
      </c>
      <c r="BX74" s="332">
        <f>'Provincial spending Projection '!AX66/100*'Type of service'!AE58</f>
        <v>3.1152911972999062</v>
      </c>
      <c r="BZ74" s="332">
        <f>'Provincial spending Projection '!BC66/100*'Type of service'!G58</f>
        <v>3.7194302233630427</v>
      </c>
      <c r="CA74" s="332">
        <f>'Provincial spending Projection '!BC66/100*'Type of service'!K58</f>
        <v>1.3141986789216087</v>
      </c>
      <c r="CB74" s="332">
        <f>'Provincial spending Projection '!BC66/100*'Type of service'!O58</f>
        <v>1.3141986789216087</v>
      </c>
      <c r="CC74" s="332">
        <f>'Provincial spending Projection '!BC66/100*'Type of service'!S58</f>
        <v>1.6737436005133692</v>
      </c>
      <c r="CD74" s="332">
        <f>'Provincial spending Projection '!BC66/100*'Type of service'!W58</f>
        <v>0.37194302233630427</v>
      </c>
      <c r="CE74" s="332">
        <f>'Provincial spending Projection '!BC66/100*'Type of service'!AA58</f>
        <v>2.0456866228496735</v>
      </c>
      <c r="CF74" s="332">
        <f>'Provincial spending Projection '!BC66/100*'Type of service'!AE58</f>
        <v>2.3556391414632603</v>
      </c>
      <c r="CH74" s="332">
        <f>'Provincial spending Projection '!BH66/100*'Type of service'!G58</f>
        <v>0.20568069664940083</v>
      </c>
      <c r="CI74" s="332">
        <f>'Provincial spending Projection '!BH66/100*'Type of service'!K58</f>
        <v>7.2673846149454963E-2</v>
      </c>
      <c r="CJ74" s="332">
        <f>'Provincial spending Projection '!BH66/100*'Type of service'!O58</f>
        <v>7.2673846149454963E-2</v>
      </c>
      <c r="CK74" s="332">
        <f>'Provincial spending Projection '!BH66/100*'Type of service'!S58</f>
        <v>9.2556313492230369E-2</v>
      </c>
      <c r="CL74" s="332">
        <f>'Provincial spending Projection '!BH66/100*'Type of service'!W58</f>
        <v>2.0568069664940083E-2</v>
      </c>
      <c r="CM74" s="332">
        <f>'Provincial spending Projection '!BH66/100*'Type of service'!AA58</f>
        <v>0.11312438315717045</v>
      </c>
      <c r="CN74" s="332">
        <f>'Provincial spending Projection '!BH66/100*'Type of service'!AE58</f>
        <v>0.13026444121128719</v>
      </c>
      <c r="CP74" s="333">
        <f t="shared" si="2"/>
        <v>100.00000000000001</v>
      </c>
    </row>
    <row r="75" spans="1:94" ht="18.75">
      <c r="A75" s="348">
        <f t="shared" si="3"/>
        <v>32</v>
      </c>
      <c r="B75" s="8">
        <f t="shared" si="4"/>
        <v>2047</v>
      </c>
      <c r="C75" s="328">
        <f>'Provincial spending Projection '!C67</f>
        <v>26151.603600627586</v>
      </c>
      <c r="D75" s="297">
        <f t="shared" si="1"/>
        <v>4.0480379999999911</v>
      </c>
      <c r="E75" s="329"/>
      <c r="F75" s="330">
        <f>'Provincial spending Projection '!J67/100*'Type of service'!G59</f>
        <v>0.36396243545432488</v>
      </c>
      <c r="G75" s="330">
        <f>'Provincial spending Projection '!J67/100*'Type of service'!K59</f>
        <v>0.1286000605271948</v>
      </c>
      <c r="H75" s="330">
        <f>'Provincial spending Projection '!J67/100*'Type of service'!O59</f>
        <v>0.1286000605271948</v>
      </c>
      <c r="I75" s="330">
        <f>'Provincial spending Projection '!J67/100*'Type of service'!S59</f>
        <v>0.16378309595444618</v>
      </c>
      <c r="J75" s="330">
        <f>'Provincial spending Projection '!J67/100*'Type of service'!W59</f>
        <v>3.6396243545432486E-2</v>
      </c>
      <c r="K75" s="330">
        <f>'Provincial spending Projection '!J67/100*'Type of service'!AA59</f>
        <v>0.20017933949987868</v>
      </c>
      <c r="L75" s="330">
        <f>'Provincial spending Projection '!J67/100*'Type of service'!AE59</f>
        <v>0.23050954245440575</v>
      </c>
      <c r="N75" s="331">
        <f>'Provincial spending Projection '!O67/100*'Type of service'!G59</f>
        <v>0.12760446129214245</v>
      </c>
      <c r="O75" s="331">
        <f>'Provincial spending Projection '!O67/100*'Type of service'!K59</f>
        <v>4.5086909656557005E-2</v>
      </c>
      <c r="P75" s="331">
        <f>'Provincial spending Projection '!O67/100*'Type of service'!O59</f>
        <v>4.5086909656557005E-2</v>
      </c>
      <c r="Q75" s="331">
        <f>'Provincial spending Projection '!O67/100*'Type of service'!S59</f>
        <v>5.7422007581464103E-2</v>
      </c>
      <c r="R75" s="331">
        <f>'Provincial spending Projection '!O67/100*'Type of service'!W59</f>
        <v>1.2760446129214245E-2</v>
      </c>
      <c r="S75" s="331">
        <f>'Provincial spending Projection '!O67/100*'Type of service'!AA59</f>
        <v>7.0182453710678355E-2</v>
      </c>
      <c r="T75" s="331">
        <f>'Provincial spending Projection '!O67/100*'Type of service'!AE59</f>
        <v>8.0816158818356881E-2</v>
      </c>
      <c r="V75" s="332">
        <f>'Provincial spending Projection '!T67/100*'Type of service'!G59</f>
        <v>0.68873143353661848</v>
      </c>
      <c r="W75" s="332">
        <f>'Provincial spending Projection '!T67/100*'Type of service'!K59</f>
        <v>0.24335177318293855</v>
      </c>
      <c r="X75" s="332">
        <f>'Provincial spending Projection '!T67/100*'Type of service'!O59</f>
        <v>0.24335177318293855</v>
      </c>
      <c r="Y75" s="332">
        <f>'Provincial spending Projection '!T67/100*'Type of service'!S59</f>
        <v>0.30992914509147829</v>
      </c>
      <c r="Z75" s="332">
        <f>'Provincial spending Projection '!T67/100*'Type of service'!W59</f>
        <v>6.8873143353661848E-2</v>
      </c>
      <c r="AA75" s="332">
        <f>'Provincial spending Projection '!T67/100*'Type of service'!AA59</f>
        <v>0.37880228844514013</v>
      </c>
      <c r="AB75" s="332">
        <f>'Provincial spending Projection '!T67/100*'Type of service'!AE59</f>
        <v>0.43619657457319172</v>
      </c>
      <c r="AD75" s="332">
        <f>'Provincial spending Projection '!Y67/100*'Type of service'!G59</f>
        <v>0.53328295748221199</v>
      </c>
      <c r="AE75" s="332">
        <f>'Provincial spending Projection '!Y67/100*'Type of service'!K59</f>
        <v>0.18842664497704825</v>
      </c>
      <c r="AF75" s="332">
        <f>'Provincial spending Projection '!Y67/100*'Type of service'!O59</f>
        <v>0.18842664497704825</v>
      </c>
      <c r="AG75" s="332">
        <f>'Provincial spending Projection '!Y67/100*'Type of service'!S59</f>
        <v>0.23997733086699538</v>
      </c>
      <c r="AH75" s="332">
        <f>'Provincial spending Projection '!Y67/100*'Type of service'!W59</f>
        <v>5.3328295748221198E-2</v>
      </c>
      <c r="AI75" s="332">
        <f>'Provincial spending Projection '!Y67/100*'Type of service'!AA59</f>
        <v>0.29330562661521659</v>
      </c>
      <c r="AJ75" s="332">
        <f>'Provincial spending Projection '!Y67/100*'Type of service'!AE59</f>
        <v>0.33774587307206755</v>
      </c>
      <c r="AL75" s="332">
        <f>'Provincial spending Projection '!AD67/100*'Type of service'!G59</f>
        <v>5.8083742544042591</v>
      </c>
      <c r="AM75" s="332">
        <f>'Provincial spending Projection '!AD67/100*'Type of service'!K59</f>
        <v>2.0522922365561715</v>
      </c>
      <c r="AN75" s="332">
        <f>'Provincial spending Projection '!AD67/100*'Type of service'!O59</f>
        <v>2.0522922365561715</v>
      </c>
      <c r="AO75" s="332">
        <f>'Provincial spending Projection '!AD67/100*'Type of service'!S59</f>
        <v>2.6137684144819167</v>
      </c>
      <c r="AP75" s="332">
        <f>'Provincial spending Projection '!AD67/100*'Type of service'!W59</f>
        <v>0.58083742544042594</v>
      </c>
      <c r="AQ75" s="332">
        <f>'Provincial spending Projection '!AD67/100*'Type of service'!AA59</f>
        <v>3.1946058399223425</v>
      </c>
      <c r="AR75" s="332">
        <f>'Provincial spending Projection '!AD67/100*'Type of service'!AE59</f>
        <v>3.6786370277893639</v>
      </c>
      <c r="AT75" s="332">
        <f>'Provincial spending Projection '!AI67/100*'Type of service'!G59</f>
        <v>10.478119427847123</v>
      </c>
      <c r="AU75" s="332">
        <f>'Provincial spending Projection '!AI67/100*'Type of service'!K59</f>
        <v>3.7022688645059838</v>
      </c>
      <c r="AV75" s="332">
        <f>'Provincial spending Projection '!AI67/100*'Type of service'!O59</f>
        <v>3.7022688645059838</v>
      </c>
      <c r="AW75" s="332">
        <f>'Provincial spending Projection '!AI67/100*'Type of service'!S59</f>
        <v>4.7151537425312053</v>
      </c>
      <c r="AX75" s="332">
        <f>'Provincial spending Projection '!AI67/100*'Type of service'!W59</f>
        <v>1.0478119427847121</v>
      </c>
      <c r="AY75" s="332">
        <f>'Provincial spending Projection '!AI67/100*'Type of service'!AA59</f>
        <v>5.7629656853159172</v>
      </c>
      <c r="AZ75" s="332">
        <f>'Provincial spending Projection '!AI67/100*'Type of service'!AE59</f>
        <v>6.6361423043031778</v>
      </c>
      <c r="BB75" s="332">
        <f>'Provincial spending Projection '!AN67/100*'Type of service'!G59</f>
        <v>1.2393482036371934</v>
      </c>
      <c r="BC75" s="332">
        <f>'Provincial spending Projection '!AN67/100*'Type of service'!K59</f>
        <v>0.43790303195180835</v>
      </c>
      <c r="BD75" s="332">
        <f>'Provincial spending Projection '!AN67/100*'Type of service'!O59</f>
        <v>0.43790303195180835</v>
      </c>
      <c r="BE75" s="332">
        <f>'Provincial spending Projection '!AN67/100*'Type of service'!S59</f>
        <v>0.55770669163673703</v>
      </c>
      <c r="BF75" s="332">
        <f>'Provincial spending Projection '!AN67/100*'Type of service'!W59</f>
        <v>0.12393482036371933</v>
      </c>
      <c r="BG75" s="332">
        <f>'Provincial spending Projection '!AN67/100*'Type of service'!AA59</f>
        <v>0.68164151200045631</v>
      </c>
      <c r="BH75" s="332">
        <f>'Provincial spending Projection '!AN67/100*'Type of service'!AE59</f>
        <v>0.78492052897022246</v>
      </c>
      <c r="BJ75" s="332">
        <f>'Provincial spending Projection '!AS67/100*'Type of service'!G59</f>
        <v>0.98635251035219329</v>
      </c>
      <c r="BK75" s="332">
        <f>'Provincial spending Projection '!AS67/100*'Type of service'!K59</f>
        <v>0.34851122032444165</v>
      </c>
      <c r="BL75" s="332">
        <f>'Provincial spending Projection '!AS67/100*'Type of service'!O59</f>
        <v>0.34851122032444165</v>
      </c>
      <c r="BM75" s="332">
        <f>'Provincial spending Projection '!AS67/100*'Type of service'!S59</f>
        <v>0.44385862965848699</v>
      </c>
      <c r="BN75" s="332">
        <f>'Provincial spending Projection '!AS67/100*'Type of service'!W59</f>
        <v>9.8635251035219335E-2</v>
      </c>
      <c r="BO75" s="332">
        <f>'Provincial spending Projection '!AS67/100*'Type of service'!AA59</f>
        <v>0.5424938806937063</v>
      </c>
      <c r="BP75" s="332">
        <f>'Provincial spending Projection '!AS67/100*'Type of service'!AE59</f>
        <v>0.62468992322305572</v>
      </c>
      <c r="BR75" s="332">
        <f>'Provincial spending Projection '!AX67/100*'Type of service'!G59</f>
        <v>4.9188808378419573</v>
      </c>
      <c r="BS75" s="332">
        <f>'Provincial spending Projection '!AX67/100*'Type of service'!K59</f>
        <v>1.7380045627041585</v>
      </c>
      <c r="BT75" s="332">
        <f>'Provincial spending Projection '!AX67/100*'Type of service'!O59</f>
        <v>1.7380045627041585</v>
      </c>
      <c r="BU75" s="332">
        <f>'Provincial spending Projection '!AX67/100*'Type of service'!S59</f>
        <v>2.2134963770288807</v>
      </c>
      <c r="BV75" s="332">
        <f>'Provincial spending Projection '!AX67/100*'Type of service'!W59</f>
        <v>0.49188808378419574</v>
      </c>
      <c r="BW75" s="332">
        <f>'Provincial spending Projection '!AX67/100*'Type of service'!AA59</f>
        <v>2.7053844608130766</v>
      </c>
      <c r="BX75" s="332">
        <f>'Provincial spending Projection '!AX67/100*'Type of service'!AE59</f>
        <v>3.1152911972999062</v>
      </c>
      <c r="BZ75" s="332">
        <f>'Provincial spending Projection '!BC67/100*'Type of service'!G59</f>
        <v>3.7194302233630427</v>
      </c>
      <c r="CA75" s="332">
        <f>'Provincial spending Projection '!BC67/100*'Type of service'!K59</f>
        <v>1.3141986789216087</v>
      </c>
      <c r="CB75" s="332">
        <f>'Provincial spending Projection '!BC67/100*'Type of service'!O59</f>
        <v>1.3141986789216087</v>
      </c>
      <c r="CC75" s="332">
        <f>'Provincial spending Projection '!BC67/100*'Type of service'!S59</f>
        <v>1.6737436005133692</v>
      </c>
      <c r="CD75" s="332">
        <f>'Provincial spending Projection '!BC67/100*'Type of service'!W59</f>
        <v>0.37194302233630427</v>
      </c>
      <c r="CE75" s="332">
        <f>'Provincial spending Projection '!BC67/100*'Type of service'!AA59</f>
        <v>2.0456866228496735</v>
      </c>
      <c r="CF75" s="332">
        <f>'Provincial spending Projection '!BC67/100*'Type of service'!AE59</f>
        <v>2.3556391414632603</v>
      </c>
      <c r="CH75" s="332">
        <f>'Provincial spending Projection '!BH67/100*'Type of service'!G59</f>
        <v>0.20568069664940075</v>
      </c>
      <c r="CI75" s="332">
        <f>'Provincial spending Projection '!BH67/100*'Type of service'!K59</f>
        <v>7.2673846149454935E-2</v>
      </c>
      <c r="CJ75" s="332">
        <f>'Provincial spending Projection '!BH67/100*'Type of service'!O59</f>
        <v>7.2673846149454935E-2</v>
      </c>
      <c r="CK75" s="332">
        <f>'Provincial spending Projection '!BH67/100*'Type of service'!S59</f>
        <v>9.2556313492230341E-2</v>
      </c>
      <c r="CL75" s="332">
        <f>'Provincial spending Projection '!BH67/100*'Type of service'!W59</f>
        <v>2.0568069664940077E-2</v>
      </c>
      <c r="CM75" s="332">
        <f>'Provincial spending Projection '!BH67/100*'Type of service'!AA59</f>
        <v>0.11312438315717041</v>
      </c>
      <c r="CN75" s="332">
        <f>'Provincial spending Projection '!BH67/100*'Type of service'!AE59</f>
        <v>0.13026444121128714</v>
      </c>
      <c r="CP75" s="333">
        <f t="shared" si="2"/>
        <v>100.00000000000001</v>
      </c>
    </row>
    <row r="76" spans="1:94" ht="18.75">
      <c r="A76" s="348">
        <f t="shared" si="3"/>
        <v>33</v>
      </c>
      <c r="B76" s="8">
        <f t="shared" si="4"/>
        <v>2048</v>
      </c>
      <c r="C76" s="328">
        <f>'Provincial spending Projection '!C68</f>
        <v>27210.230451990359</v>
      </c>
      <c r="D76" s="297">
        <f t="shared" si="1"/>
        <v>4.048038</v>
      </c>
      <c r="E76" s="329"/>
      <c r="F76" s="330">
        <f>'Provincial spending Projection '!J68/100*'Type of service'!G60</f>
        <v>0.36396243545432488</v>
      </c>
      <c r="G76" s="330">
        <f>'Provincial spending Projection '!J68/100*'Type of service'!K60</f>
        <v>0.1286000605271948</v>
      </c>
      <c r="H76" s="330">
        <f>'Provincial spending Projection '!J68/100*'Type of service'!O60</f>
        <v>0.1286000605271948</v>
      </c>
      <c r="I76" s="330">
        <f>'Provincial spending Projection '!J68/100*'Type of service'!S60</f>
        <v>0.16378309595444618</v>
      </c>
      <c r="J76" s="330">
        <f>'Provincial spending Projection '!J68/100*'Type of service'!W60</f>
        <v>3.6396243545432486E-2</v>
      </c>
      <c r="K76" s="330">
        <f>'Provincial spending Projection '!J68/100*'Type of service'!AA60</f>
        <v>0.20017933949987868</v>
      </c>
      <c r="L76" s="330">
        <f>'Provincial spending Projection '!J68/100*'Type of service'!AE60</f>
        <v>0.23050954245440575</v>
      </c>
      <c r="N76" s="331">
        <f>'Provincial spending Projection '!O68/100*'Type of service'!G60</f>
        <v>0.12760446129214245</v>
      </c>
      <c r="O76" s="331">
        <f>'Provincial spending Projection '!O68/100*'Type of service'!K60</f>
        <v>4.5086909656557005E-2</v>
      </c>
      <c r="P76" s="331">
        <f>'Provincial spending Projection '!O68/100*'Type of service'!O60</f>
        <v>4.5086909656557005E-2</v>
      </c>
      <c r="Q76" s="331">
        <f>'Provincial spending Projection '!O68/100*'Type of service'!S60</f>
        <v>5.7422007581464103E-2</v>
      </c>
      <c r="R76" s="331">
        <f>'Provincial spending Projection '!O68/100*'Type of service'!W60</f>
        <v>1.2760446129214245E-2</v>
      </c>
      <c r="S76" s="331">
        <f>'Provincial spending Projection '!O68/100*'Type of service'!AA60</f>
        <v>7.0182453710678355E-2</v>
      </c>
      <c r="T76" s="331">
        <f>'Provincial spending Projection '!O68/100*'Type of service'!AE60</f>
        <v>8.0816158818356881E-2</v>
      </c>
      <c r="V76" s="332">
        <f>'Provincial spending Projection '!T68/100*'Type of service'!G60</f>
        <v>0.68873143353661848</v>
      </c>
      <c r="W76" s="332">
        <f>'Provincial spending Projection '!T68/100*'Type of service'!K60</f>
        <v>0.24335177318293855</v>
      </c>
      <c r="X76" s="332">
        <f>'Provincial spending Projection '!T68/100*'Type of service'!O60</f>
        <v>0.24335177318293855</v>
      </c>
      <c r="Y76" s="332">
        <f>'Provincial spending Projection '!T68/100*'Type of service'!S60</f>
        <v>0.30992914509147829</v>
      </c>
      <c r="Z76" s="332">
        <f>'Provincial spending Projection '!T68/100*'Type of service'!W60</f>
        <v>6.8873143353661848E-2</v>
      </c>
      <c r="AA76" s="332">
        <f>'Provincial spending Projection '!T68/100*'Type of service'!AA60</f>
        <v>0.37880228844514013</v>
      </c>
      <c r="AB76" s="332">
        <f>'Provincial spending Projection '!T68/100*'Type of service'!AE60</f>
        <v>0.43619657457319172</v>
      </c>
      <c r="AD76" s="332">
        <f>'Provincial spending Projection '!Y68/100*'Type of service'!G60</f>
        <v>0.53328295748221199</v>
      </c>
      <c r="AE76" s="332">
        <f>'Provincial spending Projection '!Y68/100*'Type of service'!K60</f>
        <v>0.18842664497704825</v>
      </c>
      <c r="AF76" s="332">
        <f>'Provincial spending Projection '!Y68/100*'Type of service'!O60</f>
        <v>0.18842664497704825</v>
      </c>
      <c r="AG76" s="332">
        <f>'Provincial spending Projection '!Y68/100*'Type of service'!S60</f>
        <v>0.23997733086699538</v>
      </c>
      <c r="AH76" s="332">
        <f>'Provincial spending Projection '!Y68/100*'Type of service'!W60</f>
        <v>5.3328295748221198E-2</v>
      </c>
      <c r="AI76" s="332">
        <f>'Provincial spending Projection '!Y68/100*'Type of service'!AA60</f>
        <v>0.29330562661521659</v>
      </c>
      <c r="AJ76" s="332">
        <f>'Provincial spending Projection '!Y68/100*'Type of service'!AE60</f>
        <v>0.33774587307206755</v>
      </c>
      <c r="AL76" s="332">
        <f>'Provincial spending Projection '!AD68/100*'Type of service'!G60</f>
        <v>5.8083742544042591</v>
      </c>
      <c r="AM76" s="332">
        <f>'Provincial spending Projection '!AD68/100*'Type of service'!K60</f>
        <v>2.0522922365561715</v>
      </c>
      <c r="AN76" s="332">
        <f>'Provincial spending Projection '!AD68/100*'Type of service'!O60</f>
        <v>2.0522922365561715</v>
      </c>
      <c r="AO76" s="332">
        <f>'Provincial spending Projection '!AD68/100*'Type of service'!S60</f>
        <v>2.6137684144819167</v>
      </c>
      <c r="AP76" s="332">
        <f>'Provincial spending Projection '!AD68/100*'Type of service'!W60</f>
        <v>0.58083742544042594</v>
      </c>
      <c r="AQ76" s="332">
        <f>'Provincial spending Projection '!AD68/100*'Type of service'!AA60</f>
        <v>3.1946058399223425</v>
      </c>
      <c r="AR76" s="332">
        <f>'Provincial spending Projection '!AD68/100*'Type of service'!AE60</f>
        <v>3.6786370277893639</v>
      </c>
      <c r="AT76" s="332">
        <f>'Provincial spending Projection '!AI68/100*'Type of service'!G60</f>
        <v>10.478119427847123</v>
      </c>
      <c r="AU76" s="332">
        <f>'Provincial spending Projection '!AI68/100*'Type of service'!K60</f>
        <v>3.7022688645059838</v>
      </c>
      <c r="AV76" s="332">
        <f>'Provincial spending Projection '!AI68/100*'Type of service'!O60</f>
        <v>3.7022688645059838</v>
      </c>
      <c r="AW76" s="332">
        <f>'Provincial spending Projection '!AI68/100*'Type of service'!S60</f>
        <v>4.7151537425312053</v>
      </c>
      <c r="AX76" s="332">
        <f>'Provincial spending Projection '!AI68/100*'Type of service'!W60</f>
        <v>1.0478119427847121</v>
      </c>
      <c r="AY76" s="332">
        <f>'Provincial spending Projection '!AI68/100*'Type of service'!AA60</f>
        <v>5.7629656853159172</v>
      </c>
      <c r="AZ76" s="332">
        <f>'Provincial spending Projection '!AI68/100*'Type of service'!AE60</f>
        <v>6.6361423043031778</v>
      </c>
      <c r="BB76" s="332">
        <f>'Provincial spending Projection '!AN68/100*'Type of service'!G60</f>
        <v>1.2393482036371934</v>
      </c>
      <c r="BC76" s="332">
        <f>'Provincial spending Projection '!AN68/100*'Type of service'!K60</f>
        <v>0.43790303195180835</v>
      </c>
      <c r="BD76" s="332">
        <f>'Provincial spending Projection '!AN68/100*'Type of service'!O60</f>
        <v>0.43790303195180835</v>
      </c>
      <c r="BE76" s="332">
        <f>'Provincial spending Projection '!AN68/100*'Type of service'!S60</f>
        <v>0.55770669163673703</v>
      </c>
      <c r="BF76" s="332">
        <f>'Provincial spending Projection '!AN68/100*'Type of service'!W60</f>
        <v>0.12393482036371933</v>
      </c>
      <c r="BG76" s="332">
        <f>'Provincial spending Projection '!AN68/100*'Type of service'!AA60</f>
        <v>0.68164151200045631</v>
      </c>
      <c r="BH76" s="332">
        <f>'Provincial spending Projection '!AN68/100*'Type of service'!AE60</f>
        <v>0.78492052897022246</v>
      </c>
      <c r="BJ76" s="332">
        <f>'Provincial spending Projection '!AS68/100*'Type of service'!G60</f>
        <v>0.98635251035219351</v>
      </c>
      <c r="BK76" s="332">
        <f>'Provincial spending Projection '!AS68/100*'Type of service'!K60</f>
        <v>0.34851122032444176</v>
      </c>
      <c r="BL76" s="332">
        <f>'Provincial spending Projection '!AS68/100*'Type of service'!O60</f>
        <v>0.34851122032444176</v>
      </c>
      <c r="BM76" s="332">
        <f>'Provincial spending Projection '!AS68/100*'Type of service'!S60</f>
        <v>0.4438586296584871</v>
      </c>
      <c r="BN76" s="332">
        <f>'Provincial spending Projection '!AS68/100*'Type of service'!W60</f>
        <v>9.8635251035219348E-2</v>
      </c>
      <c r="BO76" s="332">
        <f>'Provincial spending Projection '!AS68/100*'Type of service'!AA60</f>
        <v>0.54249388069370641</v>
      </c>
      <c r="BP76" s="332">
        <f>'Provincial spending Projection '!AS68/100*'Type of service'!AE60</f>
        <v>0.62468992322305594</v>
      </c>
      <c r="BR76" s="332">
        <f>'Provincial spending Projection '!AX68/100*'Type of service'!G60</f>
        <v>4.9188808378419555</v>
      </c>
      <c r="BS76" s="332">
        <f>'Provincial spending Projection '!AX68/100*'Type of service'!K60</f>
        <v>1.7380045627041578</v>
      </c>
      <c r="BT76" s="332">
        <f>'Provincial spending Projection '!AX68/100*'Type of service'!O60</f>
        <v>1.7380045627041578</v>
      </c>
      <c r="BU76" s="332">
        <f>'Provincial spending Projection '!AX68/100*'Type of service'!S60</f>
        <v>2.2134963770288798</v>
      </c>
      <c r="BV76" s="332">
        <f>'Provincial spending Projection '!AX68/100*'Type of service'!W60</f>
        <v>0.49188808378419557</v>
      </c>
      <c r="BW76" s="332">
        <f>'Provincial spending Projection '!AX68/100*'Type of service'!AA60</f>
        <v>2.7053844608130757</v>
      </c>
      <c r="BX76" s="332">
        <f>'Provincial spending Projection '!AX68/100*'Type of service'!AE60</f>
        <v>3.1152911972999053</v>
      </c>
      <c r="BZ76" s="332">
        <f>'Provincial spending Projection '!BC68/100*'Type of service'!G60</f>
        <v>3.7194302233630427</v>
      </c>
      <c r="CA76" s="332">
        <f>'Provincial spending Projection '!BC68/100*'Type of service'!K60</f>
        <v>1.3141986789216087</v>
      </c>
      <c r="CB76" s="332">
        <f>'Provincial spending Projection '!BC68/100*'Type of service'!O60</f>
        <v>1.3141986789216087</v>
      </c>
      <c r="CC76" s="332">
        <f>'Provincial spending Projection '!BC68/100*'Type of service'!S60</f>
        <v>1.6737436005133692</v>
      </c>
      <c r="CD76" s="332">
        <f>'Provincial spending Projection '!BC68/100*'Type of service'!W60</f>
        <v>0.37194302233630427</v>
      </c>
      <c r="CE76" s="332">
        <f>'Provincial spending Projection '!BC68/100*'Type of service'!AA60</f>
        <v>2.0456866228496735</v>
      </c>
      <c r="CF76" s="332">
        <f>'Provincial spending Projection '!BC68/100*'Type of service'!AE60</f>
        <v>2.3556391414632603</v>
      </c>
      <c r="CH76" s="332">
        <f>'Provincial spending Projection '!BH68/100*'Type of service'!G60</f>
        <v>0.20568069664940072</v>
      </c>
      <c r="CI76" s="332">
        <f>'Provincial spending Projection '!BH68/100*'Type of service'!K60</f>
        <v>7.2673846149454935E-2</v>
      </c>
      <c r="CJ76" s="332">
        <f>'Provincial spending Projection '!BH68/100*'Type of service'!O60</f>
        <v>7.2673846149454935E-2</v>
      </c>
      <c r="CK76" s="332">
        <f>'Provincial spending Projection '!BH68/100*'Type of service'!S60</f>
        <v>9.2556313492230327E-2</v>
      </c>
      <c r="CL76" s="332">
        <f>'Provincial spending Projection '!BH68/100*'Type of service'!W60</f>
        <v>2.0568069664940073E-2</v>
      </c>
      <c r="CM76" s="332">
        <f>'Provincial spending Projection '!BH68/100*'Type of service'!AA60</f>
        <v>0.1131243831571704</v>
      </c>
      <c r="CN76" s="332">
        <f>'Provincial spending Projection '!BH68/100*'Type of service'!AE60</f>
        <v>0.13026444121128714</v>
      </c>
      <c r="CP76" s="333">
        <f t="shared" si="2"/>
        <v>100.00000000000001</v>
      </c>
    </row>
    <row r="77" spans="1:94" ht="18.75">
      <c r="A77" s="348">
        <f t="shared" si="3"/>
        <v>34</v>
      </c>
      <c r="B77" s="8">
        <f t="shared" si="4"/>
        <v>2049</v>
      </c>
      <c r="C77" s="328">
        <f>'Provincial spending Projection '!C69</f>
        <v>28311.7109205745</v>
      </c>
      <c r="D77" s="297">
        <f t="shared" si="1"/>
        <v>4.0480379999999974</v>
      </c>
      <c r="E77" s="329"/>
      <c r="F77" s="330">
        <f>'Provincial spending Projection '!J69/100*'Type of service'!G61</f>
        <v>0.36396243545432488</v>
      </c>
      <c r="G77" s="330">
        <f>'Provincial spending Projection '!J69/100*'Type of service'!K61</f>
        <v>0.1286000605271948</v>
      </c>
      <c r="H77" s="330">
        <f>'Provincial spending Projection '!J69/100*'Type of service'!O61</f>
        <v>0.1286000605271948</v>
      </c>
      <c r="I77" s="330">
        <f>'Provincial spending Projection '!J69/100*'Type of service'!S61</f>
        <v>0.16378309595444618</v>
      </c>
      <c r="J77" s="330">
        <f>'Provincial spending Projection '!J69/100*'Type of service'!W61</f>
        <v>3.6396243545432486E-2</v>
      </c>
      <c r="K77" s="330">
        <f>'Provincial spending Projection '!J69/100*'Type of service'!AA61</f>
        <v>0.20017933949987868</v>
      </c>
      <c r="L77" s="330">
        <f>'Provincial spending Projection '!J69/100*'Type of service'!AE61</f>
        <v>0.23050954245440575</v>
      </c>
      <c r="N77" s="331">
        <f>'Provincial spending Projection '!O69/100*'Type of service'!G61</f>
        <v>0.12760446129214245</v>
      </c>
      <c r="O77" s="331">
        <f>'Provincial spending Projection '!O69/100*'Type of service'!K61</f>
        <v>4.5086909656557005E-2</v>
      </c>
      <c r="P77" s="331">
        <f>'Provincial spending Projection '!O69/100*'Type of service'!O61</f>
        <v>4.5086909656557005E-2</v>
      </c>
      <c r="Q77" s="331">
        <f>'Provincial spending Projection '!O69/100*'Type of service'!S61</f>
        <v>5.7422007581464103E-2</v>
      </c>
      <c r="R77" s="331">
        <f>'Provincial spending Projection '!O69/100*'Type of service'!W61</f>
        <v>1.2760446129214245E-2</v>
      </c>
      <c r="S77" s="331">
        <f>'Provincial spending Projection '!O69/100*'Type of service'!AA61</f>
        <v>7.0182453710678355E-2</v>
      </c>
      <c r="T77" s="331">
        <f>'Provincial spending Projection '!O69/100*'Type of service'!AE61</f>
        <v>8.0816158818356881E-2</v>
      </c>
      <c r="V77" s="332">
        <f>'Provincial spending Projection '!T69/100*'Type of service'!G61</f>
        <v>0.68873143353661848</v>
      </c>
      <c r="W77" s="332">
        <f>'Provincial spending Projection '!T69/100*'Type of service'!K61</f>
        <v>0.24335177318293855</v>
      </c>
      <c r="X77" s="332">
        <f>'Provincial spending Projection '!T69/100*'Type of service'!O61</f>
        <v>0.24335177318293855</v>
      </c>
      <c r="Y77" s="332">
        <f>'Provincial spending Projection '!T69/100*'Type of service'!S61</f>
        <v>0.30992914509147829</v>
      </c>
      <c r="Z77" s="332">
        <f>'Provincial spending Projection '!T69/100*'Type of service'!W61</f>
        <v>6.8873143353661848E-2</v>
      </c>
      <c r="AA77" s="332">
        <f>'Provincial spending Projection '!T69/100*'Type of service'!AA61</f>
        <v>0.37880228844514013</v>
      </c>
      <c r="AB77" s="332">
        <f>'Provincial spending Projection '!T69/100*'Type of service'!AE61</f>
        <v>0.43619657457319172</v>
      </c>
      <c r="AD77" s="332">
        <f>'Provincial spending Projection '!Y69/100*'Type of service'!G61</f>
        <v>0.53328295748221199</v>
      </c>
      <c r="AE77" s="332">
        <f>'Provincial spending Projection '!Y69/100*'Type of service'!K61</f>
        <v>0.18842664497704825</v>
      </c>
      <c r="AF77" s="332">
        <f>'Provincial spending Projection '!Y69/100*'Type of service'!O61</f>
        <v>0.18842664497704825</v>
      </c>
      <c r="AG77" s="332">
        <f>'Provincial spending Projection '!Y69/100*'Type of service'!S61</f>
        <v>0.23997733086699538</v>
      </c>
      <c r="AH77" s="332">
        <f>'Provincial spending Projection '!Y69/100*'Type of service'!W61</f>
        <v>5.3328295748221198E-2</v>
      </c>
      <c r="AI77" s="332">
        <f>'Provincial spending Projection '!Y69/100*'Type of service'!AA61</f>
        <v>0.29330562661521659</v>
      </c>
      <c r="AJ77" s="332">
        <f>'Provincial spending Projection '!Y69/100*'Type of service'!AE61</f>
        <v>0.33774587307206755</v>
      </c>
      <c r="AL77" s="332">
        <f>'Provincial spending Projection '!AD69/100*'Type of service'!G61</f>
        <v>5.8083742544042591</v>
      </c>
      <c r="AM77" s="332">
        <f>'Provincial spending Projection '!AD69/100*'Type of service'!K61</f>
        <v>2.0522922365561715</v>
      </c>
      <c r="AN77" s="332">
        <f>'Provincial spending Projection '!AD69/100*'Type of service'!O61</f>
        <v>2.0522922365561715</v>
      </c>
      <c r="AO77" s="332">
        <f>'Provincial spending Projection '!AD69/100*'Type of service'!S61</f>
        <v>2.6137684144819167</v>
      </c>
      <c r="AP77" s="332">
        <f>'Provincial spending Projection '!AD69/100*'Type of service'!W61</f>
        <v>0.58083742544042594</v>
      </c>
      <c r="AQ77" s="332">
        <f>'Provincial spending Projection '!AD69/100*'Type of service'!AA61</f>
        <v>3.1946058399223425</v>
      </c>
      <c r="AR77" s="332">
        <f>'Provincial spending Projection '!AD69/100*'Type of service'!AE61</f>
        <v>3.6786370277893639</v>
      </c>
      <c r="AT77" s="332">
        <f>'Provincial spending Projection '!AI69/100*'Type of service'!G61</f>
        <v>10.478119427847123</v>
      </c>
      <c r="AU77" s="332">
        <f>'Provincial spending Projection '!AI69/100*'Type of service'!K61</f>
        <v>3.7022688645059838</v>
      </c>
      <c r="AV77" s="332">
        <f>'Provincial spending Projection '!AI69/100*'Type of service'!O61</f>
        <v>3.7022688645059838</v>
      </c>
      <c r="AW77" s="332">
        <f>'Provincial spending Projection '!AI69/100*'Type of service'!S61</f>
        <v>4.7151537425312053</v>
      </c>
      <c r="AX77" s="332">
        <f>'Provincial spending Projection '!AI69/100*'Type of service'!W61</f>
        <v>1.0478119427847121</v>
      </c>
      <c r="AY77" s="332">
        <f>'Provincial spending Projection '!AI69/100*'Type of service'!AA61</f>
        <v>5.7629656853159172</v>
      </c>
      <c r="AZ77" s="332">
        <f>'Provincial spending Projection '!AI69/100*'Type of service'!AE61</f>
        <v>6.6361423043031778</v>
      </c>
      <c r="BB77" s="332">
        <f>'Provincial spending Projection '!AN69/100*'Type of service'!G61</f>
        <v>1.2393482036371934</v>
      </c>
      <c r="BC77" s="332">
        <f>'Provincial spending Projection '!AN69/100*'Type of service'!K61</f>
        <v>0.43790303195180835</v>
      </c>
      <c r="BD77" s="332">
        <f>'Provincial spending Projection '!AN69/100*'Type of service'!O61</f>
        <v>0.43790303195180835</v>
      </c>
      <c r="BE77" s="332">
        <f>'Provincial spending Projection '!AN69/100*'Type of service'!S61</f>
        <v>0.55770669163673703</v>
      </c>
      <c r="BF77" s="332">
        <f>'Provincial spending Projection '!AN69/100*'Type of service'!W61</f>
        <v>0.12393482036371933</v>
      </c>
      <c r="BG77" s="332">
        <f>'Provincial spending Projection '!AN69/100*'Type of service'!AA61</f>
        <v>0.68164151200045631</v>
      </c>
      <c r="BH77" s="332">
        <f>'Provincial spending Projection '!AN69/100*'Type of service'!AE61</f>
        <v>0.78492052897022246</v>
      </c>
      <c r="BJ77" s="332">
        <f>'Provincial spending Projection '!AS69/100*'Type of service'!G61</f>
        <v>0.98635251035219373</v>
      </c>
      <c r="BK77" s="332">
        <f>'Provincial spending Projection '!AS69/100*'Type of service'!K61</f>
        <v>0.34851122032444182</v>
      </c>
      <c r="BL77" s="332">
        <f>'Provincial spending Projection '!AS69/100*'Type of service'!O61</f>
        <v>0.34851122032444182</v>
      </c>
      <c r="BM77" s="332">
        <f>'Provincial spending Projection '!AS69/100*'Type of service'!S61</f>
        <v>0.44385862965848716</v>
      </c>
      <c r="BN77" s="332">
        <f>'Provincial spending Projection '!AS69/100*'Type of service'!W61</f>
        <v>9.8635251035219376E-2</v>
      </c>
      <c r="BO77" s="332">
        <f>'Provincial spending Projection '!AS69/100*'Type of service'!AA61</f>
        <v>0.54249388069370652</v>
      </c>
      <c r="BP77" s="332">
        <f>'Provincial spending Projection '!AS69/100*'Type of service'!AE61</f>
        <v>0.62468992322305605</v>
      </c>
      <c r="BR77" s="332">
        <f>'Provincial spending Projection '!AX69/100*'Type of service'!G61</f>
        <v>4.9188808378419555</v>
      </c>
      <c r="BS77" s="332">
        <f>'Provincial spending Projection '!AX69/100*'Type of service'!K61</f>
        <v>1.7380045627041578</v>
      </c>
      <c r="BT77" s="332">
        <f>'Provincial spending Projection '!AX69/100*'Type of service'!O61</f>
        <v>1.7380045627041578</v>
      </c>
      <c r="BU77" s="332">
        <f>'Provincial spending Projection '!AX69/100*'Type of service'!S61</f>
        <v>2.2134963770288798</v>
      </c>
      <c r="BV77" s="332">
        <f>'Provincial spending Projection '!AX69/100*'Type of service'!W61</f>
        <v>0.49188808378419557</v>
      </c>
      <c r="BW77" s="332">
        <f>'Provincial spending Projection '!AX69/100*'Type of service'!AA61</f>
        <v>2.7053844608130757</v>
      </c>
      <c r="BX77" s="332">
        <f>'Provincial spending Projection '!AX69/100*'Type of service'!AE61</f>
        <v>3.1152911972999053</v>
      </c>
      <c r="BZ77" s="332">
        <f>'Provincial spending Projection '!BC69/100*'Type of service'!G61</f>
        <v>3.7194302233630427</v>
      </c>
      <c r="CA77" s="332">
        <f>'Provincial spending Projection '!BC69/100*'Type of service'!K61</f>
        <v>1.3141986789216087</v>
      </c>
      <c r="CB77" s="332">
        <f>'Provincial spending Projection '!BC69/100*'Type of service'!O61</f>
        <v>1.3141986789216087</v>
      </c>
      <c r="CC77" s="332">
        <f>'Provincial spending Projection '!BC69/100*'Type of service'!S61</f>
        <v>1.6737436005133692</v>
      </c>
      <c r="CD77" s="332">
        <f>'Provincial spending Projection '!BC69/100*'Type of service'!W61</f>
        <v>0.37194302233630427</v>
      </c>
      <c r="CE77" s="332">
        <f>'Provincial spending Projection '!BC69/100*'Type of service'!AA61</f>
        <v>2.0456866228496735</v>
      </c>
      <c r="CF77" s="332">
        <f>'Provincial spending Projection '!BC69/100*'Type of service'!AE61</f>
        <v>2.3556391414632603</v>
      </c>
      <c r="CH77" s="332">
        <f>'Provincial spending Projection '!BH69/100*'Type of service'!G61</f>
        <v>0.20568069664940075</v>
      </c>
      <c r="CI77" s="332">
        <f>'Provincial spending Projection '!BH69/100*'Type of service'!K61</f>
        <v>7.2673846149454935E-2</v>
      </c>
      <c r="CJ77" s="332">
        <f>'Provincial spending Projection '!BH69/100*'Type of service'!O61</f>
        <v>7.2673846149454935E-2</v>
      </c>
      <c r="CK77" s="332">
        <f>'Provincial spending Projection '!BH69/100*'Type of service'!S61</f>
        <v>9.2556313492230341E-2</v>
      </c>
      <c r="CL77" s="332">
        <f>'Provincial spending Projection '!BH69/100*'Type of service'!W61</f>
        <v>2.0568069664940077E-2</v>
      </c>
      <c r="CM77" s="332">
        <f>'Provincial spending Projection '!BH69/100*'Type of service'!AA61</f>
        <v>0.11312438315717041</v>
      </c>
      <c r="CN77" s="332">
        <f>'Provincial spending Projection '!BH69/100*'Type of service'!AE61</f>
        <v>0.13026444121128714</v>
      </c>
      <c r="CP77" s="333">
        <f t="shared" si="2"/>
        <v>100.00000000000001</v>
      </c>
    </row>
    <row r="78" spans="1:94" ht="18.75">
      <c r="A78" s="348">
        <f t="shared" si="3"/>
        <v>35</v>
      </c>
      <c r="B78" s="67">
        <f t="shared" si="4"/>
        <v>2050</v>
      </c>
      <c r="C78" s="328">
        <f>'Provincial spending Projection '!C70</f>
        <v>29457.779737089506</v>
      </c>
      <c r="D78" s="297">
        <f t="shared" si="1"/>
        <v>4.0480380000000009</v>
      </c>
      <c r="E78" s="334"/>
      <c r="F78" s="330">
        <f>'Provincial spending Projection '!J70/100*'Type of service'!G62</f>
        <v>0.36396243545432488</v>
      </c>
      <c r="G78" s="330">
        <f>'Provincial spending Projection '!J70/100*'Type of service'!K62</f>
        <v>0.1286000605271948</v>
      </c>
      <c r="H78" s="330">
        <f>'Provincial spending Projection '!J70/100*'Type of service'!O62</f>
        <v>0.1286000605271948</v>
      </c>
      <c r="I78" s="330">
        <f>'Provincial spending Projection '!J70/100*'Type of service'!S62</f>
        <v>0.16378309595444618</v>
      </c>
      <c r="J78" s="330">
        <f>'Provincial spending Projection '!J70/100*'Type of service'!W62</f>
        <v>3.6396243545432486E-2</v>
      </c>
      <c r="K78" s="330">
        <f>'Provincial spending Projection '!J70/100*'Type of service'!AA62</f>
        <v>0.20017933949987868</v>
      </c>
      <c r="L78" s="330">
        <f>'Provincial spending Projection '!J70/100*'Type of service'!AE62</f>
        <v>0.23050954245440575</v>
      </c>
      <c r="N78" s="331">
        <f>'Provincial spending Projection '!O70/100*'Type of service'!G62</f>
        <v>0.12760446129214245</v>
      </c>
      <c r="O78" s="331">
        <f>'Provincial spending Projection '!O70/100*'Type of service'!K62</f>
        <v>4.5086909656557005E-2</v>
      </c>
      <c r="P78" s="331">
        <f>'Provincial spending Projection '!O70/100*'Type of service'!O62</f>
        <v>4.5086909656557005E-2</v>
      </c>
      <c r="Q78" s="331">
        <f>'Provincial spending Projection '!O70/100*'Type of service'!S62</f>
        <v>5.7422007581464103E-2</v>
      </c>
      <c r="R78" s="331">
        <f>'Provincial spending Projection '!O70/100*'Type of service'!W62</f>
        <v>1.2760446129214245E-2</v>
      </c>
      <c r="S78" s="331">
        <f>'Provincial spending Projection '!O70/100*'Type of service'!AA62</f>
        <v>7.0182453710678355E-2</v>
      </c>
      <c r="T78" s="331">
        <f>'Provincial spending Projection '!O70/100*'Type of service'!AE62</f>
        <v>8.0816158818356881E-2</v>
      </c>
      <c r="V78" s="332">
        <f>'Provincial spending Projection '!T70/100*'Type of service'!G62</f>
        <v>0.68873143353661848</v>
      </c>
      <c r="W78" s="332">
        <f>'Provincial spending Projection '!T70/100*'Type of service'!K62</f>
        <v>0.24335177318293855</v>
      </c>
      <c r="X78" s="332">
        <f>'Provincial spending Projection '!T70/100*'Type of service'!O62</f>
        <v>0.24335177318293855</v>
      </c>
      <c r="Y78" s="332">
        <f>'Provincial spending Projection '!T70/100*'Type of service'!S62</f>
        <v>0.30992914509147829</v>
      </c>
      <c r="Z78" s="332">
        <f>'Provincial spending Projection '!T70/100*'Type of service'!W62</f>
        <v>6.8873143353661848E-2</v>
      </c>
      <c r="AA78" s="332">
        <f>'Provincial spending Projection '!T70/100*'Type of service'!AA62</f>
        <v>0.37880228844514013</v>
      </c>
      <c r="AB78" s="332">
        <f>'Provincial spending Projection '!T70/100*'Type of service'!AE62</f>
        <v>0.43619657457319172</v>
      </c>
      <c r="AD78" s="332">
        <f>'Provincial spending Projection '!Y70/100*'Type of service'!G62</f>
        <v>0.53328295748221199</v>
      </c>
      <c r="AE78" s="332">
        <f>'Provincial spending Projection '!Y70/100*'Type of service'!K62</f>
        <v>0.18842664497704825</v>
      </c>
      <c r="AF78" s="332">
        <f>'Provincial spending Projection '!Y70/100*'Type of service'!O62</f>
        <v>0.18842664497704825</v>
      </c>
      <c r="AG78" s="332">
        <f>'Provincial spending Projection '!Y70/100*'Type of service'!S62</f>
        <v>0.23997733086699538</v>
      </c>
      <c r="AH78" s="332">
        <f>'Provincial spending Projection '!Y70/100*'Type of service'!W62</f>
        <v>5.3328295748221198E-2</v>
      </c>
      <c r="AI78" s="332">
        <f>'Provincial spending Projection '!Y70/100*'Type of service'!AA62</f>
        <v>0.29330562661521659</v>
      </c>
      <c r="AJ78" s="332">
        <f>'Provincial spending Projection '!Y70/100*'Type of service'!AE62</f>
        <v>0.33774587307206755</v>
      </c>
      <c r="AL78" s="332">
        <f>'Provincial spending Projection '!AD70/100*'Type of service'!G62</f>
        <v>5.8083742544042591</v>
      </c>
      <c r="AM78" s="332">
        <f>'Provincial spending Projection '!AD70/100*'Type of service'!K62</f>
        <v>2.0522922365561715</v>
      </c>
      <c r="AN78" s="332">
        <f>'Provincial spending Projection '!AD70/100*'Type of service'!O62</f>
        <v>2.0522922365561715</v>
      </c>
      <c r="AO78" s="332">
        <f>'Provincial spending Projection '!AD70/100*'Type of service'!S62</f>
        <v>2.6137684144819167</v>
      </c>
      <c r="AP78" s="332">
        <f>'Provincial spending Projection '!AD70/100*'Type of service'!W62</f>
        <v>0.58083742544042594</v>
      </c>
      <c r="AQ78" s="332">
        <f>'Provincial spending Projection '!AD70/100*'Type of service'!AA62</f>
        <v>3.1946058399223425</v>
      </c>
      <c r="AR78" s="332">
        <f>'Provincial spending Projection '!AD70/100*'Type of service'!AE62</f>
        <v>3.6786370277893639</v>
      </c>
      <c r="AT78" s="332">
        <f>'Provincial spending Projection '!AI70/100*'Type of service'!G62</f>
        <v>10.478119427847123</v>
      </c>
      <c r="AU78" s="332">
        <f>'Provincial spending Projection '!AI70/100*'Type of service'!K62</f>
        <v>3.7022688645059838</v>
      </c>
      <c r="AV78" s="332">
        <f>'Provincial spending Projection '!AI70/100*'Type of service'!O62</f>
        <v>3.7022688645059838</v>
      </c>
      <c r="AW78" s="332">
        <f>'Provincial spending Projection '!AI70/100*'Type of service'!S62</f>
        <v>4.7151537425312053</v>
      </c>
      <c r="AX78" s="332">
        <f>'Provincial spending Projection '!AI70/100*'Type of service'!W62</f>
        <v>1.0478119427847121</v>
      </c>
      <c r="AY78" s="332">
        <f>'Provincial spending Projection '!AI70/100*'Type of service'!AA62</f>
        <v>5.7629656853159172</v>
      </c>
      <c r="AZ78" s="332">
        <f>'Provincial spending Projection '!AI70/100*'Type of service'!AE62</f>
        <v>6.6361423043031778</v>
      </c>
      <c r="BB78" s="332">
        <f>'Provincial spending Projection '!AN70/100*'Type of service'!G62</f>
        <v>1.2393482036371934</v>
      </c>
      <c r="BC78" s="332">
        <f>'Provincial spending Projection '!AN70/100*'Type of service'!K62</f>
        <v>0.43790303195180835</v>
      </c>
      <c r="BD78" s="332">
        <f>'Provincial spending Projection '!AN70/100*'Type of service'!O62</f>
        <v>0.43790303195180835</v>
      </c>
      <c r="BE78" s="332">
        <f>'Provincial spending Projection '!AN70/100*'Type of service'!S62</f>
        <v>0.55770669163673703</v>
      </c>
      <c r="BF78" s="332">
        <f>'Provincial spending Projection '!AN70/100*'Type of service'!W62</f>
        <v>0.12393482036371933</v>
      </c>
      <c r="BG78" s="332">
        <f>'Provincial spending Projection '!AN70/100*'Type of service'!AA62</f>
        <v>0.68164151200045631</v>
      </c>
      <c r="BH78" s="332">
        <f>'Provincial spending Projection '!AN70/100*'Type of service'!AE62</f>
        <v>0.78492052897022246</v>
      </c>
      <c r="BJ78" s="332">
        <f>'Provincial spending Projection '!AS70/100*'Type of service'!G62</f>
        <v>0.98635251035219329</v>
      </c>
      <c r="BK78" s="332">
        <f>'Provincial spending Projection '!AS70/100*'Type of service'!K62</f>
        <v>0.34851122032444165</v>
      </c>
      <c r="BL78" s="332">
        <f>'Provincial spending Projection '!AS70/100*'Type of service'!O62</f>
        <v>0.34851122032444165</v>
      </c>
      <c r="BM78" s="332">
        <f>'Provincial spending Projection '!AS70/100*'Type of service'!S62</f>
        <v>0.44385862965848699</v>
      </c>
      <c r="BN78" s="332">
        <f>'Provincial spending Projection '!AS70/100*'Type of service'!W62</f>
        <v>9.8635251035219335E-2</v>
      </c>
      <c r="BO78" s="332">
        <f>'Provincial spending Projection '!AS70/100*'Type of service'!AA62</f>
        <v>0.5424938806937063</v>
      </c>
      <c r="BP78" s="332">
        <f>'Provincial spending Projection '!AS70/100*'Type of service'!AE62</f>
        <v>0.62468992322305572</v>
      </c>
      <c r="BR78" s="332">
        <f>'Provincial spending Projection '!AX70/100*'Type of service'!G62</f>
        <v>4.9188808378419555</v>
      </c>
      <c r="BS78" s="332">
        <f>'Provincial spending Projection '!AX70/100*'Type of service'!K62</f>
        <v>1.7380045627041578</v>
      </c>
      <c r="BT78" s="332">
        <f>'Provincial spending Projection '!AX70/100*'Type of service'!O62</f>
        <v>1.7380045627041578</v>
      </c>
      <c r="BU78" s="332">
        <f>'Provincial spending Projection '!AX70/100*'Type of service'!S62</f>
        <v>2.2134963770288798</v>
      </c>
      <c r="BV78" s="332">
        <f>'Provincial spending Projection '!AX70/100*'Type of service'!W62</f>
        <v>0.49188808378419557</v>
      </c>
      <c r="BW78" s="332">
        <f>'Provincial spending Projection '!AX70/100*'Type of service'!AA62</f>
        <v>2.7053844608130757</v>
      </c>
      <c r="BX78" s="332">
        <f>'Provincial spending Projection '!AX70/100*'Type of service'!AE62</f>
        <v>3.1152911972999053</v>
      </c>
      <c r="BZ78" s="332">
        <f>'Provincial spending Projection '!BC70/100*'Type of service'!G62</f>
        <v>3.7194302233630427</v>
      </c>
      <c r="CA78" s="332">
        <f>'Provincial spending Projection '!BC70/100*'Type of service'!K62</f>
        <v>1.3141986789216087</v>
      </c>
      <c r="CB78" s="332">
        <f>'Provincial spending Projection '!BC70/100*'Type of service'!O62</f>
        <v>1.3141986789216087</v>
      </c>
      <c r="CC78" s="332">
        <f>'Provincial spending Projection '!BC70/100*'Type of service'!S62</f>
        <v>1.6737436005133692</v>
      </c>
      <c r="CD78" s="332">
        <f>'Provincial spending Projection '!BC70/100*'Type of service'!W62</f>
        <v>0.37194302233630427</v>
      </c>
      <c r="CE78" s="332">
        <f>'Provincial spending Projection '!BC70/100*'Type of service'!AA62</f>
        <v>2.0456866228496735</v>
      </c>
      <c r="CF78" s="332">
        <f>'Provincial spending Projection '!BC70/100*'Type of service'!AE62</f>
        <v>2.3556391414632603</v>
      </c>
      <c r="CH78" s="332">
        <f>'Provincial spending Projection '!BH70/100*'Type of service'!G62</f>
        <v>0.20568069664940072</v>
      </c>
      <c r="CI78" s="332">
        <f>'Provincial spending Projection '!BH70/100*'Type of service'!K62</f>
        <v>7.2673846149454935E-2</v>
      </c>
      <c r="CJ78" s="332">
        <f>'Provincial spending Projection '!BH70/100*'Type of service'!O62</f>
        <v>7.2673846149454935E-2</v>
      </c>
      <c r="CK78" s="332">
        <f>'Provincial spending Projection '!BH70/100*'Type of service'!S62</f>
        <v>9.2556313492230327E-2</v>
      </c>
      <c r="CL78" s="332">
        <f>'Provincial spending Projection '!BH70/100*'Type of service'!W62</f>
        <v>2.0568069664940073E-2</v>
      </c>
      <c r="CM78" s="332">
        <f>'Provincial spending Projection '!BH70/100*'Type of service'!AA62</f>
        <v>0.1131243831571704</v>
      </c>
      <c r="CN78" s="332">
        <f>'Provincial spending Projection '!BH70/100*'Type of service'!AE62</f>
        <v>0.13026444121128714</v>
      </c>
      <c r="CP78" s="333">
        <f t="shared" si="2"/>
        <v>100.00000000000001</v>
      </c>
    </row>
    <row r="81" spans="2:92" s="204" customFormat="1">
      <c r="E81" s="225"/>
      <c r="F81" s="475" t="s">
        <v>285</v>
      </c>
      <c r="G81" s="476"/>
      <c r="H81" s="476"/>
      <c r="I81" s="476"/>
      <c r="J81" s="476"/>
      <c r="K81" s="476"/>
      <c r="L81" s="476"/>
      <c r="N81" s="475" t="s">
        <v>286</v>
      </c>
      <c r="O81" s="476"/>
      <c r="P81" s="476"/>
      <c r="Q81" s="476"/>
      <c r="R81" s="476"/>
      <c r="S81" s="476"/>
      <c r="T81" s="476"/>
      <c r="V81" s="475" t="s">
        <v>287</v>
      </c>
      <c r="W81" s="476"/>
      <c r="X81" s="476"/>
      <c r="Y81" s="476"/>
      <c r="Z81" s="476"/>
      <c r="AA81" s="476"/>
      <c r="AB81" s="476"/>
      <c r="AD81" s="475" t="s">
        <v>288</v>
      </c>
      <c r="AE81" s="476"/>
      <c r="AF81" s="476"/>
      <c r="AG81" s="476"/>
      <c r="AH81" s="476"/>
      <c r="AI81" s="476"/>
      <c r="AJ81" s="476"/>
      <c r="AL81" s="475" t="s">
        <v>289</v>
      </c>
      <c r="AM81" s="476"/>
      <c r="AN81" s="476"/>
      <c r="AO81" s="476"/>
      <c r="AP81" s="476"/>
      <c r="AQ81" s="476"/>
      <c r="AR81" s="476"/>
      <c r="AT81" s="475" t="s">
        <v>290</v>
      </c>
      <c r="AU81" s="476"/>
      <c r="AV81" s="476"/>
      <c r="AW81" s="476"/>
      <c r="AX81" s="476"/>
      <c r="AY81" s="476"/>
      <c r="AZ81" s="476"/>
      <c r="BB81" s="475" t="s">
        <v>291</v>
      </c>
      <c r="BC81" s="476"/>
      <c r="BD81" s="476"/>
      <c r="BE81" s="476"/>
      <c r="BF81" s="476"/>
      <c r="BG81" s="476"/>
      <c r="BH81" s="476"/>
      <c r="BJ81" s="475" t="s">
        <v>292</v>
      </c>
      <c r="BK81" s="476"/>
      <c r="BL81" s="476"/>
      <c r="BM81" s="476"/>
      <c r="BN81" s="476"/>
      <c r="BO81" s="476"/>
      <c r="BP81" s="476"/>
      <c r="BR81" s="475" t="s">
        <v>293</v>
      </c>
      <c r="BS81" s="476"/>
      <c r="BT81" s="476"/>
      <c r="BU81" s="476"/>
      <c r="BV81" s="476"/>
      <c r="BW81" s="476"/>
      <c r="BX81" s="476"/>
      <c r="BZ81" s="475" t="s">
        <v>294</v>
      </c>
      <c r="CA81" s="476"/>
      <c r="CB81" s="476"/>
      <c r="CC81" s="476"/>
      <c r="CD81" s="476"/>
      <c r="CE81" s="476"/>
      <c r="CF81" s="476"/>
      <c r="CH81" s="475" t="s">
        <v>295</v>
      </c>
      <c r="CI81" s="476"/>
      <c r="CJ81" s="476"/>
      <c r="CK81" s="476"/>
      <c r="CL81" s="476"/>
      <c r="CM81" s="476"/>
      <c r="CN81" s="476"/>
    </row>
    <row r="82" spans="2:92" s="204" customFormat="1" ht="57.75">
      <c r="B82" s="278"/>
      <c r="C82" s="335"/>
      <c r="D82" s="336"/>
      <c r="E82" s="225"/>
      <c r="F82" s="337" t="s">
        <v>182</v>
      </c>
      <c r="G82" s="337" t="s">
        <v>183</v>
      </c>
      <c r="H82" s="337" t="s">
        <v>176</v>
      </c>
      <c r="I82" s="337" t="s">
        <v>220</v>
      </c>
      <c r="J82" s="337" t="s">
        <v>221</v>
      </c>
      <c r="K82" s="337" t="s">
        <v>158</v>
      </c>
      <c r="L82" s="337" t="s">
        <v>181</v>
      </c>
      <c r="N82" s="337" t="s">
        <v>182</v>
      </c>
      <c r="O82" s="337" t="s">
        <v>183</v>
      </c>
      <c r="P82" s="337" t="s">
        <v>176</v>
      </c>
      <c r="Q82" s="337" t="s">
        <v>220</v>
      </c>
      <c r="R82" s="337" t="s">
        <v>221</v>
      </c>
      <c r="S82" s="337" t="s">
        <v>158</v>
      </c>
      <c r="T82" s="337" t="s">
        <v>181</v>
      </c>
      <c r="V82" s="337" t="s">
        <v>182</v>
      </c>
      <c r="W82" s="337" t="s">
        <v>183</v>
      </c>
      <c r="X82" s="337" t="s">
        <v>176</v>
      </c>
      <c r="Y82" s="337" t="s">
        <v>220</v>
      </c>
      <c r="Z82" s="337" t="s">
        <v>221</v>
      </c>
      <c r="AA82" s="337" t="s">
        <v>158</v>
      </c>
      <c r="AB82" s="337" t="s">
        <v>181</v>
      </c>
      <c r="AD82" s="337" t="s">
        <v>182</v>
      </c>
      <c r="AE82" s="337" t="s">
        <v>183</v>
      </c>
      <c r="AF82" s="337" t="s">
        <v>176</v>
      </c>
      <c r="AG82" s="337" t="s">
        <v>220</v>
      </c>
      <c r="AH82" s="337" t="s">
        <v>221</v>
      </c>
      <c r="AI82" s="337" t="s">
        <v>158</v>
      </c>
      <c r="AJ82" s="337" t="s">
        <v>181</v>
      </c>
      <c r="AL82" s="337" t="s">
        <v>182</v>
      </c>
      <c r="AM82" s="337" t="s">
        <v>183</v>
      </c>
      <c r="AN82" s="337" t="s">
        <v>176</v>
      </c>
      <c r="AO82" s="337" t="s">
        <v>220</v>
      </c>
      <c r="AP82" s="337" t="s">
        <v>221</v>
      </c>
      <c r="AQ82" s="337" t="s">
        <v>158</v>
      </c>
      <c r="AR82" s="337" t="s">
        <v>181</v>
      </c>
      <c r="AT82" s="337" t="s">
        <v>182</v>
      </c>
      <c r="AU82" s="337" t="s">
        <v>183</v>
      </c>
      <c r="AV82" s="337" t="s">
        <v>176</v>
      </c>
      <c r="AW82" s="337" t="s">
        <v>220</v>
      </c>
      <c r="AX82" s="337" t="s">
        <v>221</v>
      </c>
      <c r="AY82" s="337" t="s">
        <v>158</v>
      </c>
      <c r="AZ82" s="337" t="s">
        <v>181</v>
      </c>
      <c r="BB82" s="337" t="s">
        <v>182</v>
      </c>
      <c r="BC82" s="337" t="s">
        <v>183</v>
      </c>
      <c r="BD82" s="337" t="s">
        <v>176</v>
      </c>
      <c r="BE82" s="337" t="s">
        <v>220</v>
      </c>
      <c r="BF82" s="337" t="s">
        <v>221</v>
      </c>
      <c r="BG82" s="337" t="s">
        <v>158</v>
      </c>
      <c r="BH82" s="337" t="s">
        <v>181</v>
      </c>
      <c r="BJ82" s="337" t="s">
        <v>182</v>
      </c>
      <c r="BK82" s="337" t="s">
        <v>183</v>
      </c>
      <c r="BL82" s="337" t="s">
        <v>176</v>
      </c>
      <c r="BM82" s="337" t="s">
        <v>220</v>
      </c>
      <c r="BN82" s="337" t="s">
        <v>221</v>
      </c>
      <c r="BO82" s="337" t="s">
        <v>158</v>
      </c>
      <c r="BP82" s="337" t="s">
        <v>181</v>
      </c>
      <c r="BR82" s="337" t="s">
        <v>182</v>
      </c>
      <c r="BS82" s="337" t="s">
        <v>183</v>
      </c>
      <c r="BT82" s="337" t="s">
        <v>176</v>
      </c>
      <c r="BU82" s="337" t="s">
        <v>220</v>
      </c>
      <c r="BV82" s="337" t="s">
        <v>221</v>
      </c>
      <c r="BW82" s="337" t="s">
        <v>158</v>
      </c>
      <c r="BX82" s="337" t="s">
        <v>181</v>
      </c>
      <c r="BZ82" s="337" t="s">
        <v>182</v>
      </c>
      <c r="CA82" s="337" t="s">
        <v>183</v>
      </c>
      <c r="CB82" s="337" t="s">
        <v>176</v>
      </c>
      <c r="CC82" s="337" t="s">
        <v>220</v>
      </c>
      <c r="CD82" s="337" t="s">
        <v>221</v>
      </c>
      <c r="CE82" s="337" t="s">
        <v>158</v>
      </c>
      <c r="CF82" s="337" t="s">
        <v>181</v>
      </c>
      <c r="CH82" s="337" t="s">
        <v>182</v>
      </c>
      <c r="CI82" s="337" t="s">
        <v>183</v>
      </c>
      <c r="CJ82" s="337" t="s">
        <v>176</v>
      </c>
      <c r="CK82" s="337" t="s">
        <v>220</v>
      </c>
      <c r="CL82" s="337" t="s">
        <v>221</v>
      </c>
      <c r="CM82" s="337" t="s">
        <v>158</v>
      </c>
      <c r="CN82" s="337" t="s">
        <v>181</v>
      </c>
    </row>
    <row r="83" spans="2:92" s="204" customFormat="1" ht="18.75">
      <c r="B83" s="65">
        <v>2014</v>
      </c>
      <c r="C83" s="302"/>
      <c r="D83" s="338"/>
      <c r="E83" s="225"/>
      <c r="F83" s="339"/>
      <c r="G83" s="339"/>
      <c r="H83" s="339"/>
      <c r="I83" s="339"/>
      <c r="J83" s="339"/>
      <c r="K83" s="339"/>
      <c r="L83" s="339"/>
      <c r="N83" s="339"/>
      <c r="O83" s="339"/>
      <c r="P83" s="339"/>
      <c r="Q83" s="339"/>
      <c r="R83" s="339"/>
      <c r="S83" s="339"/>
      <c r="T83" s="339"/>
      <c r="V83" s="339"/>
      <c r="W83" s="339"/>
      <c r="X83" s="339"/>
      <c r="Y83" s="339"/>
      <c r="Z83" s="339"/>
      <c r="AA83" s="339"/>
      <c r="AB83" s="339"/>
      <c r="AD83" s="339"/>
      <c r="AE83" s="339"/>
      <c r="AF83" s="339"/>
      <c r="AG83" s="339"/>
      <c r="AH83" s="339"/>
      <c r="AI83" s="339"/>
      <c r="AJ83" s="339"/>
      <c r="AL83" s="339"/>
      <c r="AM83" s="339"/>
      <c r="AN83" s="339"/>
      <c r="AO83" s="339"/>
      <c r="AP83" s="339"/>
      <c r="AQ83" s="339"/>
      <c r="AR83" s="339"/>
      <c r="AT83" s="339"/>
      <c r="AU83" s="339"/>
      <c r="AV83" s="339"/>
      <c r="AW83" s="339"/>
      <c r="AX83" s="339"/>
      <c r="AY83" s="339"/>
      <c r="AZ83" s="339"/>
      <c r="BB83" s="339"/>
      <c r="BC83" s="339"/>
      <c r="BD83" s="339"/>
      <c r="BE83" s="339"/>
      <c r="BF83" s="339"/>
      <c r="BG83" s="339"/>
      <c r="BH83" s="339"/>
      <c r="BJ83" s="339"/>
      <c r="BK83" s="339"/>
      <c r="BL83" s="339"/>
      <c r="BM83" s="339"/>
      <c r="BN83" s="339"/>
      <c r="BO83" s="339"/>
      <c r="BP83" s="339"/>
      <c r="BR83" s="339"/>
      <c r="BS83" s="339"/>
      <c r="BT83" s="339"/>
      <c r="BU83" s="339"/>
      <c r="BV83" s="339"/>
      <c r="BW83" s="339"/>
      <c r="BX83" s="339"/>
      <c r="BZ83" s="339"/>
      <c r="CA83" s="339"/>
      <c r="CB83" s="339"/>
      <c r="CC83" s="339"/>
      <c r="CD83" s="339"/>
      <c r="CE83" s="339"/>
      <c r="CF83" s="339"/>
      <c r="CH83" s="339"/>
      <c r="CI83" s="339"/>
      <c r="CJ83" s="339"/>
      <c r="CK83" s="339"/>
      <c r="CL83" s="339"/>
      <c r="CM83" s="339"/>
      <c r="CN83" s="339"/>
    </row>
    <row r="84" spans="2:92" s="204" customFormat="1" ht="18.75">
      <c r="B84" s="66">
        <v>2015</v>
      </c>
      <c r="C84" s="302"/>
      <c r="D84" s="313"/>
      <c r="E84" s="225"/>
      <c r="F84" s="340">
        <f>($C43*F43-$C42*F42)/($C42*F42)*100</f>
        <v>5.7871333842183645</v>
      </c>
      <c r="G84" s="340">
        <f t="shared" ref="G84:L84" si="5">($C43*G43-$C42*G42)/($C42*G42)*100</f>
        <v>6.9376895025069398</v>
      </c>
      <c r="H84" s="340">
        <f t="shared" si="5"/>
        <v>6.5466065239721702</v>
      </c>
      <c r="I84" s="340">
        <f t="shared" si="5"/>
        <v>5.4811404587324235</v>
      </c>
      <c r="J84" s="340">
        <f t="shared" si="5"/>
        <v>5.4811404587324422</v>
      </c>
      <c r="K84" s="340">
        <f t="shared" si="5"/>
        <v>7.2067219642149256</v>
      </c>
      <c r="L84" s="340">
        <f t="shared" si="5"/>
        <v>2.1680483314325127</v>
      </c>
      <c r="N84" s="340">
        <f>($C43*N43-$C42*N42)/($C42*N42)*100</f>
        <v>3.8175380947556659</v>
      </c>
      <c r="O84" s="340">
        <f t="shared" ref="O84:T84" si="6">($C43*O43-$C42*O42)/($C42*O42)*100</f>
        <v>4.9466726106399994</v>
      </c>
      <c r="P84" s="340">
        <f t="shared" si="6"/>
        <v>4.5628710014709339</v>
      </c>
      <c r="Q84" s="340">
        <f t="shared" si="6"/>
        <v>3.5172422914562116</v>
      </c>
      <c r="R84" s="340">
        <f t="shared" si="6"/>
        <v>3.5172422914562391</v>
      </c>
      <c r="S84" s="340">
        <f t="shared" si="6"/>
        <v>5.2106960976991505</v>
      </c>
      <c r="T84" s="340">
        <f t="shared" si="6"/>
        <v>0.26583489309005087</v>
      </c>
      <c r="V84" s="340">
        <f>($C43*V43-$C42*V42)/($C42*V42)*100</f>
        <v>5.139440220325354</v>
      </c>
      <c r="W84" s="340">
        <f t="shared" ref="W84:AB84" si="7">($C43*W43-$C42*W42)/($C42*W42)*100</f>
        <v>6.2829519343593558</v>
      </c>
      <c r="X84" s="340">
        <f t="shared" si="7"/>
        <v>5.8942634036520793</v>
      </c>
      <c r="Y84" s="340">
        <f t="shared" si="7"/>
        <v>4.8353207696155689</v>
      </c>
      <c r="Z84" s="340">
        <f t="shared" si="7"/>
        <v>4.8353207696155778</v>
      </c>
      <c r="AA84" s="340">
        <f t="shared" si="7"/>
        <v>6.5503372157275237</v>
      </c>
      <c r="AB84" s="340">
        <f t="shared" si="7"/>
        <v>1.5425134071405586</v>
      </c>
      <c r="AD84" s="340">
        <f>($C43*AD43-$C42*AD42)/($C42*AD42)*100</f>
        <v>4.577550485333477</v>
      </c>
      <c r="AE84" s="340">
        <f t="shared" ref="AE84:AJ84" si="8">($C43*AE43-$C42*AE42)/($C42*AE42)*100</f>
        <v>5.7149510055794073</v>
      </c>
      <c r="AF84" s="340">
        <f t="shared" si="8"/>
        <v>5.3283397171996079</v>
      </c>
      <c r="AG84" s="340">
        <f t="shared" si="8"/>
        <v>4.2750563200276099</v>
      </c>
      <c r="AH84" s="340">
        <f t="shared" si="8"/>
        <v>4.2750563200276055</v>
      </c>
      <c r="AI84" s="340">
        <f t="shared" si="8"/>
        <v>5.9809073175277954</v>
      </c>
      <c r="AJ84" s="340">
        <f t="shared" si="8"/>
        <v>0.99984648948163968</v>
      </c>
      <c r="AL84" s="340">
        <f>($C43*AL43-$C42*AL42)/($C42*AL42)*100</f>
        <v>3.922524475312577</v>
      </c>
      <c r="AM84" s="340">
        <f t="shared" ref="AM84:AR84" si="9">($C43*AM43-$C42*AM42)/($C42*AM42)*100</f>
        <v>5.0528008382119536</v>
      </c>
      <c r="AN84" s="340">
        <f t="shared" si="9"/>
        <v>4.6686111063563063</v>
      </c>
      <c r="AO84" s="340">
        <f t="shared" si="9"/>
        <v>3.6219249952927544</v>
      </c>
      <c r="AP84" s="340">
        <f t="shared" si="9"/>
        <v>3.6219249952927259</v>
      </c>
      <c r="AQ84" s="340">
        <f t="shared" si="9"/>
        <v>5.3170913212989097</v>
      </c>
      <c r="AR84" s="340">
        <f t="shared" si="9"/>
        <v>0.36722958315998772</v>
      </c>
      <c r="AT84" s="340">
        <f>($C43*AT43-$C42*AT42)/($C42*AT42)*100</f>
        <v>3.6035166722220859</v>
      </c>
      <c r="AU84" s="340">
        <f t="shared" ref="AU84:AZ84" si="10">($C43*AU43-$C42*AU42)/($C42*AU42)*100</f>
        <v>4.7303234602508217</v>
      </c>
      <c r="AV84" s="340">
        <f t="shared" si="10"/>
        <v>4.3473130638948341</v>
      </c>
      <c r="AW84" s="340">
        <f t="shared" si="10"/>
        <v>3.303839933255885</v>
      </c>
      <c r="AX84" s="340">
        <f t="shared" si="10"/>
        <v>3.3038399332559094</v>
      </c>
      <c r="AY84" s="340">
        <f t="shared" si="10"/>
        <v>4.9938026589043778</v>
      </c>
      <c r="AZ84" s="340">
        <f t="shared" si="10"/>
        <v>5.9135360341048396E-2</v>
      </c>
      <c r="BB84" s="340">
        <f>($C43*BB43-$C42*BB42)/($C42*BB42)*100</f>
        <v>5.9169974069967965</v>
      </c>
      <c r="BC84" s="340">
        <f t="shared" ref="BC84:BH84" si="11">($C43*BC43-$C42*BC42)/($C42*BC42)*100</f>
        <v>7.0689659451248552</v>
      </c>
      <c r="BD84" s="340">
        <f t="shared" si="11"/>
        <v>6.6774028740947804</v>
      </c>
      <c r="BE84" s="340">
        <f t="shared" si="11"/>
        <v>5.6106288453538715</v>
      </c>
      <c r="BF84" s="340">
        <f t="shared" si="11"/>
        <v>5.6106288453538307</v>
      </c>
      <c r="BG84" s="340">
        <f t="shared" si="11"/>
        <v>7.3383286704160859</v>
      </c>
      <c r="BH84" s="340">
        <f t="shared" si="11"/>
        <v>2.293469574369015</v>
      </c>
      <c r="BJ84" s="340">
        <f>($C43*BJ43-$C42*BJ42)/($C42*BJ42)*100</f>
        <v>4.5989031436173358</v>
      </c>
      <c r="BK84" s="340">
        <f t="shared" ref="BK84:BP84" si="12">($C43*BK43-$C42*BK42)/($C42*BK42)*100</f>
        <v>5.7365358984540347</v>
      </c>
      <c r="BL84" s="340">
        <f t="shared" si="12"/>
        <v>5.3498456717295086</v>
      </c>
      <c r="BM84" s="340">
        <f t="shared" si="12"/>
        <v>4.2963472150122222</v>
      </c>
      <c r="BN84" s="340">
        <f t="shared" si="12"/>
        <v>4.2963472150122417</v>
      </c>
      <c r="BO84" s="340">
        <f t="shared" si="12"/>
        <v>6.0025465133978626</v>
      </c>
      <c r="BP84" s="340">
        <f t="shared" si="12"/>
        <v>1.0204686516837915</v>
      </c>
      <c r="BR84" s="340">
        <f>($C43*BR43-$C42*BR42)/($C42*BR42)*100</f>
        <v>4.7133192257942529</v>
      </c>
      <c r="BS84" s="340">
        <f t="shared" ref="BS84:BX84" si="13">($C43*BS43-$C42*BS42)/($C42*BS42)*100</f>
        <v>5.8521963864406565</v>
      </c>
      <c r="BT84" s="340">
        <f t="shared" si="13"/>
        <v>5.4650831764971342</v>
      </c>
      <c r="BU84" s="340">
        <f t="shared" si="13"/>
        <v>4.4104323447321736</v>
      </c>
      <c r="BV84" s="340">
        <f t="shared" si="13"/>
        <v>4.4104323447321816</v>
      </c>
      <c r="BW84" s="340">
        <f t="shared" si="13"/>
        <v>6.1184979785502529</v>
      </c>
      <c r="BX84" s="340">
        <f t="shared" si="13"/>
        <v>1.1309704437239065</v>
      </c>
      <c r="BZ84" s="340">
        <f>($C43*BZ43-$C42*BZ42)/($C42*BZ42)*100</f>
        <v>5.3639361473572498</v>
      </c>
      <c r="CA84" s="340">
        <f t="shared" ref="CA84:CF84" si="14">($C43*CA43-$C42*CA42)/($C42*CA42)*100</f>
        <v>6.5098895114683062</v>
      </c>
      <c r="CB84" s="340">
        <f t="shared" si="14"/>
        <v>6.1203710448982793</v>
      </c>
      <c r="CC84" s="340">
        <f t="shared" si="14"/>
        <v>5.0591673344492909</v>
      </c>
      <c r="CD84" s="340">
        <f t="shared" si="14"/>
        <v>5.0591673344492918</v>
      </c>
      <c r="CE84" s="340">
        <f t="shared" si="14"/>
        <v>6.7778457194696147</v>
      </c>
      <c r="CF84" s="340">
        <f t="shared" si="14"/>
        <v>1.7593291009726217</v>
      </c>
      <c r="CH84" s="340">
        <f>($C43*CH43-$C42*CH42)/($C42*CH42)*100</f>
        <v>8.6583304080593599</v>
      </c>
      <c r="CI84" s="340">
        <f t="shared" ref="CI84:CN84" si="15">($C43*CI43-$C42*CI42)/($C42*CI42)*100</f>
        <v>9.8401140792356276</v>
      </c>
      <c r="CJ84" s="340">
        <f t="shared" si="15"/>
        <v>9.4384166124533202</v>
      </c>
      <c r="CK84" s="340">
        <f t="shared" si="15"/>
        <v>8.3440324463288036</v>
      </c>
      <c r="CL84" s="340">
        <f t="shared" si="15"/>
        <v>8.3440324463288</v>
      </c>
      <c r="CM84" s="340">
        <f t="shared" si="15"/>
        <v>10.116448423305485</v>
      </c>
      <c r="CN84" s="340">
        <f t="shared" si="15"/>
        <v>4.9410187950088877</v>
      </c>
    </row>
    <row r="85" spans="2:92" s="204" customFormat="1" ht="18.75">
      <c r="B85" s="66">
        <v>2016</v>
      </c>
      <c r="C85" s="302"/>
      <c r="D85" s="313"/>
      <c r="E85" s="225"/>
      <c r="F85" s="340">
        <f t="shared" ref="F85:L119" si="16">($C44*F44-$C43*F43)/($C43*F43)*100</f>
        <v>0.62503547793212777</v>
      </c>
      <c r="G85" s="340">
        <f t="shared" si="16"/>
        <v>0.41724331349056165</v>
      </c>
      <c r="H85" s="340">
        <f t="shared" si="16"/>
        <v>1.062136012334673</v>
      </c>
      <c r="I85" s="340">
        <f t="shared" si="16"/>
        <v>0.62301765205893522</v>
      </c>
      <c r="J85" s="340">
        <f t="shared" si="16"/>
        <v>2.9177415247374268</v>
      </c>
      <c r="K85" s="340">
        <f t="shared" si="16"/>
        <v>1.1127043214193928</v>
      </c>
      <c r="L85" s="340">
        <f t="shared" si="16"/>
        <v>0.69150165848028311</v>
      </c>
      <c r="N85" s="340">
        <f t="shared" ref="N85:T85" si="17">($C44*N44-$C43*N43)/($C43*N43)*100</f>
        <v>4.8366547217083831</v>
      </c>
      <c r="O85" s="340">
        <f t="shared" si="17"/>
        <v>4.6201655021620294</v>
      </c>
      <c r="P85" s="340">
        <f t="shared" si="17"/>
        <v>5.292049918203805</v>
      </c>
      <c r="Q85" s="340">
        <f t="shared" si="17"/>
        <v>4.8345524405677534</v>
      </c>
      <c r="R85" s="340">
        <f t="shared" si="17"/>
        <v>7.2253210318932757</v>
      </c>
      <c r="S85" s="340">
        <f t="shared" si="17"/>
        <v>5.3447347429514132</v>
      </c>
      <c r="T85" s="340">
        <f t="shared" si="17"/>
        <v>4.9059028167545184</v>
      </c>
      <c r="V85" s="340">
        <f t="shared" ref="V85:AB85" si="18">($C44*V44-$C43*V43)/($C43*V43)*100</f>
        <v>2.0584766899965192</v>
      </c>
      <c r="W85" s="340">
        <f t="shared" si="18"/>
        <v>1.8477244485657489</v>
      </c>
      <c r="X85" s="340">
        <f t="shared" si="18"/>
        <v>2.5018038847610233</v>
      </c>
      <c r="Y85" s="340">
        <f t="shared" si="18"/>
        <v>2.0564301194401229</v>
      </c>
      <c r="Z85" s="340">
        <f t="shared" si="18"/>
        <v>4.3838431907239439</v>
      </c>
      <c r="AA85" s="340">
        <f t="shared" si="18"/>
        <v>2.5530925582950155</v>
      </c>
      <c r="AB85" s="340">
        <f t="shared" si="18"/>
        <v>2.1258897061105397</v>
      </c>
      <c r="AD85" s="340">
        <f t="shared" ref="AD85:AJ85" si="19">($C44*AD44-$C43*AD43)/($C43*AD43)*100</f>
        <v>2.6268831181958454</v>
      </c>
      <c r="AE85" s="340">
        <f t="shared" si="19"/>
        <v>2.4149571092087361</v>
      </c>
      <c r="AF85" s="340">
        <f t="shared" si="19"/>
        <v>3.0726793879012049</v>
      </c>
      <c r="AG85" s="340">
        <f t="shared" si="19"/>
        <v>2.624825149430325</v>
      </c>
      <c r="AH85" s="340">
        <f t="shared" si="19"/>
        <v>4.9652005594996984</v>
      </c>
      <c r="AI85" s="340">
        <f t="shared" si="19"/>
        <v>3.1242537095526051</v>
      </c>
      <c r="AJ85" s="340">
        <f t="shared" si="19"/>
        <v>2.6946715856485874</v>
      </c>
      <c r="AL85" s="340">
        <f t="shared" ref="AL85:AR85" si="20">($C44*AL44-$C43*AL43)/($C43*AL43)*100</f>
        <v>3.3766096057686199</v>
      </c>
      <c r="AM85" s="340">
        <f t="shared" si="20"/>
        <v>3.1631354006606514</v>
      </c>
      <c r="AN85" s="340">
        <f t="shared" si="20"/>
        <v>3.8256625784089762</v>
      </c>
      <c r="AO85" s="340">
        <f t="shared" si="20"/>
        <v>3.3745366027971846</v>
      </c>
      <c r="AP85" s="340">
        <f t="shared" si="20"/>
        <v>5.7320093014373779</v>
      </c>
      <c r="AQ85" s="340">
        <f t="shared" si="20"/>
        <v>3.8776136691275775</v>
      </c>
      <c r="AR85" s="340">
        <f t="shared" si="20"/>
        <v>3.4448932924861349</v>
      </c>
      <c r="AT85" s="340">
        <f t="shared" ref="AT85:AZ85" si="21">($C44*AT44-$C43*AT43)/($C43*AT43)*100</f>
        <v>3.4046899203724221</v>
      </c>
      <c r="AU85" s="340">
        <f t="shared" si="21"/>
        <v>3.1911577290056359</v>
      </c>
      <c r="AV85" s="340">
        <f t="shared" si="21"/>
        <v>3.8538648698196543</v>
      </c>
      <c r="AW85" s="340">
        <f t="shared" si="21"/>
        <v>3.402616354308643</v>
      </c>
      <c r="AX85" s="340">
        <f t="shared" si="21"/>
        <v>5.7607294161344473</v>
      </c>
      <c r="AY85" s="340">
        <f t="shared" si="21"/>
        <v>3.9058300720764003</v>
      </c>
      <c r="AZ85" s="340">
        <f t="shared" si="21"/>
        <v>3.4729921550710694</v>
      </c>
      <c r="BB85" s="340">
        <f t="shared" ref="BB85:BH85" si="22">($C44*BB44-$C43*BB43)/($C43*BB43)*100</f>
        <v>4.3225599984054979</v>
      </c>
      <c r="BC85" s="340">
        <f t="shared" si="22"/>
        <v>4.1071323919535336</v>
      </c>
      <c r="BD85" s="340">
        <f t="shared" si="22"/>
        <v>4.7757220421152615</v>
      </c>
      <c r="BE85" s="340">
        <f t="shared" si="22"/>
        <v>4.3204680263656856</v>
      </c>
      <c r="BF85" s="340">
        <f t="shared" si="22"/>
        <v>6.6995128411104137</v>
      </c>
      <c r="BG85" s="340">
        <f t="shared" si="22"/>
        <v>4.8281485126596024</v>
      </c>
      <c r="BH85" s="340">
        <f t="shared" si="22"/>
        <v>4.3914685167992182</v>
      </c>
      <c r="BJ85" s="340">
        <f t="shared" ref="BJ85:BP85" si="23">($C44*BJ44-$C43*BJ43)/($C43*BJ43)*100</f>
        <v>3.4752140745929165</v>
      </c>
      <c r="BK85" s="340">
        <f t="shared" si="23"/>
        <v>3.2615362498200589</v>
      </c>
      <c r="BL85" s="340">
        <f t="shared" si="23"/>
        <v>3.9246953707197081</v>
      </c>
      <c r="BM85" s="340">
        <f t="shared" si="23"/>
        <v>3.4731390943138742</v>
      </c>
      <c r="BN85" s="340">
        <f t="shared" si="23"/>
        <v>5.8328604384077947</v>
      </c>
      <c r="BO85" s="340">
        <f t="shared" si="23"/>
        <v>3.9766960143277146</v>
      </c>
      <c r="BP85" s="340">
        <f t="shared" si="23"/>
        <v>3.5435628928395593</v>
      </c>
      <c r="BR85" s="340">
        <f t="shared" ref="BR85:BX85" si="24">($C44*BR44-$C43*BR43)/($C43*BR43)*100</f>
        <v>7.6674505903695689</v>
      </c>
      <c r="BS85" s="340">
        <f t="shared" si="24"/>
        <v>7.4451157361077058</v>
      </c>
      <c r="BT85" s="340">
        <f t="shared" si="24"/>
        <v>8.1351423528348992</v>
      </c>
      <c r="BU85" s="340">
        <f t="shared" si="24"/>
        <v>7.6652915435034235</v>
      </c>
      <c r="BV85" s="340">
        <f t="shared" si="24"/>
        <v>10.12061558892289</v>
      </c>
      <c r="BW85" s="340">
        <f t="shared" si="24"/>
        <v>8.1892497714704326</v>
      </c>
      <c r="BX85" s="340">
        <f t="shared" si="24"/>
        <v>7.7385685201780907</v>
      </c>
      <c r="BZ85" s="340">
        <f t="shared" ref="BZ85:CF85" si="25">($C44*BZ44-$C43*BZ43)/($C43*BZ43)*100</f>
        <v>4.2351730420577365</v>
      </c>
      <c r="CA85" s="340">
        <f t="shared" si="25"/>
        <v>4.0199258909439237</v>
      </c>
      <c r="CB85" s="340">
        <f t="shared" si="25"/>
        <v>4.6879554895254882</v>
      </c>
      <c r="CC85" s="340">
        <f t="shared" si="25"/>
        <v>4.233082822381661</v>
      </c>
      <c r="CD85" s="340">
        <f t="shared" si="25"/>
        <v>6.6101348036934207</v>
      </c>
      <c r="CE85" s="340">
        <f t="shared" si="25"/>
        <v>4.7403380444518399</v>
      </c>
      <c r="CF85" s="340">
        <f t="shared" si="25"/>
        <v>4.3040238384621814</v>
      </c>
      <c r="CH85" s="340">
        <f t="shared" ref="CH85:CN85" si="26">($C44*CH44-$C43*CH43)/($C43*CH43)*100</f>
        <v>5.4161836047613052</v>
      </c>
      <c r="CI85" s="340">
        <f t="shared" si="26"/>
        <v>5.1984976496273134</v>
      </c>
      <c r="CJ85" s="340">
        <f t="shared" si="26"/>
        <v>5.8740961905255293</v>
      </c>
      <c r="CK85" s="340">
        <f t="shared" si="26"/>
        <v>5.4140697023738369</v>
      </c>
      <c r="CL85" s="340">
        <f t="shared" si="26"/>
        <v>7.8180542767450723</v>
      </c>
      <c r="CM85" s="340">
        <f t="shared" si="26"/>
        <v>5.927072252891513</v>
      </c>
      <c r="CN85" s="340">
        <f t="shared" si="26"/>
        <v>5.4858144978972918</v>
      </c>
    </row>
    <row r="86" spans="2:92" s="204" customFormat="1" ht="18.75">
      <c r="B86" s="66">
        <v>2017</v>
      </c>
      <c r="C86" s="302"/>
      <c r="D86" s="313"/>
      <c r="E86" s="225"/>
      <c r="F86" s="340">
        <f t="shared" si="16"/>
        <v>3.3874019717227046</v>
      </c>
      <c r="G86" s="340">
        <f t="shared" si="16"/>
        <v>3.172766720831325</v>
      </c>
      <c r="H86" s="340">
        <f t="shared" si="16"/>
        <v>3.8360161990890456</v>
      </c>
      <c r="I86" s="340">
        <f t="shared" si="16"/>
        <v>3.3853219564339185</v>
      </c>
      <c r="J86" s="340">
        <f t="shared" si="16"/>
        <v>5.6980740020424188</v>
      </c>
      <c r="K86" s="340">
        <f t="shared" si="16"/>
        <v>3.8876662147507934</v>
      </c>
      <c r="L86" s="340">
        <f t="shared" si="16"/>
        <v>3.4558700413306789</v>
      </c>
      <c r="N86" s="340">
        <f t="shared" ref="N86:T86" si="27">($C45*N45-$C44*N44)/($C44*N44)*100</f>
        <v>4.5791190579554</v>
      </c>
      <c r="O86" s="340">
        <f t="shared" si="27"/>
        <v>4.3620097677621814</v>
      </c>
      <c r="P86" s="340">
        <f t="shared" si="27"/>
        <v>5.0329043335315156</v>
      </c>
      <c r="Q86" s="340">
        <f t="shared" si="27"/>
        <v>4.5770150669238143</v>
      </c>
      <c r="R86" s="340">
        <f t="shared" si="27"/>
        <v>6.9164255455367991</v>
      </c>
      <c r="S86" s="340">
        <f t="shared" si="27"/>
        <v>5.0851497041881197</v>
      </c>
      <c r="T86" s="340">
        <f t="shared" si="27"/>
        <v>4.6483763394678776</v>
      </c>
      <c r="V86" s="340">
        <f t="shared" ref="V86:AB86" si="28">($C45*V45-$C44*V44)/($C44*V44)*100</f>
        <v>3.7052088554416525</v>
      </c>
      <c r="W86" s="340">
        <f t="shared" si="28"/>
        <v>3.4899138282243238</v>
      </c>
      <c r="X86" s="340">
        <f t="shared" si="28"/>
        <v>4.1552020969515926</v>
      </c>
      <c r="Y86" s="340">
        <f t="shared" si="28"/>
        <v>3.7031224463063812</v>
      </c>
      <c r="Z86" s="340">
        <f t="shared" si="28"/>
        <v>6.0229837577094569</v>
      </c>
      <c r="AA86" s="340">
        <f t="shared" si="28"/>
        <v>4.2070108817690581</v>
      </c>
      <c r="AB86" s="340">
        <f t="shared" si="28"/>
        <v>3.7738873919287532</v>
      </c>
      <c r="AD86" s="340">
        <f t="shared" ref="AD86:AJ86" si="29">($C45*AD45-$C44*AD44)/($C44*AD44)*100</f>
        <v>3.7032099107193641</v>
      </c>
      <c r="AE86" s="340">
        <f t="shared" si="29"/>
        <v>3.4879190333693666</v>
      </c>
      <c r="AF86" s="340">
        <f t="shared" si="29"/>
        <v>4.1531944784931785</v>
      </c>
      <c r="AG86" s="340">
        <f t="shared" si="29"/>
        <v>3.7011235418001451</v>
      </c>
      <c r="AH86" s="340">
        <f t="shared" si="29"/>
        <v>6.0209401372764777</v>
      </c>
      <c r="AI86" s="340">
        <f t="shared" si="29"/>
        <v>4.2050022646829177</v>
      </c>
      <c r="AJ86" s="340">
        <f t="shared" si="29"/>
        <v>3.7718871234099276</v>
      </c>
      <c r="AL86" s="340">
        <f t="shared" ref="AL86:AR86" si="30">($C45*AL45-$C44*AL44)/($C44*AL44)*100</f>
        <v>3.7438106893983836</v>
      </c>
      <c r="AM86" s="340">
        <f t="shared" si="30"/>
        <v>3.5284355236520093</v>
      </c>
      <c r="AN86" s="340">
        <f t="shared" si="30"/>
        <v>4.193971430348185</v>
      </c>
      <c r="AO86" s="340">
        <f t="shared" si="30"/>
        <v>3.7417235036462158</v>
      </c>
      <c r="AP86" s="340">
        <f t="shared" si="30"/>
        <v>6.0624483290630247</v>
      </c>
      <c r="AQ86" s="340">
        <f t="shared" si="30"/>
        <v>4.2457994997717661</v>
      </c>
      <c r="AR86" s="340">
        <f t="shared" si="30"/>
        <v>3.8125147898614378</v>
      </c>
      <c r="AT86" s="340">
        <f t="shared" ref="AT86:AZ86" si="31">($C45*AT45-$C44*AT44)/($C44*AT44)*100</f>
        <v>3.6026889149743067</v>
      </c>
      <c r="AU86" s="340">
        <f t="shared" si="31"/>
        <v>3.3876067221325834</v>
      </c>
      <c r="AV86" s="340">
        <f t="shared" si="31"/>
        <v>4.0522373063090473</v>
      </c>
      <c r="AW86" s="340">
        <f t="shared" si="31"/>
        <v>3.6006045684021992</v>
      </c>
      <c r="AX86" s="340">
        <f t="shared" si="31"/>
        <v>5.9181725326709911</v>
      </c>
      <c r="AY86" s="340">
        <f t="shared" si="31"/>
        <v>4.1039948744750392</v>
      </c>
      <c r="AZ86" s="340">
        <f t="shared" si="31"/>
        <v>3.6712995578662246</v>
      </c>
      <c r="BB86" s="340">
        <f t="shared" ref="BB86:BH86" si="32">($C45*BB45-$C44*BB44)/($C44*BB44)*100</f>
        <v>4.3223496393564167</v>
      </c>
      <c r="BC86" s="340">
        <f t="shared" si="32"/>
        <v>4.1057734099377816</v>
      </c>
      <c r="BD86" s="340">
        <f t="shared" si="32"/>
        <v>4.7750207519673911</v>
      </c>
      <c r="BE86" s="340">
        <f t="shared" si="32"/>
        <v>4.3202508141797109</v>
      </c>
      <c r="BF86" s="340">
        <f t="shared" si="32"/>
        <v>6.6539174208432073</v>
      </c>
      <c r="BG86" s="340">
        <f t="shared" si="32"/>
        <v>4.827137846410082</v>
      </c>
      <c r="BH86" s="340">
        <f t="shared" si="32"/>
        <v>4.3914368759109079</v>
      </c>
      <c r="BJ86" s="340">
        <f t="shared" ref="BJ86:BP86" si="33">($C45*BJ45-$C44*BJ44)/($C44*BJ44)*100</f>
        <v>4.3706598426211514</v>
      </c>
      <c r="BK86" s="340">
        <f t="shared" si="33"/>
        <v>4.1539833198166853</v>
      </c>
      <c r="BL86" s="340">
        <f t="shared" si="33"/>
        <v>4.8235405808161032</v>
      </c>
      <c r="BM86" s="340">
        <f t="shared" si="33"/>
        <v>4.3685600455082341</v>
      </c>
      <c r="BN86" s="340">
        <f t="shared" si="33"/>
        <v>6.7033073401404186</v>
      </c>
      <c r="BO86" s="340">
        <f t="shared" si="33"/>
        <v>4.8756818099473946</v>
      </c>
      <c r="BP86" s="340">
        <f t="shared" si="33"/>
        <v>4.4397790724968358</v>
      </c>
      <c r="BR86" s="340">
        <f t="shared" ref="BR86:BX86" si="34">($C45*BR45-$C44*BR44)/($C44*BR44)*100</f>
        <v>5.7343314331300137</v>
      </c>
      <c r="BS86" s="340">
        <f t="shared" si="34"/>
        <v>5.5148238884758998</v>
      </c>
      <c r="BT86" s="340">
        <f t="shared" si="34"/>
        <v>6.1931293572227881</v>
      </c>
      <c r="BU86" s="340">
        <f t="shared" si="34"/>
        <v>5.7322042007812453</v>
      </c>
      <c r="BV86" s="340">
        <f t="shared" si="34"/>
        <v>8.0974565105346414</v>
      </c>
      <c r="BW86" s="340">
        <f t="shared" si="34"/>
        <v>6.2459518459433738</v>
      </c>
      <c r="BX86" s="340">
        <f t="shared" si="34"/>
        <v>5.8043537513859249</v>
      </c>
      <c r="BZ86" s="340">
        <f t="shared" ref="BZ86:CF86" si="35">($C45*BZ45-$C44*BZ44)/($C44*BZ44)*100</f>
        <v>3.8364235330328573</v>
      </c>
      <c r="CA86" s="340">
        <f t="shared" si="35"/>
        <v>3.6208561003317956</v>
      </c>
      <c r="CB86" s="340">
        <f t="shared" si="35"/>
        <v>4.2869861357036916</v>
      </c>
      <c r="CC86" s="340">
        <f t="shared" si="35"/>
        <v>3.8343344840349931</v>
      </c>
      <c r="CD86" s="340">
        <f t="shared" si="35"/>
        <v>6.157131037142813</v>
      </c>
      <c r="CE86" s="340">
        <f t="shared" si="35"/>
        <v>4.3388604724164681</v>
      </c>
      <c r="CF86" s="340">
        <f t="shared" si="35"/>
        <v>3.9051889661389847</v>
      </c>
      <c r="CH86" s="340">
        <f t="shared" ref="CH86:CN86" si="36">($C45*CH45-$C44*CH44)/($C44*CH44)*100</f>
        <v>5.323080602655863</v>
      </c>
      <c r="CI86" s="340">
        <f t="shared" si="36"/>
        <v>5.1044268266765913</v>
      </c>
      <c r="CJ86" s="340">
        <f t="shared" si="36"/>
        <v>5.7800940445965665</v>
      </c>
      <c r="CK86" s="340">
        <f t="shared" si="36"/>
        <v>5.3209616441199614</v>
      </c>
      <c r="CL86" s="340">
        <f t="shared" si="36"/>
        <v>7.677014368804941</v>
      </c>
      <c r="CM86" s="340">
        <f t="shared" si="36"/>
        <v>5.8327110816718912</v>
      </c>
      <c r="CN86" s="340">
        <f t="shared" si="36"/>
        <v>5.3928305709934223</v>
      </c>
    </row>
    <row r="87" spans="2:92" s="204" customFormat="1" ht="18.75">
      <c r="B87" s="66">
        <v>2018</v>
      </c>
      <c r="C87" s="302"/>
      <c r="D87" s="313"/>
      <c r="E87" s="225"/>
      <c r="F87" s="340">
        <f t="shared" si="16"/>
        <v>3.0656163036442181</v>
      </c>
      <c r="G87" s="340">
        <f t="shared" si="16"/>
        <v>2.8505043050711514</v>
      </c>
      <c r="H87" s="340">
        <f t="shared" si="16"/>
        <v>3.5123551176845615</v>
      </c>
      <c r="I87" s="340">
        <f t="shared" si="16"/>
        <v>3.0635359541367002</v>
      </c>
      <c r="J87" s="340">
        <f t="shared" si="16"/>
        <v>5.3260922776881392</v>
      </c>
      <c r="K87" s="340">
        <f t="shared" si="16"/>
        <v>3.5635415350695836</v>
      </c>
      <c r="L87" s="340">
        <f t="shared" si="16"/>
        <v>3.1340486778745751</v>
      </c>
      <c r="N87" s="340">
        <f t="shared" ref="N87:T87" si="37">($C46*N46-$C45*N45)/($C45*N45)*100</f>
        <v>4.3718789195632795</v>
      </c>
      <c r="O87" s="340">
        <f t="shared" si="37"/>
        <v>4.154040572746732</v>
      </c>
      <c r="P87" s="340">
        <f t="shared" si="37"/>
        <v>4.8242797403211579</v>
      </c>
      <c r="Q87" s="340">
        <f t="shared" si="37"/>
        <v>4.369772203524545</v>
      </c>
      <c r="R87" s="340">
        <f t="shared" si="37"/>
        <v>6.6610043633816538</v>
      </c>
      <c r="S87" s="340">
        <f t="shared" si="37"/>
        <v>4.8761148988273471</v>
      </c>
      <c r="T87" s="340">
        <f t="shared" si="37"/>
        <v>4.4411786116769711</v>
      </c>
      <c r="V87" s="340">
        <f t="shared" ref="V87:AB87" si="38">($C46*V46-$C45*V45)/($C45*V45)*100</f>
        <v>3.4358336127550739</v>
      </c>
      <c r="W87" s="340">
        <f t="shared" si="38"/>
        <v>3.2199489201631475</v>
      </c>
      <c r="X87" s="340">
        <f t="shared" si="38"/>
        <v>3.8841771369552238</v>
      </c>
      <c r="Y87" s="340">
        <f t="shared" si="38"/>
        <v>3.4337457905187891</v>
      </c>
      <c r="Z87" s="340">
        <f t="shared" si="38"/>
        <v>5.7044293396558094</v>
      </c>
      <c r="AA87" s="340">
        <f t="shared" si="38"/>
        <v>3.9355474187403074</v>
      </c>
      <c r="AB87" s="340">
        <f t="shared" si="38"/>
        <v>3.5045117998020974</v>
      </c>
      <c r="AD87" s="340">
        <f t="shared" ref="AD87:AJ87" si="39">($C46*AD46-$C45*AD45)/($C45*AD45)*100</f>
        <v>3.4333475947497702</v>
      </c>
      <c r="AE87" s="340">
        <f t="shared" si="39"/>
        <v>3.2174680908164777</v>
      </c>
      <c r="AF87" s="340">
        <f t="shared" si="39"/>
        <v>3.8816803432831497</v>
      </c>
      <c r="AG87" s="340">
        <f t="shared" si="39"/>
        <v>3.4312598226930286</v>
      </c>
      <c r="AH87" s="340">
        <f t="shared" si="39"/>
        <v>5.7018887973176025</v>
      </c>
      <c r="AI87" s="340">
        <f t="shared" si="39"/>
        <v>3.9330493904144239</v>
      </c>
      <c r="AJ87" s="340">
        <f t="shared" si="39"/>
        <v>3.5020241311578735</v>
      </c>
      <c r="AL87" s="340">
        <f t="shared" ref="AL87:AR87" si="40">($C46*AL46-$C45*AL45)/($C45*AL45)*100</f>
        <v>3.5425293457537461</v>
      </c>
      <c r="AM87" s="340">
        <f t="shared" si="40"/>
        <v>3.3264219646145543</v>
      </c>
      <c r="AN87" s="340">
        <f t="shared" si="40"/>
        <v>3.9913353435404151</v>
      </c>
      <c r="AO87" s="340">
        <f t="shared" si="40"/>
        <v>3.5404393698950867</v>
      </c>
      <c r="AP87" s="340">
        <f t="shared" si="40"/>
        <v>5.8134651657876368</v>
      </c>
      <c r="AQ87" s="340">
        <f t="shared" si="40"/>
        <v>4.0427586146008876</v>
      </c>
      <c r="AR87" s="340">
        <f t="shared" si="40"/>
        <v>3.6112783754599387</v>
      </c>
      <c r="AT87" s="340">
        <f t="shared" ref="AT87:AZ87" si="41">($C46*AT46-$C45*AT45)/($C45*AT45)*100</f>
        <v>3.4468936051602554</v>
      </c>
      <c r="AU87" s="340">
        <f t="shared" si="41"/>
        <v>3.2309858288556481</v>
      </c>
      <c r="AV87" s="340">
        <f t="shared" si="41"/>
        <v>3.8952850689940375</v>
      </c>
      <c r="AW87" s="340">
        <f t="shared" si="41"/>
        <v>3.4448055596812037</v>
      </c>
      <c r="AX87" s="340">
        <f t="shared" si="41"/>
        <v>5.715731904200946</v>
      </c>
      <c r="AY87" s="340">
        <f t="shared" si="41"/>
        <v>3.94666084360408</v>
      </c>
      <c r="AZ87" s="340">
        <f t="shared" si="41"/>
        <v>3.5155791356993404</v>
      </c>
      <c r="BB87" s="340">
        <f t="shared" ref="BB87:BH87" si="42">($C46*BB46-$C45*BB45)/($C45*BB45)*100</f>
        <v>4.1115106781700721</v>
      </c>
      <c r="BC87" s="340">
        <f t="shared" si="42"/>
        <v>3.8942157553855363</v>
      </c>
      <c r="BD87" s="340">
        <f t="shared" si="42"/>
        <v>4.5627829305116059</v>
      </c>
      <c r="BE87" s="340">
        <f t="shared" si="42"/>
        <v>4.1094092175886114</v>
      </c>
      <c r="BF87" s="340">
        <f t="shared" si="42"/>
        <v>6.3949256224525204</v>
      </c>
      <c r="BG87" s="340">
        <f t="shared" si="42"/>
        <v>4.614488779962481</v>
      </c>
      <c r="BH87" s="340">
        <f t="shared" si="42"/>
        <v>4.1806374938427755</v>
      </c>
      <c r="BJ87" s="340">
        <f t="shared" ref="BJ87:BP87" si="43">($C46*BJ46-$C45*BJ45)/($C45*BJ45)*100</f>
        <v>4.1091780665722402</v>
      </c>
      <c r="BK87" s="340">
        <f t="shared" si="43"/>
        <v>3.8918880122662527</v>
      </c>
      <c r="BL87" s="340">
        <f t="shared" si="43"/>
        <v>4.5604402081884112</v>
      </c>
      <c r="BM87" s="340">
        <f t="shared" si="43"/>
        <v>4.1070766530738547</v>
      </c>
      <c r="BN87" s="340">
        <f t="shared" si="43"/>
        <v>6.3925418510919609</v>
      </c>
      <c r="BO87" s="340">
        <f t="shared" si="43"/>
        <v>4.612144899173126</v>
      </c>
      <c r="BP87" s="340">
        <f t="shared" si="43"/>
        <v>4.1783033334631581</v>
      </c>
      <c r="BR87" s="340">
        <f t="shared" ref="BR87:BX87" si="44">($C46*BR46-$C45*BR45)/($C45*BR45)*100</f>
        <v>5.4220482946507795</v>
      </c>
      <c r="BS87" s="340">
        <f t="shared" si="44"/>
        <v>5.2020181011135103</v>
      </c>
      <c r="BT87" s="340">
        <f t="shared" si="44"/>
        <v>5.8790010837371325</v>
      </c>
      <c r="BU87" s="340">
        <f t="shared" si="44"/>
        <v>5.4199203812484633</v>
      </c>
      <c r="BV87" s="340">
        <f t="shared" si="44"/>
        <v>7.7342064697155042</v>
      </c>
      <c r="BW87" s="340">
        <f t="shared" si="44"/>
        <v>5.9313577974417253</v>
      </c>
      <c r="BX87" s="340">
        <f t="shared" si="44"/>
        <v>5.4920452666746655</v>
      </c>
      <c r="BZ87" s="340">
        <f t="shared" ref="BZ87:CF87" si="45">($C46*BZ46-$C45*BZ45)/($C45*BZ45)*100</f>
        <v>3.6729583708952345</v>
      </c>
      <c r="CA87" s="340">
        <f t="shared" si="45"/>
        <v>3.4565787665910772</v>
      </c>
      <c r="CB87" s="340">
        <f t="shared" si="45"/>
        <v>4.1223297144305517</v>
      </c>
      <c r="CC87" s="340">
        <f t="shared" si="45"/>
        <v>3.6708657623646057</v>
      </c>
      <c r="CD87" s="340">
        <f t="shared" si="45"/>
        <v>5.9467548120384919</v>
      </c>
      <c r="CE87" s="340">
        <f t="shared" si="45"/>
        <v>4.1738177616477987</v>
      </c>
      <c r="CF87" s="340">
        <f t="shared" si="45"/>
        <v>3.7417940014308466</v>
      </c>
      <c r="CH87" s="340">
        <f t="shared" ref="CH87:CN87" si="46">($C46*CH46-$C45*CH45)/($C45*CH45)*100</f>
        <v>4.858929043932859</v>
      </c>
      <c r="CI87" s="340">
        <f t="shared" si="46"/>
        <v>4.6400741570769206</v>
      </c>
      <c r="CJ87" s="340">
        <f t="shared" si="46"/>
        <v>5.3134409877087059</v>
      </c>
      <c r="CK87" s="340">
        <f t="shared" si="46"/>
        <v>4.8568124969289279</v>
      </c>
      <c r="CL87" s="340">
        <f t="shared" si="46"/>
        <v>7.1587366642498473</v>
      </c>
      <c r="CM87" s="340">
        <f t="shared" si="46"/>
        <v>5.3655180343619708</v>
      </c>
      <c r="CN87" s="340">
        <f t="shared" si="46"/>
        <v>4.9285521222307533</v>
      </c>
    </row>
    <row r="88" spans="2:92" s="204" customFormat="1" ht="18.75">
      <c r="B88" s="66">
        <v>2019</v>
      </c>
      <c r="C88" s="302"/>
      <c r="D88" s="313"/>
      <c r="E88" s="225"/>
      <c r="F88" s="340">
        <f t="shared" si="16"/>
        <v>2.9839894783248182</v>
      </c>
      <c r="G88" s="340">
        <f t="shared" si="16"/>
        <v>2.767894294735548</v>
      </c>
      <c r="H88" s="340">
        <f t="shared" si="16"/>
        <v>3.4299006721430199</v>
      </c>
      <c r="I88" s="340">
        <f t="shared" si="16"/>
        <v>2.9819039401512284</v>
      </c>
      <c r="J88" s="340">
        <f t="shared" si="16"/>
        <v>5.2014239837086587</v>
      </c>
      <c r="K88" s="340">
        <f t="shared" si="16"/>
        <v>3.4807466182163944</v>
      </c>
      <c r="L88" s="340">
        <f t="shared" si="16"/>
        <v>3.0525456280316092</v>
      </c>
      <c r="N88" s="340">
        <f t="shared" ref="N88:T88" si="47">($C47*N47-$C46*N46)/($C46*N46)*100</f>
        <v>4.2324045716639027</v>
      </c>
      <c r="O88" s="340">
        <f t="shared" si="47"/>
        <v>4.0136897916678729</v>
      </c>
      <c r="P88" s="340">
        <f t="shared" si="47"/>
        <v>4.6837212879082122</v>
      </c>
      <c r="Q88" s="340">
        <f t="shared" si="47"/>
        <v>4.2302937517222663</v>
      </c>
      <c r="R88" s="340">
        <f t="shared" si="47"/>
        <v>6.4767197477134912</v>
      </c>
      <c r="S88" s="340">
        <f t="shared" si="47"/>
        <v>4.7351836098554827</v>
      </c>
      <c r="T88" s="340">
        <f t="shared" si="47"/>
        <v>4.3017917877575025</v>
      </c>
      <c r="V88" s="340">
        <f t="shared" ref="V88:AB88" si="48">($C47*V47-$C46*V46)/($C46*V46)*100</f>
        <v>3.3565604896886634</v>
      </c>
      <c r="W88" s="340">
        <f t="shared" si="48"/>
        <v>3.1396835263148586</v>
      </c>
      <c r="X88" s="340">
        <f t="shared" si="48"/>
        <v>3.8040848816874786</v>
      </c>
      <c r="Y88" s="340">
        <f t="shared" si="48"/>
        <v>3.3544674065454831</v>
      </c>
      <c r="Z88" s="340">
        <f t="shared" si="48"/>
        <v>5.5820171334698365</v>
      </c>
      <c r="AA88" s="340">
        <f t="shared" si="48"/>
        <v>3.8551147760196822</v>
      </c>
      <c r="AB88" s="340">
        <f t="shared" si="48"/>
        <v>3.4253646588609987</v>
      </c>
      <c r="AD88" s="340">
        <f t="shared" ref="AD88:AJ88" si="49">($C47*AD47-$C46*AD46)/($C46*AD46)*100</f>
        <v>3.3644677905753118</v>
      </c>
      <c r="AE88" s="340">
        <f t="shared" si="49"/>
        <v>3.1475742350143054</v>
      </c>
      <c r="AF88" s="340">
        <f t="shared" si="49"/>
        <v>3.8120264204590888</v>
      </c>
      <c r="AG88" s="340">
        <f t="shared" si="49"/>
        <v>3.3623745473007145</v>
      </c>
      <c r="AH88" s="340">
        <f t="shared" si="49"/>
        <v>5.5900946930726167</v>
      </c>
      <c r="AI88" s="340">
        <f t="shared" si="49"/>
        <v>3.8630602188368899</v>
      </c>
      <c r="AJ88" s="340">
        <f t="shared" si="49"/>
        <v>3.4332772236154572</v>
      </c>
      <c r="AL88" s="340">
        <f t="shared" ref="AL88:AR88" si="50">($C47*AL47-$C46*AL46)/($C46*AL46)*100</f>
        <v>3.5401080490651284</v>
      </c>
      <c r="AM88" s="340">
        <f t="shared" si="50"/>
        <v>3.3228459409349438</v>
      </c>
      <c r="AN88" s="340">
        <f t="shared" si="50"/>
        <v>3.9884271850988307</v>
      </c>
      <c r="AO88" s="340">
        <f t="shared" si="50"/>
        <v>3.5380112488835747</v>
      </c>
      <c r="AP88" s="340">
        <f t="shared" si="50"/>
        <v>5.7695168090305682</v>
      </c>
      <c r="AQ88" s="340">
        <f t="shared" si="50"/>
        <v>4.0395477017632082</v>
      </c>
      <c r="AR88" s="340">
        <f t="shared" si="50"/>
        <v>3.6090344053271344</v>
      </c>
      <c r="AT88" s="340">
        <f t="shared" ref="AT88:AZ88" si="51">($C47*AT47-$C46*AT46)/($C46*AT46)*100</f>
        <v>3.4927947087275828</v>
      </c>
      <c r="AU88" s="340">
        <f t="shared" si="51"/>
        <v>3.2756318799613244</v>
      </c>
      <c r="AV88" s="340">
        <f t="shared" si="51"/>
        <v>3.9409089823532848</v>
      </c>
      <c r="AW88" s="340">
        <f t="shared" si="51"/>
        <v>3.4906988666928216</v>
      </c>
      <c r="AX88" s="340">
        <f t="shared" si="51"/>
        <v>5.7211847255470438</v>
      </c>
      <c r="AY88" s="340">
        <f t="shared" si="51"/>
        <v>3.992006139157906</v>
      </c>
      <c r="AZ88" s="340">
        <f t="shared" si="51"/>
        <v>3.5616895686331556</v>
      </c>
      <c r="BB88" s="340">
        <f t="shared" ref="BB88:BH88" si="52">($C47*BB47-$C46*BB46)/($C46*BB46)*100</f>
        <v>4.0950026078253723</v>
      </c>
      <c r="BC88" s="340">
        <f t="shared" si="52"/>
        <v>3.8765761435447237</v>
      </c>
      <c r="BD88" s="340">
        <f t="shared" si="52"/>
        <v>4.5457243862153556</v>
      </c>
      <c r="BE88" s="340">
        <f t="shared" si="52"/>
        <v>4.0928945704234527</v>
      </c>
      <c r="BF88" s="340">
        <f t="shared" si="52"/>
        <v>6.3363592671456361</v>
      </c>
      <c r="BG88" s="340">
        <f t="shared" si="52"/>
        <v>4.597118869143376</v>
      </c>
      <c r="BH88" s="340">
        <f t="shared" si="52"/>
        <v>4.1642983558213391</v>
      </c>
      <c r="BJ88" s="340">
        <f t="shared" ref="BJ88:BP88" si="53">($C47*BJ47-$C46*BJ46)/($C46*BJ46)*100</f>
        <v>4.0412060448852056</v>
      </c>
      <c r="BK88" s="340">
        <f t="shared" si="53"/>
        <v>3.8228924639586057</v>
      </c>
      <c r="BL88" s="340">
        <f t="shared" si="53"/>
        <v>4.491694889110132</v>
      </c>
      <c r="BM88" s="340">
        <f t="shared" si="53"/>
        <v>4.0390990969223957</v>
      </c>
      <c r="BN88" s="340">
        <f t="shared" si="53"/>
        <v>6.2814043653652512</v>
      </c>
      <c r="BO88" s="340">
        <f t="shared" si="53"/>
        <v>4.5430628112382525</v>
      </c>
      <c r="BP88" s="340">
        <f t="shared" si="53"/>
        <v>4.1104659806618207</v>
      </c>
      <c r="BR88" s="340">
        <f t="shared" ref="BR88:BX88" si="54">($C47*BR47-$C46*BR46)/($C46*BR46)*100</f>
        <v>5.3155168617694359</v>
      </c>
      <c r="BS88" s="340">
        <f t="shared" si="54"/>
        <v>5.0945293464641246</v>
      </c>
      <c r="BT88" s="340">
        <f t="shared" si="54"/>
        <v>5.7715233545194433</v>
      </c>
      <c r="BU88" s="340">
        <f t="shared" si="54"/>
        <v>5.3133841076219221</v>
      </c>
      <c r="BV88" s="340">
        <f t="shared" si="54"/>
        <v>7.583153435421214</v>
      </c>
      <c r="BW88" s="340">
        <f t="shared" si="54"/>
        <v>5.8235204379317942</v>
      </c>
      <c r="BX88" s="340">
        <f t="shared" si="54"/>
        <v>5.3856251026425683</v>
      </c>
      <c r="BZ88" s="340">
        <f t="shared" ref="BZ88:CF88" si="55">($C47*BZ47-$C46*BZ46)/($C46*BZ46)*100</f>
        <v>3.7091125466521664</v>
      </c>
      <c r="CA88" s="340">
        <f t="shared" si="55"/>
        <v>3.491495810019845</v>
      </c>
      <c r="CB88" s="340">
        <f t="shared" si="55"/>
        <v>4.1581634566020274</v>
      </c>
      <c r="CC88" s="340">
        <f t="shared" si="55"/>
        <v>3.7070123239451163</v>
      </c>
      <c r="CD88" s="340">
        <f t="shared" si="55"/>
        <v>5.9421602839617327</v>
      </c>
      <c r="CE88" s="340">
        <f t="shared" si="55"/>
        <v>4.2093674153005756</v>
      </c>
      <c r="CF88" s="340">
        <f t="shared" si="55"/>
        <v>3.7781514087289318</v>
      </c>
      <c r="CH88" s="340">
        <f t="shared" ref="CH88:CN88" si="56">($C47*CH47-$C46*CH46)/($C46*CH46)*100</f>
        <v>4.6011640430989438</v>
      </c>
      <c r="CI88" s="340">
        <f t="shared" si="56"/>
        <v>4.3816754812161749</v>
      </c>
      <c r="CJ88" s="340">
        <f t="shared" si="56"/>
        <v>5.0540774539068423</v>
      </c>
      <c r="CK88" s="340">
        <f t="shared" si="56"/>
        <v>4.5990457553755792</v>
      </c>
      <c r="CL88" s="340">
        <f t="shared" si="56"/>
        <v>6.8534192880882578</v>
      </c>
      <c r="CM88" s="340">
        <f t="shared" si="56"/>
        <v>5.1057218422538853</v>
      </c>
      <c r="CN88" s="340">
        <f t="shared" si="56"/>
        <v>4.6707967413267646</v>
      </c>
    </row>
    <row r="89" spans="2:92" s="204" customFormat="1" ht="18.75">
      <c r="B89" s="67">
        <v>2020</v>
      </c>
      <c r="C89" s="302"/>
      <c r="D89" s="313"/>
      <c r="E89" s="225"/>
      <c r="F89" s="340">
        <f t="shared" si="16"/>
        <v>3.0959862569733008</v>
      </c>
      <c r="G89" s="340">
        <f t="shared" si="16"/>
        <v>2.8784914617149728</v>
      </c>
      <c r="H89" s="340">
        <f t="shared" si="16"/>
        <v>3.5419129874525455</v>
      </c>
      <c r="I89" s="340">
        <f t="shared" si="16"/>
        <v>3.0938915732117636</v>
      </c>
      <c r="J89" s="340">
        <f t="shared" si="16"/>
        <v>5.2761565726154291</v>
      </c>
      <c r="K89" s="340">
        <f t="shared" si="16"/>
        <v>3.5925166117303724</v>
      </c>
      <c r="L89" s="340">
        <f t="shared" si="16"/>
        <v>3.1647958411624475</v>
      </c>
      <c r="N89" s="340">
        <f t="shared" ref="N89:T89" si="57">($C48*N48-$C47*N47)/($C47*N47)*100</f>
        <v>4.4434364625338691</v>
      </c>
      <c r="O89" s="340">
        <f t="shared" si="57"/>
        <v>4.2230990405427518</v>
      </c>
      <c r="P89" s="340">
        <f t="shared" si="57"/>
        <v>4.8951913933773064</v>
      </c>
      <c r="Q89" s="340">
        <f t="shared" si="57"/>
        <v>4.441314401546828</v>
      </c>
      <c r="R89" s="340">
        <f t="shared" si="57"/>
        <v>6.6521013010631416</v>
      </c>
      <c r="S89" s="340">
        <f t="shared" si="57"/>
        <v>4.9464563999883389</v>
      </c>
      <c r="T89" s="340">
        <f t="shared" si="57"/>
        <v>4.5131453784208508</v>
      </c>
      <c r="V89" s="340">
        <f t="shared" ref="V89:AB89" si="58">($C48*V48-$C47*V47)/($C47*V47)*100</f>
        <v>3.5029175358707429</v>
      </c>
      <c r="W89" s="340">
        <f t="shared" si="58"/>
        <v>3.2845642645611619</v>
      </c>
      <c r="X89" s="340">
        <f t="shared" si="58"/>
        <v>3.9506043885557229</v>
      </c>
      <c r="Y89" s="340">
        <f t="shared" si="58"/>
        <v>3.5008145841603757</v>
      </c>
      <c r="Z89" s="340">
        <f t="shared" si="58"/>
        <v>5.6916932252715471</v>
      </c>
      <c r="AA89" s="340">
        <f t="shared" si="58"/>
        <v>4.0014077509444999</v>
      </c>
      <c r="AB89" s="340">
        <f t="shared" si="58"/>
        <v>3.5719987191115585</v>
      </c>
      <c r="AD89" s="340">
        <f t="shared" ref="AD89:AJ89" si="59">($C48*AD48-$C47*AD47)/($C47*AD47)*100</f>
        <v>3.5103574752244682</v>
      </c>
      <c r="AE89" s="340">
        <f t="shared" si="59"/>
        <v>3.2919885083659963</v>
      </c>
      <c r="AF89" s="340">
        <f t="shared" si="59"/>
        <v>3.9580765082876015</v>
      </c>
      <c r="AG89" s="340">
        <f t="shared" si="59"/>
        <v>3.5082543723508421</v>
      </c>
      <c r="AH89" s="340">
        <f t="shared" si="59"/>
        <v>5.6992904969862748</v>
      </c>
      <c r="AI89" s="340">
        <f t="shared" si="59"/>
        <v>4.0088835224955384</v>
      </c>
      <c r="AJ89" s="340">
        <f t="shared" si="59"/>
        <v>3.5794436241205694</v>
      </c>
      <c r="AL89" s="340">
        <f t="shared" ref="AL89:AR89" si="60">($C48*AL48-$C47*AL47)/($C47*AL47)*100</f>
        <v>3.7508145204662351</v>
      </c>
      <c r="AM89" s="340">
        <f t="shared" si="60"/>
        <v>3.5319382772557155</v>
      </c>
      <c r="AN89" s="340">
        <f t="shared" si="60"/>
        <v>4.1995736155909666</v>
      </c>
      <c r="AO89" s="340">
        <f t="shared" si="60"/>
        <v>3.7487065320341921</v>
      </c>
      <c r="AP89" s="340">
        <f t="shared" si="60"/>
        <v>5.9448324861842208</v>
      </c>
      <c r="AQ89" s="340">
        <f t="shared" si="60"/>
        <v>4.2504986557125699</v>
      </c>
      <c r="AR89" s="340">
        <f t="shared" si="60"/>
        <v>3.8200611581447088</v>
      </c>
      <c r="AT89" s="340">
        <f t="shared" ref="AT89:AZ89" si="61">($C48*AT48-$C47*AT47)/($C47*AT47)*100</f>
        <v>3.7534442016644376</v>
      </c>
      <c r="AU89" s="340">
        <f t="shared" si="61"/>
        <v>3.5345624107890785</v>
      </c>
      <c r="AV89" s="340">
        <f t="shared" si="61"/>
        <v>4.2022146710936239</v>
      </c>
      <c r="AW89" s="340">
        <f t="shared" si="61"/>
        <v>3.7513361598030244</v>
      </c>
      <c r="AX89" s="340">
        <f t="shared" si="61"/>
        <v>5.9475177772378141</v>
      </c>
      <c r="AY89" s="340">
        <f t="shared" si="61"/>
        <v>4.253141001967701</v>
      </c>
      <c r="AZ89" s="340">
        <f t="shared" si="61"/>
        <v>3.8226925944768708</v>
      </c>
      <c r="BB89" s="340">
        <f t="shared" ref="BB89:BH89" si="62">($C48*BB48-$C47*BB47)/($C47*BB47)*100</f>
        <v>4.2948516022288459</v>
      </c>
      <c r="BC89" s="340">
        <f t="shared" si="62"/>
        <v>4.0748276399071619</v>
      </c>
      <c r="BD89" s="340">
        <f t="shared" si="62"/>
        <v>4.7459638508170405</v>
      </c>
      <c r="BE89" s="340">
        <f t="shared" si="62"/>
        <v>4.292732560159469</v>
      </c>
      <c r="BF89" s="340">
        <f t="shared" si="62"/>
        <v>6.5003743174461253</v>
      </c>
      <c r="BG89" s="340">
        <f t="shared" si="62"/>
        <v>4.7971559260491343</v>
      </c>
      <c r="BH89" s="340">
        <f t="shared" si="62"/>
        <v>4.3644613477909253</v>
      </c>
      <c r="BJ89" s="340">
        <f t="shared" ref="BJ89:BP89" si="63">($C48*BJ48-$C47*BJ47)/($C47*BJ47)*100</f>
        <v>4.1896736030888793</v>
      </c>
      <c r="BK89" s="340">
        <f t="shared" si="63"/>
        <v>3.9698715278475487</v>
      </c>
      <c r="BL89" s="340">
        <f t="shared" si="63"/>
        <v>4.6403309195019382</v>
      </c>
      <c r="BM89" s="340">
        <f t="shared" si="63"/>
        <v>4.187556698005193</v>
      </c>
      <c r="BN89" s="340">
        <f t="shared" si="63"/>
        <v>6.3929721196743037</v>
      </c>
      <c r="BO89" s="340">
        <f t="shared" si="63"/>
        <v>4.6914713691747245</v>
      </c>
      <c r="BP89" s="340">
        <f t="shared" si="63"/>
        <v>4.2592131494642489</v>
      </c>
      <c r="BR89" s="340">
        <f t="shared" ref="BR89:BX89" si="64">($C48*BR48-$C47*BR47)/($C47*BR47)*100</f>
        <v>5.426326474818147</v>
      </c>
      <c r="BS89" s="340">
        <f t="shared" si="64"/>
        <v>5.2039155146637439</v>
      </c>
      <c r="BT89" s="340">
        <f t="shared" si="64"/>
        <v>5.882332753803345</v>
      </c>
      <c r="BU89" s="340">
        <f t="shared" si="64"/>
        <v>5.4241844436671354</v>
      </c>
      <c r="BV89" s="340">
        <f t="shared" si="64"/>
        <v>7.6557764836156315</v>
      </c>
      <c r="BW89" s="340">
        <f t="shared" si="64"/>
        <v>5.9340802020563297</v>
      </c>
      <c r="BX89" s="340">
        <f t="shared" si="64"/>
        <v>5.4966914031795699</v>
      </c>
      <c r="BZ89" s="340">
        <f t="shared" ref="BZ89:CF89" si="65">($C48*BZ48-$C47*BZ47)/($C47*BZ47)*100</f>
        <v>3.9635126101985287</v>
      </c>
      <c r="CA89" s="340">
        <f t="shared" si="65"/>
        <v>3.7441876518715547</v>
      </c>
      <c r="CB89" s="340">
        <f t="shared" si="65"/>
        <v>4.4131917000502536</v>
      </c>
      <c r="CC89" s="340">
        <f t="shared" si="65"/>
        <v>3.9614003002089628</v>
      </c>
      <c r="CD89" s="340">
        <f t="shared" si="65"/>
        <v>6.1620285013766862</v>
      </c>
      <c r="CE89" s="340">
        <f t="shared" si="65"/>
        <v>4.4642211408824073</v>
      </c>
      <c r="CF89" s="340">
        <f t="shared" si="65"/>
        <v>4.0329012094376813</v>
      </c>
      <c r="CH89" s="340">
        <f t="shared" ref="CH89:CN89" si="66">($C48*CH48-$C47*CH47)/($C47*CH47)*100</f>
        <v>4.6467391703272041</v>
      </c>
      <c r="CI89" s="340">
        <f t="shared" si="66"/>
        <v>4.4259728540366075</v>
      </c>
      <c r="CJ89" s="340">
        <f t="shared" si="66"/>
        <v>5.0993734575362808</v>
      </c>
      <c r="CK89" s="340">
        <f t="shared" si="66"/>
        <v>4.6446129786761503</v>
      </c>
      <c r="CL89" s="340">
        <f t="shared" si="66"/>
        <v>6.8597032502208766</v>
      </c>
      <c r="CM89" s="340">
        <f t="shared" si="66"/>
        <v>5.1507382532294272</v>
      </c>
      <c r="CN89" s="340">
        <f t="shared" si="66"/>
        <v>4.7165837769941836</v>
      </c>
    </row>
    <row r="90" spans="2:92" s="204" customFormat="1" ht="18.75">
      <c r="B90" s="8">
        <f t="shared" ref="B90:B119" si="67">B89+1</f>
        <v>2021</v>
      </c>
      <c r="C90" s="302"/>
      <c r="D90" s="313"/>
      <c r="E90" s="225"/>
      <c r="F90" s="340">
        <f t="shared" si="16"/>
        <v>3.2045168670377038</v>
      </c>
      <c r="G90" s="340">
        <f t="shared" si="16"/>
        <v>2.985617356008694</v>
      </c>
      <c r="H90" s="340">
        <f t="shared" si="16"/>
        <v>3.6504480392051759</v>
      </c>
      <c r="I90" s="340">
        <f t="shared" si="16"/>
        <v>3.2024130593262208</v>
      </c>
      <c r="J90" s="340">
        <f t="shared" si="16"/>
        <v>5.3487939850520156</v>
      </c>
      <c r="K90" s="340">
        <f t="shared" si="16"/>
        <v>3.7008096163575215</v>
      </c>
      <c r="L90" s="340">
        <f t="shared" si="16"/>
        <v>3.2735786713733792</v>
      </c>
      <c r="N90" s="340">
        <f t="shared" ref="N90:T90" si="68">($C49*N49-$C48*N48)/($C48*N48)*100</f>
        <v>4.5188754995659375</v>
      </c>
      <c r="O90" s="340">
        <f t="shared" si="68"/>
        <v>4.297188199099863</v>
      </c>
      <c r="P90" s="340">
        <f t="shared" si="68"/>
        <v>4.9704858174088651</v>
      </c>
      <c r="Q90" s="340">
        <f t="shared" si="68"/>
        <v>4.5167448988621528</v>
      </c>
      <c r="R90" s="340">
        <f t="shared" si="68"/>
        <v>6.6904610070398167</v>
      </c>
      <c r="S90" s="340">
        <f t="shared" si="68"/>
        <v>5.021488773210951</v>
      </c>
      <c r="T90" s="340">
        <f t="shared" si="68"/>
        <v>4.5888168388431261</v>
      </c>
      <c r="V90" s="340">
        <f t="shared" ref="V90:AB90" si="69">($C49*V49-$C48*V48)/($C48*V48)*100</f>
        <v>3.6462192965654214</v>
      </c>
      <c r="W90" s="340">
        <f t="shared" si="69"/>
        <v>3.4263829229960829</v>
      </c>
      <c r="X90" s="340">
        <f t="shared" si="69"/>
        <v>4.0940589983992783</v>
      </c>
      <c r="Y90" s="340">
        <f t="shared" si="69"/>
        <v>3.6441064848199636</v>
      </c>
      <c r="Z90" s="340">
        <f t="shared" si="69"/>
        <v>5.7996736525665922</v>
      </c>
      <c r="AA90" s="340">
        <f t="shared" si="69"/>
        <v>4.1446361168056178</v>
      </c>
      <c r="AB90" s="340">
        <f t="shared" si="69"/>
        <v>3.7155766767894969</v>
      </c>
      <c r="AD90" s="340">
        <f t="shared" ref="AD90:AJ90" si="70">($C49*AD49-$C48*AD48)/($C48*AD48)*100</f>
        <v>3.6532065280645365</v>
      </c>
      <c r="AE90" s="340">
        <f t="shared" si="70"/>
        <v>3.4333553343923371</v>
      </c>
      <c r="AF90" s="340">
        <f t="shared" si="70"/>
        <v>4.1010764206732917</v>
      </c>
      <c r="AG90" s="340">
        <f t="shared" si="70"/>
        <v>3.6510935738854533</v>
      </c>
      <c r="AH90" s="340">
        <f t="shared" si="70"/>
        <v>5.8068060575627252</v>
      </c>
      <c r="AI90" s="340">
        <f t="shared" si="70"/>
        <v>4.1516569486978137</v>
      </c>
      <c r="AJ90" s="340">
        <f t="shared" si="70"/>
        <v>3.7225685839639784</v>
      </c>
      <c r="AL90" s="340">
        <f t="shared" ref="AL90:AR90" si="71">($C49*AL49-$C48*AL48)/($C48*AL48)*100</f>
        <v>3.9613980421835642</v>
      </c>
      <c r="AM90" s="340">
        <f t="shared" si="71"/>
        <v>3.7408931661552729</v>
      </c>
      <c r="AN90" s="340">
        <f t="shared" si="71"/>
        <v>4.4105995839033865</v>
      </c>
      <c r="AO90" s="340">
        <f t="shared" si="71"/>
        <v>3.9592788055693338</v>
      </c>
      <c r="AP90" s="340">
        <f t="shared" si="71"/>
        <v>6.1214008574269272</v>
      </c>
      <c r="AQ90" s="340">
        <f t="shared" si="71"/>
        <v>4.4613305027362227</v>
      </c>
      <c r="AR90" s="340">
        <f t="shared" si="71"/>
        <v>4.0309663319058373</v>
      </c>
      <c r="AT90" s="340">
        <f t="shared" ref="AT90:AZ90" si="72">($C49*AT49-$C48*AT48)/($C48*AT48)*100</f>
        <v>4.0152229214756927</v>
      </c>
      <c r="AU90" s="340">
        <f t="shared" si="72"/>
        <v>3.7946038814542358</v>
      </c>
      <c r="AV90" s="340">
        <f t="shared" si="72"/>
        <v>4.4646570323915471</v>
      </c>
      <c r="AW90" s="340">
        <f t="shared" si="72"/>
        <v>4.01310258764987</v>
      </c>
      <c r="AX90" s="340">
        <f t="shared" si="72"/>
        <v>6.1763440546042556</v>
      </c>
      <c r="AY90" s="340">
        <f t="shared" si="72"/>
        <v>4.5154142166039897</v>
      </c>
      <c r="AZ90" s="340">
        <f t="shared" si="72"/>
        <v>4.0848272294207755</v>
      </c>
      <c r="BB90" s="340">
        <f t="shared" ref="BB90:BH90" si="73">($C49*BB49-$C48*BB48)/($C48*BB48)*100</f>
        <v>4.4918212190390339</v>
      </c>
      <c r="BC90" s="340">
        <f t="shared" si="73"/>
        <v>4.2701913014178148</v>
      </c>
      <c r="BD90" s="340">
        <f t="shared" si="73"/>
        <v>4.9433146394108398</v>
      </c>
      <c r="BE90" s="340">
        <f t="shared" si="73"/>
        <v>4.4896911698324748</v>
      </c>
      <c r="BF90" s="340">
        <f t="shared" si="73"/>
        <v>6.6628446205466378</v>
      </c>
      <c r="BG90" s="340">
        <f t="shared" si="73"/>
        <v>4.9943043933078428</v>
      </c>
      <c r="BH90" s="340">
        <f t="shared" si="73"/>
        <v>4.5617444542885588</v>
      </c>
      <c r="BJ90" s="340">
        <f t="shared" ref="BJ90:BP90" si="74">($C49*BJ49-$C48*BJ48)/($C48*BJ48)*100</f>
        <v>4.3440473508986477</v>
      </c>
      <c r="BK90" s="340">
        <f t="shared" si="74"/>
        <v>4.1227308655618051</v>
      </c>
      <c r="BL90" s="340">
        <f t="shared" si="74"/>
        <v>4.7949022626447109</v>
      </c>
      <c r="BM90" s="340">
        <f t="shared" si="74"/>
        <v>4.3419203140389415</v>
      </c>
      <c r="BN90" s="340">
        <f t="shared" si="74"/>
        <v>6.5120004592280765</v>
      </c>
      <c r="BO90" s="340">
        <f t="shared" si="74"/>
        <v>4.845819906082931</v>
      </c>
      <c r="BP90" s="340">
        <f t="shared" si="74"/>
        <v>4.4138716996819936</v>
      </c>
      <c r="BR90" s="340">
        <f t="shared" ref="BR90:BX90" si="75">($C49*BR49-$C48*BR48)/($C48*BR48)*100</f>
        <v>5.5391069521770486</v>
      </c>
      <c r="BS90" s="340">
        <f t="shared" si="75"/>
        <v>5.3152557138050787</v>
      </c>
      <c r="BT90" s="340">
        <f t="shared" si="75"/>
        <v>5.9951255364540188</v>
      </c>
      <c r="BU90" s="340">
        <f t="shared" si="75"/>
        <v>5.5369555542169104</v>
      </c>
      <c r="BV90" s="340">
        <f t="shared" si="75"/>
        <v>7.7318897776107303</v>
      </c>
      <c r="BW90" s="340">
        <f t="shared" si="75"/>
        <v>6.0466263431891445</v>
      </c>
      <c r="BX90" s="340">
        <f t="shared" si="75"/>
        <v>5.6097310040631134</v>
      </c>
      <c r="BZ90" s="340">
        <f t="shared" ref="BZ90:CF90" si="76">($C49*BZ49-$C48*BZ48)/($C48*BZ48)*100</f>
        <v>4.2238422456319338</v>
      </c>
      <c r="CA90" s="340">
        <f t="shared" si="76"/>
        <v>4.0027807185039466</v>
      </c>
      <c r="CB90" s="340">
        <f t="shared" si="76"/>
        <v>4.6741777692240989</v>
      </c>
      <c r="CC90" s="340">
        <f t="shared" si="76"/>
        <v>4.2217176591342369</v>
      </c>
      <c r="CD90" s="340">
        <f t="shared" si="76"/>
        <v>6.3892978561336049</v>
      </c>
      <c r="CE90" s="340">
        <f t="shared" si="76"/>
        <v>4.7250367551648615</v>
      </c>
      <c r="CF90" s="340">
        <f t="shared" si="76"/>
        <v>4.2935861562550919</v>
      </c>
      <c r="CH90" s="340">
        <f t="shared" ref="CH90:CN90" si="77">($C49*CH49-$C48*CH48)/($C48*CH48)*100</f>
        <v>4.6888035740364344</v>
      </c>
      <c r="CI90" s="340">
        <f t="shared" si="77"/>
        <v>4.4667558516281893</v>
      </c>
      <c r="CJ90" s="340">
        <f t="shared" si="77"/>
        <v>5.1411481254936531</v>
      </c>
      <c r="CK90" s="340">
        <f t="shared" si="77"/>
        <v>4.6866695093757915</v>
      </c>
      <c r="CL90" s="340">
        <f t="shared" si="77"/>
        <v>6.863919671961753</v>
      </c>
      <c r="CM90" s="340">
        <f t="shared" si="77"/>
        <v>5.192234002529176</v>
      </c>
      <c r="CN90" s="340">
        <f t="shared" si="77"/>
        <v>4.758858624804021</v>
      </c>
    </row>
    <row r="91" spans="2:92" s="204" customFormat="1" ht="18.75">
      <c r="B91" s="8">
        <f t="shared" si="67"/>
        <v>2022</v>
      </c>
      <c r="C91" s="302"/>
      <c r="D91" s="313"/>
      <c r="E91" s="225"/>
      <c r="F91" s="340">
        <f t="shared" si="16"/>
        <v>3.2963248278698307</v>
      </c>
      <c r="G91" s="340">
        <f t="shared" si="16"/>
        <v>3.0760437356553672</v>
      </c>
      <c r="H91" s="340">
        <f t="shared" si="16"/>
        <v>3.7421921613507401</v>
      </c>
      <c r="I91" s="340">
        <f t="shared" si="16"/>
        <v>3.294212189334901</v>
      </c>
      <c r="J91" s="340">
        <f t="shared" si="16"/>
        <v>5.4057316652768046</v>
      </c>
      <c r="K91" s="340">
        <f t="shared" si="16"/>
        <v>3.7923055422134673</v>
      </c>
      <c r="L91" s="340">
        <f t="shared" si="16"/>
        <v>3.3656287319919627</v>
      </c>
      <c r="N91" s="340">
        <f t="shared" ref="N91:T91" si="78">($C50*N50-$C49*N49)/($C49*N49)*100</f>
        <v>4.6652834480178251</v>
      </c>
      <c r="O91" s="340">
        <f t="shared" si="78"/>
        <v>4.4420830292876969</v>
      </c>
      <c r="P91" s="340">
        <f t="shared" si="78"/>
        <v>5.1170597422543924</v>
      </c>
      <c r="Q91" s="340">
        <f t="shared" si="78"/>
        <v>4.6631428112483198</v>
      </c>
      <c r="R91" s="340">
        <f t="shared" si="78"/>
        <v>6.8026456911788946</v>
      </c>
      <c r="S91" s="340">
        <f t="shared" si="78"/>
        <v>5.1678372623769864</v>
      </c>
      <c r="T91" s="340">
        <f t="shared" si="78"/>
        <v>4.7355058182820633</v>
      </c>
      <c r="V91" s="340">
        <f t="shared" ref="V91:AB91" si="79">($C50*V50-$C49*V49)/($C49*V49)*100</f>
        <v>3.7828449773124855</v>
      </c>
      <c r="W91" s="340">
        <f t="shared" si="79"/>
        <v>3.5615263729688804</v>
      </c>
      <c r="X91" s="340">
        <f t="shared" si="79"/>
        <v>4.230812322019128</v>
      </c>
      <c r="Y91" s="340">
        <f t="shared" si="79"/>
        <v>3.7807223883633578</v>
      </c>
      <c r="Z91" s="340">
        <f t="shared" si="79"/>
        <v>5.9021870077815315</v>
      </c>
      <c r="AA91" s="340">
        <f t="shared" si="79"/>
        <v>4.2811617342178065</v>
      </c>
      <c r="AB91" s="340">
        <f t="shared" si="79"/>
        <v>3.8524752991057891</v>
      </c>
      <c r="AD91" s="340">
        <f t="shared" ref="AD91:AJ91" si="80">($C50*AD50-$C49*AD49)/($C49*AD49)*100</f>
        <v>3.7867536878823604</v>
      </c>
      <c r="AE91" s="340">
        <f t="shared" si="80"/>
        <v>3.5654267481499136</v>
      </c>
      <c r="AF91" s="340">
        <f t="shared" si="80"/>
        <v>4.2347379041123974</v>
      </c>
      <c r="AG91" s="340">
        <f t="shared" si="80"/>
        <v>3.7846310189914902</v>
      </c>
      <c r="AH91" s="340">
        <f t="shared" si="80"/>
        <v>5.9061755378495269</v>
      </c>
      <c r="AI91" s="340">
        <f t="shared" si="80"/>
        <v>4.2850892125905569</v>
      </c>
      <c r="AJ91" s="340">
        <f t="shared" si="80"/>
        <v>3.8563866321203957</v>
      </c>
      <c r="AL91" s="340">
        <f t="shared" ref="AL91:AR91" si="81">($C50*AL50-$C49*AL49)/($C49*AL49)*100</f>
        <v>4.1708193520591497</v>
      </c>
      <c r="AM91" s="340">
        <f t="shared" si="81"/>
        <v>3.9486733860532168</v>
      </c>
      <c r="AN91" s="340">
        <f t="shared" si="81"/>
        <v>4.6204613458902015</v>
      </c>
      <c r="AO91" s="340">
        <f t="shared" si="81"/>
        <v>4.1686888281751111</v>
      </c>
      <c r="AP91" s="340">
        <f t="shared" si="81"/>
        <v>6.2980841793962963</v>
      </c>
      <c r="AQ91" s="340">
        <f t="shared" si="81"/>
        <v>4.6709989807351251</v>
      </c>
      <c r="AR91" s="340">
        <f t="shared" si="81"/>
        <v>4.2407099748739077</v>
      </c>
      <c r="AT91" s="340">
        <f t="shared" ref="AT91:AZ91" si="82">($C50*AT50-$C49*AT49)/($C49*AT49)*100</f>
        <v>4.2797535878028832</v>
      </c>
      <c r="AU91" s="340">
        <f t="shared" si="82"/>
        <v>4.0573753177680523</v>
      </c>
      <c r="AV91" s="340">
        <f t="shared" si="82"/>
        <v>4.729865784395713</v>
      </c>
      <c r="AW91" s="340">
        <f t="shared" si="82"/>
        <v>4.2776208359725452</v>
      </c>
      <c r="AX91" s="340">
        <f t="shared" si="82"/>
        <v>6.4092429533517095</v>
      </c>
      <c r="AY91" s="340">
        <f t="shared" si="82"/>
        <v>4.7804562678086224</v>
      </c>
      <c r="AZ91" s="340">
        <f t="shared" si="82"/>
        <v>4.3497172971271914</v>
      </c>
      <c r="BB91" s="340">
        <f t="shared" ref="BB91:BH91" si="83">($C50*BB50-$C49*BB49)/($C49*BB49)*100</f>
        <v>4.6932459756759046</v>
      </c>
      <c r="BC91" s="340">
        <f t="shared" si="83"/>
        <v>4.4699859264008897</v>
      </c>
      <c r="BD91" s="340">
        <f t="shared" si="83"/>
        <v>5.1451429671170255</v>
      </c>
      <c r="BE91" s="340">
        <f t="shared" si="83"/>
        <v>4.6911047670107786</v>
      </c>
      <c r="BF91" s="340">
        <f t="shared" si="83"/>
        <v>6.8311792396078665</v>
      </c>
      <c r="BG91" s="340">
        <f t="shared" si="83"/>
        <v>5.1959340530348941</v>
      </c>
      <c r="BH91" s="340">
        <f t="shared" si="83"/>
        <v>4.7634871066495874</v>
      </c>
      <c r="BJ91" s="340">
        <f t="shared" ref="BJ91:BP91" si="84">($C50*BJ50-$C49*BJ49)/($C49*BJ49)*100</f>
        <v>4.4854660950908265</v>
      </c>
      <c r="BK91" s="340">
        <f t="shared" si="84"/>
        <v>4.262649139789497</v>
      </c>
      <c r="BL91" s="340">
        <f t="shared" si="84"/>
        <v>4.9364662273120183</v>
      </c>
      <c r="BM91" s="340">
        <f t="shared" si="84"/>
        <v>4.4833291359843059</v>
      </c>
      <c r="BN91" s="340">
        <f t="shared" si="84"/>
        <v>6.6191563009903369</v>
      </c>
      <c r="BO91" s="340">
        <f t="shared" si="84"/>
        <v>4.9871565104926185</v>
      </c>
      <c r="BP91" s="340">
        <f t="shared" si="84"/>
        <v>4.5555678217154441</v>
      </c>
      <c r="BR91" s="340">
        <f t="shared" ref="BR91:BX91" si="85">($C50*BR50-$C49*BR49)/($C49*BR49)*100</f>
        <v>5.6545400025802195</v>
      </c>
      <c r="BS91" s="340">
        <f t="shared" si="85"/>
        <v>5.4292299781629163</v>
      </c>
      <c r="BT91" s="340">
        <f t="shared" si="85"/>
        <v>6.110586314969388</v>
      </c>
      <c r="BU91" s="340">
        <f t="shared" si="85"/>
        <v>5.6523791333239943</v>
      </c>
      <c r="BV91" s="340">
        <f t="shared" si="85"/>
        <v>7.8121037828590687</v>
      </c>
      <c r="BW91" s="340">
        <f t="shared" si="85"/>
        <v>6.1618437649498121</v>
      </c>
      <c r="BX91" s="340">
        <f t="shared" si="85"/>
        <v>5.7254260880494634</v>
      </c>
      <c r="BZ91" s="340">
        <f t="shared" ref="BZ91:CF91" si="86">($C50*BZ50-$C49*BZ49)/($C49*BZ49)*100</f>
        <v>4.4890670645442805</v>
      </c>
      <c r="CA91" s="340">
        <f t="shared" si="86"/>
        <v>4.2662424301170319</v>
      </c>
      <c r="CB91" s="340">
        <f t="shared" si="86"/>
        <v>4.9400827399578038</v>
      </c>
      <c r="CC91" s="340">
        <f t="shared" si="86"/>
        <v>4.486930031789929</v>
      </c>
      <c r="CD91" s="340">
        <f t="shared" si="86"/>
        <v>6.6228308055826064</v>
      </c>
      <c r="CE91" s="340">
        <f t="shared" si="86"/>
        <v>4.9907747701197973</v>
      </c>
      <c r="CF91" s="340">
        <f t="shared" si="86"/>
        <v>4.5591712071429331</v>
      </c>
      <c r="CH91" s="340">
        <f t="shared" ref="CH91:CN91" si="87">($C50*CH50-$C49*CH49)/($C49*CH49)*100</f>
        <v>4.6513178092563736</v>
      </c>
      <c r="CI91" s="340">
        <f t="shared" si="87"/>
        <v>4.4281471724779493</v>
      </c>
      <c r="CJ91" s="340">
        <f t="shared" si="87"/>
        <v>5.1030338223345781</v>
      </c>
      <c r="CK91" s="340">
        <f t="shared" si="87"/>
        <v>4.6491774581151013</v>
      </c>
      <c r="CL91" s="340">
        <f t="shared" si="87"/>
        <v>6.788394861110369</v>
      </c>
      <c r="CM91" s="340">
        <f t="shared" si="87"/>
        <v>5.1538045671398915</v>
      </c>
      <c r="CN91" s="340">
        <f t="shared" si="87"/>
        <v>4.7215308096491171</v>
      </c>
    </row>
    <row r="92" spans="2:92" s="204" customFormat="1" ht="18.75">
      <c r="B92" s="8">
        <f t="shared" si="67"/>
        <v>2023</v>
      </c>
      <c r="C92" s="302"/>
      <c r="D92" s="313"/>
      <c r="E92" s="225"/>
      <c r="F92" s="340">
        <f t="shared" si="16"/>
        <v>3.4278806680386165</v>
      </c>
      <c r="G92" s="340">
        <f t="shared" si="16"/>
        <v>3.2061204801009118</v>
      </c>
      <c r="H92" s="340">
        <f t="shared" si="16"/>
        <v>3.873859591696069</v>
      </c>
      <c r="I92" s="340">
        <f t="shared" si="16"/>
        <v>3.4257583360968598</v>
      </c>
      <c r="J92" s="340">
        <f t="shared" si="16"/>
        <v>5.5045159247228685</v>
      </c>
      <c r="K92" s="340">
        <f t="shared" si="16"/>
        <v>3.9237459836092876</v>
      </c>
      <c r="L92" s="340">
        <f t="shared" si="16"/>
        <v>3.4974544562588159</v>
      </c>
      <c r="N92" s="340">
        <f t="shared" ref="N92:T92" si="88">($C51*N51-$C50*N50)/($C50*N50)*100</f>
        <v>4.8111289314015835</v>
      </c>
      <c r="O92" s="340">
        <f t="shared" si="88"/>
        <v>4.5864029145900078</v>
      </c>
      <c r="P92" s="340">
        <f t="shared" si="88"/>
        <v>5.2630723935147934</v>
      </c>
      <c r="Q92" s="340">
        <f t="shared" si="88"/>
        <v>4.8089782153147134</v>
      </c>
      <c r="R92" s="340">
        <f t="shared" si="88"/>
        <v>6.9155371840506543</v>
      </c>
      <c r="S92" s="340">
        <f t="shared" si="88"/>
        <v>5.3136259678601867</v>
      </c>
      <c r="T92" s="340">
        <f t="shared" si="88"/>
        <v>4.8816332020130808</v>
      </c>
      <c r="V92" s="340">
        <f t="shared" ref="V92:AB92" si="89">($C51*V51-$C50*V50)/($C50*V50)*100</f>
        <v>3.9187864788736677</v>
      </c>
      <c r="W92" s="340">
        <f t="shared" si="89"/>
        <v>3.6959737375609225</v>
      </c>
      <c r="X92" s="340">
        <f t="shared" si="89"/>
        <v>4.366882178430636</v>
      </c>
      <c r="Y92" s="340">
        <f t="shared" si="89"/>
        <v>3.9166540735834574</v>
      </c>
      <c r="Z92" s="340">
        <f t="shared" si="89"/>
        <v>6.0052781911664779</v>
      </c>
      <c r="AA92" s="340">
        <f t="shared" si="89"/>
        <v>4.4170053490490684</v>
      </c>
      <c r="AB92" s="340">
        <f t="shared" si="89"/>
        <v>3.9886904892418853</v>
      </c>
      <c r="AD92" s="340">
        <f t="shared" ref="AD92:AJ92" si="90">($C51*AD51-$C50*AD50)/($C50*AD50)*100</f>
        <v>3.9196266442774164</v>
      </c>
      <c r="AE92" s="340">
        <f t="shared" si="90"/>
        <v>3.6968121015622009</v>
      </c>
      <c r="AF92" s="340">
        <f t="shared" si="90"/>
        <v>4.3677259666104984</v>
      </c>
      <c r="AG92" s="340">
        <f t="shared" si="90"/>
        <v>3.9174942217470479</v>
      </c>
      <c r="AH92" s="340">
        <f t="shared" si="90"/>
        <v>6.0061352254945719</v>
      </c>
      <c r="AI92" s="340">
        <f t="shared" si="90"/>
        <v>4.4178495424661364</v>
      </c>
      <c r="AJ92" s="340">
        <f t="shared" si="90"/>
        <v>3.9895312198074397</v>
      </c>
      <c r="AL92" s="340">
        <f t="shared" ref="AL92:AR92" si="91">($C51*AL51-$C50*AL50)/($C50*AL50)*100</f>
        <v>4.38135647724918</v>
      </c>
      <c r="AM92" s="340">
        <f t="shared" si="91"/>
        <v>4.1575519375053656</v>
      </c>
      <c r="AN92" s="340">
        <f t="shared" si="91"/>
        <v>4.8314467692569911</v>
      </c>
      <c r="AO92" s="340">
        <f t="shared" si="91"/>
        <v>4.3792145800591387</v>
      </c>
      <c r="AP92" s="340">
        <f t="shared" si="91"/>
        <v>6.4771357158946881</v>
      </c>
      <c r="AQ92" s="340">
        <f t="shared" si="91"/>
        <v>4.8817930513621848</v>
      </c>
      <c r="AR92" s="340">
        <f t="shared" si="91"/>
        <v>4.4515716488526271</v>
      </c>
      <c r="AT92" s="340">
        <f t="shared" ref="AT92:AZ92" si="92">($C51*AT51-$C50*AT50)/($C50*AT50)*100</f>
        <v>4.541504284743934</v>
      </c>
      <c r="AU92" s="340">
        <f t="shared" si="92"/>
        <v>4.3173563713598906</v>
      </c>
      <c r="AV92" s="340">
        <f t="shared" si="92"/>
        <v>4.9922851308494449</v>
      </c>
      <c r="AW92" s="340">
        <f t="shared" si="92"/>
        <v>4.5393591013335222</v>
      </c>
      <c r="AX92" s="340">
        <f t="shared" si="92"/>
        <v>6.6404989869682964</v>
      </c>
      <c r="AY92" s="340">
        <f t="shared" si="92"/>
        <v>5.0427086570810609</v>
      </c>
      <c r="AZ92" s="340">
        <f t="shared" si="92"/>
        <v>4.6118271844528866</v>
      </c>
      <c r="BB92" s="340">
        <f t="shared" ref="BB92:BH92" si="93">($C51*BB51-$C50*BB50)/($C50*BB50)*100</f>
        <v>4.8796037243136103</v>
      </c>
      <c r="BC92" s="340">
        <f t="shared" si="93"/>
        <v>4.654730890388036</v>
      </c>
      <c r="BD92" s="340">
        <f t="shared" si="93"/>
        <v>5.3318424483450126</v>
      </c>
      <c r="BE92" s="340">
        <f t="shared" si="93"/>
        <v>4.8774516031294217</v>
      </c>
      <c r="BF92" s="340">
        <f t="shared" si="93"/>
        <v>6.98538682065315</v>
      </c>
      <c r="BG92" s="340">
        <f t="shared" si="93"/>
        <v>5.3824290501519982</v>
      </c>
      <c r="BH92" s="340">
        <f t="shared" si="93"/>
        <v>4.950154056496797</v>
      </c>
      <c r="BJ92" s="340">
        <f t="shared" ref="BJ92:BP92" si="94">($C51*BJ51-$C50*BJ50)/($C50*BJ50)*100</f>
        <v>4.6266491522285946</v>
      </c>
      <c r="BK92" s="340">
        <f t="shared" si="94"/>
        <v>4.4023186793480722</v>
      </c>
      <c r="BL92" s="340">
        <f t="shared" si="94"/>
        <v>5.0777971412757559</v>
      </c>
      <c r="BM92" s="340">
        <f t="shared" si="94"/>
        <v>4.6245022216522358</v>
      </c>
      <c r="BN92" s="340">
        <f t="shared" si="94"/>
        <v>6.7273534015557415</v>
      </c>
      <c r="BO92" s="340">
        <f t="shared" si="94"/>
        <v>5.1282617354496045</v>
      </c>
      <c r="BP92" s="340">
        <f t="shared" si="94"/>
        <v>4.6970293271223396</v>
      </c>
      <c r="BR92" s="340">
        <f t="shared" ref="BR92:BX92" si="95">($C51*BR51-$C50*BR50)/($C50*BR50)*100</f>
        <v>5.7698725028248266</v>
      </c>
      <c r="BS92" s="340">
        <f t="shared" si="95"/>
        <v>5.5430908395742797</v>
      </c>
      <c r="BT92" s="340">
        <f t="shared" si="95"/>
        <v>6.2259500477722316</v>
      </c>
      <c r="BU92" s="340">
        <f t="shared" si="95"/>
        <v>5.7677021133956092</v>
      </c>
      <c r="BV92" s="340">
        <f t="shared" si="95"/>
        <v>7.8935305040878854</v>
      </c>
      <c r="BW92" s="340">
        <f t="shared" si="95"/>
        <v>6.2769660531104972</v>
      </c>
      <c r="BX92" s="340">
        <f t="shared" si="95"/>
        <v>5.8410217003338261</v>
      </c>
      <c r="BZ92" s="340">
        <f t="shared" ref="BZ92:CF92" si="96">($C51*BZ51-$C50*BZ50)/($C50*BZ50)*100</f>
        <v>4.7502859832100803</v>
      </c>
      <c r="CA92" s="340">
        <f t="shared" si="96"/>
        <v>4.5256904200395995</v>
      </c>
      <c r="CB92" s="340">
        <f t="shared" si="96"/>
        <v>5.2019670917647609</v>
      </c>
      <c r="CC92" s="340">
        <f t="shared" si="96"/>
        <v>4.7481365156157151</v>
      </c>
      <c r="CD92" s="340">
        <f t="shared" si="96"/>
        <v>6.8534726251046951</v>
      </c>
      <c r="CE92" s="340">
        <f t="shared" si="96"/>
        <v>5.2524913197178602</v>
      </c>
      <c r="CF92" s="340">
        <f t="shared" si="96"/>
        <v>4.8207493260334093</v>
      </c>
      <c r="CH92" s="340">
        <f t="shared" ref="CH92:CN92" si="97">($C51*CH51-$C50*CH50)/($C50*CH50)*100</f>
        <v>4.8630023760748786</v>
      </c>
      <c r="CI92" s="340">
        <f t="shared" si="97"/>
        <v>4.6381651371753572</v>
      </c>
      <c r="CJ92" s="340">
        <f t="shared" si="97"/>
        <v>5.3151695154294192</v>
      </c>
      <c r="CK92" s="340">
        <f t="shared" si="97"/>
        <v>4.8608505955490209</v>
      </c>
      <c r="CL92" s="340">
        <f t="shared" si="97"/>
        <v>6.9684521488962741</v>
      </c>
      <c r="CM92" s="340">
        <f t="shared" si="97"/>
        <v>5.3657481099045317</v>
      </c>
      <c r="CN92" s="340">
        <f t="shared" si="97"/>
        <v>4.9335415408757513</v>
      </c>
    </row>
    <row r="93" spans="2:92" s="204" customFormat="1" ht="18.75">
      <c r="B93" s="8">
        <f t="shared" si="67"/>
        <v>2024</v>
      </c>
      <c r="C93" s="302"/>
      <c r="D93" s="313"/>
      <c r="E93" s="225"/>
      <c r="F93" s="340">
        <f t="shared" si="16"/>
        <v>3.5005515198589641</v>
      </c>
      <c r="G93" s="340">
        <f t="shared" si="16"/>
        <v>3.2774258108060459</v>
      </c>
      <c r="H93" s="340">
        <f t="shared" si="16"/>
        <v>3.9463920557381531</v>
      </c>
      <c r="I93" s="340">
        <f t="shared" si="16"/>
        <v>3.4984206541415217</v>
      </c>
      <c r="J93" s="340">
        <f t="shared" si="16"/>
        <v>5.5444563016204551</v>
      </c>
      <c r="K93" s="340">
        <f t="shared" si="16"/>
        <v>3.9960250120704441</v>
      </c>
      <c r="L93" s="340">
        <f t="shared" si="16"/>
        <v>3.5703566704492364</v>
      </c>
      <c r="N93" s="340">
        <f t="shared" ref="N93:T93" si="98">($C52*N52-$C51*N51)/($C51*N51)*100</f>
        <v>4.9605848468931759</v>
      </c>
      <c r="O93" s="340">
        <f t="shared" si="98"/>
        <v>4.7343116089957</v>
      </c>
      <c r="P93" s="340">
        <f t="shared" si="98"/>
        <v>5.4127146443402223</v>
      </c>
      <c r="Q93" s="340">
        <f t="shared" si="98"/>
        <v>4.9584239220609065</v>
      </c>
      <c r="R93" s="340">
        <f t="shared" si="98"/>
        <v>7.0333220266934742</v>
      </c>
      <c r="S93" s="340">
        <f t="shared" si="98"/>
        <v>5.4630477493123397</v>
      </c>
      <c r="T93" s="340">
        <f t="shared" si="98"/>
        <v>5.0313747057266784</v>
      </c>
      <c r="V93" s="340">
        <f t="shared" ref="V93:AB93" si="99">($C52*V52-$C51*V51)/($C51*V51)*100</f>
        <v>4.0581703609897479</v>
      </c>
      <c r="W93" s="340">
        <f t="shared" si="99"/>
        <v>3.8338425414409771</v>
      </c>
      <c r="X93" s="340">
        <f t="shared" si="99"/>
        <v>4.5064129041944341</v>
      </c>
      <c r="Y93" s="340">
        <f t="shared" si="99"/>
        <v>4.0560280150351815</v>
      </c>
      <c r="Z93" s="340">
        <f t="shared" si="99"/>
        <v>6.1130868697328893</v>
      </c>
      <c r="AA93" s="340">
        <f t="shared" si="99"/>
        <v>4.5563132626921377</v>
      </c>
      <c r="AB93" s="340">
        <f t="shared" si="99"/>
        <v>4.1283515933168342</v>
      </c>
      <c r="AD93" s="340">
        <f t="shared" ref="AD93:AJ93" si="100">($C52*AD52-$C51*AD51)/($C51*AD51)*100</f>
        <v>4.0695075856401424</v>
      </c>
      <c r="AE93" s="340">
        <f t="shared" si="100"/>
        <v>3.8451553253879114</v>
      </c>
      <c r="AF93" s="340">
        <f t="shared" si="100"/>
        <v>4.5177989652446637</v>
      </c>
      <c r="AG93" s="340">
        <f t="shared" si="100"/>
        <v>4.0673650062752058</v>
      </c>
      <c r="AH93" s="340">
        <f t="shared" si="100"/>
        <v>6.1246479792547985</v>
      </c>
      <c r="AI93" s="340">
        <f t="shared" si="100"/>
        <v>4.5677047604281</v>
      </c>
      <c r="AJ93" s="340">
        <f t="shared" si="100"/>
        <v>4.1396964642711715</v>
      </c>
      <c r="AL93" s="340">
        <f t="shared" ref="AL93:AR93" si="101">($C52*AL52-$C51*AL51)/($C51*AL51)*100</f>
        <v>4.5912672495635709</v>
      </c>
      <c r="AM93" s="340">
        <f t="shared" si="101"/>
        <v>4.3657901837594979</v>
      </c>
      <c r="AN93" s="340">
        <f t="shared" si="101"/>
        <v>5.0418061689613216</v>
      </c>
      <c r="AO93" s="340">
        <f t="shared" si="101"/>
        <v>4.5891139282290059</v>
      </c>
      <c r="AP93" s="340">
        <f t="shared" si="101"/>
        <v>6.6567112314815065</v>
      </c>
      <c r="AQ93" s="340">
        <f t="shared" si="101"/>
        <v>5.0919621702957345</v>
      </c>
      <c r="AR93" s="340">
        <f t="shared" si="101"/>
        <v>4.6618080249852749</v>
      </c>
      <c r="AT93" s="340">
        <f t="shared" ref="AT93:AZ93" si="102">($C52*AT52-$C51*AT51)/($C51*AT51)*100</f>
        <v>4.8060893798651225</v>
      </c>
      <c r="AU93" s="340">
        <f t="shared" si="102"/>
        <v>4.58014920213129</v>
      </c>
      <c r="AV93" s="340">
        <f t="shared" si="102"/>
        <v>5.2575536703095622</v>
      </c>
      <c r="AW93" s="340">
        <f t="shared" si="102"/>
        <v>4.8039316357800939</v>
      </c>
      <c r="AX93" s="340">
        <f t="shared" si="102"/>
        <v>6.8757756191710415</v>
      </c>
      <c r="AY93" s="340">
        <f t="shared" si="102"/>
        <v>5.3078126880748373</v>
      </c>
      <c r="AZ93" s="340">
        <f t="shared" si="102"/>
        <v>4.8767750404196519</v>
      </c>
      <c r="BB93" s="340">
        <f t="shared" ref="BB93:BH93" si="103">($C52*BB52-$C51*BB51)/($C51*BB51)*100</f>
        <v>5.0773191706057244</v>
      </c>
      <c r="BC93" s="340">
        <f t="shared" si="103"/>
        <v>4.8507942777328363</v>
      </c>
      <c r="BD93" s="340">
        <f t="shared" si="103"/>
        <v>5.5299518145852273</v>
      </c>
      <c r="BE93" s="340">
        <f t="shared" si="103"/>
        <v>5.0751558424512906</v>
      </c>
      <c r="BF93" s="340">
        <f t="shared" si="103"/>
        <v>7.1523615926383508</v>
      </c>
      <c r="BG93" s="340">
        <f t="shared" si="103"/>
        <v>5.5803408986753995</v>
      </c>
      <c r="BH93" s="340">
        <f t="shared" si="103"/>
        <v>5.1481877600056594</v>
      </c>
      <c r="BJ93" s="340">
        <f t="shared" ref="BJ93:BP93" si="104">($C52*BJ52-$C51*BJ51)/($C51*BJ51)*100</f>
        <v>4.7803014369683501</v>
      </c>
      <c r="BK93" s="340">
        <f t="shared" si="104"/>
        <v>4.5544168526874902</v>
      </c>
      <c r="BL93" s="340">
        <f t="shared" si="104"/>
        <v>5.2316546428812121</v>
      </c>
      <c r="BM93" s="340">
        <f t="shared" si="104"/>
        <v>4.7781442238045724</v>
      </c>
      <c r="BN93" s="340">
        <f t="shared" si="104"/>
        <v>6.8494784219850668</v>
      </c>
      <c r="BO93" s="340">
        <f t="shared" si="104"/>
        <v>5.2819012942211421</v>
      </c>
      <c r="BP93" s="340">
        <f t="shared" si="104"/>
        <v>4.8509697050432194</v>
      </c>
      <c r="BR93" s="340">
        <f t="shared" ref="BR93:BX93" si="105">($C52*BR52-$C51*BR51)/($C51*BR51)*100</f>
        <v>5.8913532830446718</v>
      </c>
      <c r="BS93" s="340">
        <f t="shared" si="105"/>
        <v>5.6630735015662292</v>
      </c>
      <c r="BT93" s="340">
        <f t="shared" si="105"/>
        <v>6.3474924726375557</v>
      </c>
      <c r="BU93" s="340">
        <f t="shared" si="105"/>
        <v>5.8891731955845437</v>
      </c>
      <c r="BV93" s="340">
        <f t="shared" si="105"/>
        <v>7.9824710611067902</v>
      </c>
      <c r="BW93" s="340">
        <f t="shared" si="105"/>
        <v>6.3982719210201111</v>
      </c>
      <c r="BX93" s="340">
        <f t="shared" si="105"/>
        <v>5.9627708914881659</v>
      </c>
      <c r="BZ93" s="340">
        <f t="shared" ref="BZ93:CF93" si="106">($C52*BZ52-$C51*BZ51)/($C51*BZ51)*100</f>
        <v>5.0157719072387081</v>
      </c>
      <c r="CA93" s="340">
        <f t="shared" si="106"/>
        <v>4.7893796974923948</v>
      </c>
      <c r="CB93" s="340">
        <f t="shared" si="106"/>
        <v>5.4681394292987457</v>
      </c>
      <c r="CC93" s="340">
        <f t="shared" si="106"/>
        <v>5.0136098462171601</v>
      </c>
      <c r="CD93" s="340">
        <f t="shared" si="106"/>
        <v>7.0895989082513102</v>
      </c>
      <c r="CE93" s="340">
        <f t="shared" si="106"/>
        <v>5.5184989988347724</v>
      </c>
      <c r="CF93" s="340">
        <f t="shared" si="106"/>
        <v>5.0865989865604107</v>
      </c>
      <c r="CH93" s="340">
        <f t="shared" ref="CH93:CN93" si="107">($C52*CH52-$C51*CH51)/($C51*CH51)*100</f>
        <v>4.7449849506041417</v>
      </c>
      <c r="CI93" s="340">
        <f t="shared" si="107"/>
        <v>4.5191765013384666</v>
      </c>
      <c r="CJ93" s="340">
        <f t="shared" si="107"/>
        <v>5.1961860266880189</v>
      </c>
      <c r="CK93" s="340">
        <f t="shared" si="107"/>
        <v>4.7428284645349637</v>
      </c>
      <c r="CL93" s="340">
        <f t="shared" si="107"/>
        <v>6.8134645138748438</v>
      </c>
      <c r="CM93" s="340">
        <f t="shared" si="107"/>
        <v>5.2464157422570681</v>
      </c>
      <c r="CN93" s="340">
        <f t="shared" si="107"/>
        <v>4.8156293997465109</v>
      </c>
    </row>
    <row r="94" spans="2:92" s="204" customFormat="1" ht="18.75">
      <c r="B94" s="67">
        <f t="shared" si="67"/>
        <v>2025</v>
      </c>
      <c r="C94" s="302"/>
      <c r="D94" s="313"/>
      <c r="E94" s="225"/>
      <c r="F94" s="340">
        <f t="shared" si="16"/>
        <v>3.6340522661232133</v>
      </c>
      <c r="G94" s="340">
        <f t="shared" si="16"/>
        <v>3.4094170378790549</v>
      </c>
      <c r="H94" s="340">
        <f t="shared" si="16"/>
        <v>4.0800203596533295</v>
      </c>
      <c r="I94" s="340">
        <f t="shared" si="16"/>
        <v>3.6319115651041893</v>
      </c>
      <c r="J94" s="340">
        <f t="shared" si="16"/>
        <v>5.6475859021192845</v>
      </c>
      <c r="K94" s="340">
        <f t="shared" si="16"/>
        <v>4.1294309798268971</v>
      </c>
      <c r="L94" s="340">
        <f t="shared" si="16"/>
        <v>3.7041309041366723</v>
      </c>
      <c r="N94" s="340">
        <f t="shared" ref="N94:T94" si="108">($C53*N53-$C52*N52)/($C52*N52)*100</f>
        <v>5.1096067813479298</v>
      </c>
      <c r="O94" s="340">
        <f t="shared" si="108"/>
        <v>4.8817731688076114</v>
      </c>
      <c r="P94" s="340">
        <f t="shared" si="108"/>
        <v>5.5619246240161413</v>
      </c>
      <c r="Q94" s="340">
        <f t="shared" si="108"/>
        <v>5.1074356007617467</v>
      </c>
      <c r="R94" s="340">
        <f t="shared" si="108"/>
        <v>7.151809359484</v>
      </c>
      <c r="S94" s="340">
        <f t="shared" si="108"/>
        <v>5.6120387587402263</v>
      </c>
      <c r="T94" s="340">
        <f t="shared" si="108"/>
        <v>5.1806832077183982</v>
      </c>
      <c r="V94" s="340">
        <f t="shared" ref="V94:AB94" si="109">($C53*V53-$C52*V52)/($C52*V52)*100</f>
        <v>4.1969756605224573</v>
      </c>
      <c r="W94" s="340">
        <f t="shared" si="109"/>
        <v>3.9711202500851037</v>
      </c>
      <c r="X94" s="340">
        <f t="shared" si="109"/>
        <v>4.6453661805380344</v>
      </c>
      <c r="Y94" s="340">
        <f t="shared" si="109"/>
        <v>4.194823331562068</v>
      </c>
      <c r="Z94" s="340">
        <f t="shared" si="109"/>
        <v>6.221446485254563</v>
      </c>
      <c r="AA94" s="340">
        <f t="shared" si="109"/>
        <v>4.6950451912011912</v>
      </c>
      <c r="AB94" s="340">
        <f t="shared" si="109"/>
        <v>4.2674349543524555</v>
      </c>
      <c r="AD94" s="340">
        <f t="shared" ref="AD94:AJ94" si="110">($C53*AD53-$C52*AD52)/($C52*AD52)*100</f>
        <v>4.1916823171579471</v>
      </c>
      <c r="AE94" s="340">
        <f t="shared" si="110"/>
        <v>3.9658383804724058</v>
      </c>
      <c r="AF94" s="340">
        <f t="shared" si="110"/>
        <v>4.6400500583455502</v>
      </c>
      <c r="AG94" s="340">
        <f t="shared" si="110"/>
        <v>4.1895300975386975</v>
      </c>
      <c r="AH94" s="340">
        <f t="shared" si="110"/>
        <v>6.2160502961103123</v>
      </c>
      <c r="AI94" s="340">
        <f t="shared" si="110"/>
        <v>4.6897265452496493</v>
      </c>
      <c r="AJ94" s="340">
        <f t="shared" si="110"/>
        <v>4.2621380315631781</v>
      </c>
      <c r="AL94" s="340">
        <f t="shared" ref="AL94:AR94" si="111">($C53*AL53-$C52*AL52)/($C52*AL52)*100</f>
        <v>4.8012716096522219</v>
      </c>
      <c r="AM94" s="340">
        <f t="shared" si="111"/>
        <v>4.5741063386478835</v>
      </c>
      <c r="AN94" s="340">
        <f t="shared" si="111"/>
        <v>5.2522625945388155</v>
      </c>
      <c r="AO94" s="340">
        <f t="shared" si="111"/>
        <v>4.7991067981445754</v>
      </c>
      <c r="AP94" s="340">
        <f t="shared" si="111"/>
        <v>6.8374834615183389</v>
      </c>
      <c r="AQ94" s="340">
        <f t="shared" si="111"/>
        <v>5.3022297212889349</v>
      </c>
      <c r="AR94" s="340">
        <f t="shared" si="111"/>
        <v>4.8721395359359798</v>
      </c>
      <c r="AT94" s="340">
        <f t="shared" ref="AT94:AZ94" si="112">($C53*AT53-$C52*AT52)/($C52*AT52)*100</f>
        <v>5.0681390529843631</v>
      </c>
      <c r="AU94" s="340">
        <f t="shared" si="112"/>
        <v>4.8403953251144305</v>
      </c>
      <c r="AV94" s="340">
        <f t="shared" si="112"/>
        <v>5.520278447706608</v>
      </c>
      <c r="AW94" s="340">
        <f t="shared" si="112"/>
        <v>5.0659687289700228</v>
      </c>
      <c r="AX94" s="340">
        <f t="shared" si="112"/>
        <v>7.1095359435685008</v>
      </c>
      <c r="AY94" s="340">
        <f t="shared" si="112"/>
        <v>5.5703728114564539</v>
      </c>
      <c r="AZ94" s="340">
        <f t="shared" si="112"/>
        <v>5.1391874383600022</v>
      </c>
      <c r="BB94" s="340">
        <f t="shared" ref="BB94:BH94" si="113">($C53*BB53-$C52*BB52)/($C52*BB52)*100</f>
        <v>5.2749010702858374</v>
      </c>
      <c r="BC94" s="340">
        <f t="shared" si="113"/>
        <v>5.0467091689446129</v>
      </c>
      <c r="BD94" s="340">
        <f t="shared" si="113"/>
        <v>5.7279302233515557</v>
      </c>
      <c r="BE94" s="340">
        <f t="shared" si="113"/>
        <v>5.2727264753233625</v>
      </c>
      <c r="BF94" s="340">
        <f t="shared" si="113"/>
        <v>7.3203151952382113</v>
      </c>
      <c r="BG94" s="340">
        <f t="shared" si="113"/>
        <v>5.7781231670495874</v>
      </c>
      <c r="BH94" s="340">
        <f t="shared" si="113"/>
        <v>5.346089270714999</v>
      </c>
      <c r="BJ94" s="340">
        <f t="shared" ref="BJ94:BP94" si="114">($C53*BJ53-$C52*BJ52)/($C52*BJ52)*100</f>
        <v>4.933665984498286</v>
      </c>
      <c r="BK94" s="340">
        <f t="shared" si="114"/>
        <v>4.7062137379298177</v>
      </c>
      <c r="BL94" s="340">
        <f t="shared" si="114"/>
        <v>5.385226701684779</v>
      </c>
      <c r="BM94" s="340">
        <f t="shared" si="114"/>
        <v>4.9314984382063711</v>
      </c>
      <c r="BN94" s="340">
        <f t="shared" si="114"/>
        <v>6.9724501619769006</v>
      </c>
      <c r="BO94" s="340">
        <f t="shared" si="114"/>
        <v>5.4352569513952416</v>
      </c>
      <c r="BP94" s="340">
        <f t="shared" si="114"/>
        <v>5.0046234375086875</v>
      </c>
      <c r="BR94" s="340">
        <f t="shared" ref="BR94:BX94" si="115">($C53*BR53-$C52*BR52)/($C52*BR52)*100</f>
        <v>6.0086486603445035</v>
      </c>
      <c r="BS94" s="340">
        <f t="shared" si="115"/>
        <v>5.7788663014870005</v>
      </c>
      <c r="BT94" s="340">
        <f t="shared" si="115"/>
        <v>6.4648353471234339</v>
      </c>
      <c r="BU94" s="340">
        <f t="shared" si="115"/>
        <v>6.0064589088366445</v>
      </c>
      <c r="BV94" s="340">
        <f t="shared" si="115"/>
        <v>8.0683189628814276</v>
      </c>
      <c r="BW94" s="340">
        <f t="shared" si="115"/>
        <v>6.5153781268327213</v>
      </c>
      <c r="BX94" s="340">
        <f t="shared" si="115"/>
        <v>6.0803330300407445</v>
      </c>
      <c r="BZ94" s="340">
        <f t="shared" ref="BZ94:CF94" si="116">($C53*BZ53-$C52*BZ52)/($C52*BZ52)*100</f>
        <v>5.2834495891979083</v>
      </c>
      <c r="CA94" s="340">
        <f t="shared" si="116"/>
        <v>5.0552391582473843</v>
      </c>
      <c r="CB94" s="340">
        <f t="shared" si="116"/>
        <v>5.7365155290783569</v>
      </c>
      <c r="CC94" s="340">
        <f t="shared" si="116"/>
        <v>5.2812748176542579</v>
      </c>
      <c r="CD94" s="340">
        <f t="shared" si="116"/>
        <v>7.329029805603712</v>
      </c>
      <c r="CE94" s="340">
        <f t="shared" si="116"/>
        <v>5.7867125485373094</v>
      </c>
      <c r="CF94" s="340">
        <f t="shared" si="116"/>
        <v>5.3546435702421409</v>
      </c>
      <c r="CH94" s="340">
        <f t="shared" ref="CH94:CN94" si="117">($C53*CH53-$C52*CH52)/($C52*CH52)*100</f>
        <v>4.7928300389912328</v>
      </c>
      <c r="CI94" s="340">
        <f t="shared" si="117"/>
        <v>4.5656830657771739</v>
      </c>
      <c r="CJ94" s="340">
        <f t="shared" si="117"/>
        <v>5.2437846972931759</v>
      </c>
      <c r="CK94" s="340">
        <f t="shared" si="117"/>
        <v>4.7906654018556125</v>
      </c>
      <c r="CL94" s="340">
        <f t="shared" si="117"/>
        <v>6.8288778773300391</v>
      </c>
      <c r="CM94" s="340">
        <f t="shared" si="117"/>
        <v>5.2937477992731461</v>
      </c>
      <c r="CN94" s="340">
        <f t="shared" si="117"/>
        <v>4.8636922569797072</v>
      </c>
    </row>
    <row r="95" spans="2:92" s="204" customFormat="1" ht="18.75">
      <c r="B95" s="8">
        <f t="shared" si="67"/>
        <v>2026</v>
      </c>
      <c r="C95" s="302"/>
      <c r="D95" s="313"/>
      <c r="E95" s="225"/>
      <c r="F95" s="340">
        <f t="shared" si="16"/>
        <v>3.7780080843780901</v>
      </c>
      <c r="G95" s="340">
        <f t="shared" si="16"/>
        <v>3.7780080843780866</v>
      </c>
      <c r="H95" s="340">
        <f t="shared" si="16"/>
        <v>3.7780080843780866</v>
      </c>
      <c r="I95" s="340">
        <f t="shared" si="16"/>
        <v>3.7780080843780781</v>
      </c>
      <c r="J95" s="340">
        <f t="shared" si="16"/>
        <v>3.7780080843780901</v>
      </c>
      <c r="K95" s="340">
        <f t="shared" si="16"/>
        <v>3.7780080843780905</v>
      </c>
      <c r="L95" s="340">
        <f t="shared" si="16"/>
        <v>3.7780080843780901</v>
      </c>
      <c r="N95" s="340">
        <f t="shared" ref="N95:T95" si="118">($C54*N54-$C53*N53)/($C53*N53)*100</f>
        <v>5.2308836902146281</v>
      </c>
      <c r="O95" s="340">
        <f t="shared" si="118"/>
        <v>5.2308836902146352</v>
      </c>
      <c r="P95" s="340">
        <f t="shared" si="118"/>
        <v>5.2308836902146352</v>
      </c>
      <c r="Q95" s="340">
        <f t="shared" si="118"/>
        <v>5.2308836902146352</v>
      </c>
      <c r="R95" s="340">
        <f t="shared" si="118"/>
        <v>5.2308836902146307</v>
      </c>
      <c r="S95" s="340">
        <f t="shared" si="118"/>
        <v>5.2308836902146227</v>
      </c>
      <c r="T95" s="340">
        <f t="shared" si="118"/>
        <v>5.2308836902146263</v>
      </c>
      <c r="V95" s="340">
        <f t="shared" ref="V95:AB95" si="119">($C54*V54-$C53*V53)/($C53*V53)*100</f>
        <v>4.3544704207306371</v>
      </c>
      <c r="W95" s="340">
        <f t="shared" si="119"/>
        <v>4.3544704207306202</v>
      </c>
      <c r="X95" s="340">
        <f t="shared" si="119"/>
        <v>4.3544704207306202</v>
      </c>
      <c r="Y95" s="340">
        <f t="shared" si="119"/>
        <v>4.3544704207306344</v>
      </c>
      <c r="Z95" s="340">
        <f t="shared" si="119"/>
        <v>4.3544704207306149</v>
      </c>
      <c r="AA95" s="340">
        <f t="shared" si="119"/>
        <v>4.3544704207306282</v>
      </c>
      <c r="AB95" s="340">
        <f t="shared" si="119"/>
        <v>4.3544704207306291</v>
      </c>
      <c r="AD95" s="340">
        <f t="shared" ref="AD95:AJ95" si="120">($C54*AD54-$C53*AD53)/($C53*AD53)*100</f>
        <v>4.3684284564272202</v>
      </c>
      <c r="AE95" s="340">
        <f t="shared" si="120"/>
        <v>4.368428456427206</v>
      </c>
      <c r="AF95" s="340">
        <f t="shared" si="120"/>
        <v>4.368428456427206</v>
      </c>
      <c r="AG95" s="340">
        <f t="shared" si="120"/>
        <v>4.3684284564272309</v>
      </c>
      <c r="AH95" s="340">
        <f t="shared" si="120"/>
        <v>4.3684284564272238</v>
      </c>
      <c r="AI95" s="340">
        <f t="shared" si="120"/>
        <v>4.3684284564272406</v>
      </c>
      <c r="AJ95" s="340">
        <f t="shared" si="120"/>
        <v>4.3684284564272291</v>
      </c>
      <c r="AL95" s="340">
        <f t="shared" ref="AL95:AR95" si="121">($C54*AL54-$C53*AL53)/($C53*AL53)*100</f>
        <v>4.9696992356804479</v>
      </c>
      <c r="AM95" s="340">
        <f t="shared" si="121"/>
        <v>4.9696992356804728</v>
      </c>
      <c r="AN95" s="340">
        <f t="shared" si="121"/>
        <v>4.9696992356804728</v>
      </c>
      <c r="AO95" s="340">
        <f t="shared" si="121"/>
        <v>4.9696992356804737</v>
      </c>
      <c r="AP95" s="340">
        <f t="shared" si="121"/>
        <v>4.9696992356804603</v>
      </c>
      <c r="AQ95" s="340">
        <f t="shared" si="121"/>
        <v>4.9696992356804719</v>
      </c>
      <c r="AR95" s="340">
        <f t="shared" si="121"/>
        <v>4.9696992356804532</v>
      </c>
      <c r="AT95" s="340">
        <f t="shared" ref="AT95:AZ95" si="122">($C54*AT54-$C53*AT53)/($C53*AT53)*100</f>
        <v>5.2423282835855458</v>
      </c>
      <c r="AU95" s="340">
        <f t="shared" si="122"/>
        <v>5.242328283585544</v>
      </c>
      <c r="AV95" s="340">
        <f t="shared" si="122"/>
        <v>5.242328283585544</v>
      </c>
      <c r="AW95" s="340">
        <f t="shared" si="122"/>
        <v>5.2423282835855511</v>
      </c>
      <c r="AX95" s="340">
        <f t="shared" si="122"/>
        <v>5.24232828358556</v>
      </c>
      <c r="AY95" s="340">
        <f t="shared" si="122"/>
        <v>5.2423282835855529</v>
      </c>
      <c r="AZ95" s="340">
        <f t="shared" si="122"/>
        <v>5.2423282835855556</v>
      </c>
      <c r="BB95" s="340">
        <f t="shared" ref="BB95:BH95" si="123">($C54*BB54-$C53*BB53)/($C53*BB53)*100</f>
        <v>5.4566312713202354</v>
      </c>
      <c r="BC95" s="340">
        <f t="shared" si="123"/>
        <v>5.4566312713202167</v>
      </c>
      <c r="BD95" s="340">
        <f t="shared" si="123"/>
        <v>5.4566312713202167</v>
      </c>
      <c r="BE95" s="340">
        <f t="shared" si="123"/>
        <v>5.4566312713202194</v>
      </c>
      <c r="BF95" s="340">
        <f t="shared" si="123"/>
        <v>5.4566312713202194</v>
      </c>
      <c r="BG95" s="340">
        <f t="shared" si="123"/>
        <v>5.4566312713202194</v>
      </c>
      <c r="BH95" s="340">
        <f t="shared" si="123"/>
        <v>5.4566312713202239</v>
      </c>
      <c r="BJ95" s="340">
        <f t="shared" ref="BJ95:BP95" si="124">($C54*BJ54-$C53*BJ53)/($C53*BJ53)*100</f>
        <v>5.0951058067515209</v>
      </c>
      <c r="BK95" s="340">
        <f t="shared" si="124"/>
        <v>5.095105806751536</v>
      </c>
      <c r="BL95" s="340">
        <f t="shared" si="124"/>
        <v>5.095105806751536</v>
      </c>
      <c r="BM95" s="340">
        <f t="shared" si="124"/>
        <v>5.0951058067515449</v>
      </c>
      <c r="BN95" s="340">
        <f t="shared" si="124"/>
        <v>5.0951058067515609</v>
      </c>
      <c r="BO95" s="340">
        <f t="shared" si="124"/>
        <v>5.095105806751536</v>
      </c>
      <c r="BP95" s="340">
        <f t="shared" si="124"/>
        <v>5.0951058067515476</v>
      </c>
      <c r="BR95" s="340">
        <f t="shared" ref="BR95:BX95" si="125">($C54*BR54-$C53*BR53)/($C53*BR53)*100</f>
        <v>6.1820636394328812</v>
      </c>
      <c r="BS95" s="340">
        <f t="shared" si="125"/>
        <v>6.1820636394328972</v>
      </c>
      <c r="BT95" s="340">
        <f t="shared" si="125"/>
        <v>6.1820636394328972</v>
      </c>
      <c r="BU95" s="340">
        <f t="shared" si="125"/>
        <v>6.1820636394329087</v>
      </c>
      <c r="BV95" s="340">
        <f t="shared" si="125"/>
        <v>6.1820636394328981</v>
      </c>
      <c r="BW95" s="340">
        <f t="shared" si="125"/>
        <v>6.182063639432906</v>
      </c>
      <c r="BX95" s="340">
        <f t="shared" si="125"/>
        <v>6.1820636394328892</v>
      </c>
      <c r="BZ95" s="340">
        <f t="shared" ref="BZ95:CF95" si="126">($C54*BZ54-$C53*BZ53)/($C53*BZ53)*100</f>
        <v>5.4591692626900139</v>
      </c>
      <c r="CA95" s="340">
        <f t="shared" si="126"/>
        <v>5.4591692626900405</v>
      </c>
      <c r="CB95" s="340">
        <f t="shared" si="126"/>
        <v>5.4591692626900405</v>
      </c>
      <c r="CC95" s="340">
        <f t="shared" si="126"/>
        <v>5.4591692626900468</v>
      </c>
      <c r="CD95" s="340">
        <f t="shared" si="126"/>
        <v>5.4591692626900352</v>
      </c>
      <c r="CE95" s="340">
        <f t="shared" si="126"/>
        <v>5.4591692626900254</v>
      </c>
      <c r="CF95" s="340">
        <f t="shared" si="126"/>
        <v>5.4591692626900192</v>
      </c>
      <c r="CH95" s="340">
        <f t="shared" ref="CH95:CN95" si="127">($C54*CH54-$C53*CH53)/($C53*CH53)*100</f>
        <v>4.8994454996805086</v>
      </c>
      <c r="CI95" s="340">
        <f t="shared" si="127"/>
        <v>4.8994454996805121</v>
      </c>
      <c r="CJ95" s="340">
        <f t="shared" si="127"/>
        <v>4.8994454996805121</v>
      </c>
      <c r="CK95" s="340">
        <f t="shared" si="127"/>
        <v>4.8994454996805006</v>
      </c>
      <c r="CL95" s="340">
        <f t="shared" si="127"/>
        <v>4.899445499680505</v>
      </c>
      <c r="CM95" s="340">
        <f t="shared" si="127"/>
        <v>4.8994454996805032</v>
      </c>
      <c r="CN95" s="340">
        <f t="shared" si="127"/>
        <v>4.8994454996804988</v>
      </c>
    </row>
    <row r="96" spans="2:92" s="204" customFormat="1" ht="18.75">
      <c r="B96" s="8">
        <f t="shared" si="67"/>
        <v>2027</v>
      </c>
      <c r="C96" s="302"/>
      <c r="D96" s="313"/>
      <c r="E96" s="225"/>
      <c r="F96" s="340">
        <f t="shared" si="16"/>
        <v>3.7486355776487228</v>
      </c>
      <c r="G96" s="340">
        <f t="shared" si="16"/>
        <v>3.7486355776487401</v>
      </c>
      <c r="H96" s="340">
        <f t="shared" si="16"/>
        <v>3.7486355776487401</v>
      </c>
      <c r="I96" s="340">
        <f t="shared" si="16"/>
        <v>3.7486355776487281</v>
      </c>
      <c r="J96" s="340">
        <f t="shared" si="16"/>
        <v>3.748635577648733</v>
      </c>
      <c r="K96" s="340">
        <f t="shared" si="16"/>
        <v>3.748635577648729</v>
      </c>
      <c r="L96" s="340">
        <f t="shared" si="16"/>
        <v>3.7486355776487312</v>
      </c>
      <c r="N96" s="340">
        <f t="shared" ref="N96:T96" si="128">($C55*N55-$C54*N54)/($C54*N54)*100</f>
        <v>5.3042356380694313</v>
      </c>
      <c r="O96" s="340">
        <f t="shared" si="128"/>
        <v>5.3042356380694553</v>
      </c>
      <c r="P96" s="340">
        <f t="shared" si="128"/>
        <v>5.3042356380694553</v>
      </c>
      <c r="Q96" s="340">
        <f t="shared" si="128"/>
        <v>5.30423563806945</v>
      </c>
      <c r="R96" s="340">
        <f t="shared" si="128"/>
        <v>5.30423563806945</v>
      </c>
      <c r="S96" s="340">
        <f t="shared" si="128"/>
        <v>5.30423563806945</v>
      </c>
      <c r="T96" s="340">
        <f t="shared" si="128"/>
        <v>5.3042356380694677</v>
      </c>
      <c r="V96" s="340">
        <f t="shared" ref="V96:AB96" si="129">($C55*V55-$C54*V54)/($C54*V54)*100</f>
        <v>4.3603836031032701</v>
      </c>
      <c r="W96" s="340">
        <f t="shared" si="129"/>
        <v>4.3603836031032834</v>
      </c>
      <c r="X96" s="340">
        <f t="shared" si="129"/>
        <v>4.3603836031032834</v>
      </c>
      <c r="Y96" s="340">
        <f t="shared" si="129"/>
        <v>4.3603836031032834</v>
      </c>
      <c r="Z96" s="340">
        <f t="shared" si="129"/>
        <v>4.3603836031032852</v>
      </c>
      <c r="AA96" s="340">
        <f t="shared" si="129"/>
        <v>4.3603836031032808</v>
      </c>
      <c r="AB96" s="340">
        <f t="shared" si="129"/>
        <v>4.3603836031032888</v>
      </c>
      <c r="AD96" s="340">
        <f t="shared" ref="AD96:AJ96" si="130">($C55*AD55-$C54*AD54)/($C54*AD54)*100</f>
        <v>4.3580855007363706</v>
      </c>
      <c r="AE96" s="340">
        <f t="shared" si="130"/>
        <v>4.3580855007363617</v>
      </c>
      <c r="AF96" s="340">
        <f t="shared" si="130"/>
        <v>4.3580855007363617</v>
      </c>
      <c r="AG96" s="340">
        <f t="shared" si="130"/>
        <v>4.3580855007363501</v>
      </c>
      <c r="AH96" s="340">
        <f t="shared" si="130"/>
        <v>4.358085500736343</v>
      </c>
      <c r="AI96" s="340">
        <f t="shared" si="130"/>
        <v>4.3580855007363448</v>
      </c>
      <c r="AJ96" s="340">
        <f t="shared" si="130"/>
        <v>4.3580855007363404</v>
      </c>
      <c r="AL96" s="340">
        <f t="shared" ref="AL96:AR96" si="131">($C55*AL55-$C54*AL54)/($C54*AL54)*100</f>
        <v>4.9628497221456156</v>
      </c>
      <c r="AM96" s="340">
        <f t="shared" si="131"/>
        <v>4.9628497221455996</v>
      </c>
      <c r="AN96" s="340">
        <f t="shared" si="131"/>
        <v>4.9628497221455996</v>
      </c>
      <c r="AO96" s="340">
        <f t="shared" si="131"/>
        <v>4.9628497221455898</v>
      </c>
      <c r="AP96" s="340">
        <f t="shared" si="131"/>
        <v>4.9628497221456183</v>
      </c>
      <c r="AQ96" s="340">
        <f t="shared" si="131"/>
        <v>4.9628497221456032</v>
      </c>
      <c r="AR96" s="340">
        <f t="shared" si="131"/>
        <v>4.9628497221455907</v>
      </c>
      <c r="AT96" s="340">
        <f t="shared" ref="AT96:AZ96" si="132">($C55*AT55-$C54*AT54)/($C54*AT54)*100</f>
        <v>5.239266700430818</v>
      </c>
      <c r="AU96" s="340">
        <f t="shared" si="132"/>
        <v>5.2392667004307985</v>
      </c>
      <c r="AV96" s="340">
        <f t="shared" si="132"/>
        <v>5.2392667004307985</v>
      </c>
      <c r="AW96" s="340">
        <f t="shared" si="132"/>
        <v>5.2392667004307789</v>
      </c>
      <c r="AX96" s="340">
        <f t="shared" si="132"/>
        <v>5.2392667004307976</v>
      </c>
      <c r="AY96" s="340">
        <f t="shared" si="132"/>
        <v>5.2392667004307887</v>
      </c>
      <c r="AZ96" s="340">
        <f t="shared" si="132"/>
        <v>5.2392667004307922</v>
      </c>
      <c r="BB96" s="340">
        <f t="shared" ref="BB96:BH96" si="133">($C55*BB55-$C54*BB54)/($C54*BB54)*100</f>
        <v>5.4562582187496513</v>
      </c>
      <c r="BC96" s="340">
        <f t="shared" si="133"/>
        <v>5.4562582187496647</v>
      </c>
      <c r="BD96" s="340">
        <f t="shared" si="133"/>
        <v>5.4562582187496647</v>
      </c>
      <c r="BE96" s="340">
        <f t="shared" si="133"/>
        <v>5.4562582187496727</v>
      </c>
      <c r="BF96" s="340">
        <f t="shared" si="133"/>
        <v>5.4562582187496798</v>
      </c>
      <c r="BG96" s="340">
        <f t="shared" si="133"/>
        <v>5.4562582187496611</v>
      </c>
      <c r="BH96" s="340">
        <f t="shared" si="133"/>
        <v>5.4562582187496655</v>
      </c>
      <c r="BJ96" s="340">
        <f t="shared" ref="BJ96:BP96" si="134">($C55*BJ55-$C54*BJ54)/($C54*BJ54)*100</f>
        <v>5.0992436088297319</v>
      </c>
      <c r="BK96" s="340">
        <f t="shared" si="134"/>
        <v>5.0992436088296982</v>
      </c>
      <c r="BL96" s="340">
        <f t="shared" si="134"/>
        <v>5.0992436088296982</v>
      </c>
      <c r="BM96" s="340">
        <f t="shared" si="134"/>
        <v>5.0992436088297222</v>
      </c>
      <c r="BN96" s="340">
        <f t="shared" si="134"/>
        <v>5.0992436088296857</v>
      </c>
      <c r="BO96" s="340">
        <f t="shared" si="134"/>
        <v>5.0992436088297062</v>
      </c>
      <c r="BP96" s="340">
        <f t="shared" si="134"/>
        <v>5.0992436088297035</v>
      </c>
      <c r="BR96" s="340">
        <f t="shared" ref="BR96:BX96" si="135">($C55*BR55-$C54*BR54)/($C54*BR54)*100</f>
        <v>6.1795031877527915</v>
      </c>
      <c r="BS96" s="340">
        <f t="shared" si="135"/>
        <v>6.1795031877527924</v>
      </c>
      <c r="BT96" s="340">
        <f t="shared" si="135"/>
        <v>6.1795031877527924</v>
      </c>
      <c r="BU96" s="340">
        <f t="shared" si="135"/>
        <v>6.1795031877527924</v>
      </c>
      <c r="BV96" s="340">
        <f t="shared" si="135"/>
        <v>6.1795031877527755</v>
      </c>
      <c r="BW96" s="340">
        <f t="shared" si="135"/>
        <v>6.1795031877527746</v>
      </c>
      <c r="BX96" s="340">
        <f t="shared" si="135"/>
        <v>6.179503187752788</v>
      </c>
      <c r="BZ96" s="340">
        <f t="shared" ref="BZ96:CF96" si="136">($C55*BZ55-$C54*BZ54)/($C54*BZ54)*100</f>
        <v>5.4600045761970906</v>
      </c>
      <c r="CA96" s="340">
        <f t="shared" si="136"/>
        <v>5.4600045761970941</v>
      </c>
      <c r="CB96" s="340">
        <f t="shared" si="136"/>
        <v>5.4600045761970941</v>
      </c>
      <c r="CC96" s="340">
        <f t="shared" si="136"/>
        <v>5.4600045761970666</v>
      </c>
      <c r="CD96" s="340">
        <f t="shared" si="136"/>
        <v>5.4600045761970986</v>
      </c>
      <c r="CE96" s="340">
        <f t="shared" si="136"/>
        <v>5.4600045761970923</v>
      </c>
      <c r="CF96" s="340">
        <f t="shared" si="136"/>
        <v>5.4600045761970852</v>
      </c>
      <c r="CH96" s="340">
        <f t="shared" ref="CH96:CN96" si="137">($C55*CH55-$C54*CH54)/($C54*CH54)*100</f>
        <v>4.9954792792981237</v>
      </c>
      <c r="CI96" s="340">
        <f t="shared" si="137"/>
        <v>4.9954792792980953</v>
      </c>
      <c r="CJ96" s="340">
        <f t="shared" si="137"/>
        <v>4.9954792792980953</v>
      </c>
      <c r="CK96" s="340">
        <f t="shared" si="137"/>
        <v>4.9954792792981211</v>
      </c>
      <c r="CL96" s="340">
        <f t="shared" si="137"/>
        <v>4.9954792792981051</v>
      </c>
      <c r="CM96" s="340">
        <f t="shared" si="137"/>
        <v>4.9954792792981255</v>
      </c>
      <c r="CN96" s="340">
        <f t="shared" si="137"/>
        <v>4.9954792792981273</v>
      </c>
    </row>
    <row r="97" spans="2:92" s="204" customFormat="1" ht="18.75">
      <c r="B97" s="8">
        <f t="shared" si="67"/>
        <v>2028</v>
      </c>
      <c r="C97" s="302"/>
      <c r="D97" s="313"/>
      <c r="E97" s="225"/>
      <c r="F97" s="340">
        <f t="shared" si="16"/>
        <v>3.742086426379724</v>
      </c>
      <c r="G97" s="340">
        <f t="shared" si="16"/>
        <v>3.7420864263797045</v>
      </c>
      <c r="H97" s="340">
        <f t="shared" si="16"/>
        <v>3.7420864263797045</v>
      </c>
      <c r="I97" s="340">
        <f t="shared" si="16"/>
        <v>3.7420864263797289</v>
      </c>
      <c r="J97" s="340">
        <f t="shared" si="16"/>
        <v>3.7420864263797085</v>
      </c>
      <c r="K97" s="340">
        <f t="shared" si="16"/>
        <v>3.7420864263797293</v>
      </c>
      <c r="L97" s="340">
        <f t="shared" si="16"/>
        <v>3.7420864263797258</v>
      </c>
      <c r="N97" s="340">
        <f t="shared" ref="N97:T97" si="138">($C56*N56-$C55*N55)/($C55*N55)*100</f>
        <v>5.1919784456341818</v>
      </c>
      <c r="O97" s="340">
        <f t="shared" si="138"/>
        <v>5.1919784456341693</v>
      </c>
      <c r="P97" s="340">
        <f t="shared" si="138"/>
        <v>5.1919784456341693</v>
      </c>
      <c r="Q97" s="340">
        <f t="shared" si="138"/>
        <v>5.1919784456341853</v>
      </c>
      <c r="R97" s="340">
        <f t="shared" si="138"/>
        <v>5.1919784456341693</v>
      </c>
      <c r="S97" s="340">
        <f t="shared" si="138"/>
        <v>5.1919784456341782</v>
      </c>
      <c r="T97" s="340">
        <f t="shared" si="138"/>
        <v>5.1919784456341782</v>
      </c>
      <c r="V97" s="340">
        <f t="shared" ref="V97:AB97" si="139">($C56*V56-$C55*V55)/($C55*V55)*100</f>
        <v>4.3357486229944593</v>
      </c>
      <c r="W97" s="340">
        <f t="shared" si="139"/>
        <v>4.3357486229944495</v>
      </c>
      <c r="X97" s="340">
        <f t="shared" si="139"/>
        <v>4.3357486229944495</v>
      </c>
      <c r="Y97" s="340">
        <f t="shared" si="139"/>
        <v>4.3357486229944469</v>
      </c>
      <c r="Z97" s="340">
        <f t="shared" si="139"/>
        <v>4.3357486229944451</v>
      </c>
      <c r="AA97" s="340">
        <f t="shared" si="139"/>
        <v>4.3357486229944593</v>
      </c>
      <c r="AB97" s="340">
        <f t="shared" si="139"/>
        <v>4.3357486229944415</v>
      </c>
      <c r="AD97" s="340">
        <f t="shared" ref="AD97:AJ97" si="140">($C56*AD56-$C55*AD55)/($C55*AD55)*100</f>
        <v>4.3364561088571083</v>
      </c>
      <c r="AE97" s="340">
        <f t="shared" si="140"/>
        <v>4.3364561088571225</v>
      </c>
      <c r="AF97" s="340">
        <f t="shared" si="140"/>
        <v>4.3364561088571225</v>
      </c>
      <c r="AG97" s="340">
        <f t="shared" si="140"/>
        <v>4.3364561088571136</v>
      </c>
      <c r="AH97" s="340">
        <f t="shared" si="140"/>
        <v>4.3364561088571199</v>
      </c>
      <c r="AI97" s="340">
        <f t="shared" si="140"/>
        <v>4.3364561088571181</v>
      </c>
      <c r="AJ97" s="340">
        <f t="shared" si="140"/>
        <v>4.3364561088571225</v>
      </c>
      <c r="AL97" s="340">
        <f t="shared" ref="AL97:AR97" si="141">($C56*AL56-$C55*AL55)/($C55*AL55)*100</f>
        <v>4.9587603735959247</v>
      </c>
      <c r="AM97" s="340">
        <f t="shared" si="141"/>
        <v>4.9587603735959274</v>
      </c>
      <c r="AN97" s="340">
        <f t="shared" si="141"/>
        <v>4.9587603735959274</v>
      </c>
      <c r="AO97" s="340">
        <f t="shared" si="141"/>
        <v>4.9587603735959256</v>
      </c>
      <c r="AP97" s="340">
        <f t="shared" si="141"/>
        <v>4.9587603735959132</v>
      </c>
      <c r="AQ97" s="340">
        <f t="shared" si="141"/>
        <v>4.9587603735959132</v>
      </c>
      <c r="AR97" s="340">
        <f t="shared" si="141"/>
        <v>4.9587603735959433</v>
      </c>
      <c r="AT97" s="340">
        <f t="shared" ref="AT97:AZ97" si="142">($C56*AT56-$C55*AT55)/($C55*AT55)*100</f>
        <v>5.2383645959533158</v>
      </c>
      <c r="AU97" s="340">
        <f t="shared" si="142"/>
        <v>5.2383645959533327</v>
      </c>
      <c r="AV97" s="340">
        <f t="shared" si="142"/>
        <v>5.2383645959533327</v>
      </c>
      <c r="AW97" s="340">
        <f t="shared" si="142"/>
        <v>5.2383645959533398</v>
      </c>
      <c r="AX97" s="340">
        <f t="shared" si="142"/>
        <v>5.2383645959533363</v>
      </c>
      <c r="AY97" s="340">
        <f t="shared" si="142"/>
        <v>5.2383645959533336</v>
      </c>
      <c r="AZ97" s="340">
        <f t="shared" si="142"/>
        <v>5.2383645959533345</v>
      </c>
      <c r="BB97" s="340">
        <f t="shared" ref="BB97:BH97" si="143">($C56*BB56-$C55*BB55)/($C55*BB55)*100</f>
        <v>5.4587146882057489</v>
      </c>
      <c r="BC97" s="340">
        <f t="shared" si="143"/>
        <v>5.4587146882057551</v>
      </c>
      <c r="BD97" s="340">
        <f t="shared" si="143"/>
        <v>5.4587146882057551</v>
      </c>
      <c r="BE97" s="340">
        <f t="shared" si="143"/>
        <v>5.4587146882057613</v>
      </c>
      <c r="BF97" s="340">
        <f t="shared" si="143"/>
        <v>5.4587146882057409</v>
      </c>
      <c r="BG97" s="340">
        <f t="shared" si="143"/>
        <v>5.458714688205764</v>
      </c>
      <c r="BH97" s="340">
        <f t="shared" si="143"/>
        <v>5.458714688205748</v>
      </c>
      <c r="BJ97" s="340">
        <f t="shared" ref="BJ97:BP97" si="144">($C56*BJ56-$C55*BJ55)/($C55*BJ55)*100</f>
        <v>5.1060131203673809</v>
      </c>
      <c r="BK97" s="340">
        <f t="shared" si="144"/>
        <v>5.1060131203674022</v>
      </c>
      <c r="BL97" s="340">
        <f t="shared" si="144"/>
        <v>5.1060131203674022</v>
      </c>
      <c r="BM97" s="340">
        <f t="shared" si="144"/>
        <v>5.1060131203673871</v>
      </c>
      <c r="BN97" s="340">
        <f t="shared" si="144"/>
        <v>5.1060131203673942</v>
      </c>
      <c r="BO97" s="340">
        <f t="shared" si="144"/>
        <v>5.1060131203673915</v>
      </c>
      <c r="BP97" s="340">
        <f t="shared" si="144"/>
        <v>5.1060131203673844</v>
      </c>
      <c r="BR97" s="340">
        <f t="shared" ref="BR97:BX97" si="145">($C56*BR56-$C55*BR55)/($C55*BR55)*100</f>
        <v>6.177929678993892</v>
      </c>
      <c r="BS97" s="340">
        <f t="shared" si="145"/>
        <v>6.1779296789938867</v>
      </c>
      <c r="BT97" s="340">
        <f t="shared" si="145"/>
        <v>6.1779296789938867</v>
      </c>
      <c r="BU97" s="340">
        <f t="shared" si="145"/>
        <v>6.1779296789938885</v>
      </c>
      <c r="BV97" s="340">
        <f t="shared" si="145"/>
        <v>6.1779296789939036</v>
      </c>
      <c r="BW97" s="340">
        <f t="shared" si="145"/>
        <v>6.1779296789938813</v>
      </c>
      <c r="BX97" s="340">
        <f t="shared" si="145"/>
        <v>6.1779296789938858</v>
      </c>
      <c r="BZ97" s="340">
        <f t="shared" ref="BZ97:CF97" si="146">($C56*BZ56-$C55*BZ55)/($C55*BZ55)*100</f>
        <v>5.4636350950780814</v>
      </c>
      <c r="CA97" s="340">
        <f t="shared" si="146"/>
        <v>5.4636350950780761</v>
      </c>
      <c r="CB97" s="340">
        <f t="shared" si="146"/>
        <v>5.4636350950780761</v>
      </c>
      <c r="CC97" s="340">
        <f t="shared" si="146"/>
        <v>5.4636350950780876</v>
      </c>
      <c r="CD97" s="340">
        <f t="shared" si="146"/>
        <v>5.4636350950780717</v>
      </c>
      <c r="CE97" s="340">
        <f t="shared" si="146"/>
        <v>5.4636350950780761</v>
      </c>
      <c r="CF97" s="340">
        <f t="shared" si="146"/>
        <v>5.4636350950780797</v>
      </c>
      <c r="CH97" s="340">
        <f t="shared" ref="CH97:CN97" si="147">($C56*CH56-$C55*CH55)/($C55*CH55)*100</f>
        <v>5.011814353047491</v>
      </c>
      <c r="CI97" s="340">
        <f t="shared" si="147"/>
        <v>5.0118143530475034</v>
      </c>
      <c r="CJ97" s="340">
        <f t="shared" si="147"/>
        <v>5.0118143530475034</v>
      </c>
      <c r="CK97" s="340">
        <f t="shared" si="147"/>
        <v>5.0118143530475043</v>
      </c>
      <c r="CL97" s="340">
        <f t="shared" si="147"/>
        <v>5.0118143530475088</v>
      </c>
      <c r="CM97" s="340">
        <f t="shared" si="147"/>
        <v>5.0118143530474804</v>
      </c>
      <c r="CN97" s="340">
        <f t="shared" si="147"/>
        <v>5.0118143530474963</v>
      </c>
    </row>
    <row r="98" spans="2:92" s="204" customFormat="1" ht="18.75">
      <c r="B98" s="8">
        <f t="shared" si="67"/>
        <v>2029</v>
      </c>
      <c r="C98" s="302"/>
      <c r="D98" s="313"/>
      <c r="E98" s="225"/>
      <c r="F98" s="340">
        <f t="shared" si="16"/>
        <v>3.7342471577675957</v>
      </c>
      <c r="G98" s="340">
        <f t="shared" si="16"/>
        <v>3.7342471577675984</v>
      </c>
      <c r="H98" s="340">
        <f t="shared" si="16"/>
        <v>3.7342471577675984</v>
      </c>
      <c r="I98" s="340">
        <f t="shared" si="16"/>
        <v>3.7342471577676046</v>
      </c>
      <c r="J98" s="340">
        <f t="shared" si="16"/>
        <v>3.7342471577676033</v>
      </c>
      <c r="K98" s="340">
        <f t="shared" si="16"/>
        <v>3.734247157767606</v>
      </c>
      <c r="L98" s="340">
        <f t="shared" si="16"/>
        <v>3.7342471577675846</v>
      </c>
      <c r="N98" s="340">
        <f t="shared" ref="N98:T98" si="148">($C57*N57-$C56*N56)/($C56*N56)*100</f>
        <v>5.2671083964706398</v>
      </c>
      <c r="O98" s="340">
        <f t="shared" si="148"/>
        <v>5.2671083964706282</v>
      </c>
      <c r="P98" s="340">
        <f t="shared" si="148"/>
        <v>5.2671083964706282</v>
      </c>
      <c r="Q98" s="340">
        <f t="shared" si="148"/>
        <v>5.2671083964706185</v>
      </c>
      <c r="R98" s="340">
        <f t="shared" si="148"/>
        <v>5.2671083964706327</v>
      </c>
      <c r="S98" s="340">
        <f t="shared" si="148"/>
        <v>5.2671083964706282</v>
      </c>
      <c r="T98" s="340">
        <f t="shared" si="148"/>
        <v>5.2671083964706167</v>
      </c>
      <c r="V98" s="340">
        <f t="shared" ref="V98:AB98" si="149">($C57*V57-$C56*V56)/($C56*V56)*100</f>
        <v>4.3321568733891587</v>
      </c>
      <c r="W98" s="340">
        <f t="shared" si="149"/>
        <v>4.3321568733891667</v>
      </c>
      <c r="X98" s="340">
        <f t="shared" si="149"/>
        <v>4.3321568733891667</v>
      </c>
      <c r="Y98" s="340">
        <f t="shared" si="149"/>
        <v>4.3321568733891658</v>
      </c>
      <c r="Z98" s="340">
        <f t="shared" si="149"/>
        <v>4.3321568733891747</v>
      </c>
      <c r="AA98" s="340">
        <f t="shared" si="149"/>
        <v>4.3321568733891525</v>
      </c>
      <c r="AB98" s="340">
        <f t="shared" si="149"/>
        <v>4.3321568733891622</v>
      </c>
      <c r="AD98" s="340">
        <f t="shared" ref="AD98:AJ98" si="150">($C57*AD57-$C56*AD56)/($C56*AD56)*100</f>
        <v>4.3411956929106053</v>
      </c>
      <c r="AE98" s="340">
        <f t="shared" si="150"/>
        <v>4.3411956929106097</v>
      </c>
      <c r="AF98" s="340">
        <f t="shared" si="150"/>
        <v>4.3411956929106097</v>
      </c>
      <c r="AG98" s="340">
        <f t="shared" si="150"/>
        <v>4.3411956929106212</v>
      </c>
      <c r="AH98" s="340">
        <f t="shared" si="150"/>
        <v>4.3411956929106061</v>
      </c>
      <c r="AI98" s="340">
        <f t="shared" si="150"/>
        <v>4.3411956929106061</v>
      </c>
      <c r="AJ98" s="340">
        <f t="shared" si="150"/>
        <v>4.3411956929106124</v>
      </c>
      <c r="AL98" s="340">
        <f t="shared" ref="AL98:AR98" si="151">($C57*AL57-$C56*AL56)/($C56*AL56)*100</f>
        <v>4.9541969439458322</v>
      </c>
      <c r="AM98" s="340">
        <f t="shared" si="151"/>
        <v>4.9541969439458367</v>
      </c>
      <c r="AN98" s="340">
        <f t="shared" si="151"/>
        <v>4.9541969439458367</v>
      </c>
      <c r="AO98" s="340">
        <f t="shared" si="151"/>
        <v>4.9541969439458517</v>
      </c>
      <c r="AP98" s="340">
        <f t="shared" si="151"/>
        <v>4.9541969439458491</v>
      </c>
      <c r="AQ98" s="340">
        <f t="shared" si="151"/>
        <v>4.9541969439458562</v>
      </c>
      <c r="AR98" s="340">
        <f t="shared" si="151"/>
        <v>4.9541969439458358</v>
      </c>
      <c r="AT98" s="340">
        <f t="shared" ref="AT98:AZ98" si="152">($C57*AT57-$C56*AT56)/($C56*AT56)*100</f>
        <v>5.2350695890032837</v>
      </c>
      <c r="AU98" s="340">
        <f t="shared" si="152"/>
        <v>5.2350695890032872</v>
      </c>
      <c r="AV98" s="340">
        <f t="shared" si="152"/>
        <v>5.2350695890032872</v>
      </c>
      <c r="AW98" s="340">
        <f t="shared" si="152"/>
        <v>5.235069589003281</v>
      </c>
      <c r="AX98" s="340">
        <f t="shared" si="152"/>
        <v>5.2350695890032926</v>
      </c>
      <c r="AY98" s="340">
        <f t="shared" si="152"/>
        <v>5.2350695890032855</v>
      </c>
      <c r="AZ98" s="340">
        <f t="shared" si="152"/>
        <v>5.235069589003289</v>
      </c>
      <c r="BB98" s="340">
        <f t="shared" ref="BB98:BH98" si="153">($C57*BB57-$C56*BB56)/($C56*BB56)*100</f>
        <v>5.4676772643904847</v>
      </c>
      <c r="BC98" s="340">
        <f t="shared" si="153"/>
        <v>5.467677264390459</v>
      </c>
      <c r="BD98" s="340">
        <f t="shared" si="153"/>
        <v>5.467677264390459</v>
      </c>
      <c r="BE98" s="340">
        <f t="shared" si="153"/>
        <v>5.467677264390475</v>
      </c>
      <c r="BF98" s="340">
        <f t="shared" si="153"/>
        <v>5.4676772643904625</v>
      </c>
      <c r="BG98" s="340">
        <f t="shared" si="153"/>
        <v>5.4676772643904687</v>
      </c>
      <c r="BH98" s="340">
        <f t="shared" si="153"/>
        <v>5.4676772643904812</v>
      </c>
      <c r="BJ98" s="340">
        <f t="shared" ref="BJ98:BP98" si="154">($C57*BJ57-$C56*BJ56)/($C56*BJ56)*100</f>
        <v>5.1038781605254204</v>
      </c>
      <c r="BK98" s="340">
        <f t="shared" si="154"/>
        <v>5.1038781605254231</v>
      </c>
      <c r="BL98" s="340">
        <f t="shared" si="154"/>
        <v>5.1038781605254231</v>
      </c>
      <c r="BM98" s="340">
        <f t="shared" si="154"/>
        <v>5.1038781605254231</v>
      </c>
      <c r="BN98" s="340">
        <f t="shared" si="154"/>
        <v>5.1038781605254453</v>
      </c>
      <c r="BO98" s="340">
        <f t="shared" si="154"/>
        <v>5.1038781605254195</v>
      </c>
      <c r="BP98" s="340">
        <f t="shared" si="154"/>
        <v>5.1038781605254346</v>
      </c>
      <c r="BR98" s="340">
        <f t="shared" ref="BR98:BX98" si="155">($C57*BR57-$C56*BR56)/($C56*BR56)*100</f>
        <v>6.1799108714589517</v>
      </c>
      <c r="BS98" s="340">
        <f t="shared" si="155"/>
        <v>6.1799108714589668</v>
      </c>
      <c r="BT98" s="340">
        <f t="shared" si="155"/>
        <v>6.1799108714589668</v>
      </c>
      <c r="BU98" s="340">
        <f t="shared" si="155"/>
        <v>6.1799108714589632</v>
      </c>
      <c r="BV98" s="340">
        <f t="shared" si="155"/>
        <v>6.1799108714589588</v>
      </c>
      <c r="BW98" s="340">
        <f t="shared" si="155"/>
        <v>6.1799108714589694</v>
      </c>
      <c r="BX98" s="340">
        <f t="shared" si="155"/>
        <v>6.179910871458957</v>
      </c>
      <c r="BZ98" s="340">
        <f t="shared" ref="BZ98:CF98" si="156">($C57*BZ57-$C56*BZ56)/($C56*BZ56)*100</f>
        <v>5.4649215768458141</v>
      </c>
      <c r="CA98" s="340">
        <f t="shared" si="156"/>
        <v>5.4649215768458124</v>
      </c>
      <c r="CB98" s="340">
        <f t="shared" si="156"/>
        <v>5.4649215768458124</v>
      </c>
      <c r="CC98" s="340">
        <f t="shared" si="156"/>
        <v>5.4649215768458212</v>
      </c>
      <c r="CD98" s="340">
        <f t="shared" si="156"/>
        <v>5.4649215768458097</v>
      </c>
      <c r="CE98" s="340">
        <f t="shared" si="156"/>
        <v>5.4649215768458239</v>
      </c>
      <c r="CF98" s="340">
        <f t="shared" si="156"/>
        <v>5.4649215768458141</v>
      </c>
      <c r="CH98" s="340">
        <f t="shared" ref="CH98:CN98" si="157">($C57*CH57-$C56*CH56)/($C56*CH56)*100</f>
        <v>4.8664180125692873</v>
      </c>
      <c r="CI98" s="340">
        <f t="shared" si="157"/>
        <v>4.86641801256929</v>
      </c>
      <c r="CJ98" s="340">
        <f t="shared" si="157"/>
        <v>4.86641801256929</v>
      </c>
      <c r="CK98" s="340">
        <f t="shared" si="157"/>
        <v>4.8664180125692766</v>
      </c>
      <c r="CL98" s="340">
        <f t="shared" si="157"/>
        <v>4.8664180125692988</v>
      </c>
      <c r="CM98" s="340">
        <f t="shared" si="157"/>
        <v>4.8664180125693139</v>
      </c>
      <c r="CN98" s="340">
        <f t="shared" si="157"/>
        <v>4.8664180125692766</v>
      </c>
    </row>
    <row r="99" spans="2:92" s="204" customFormat="1" ht="18.75">
      <c r="B99" s="67">
        <f t="shared" si="67"/>
        <v>2030</v>
      </c>
      <c r="C99" s="302"/>
      <c r="D99" s="313"/>
      <c r="E99" s="225"/>
      <c r="F99" s="340">
        <f t="shared" si="16"/>
        <v>3.703927933227078</v>
      </c>
      <c r="G99" s="340">
        <f t="shared" si="16"/>
        <v>3.7039279332270763</v>
      </c>
      <c r="H99" s="340">
        <f t="shared" si="16"/>
        <v>3.7039279332270763</v>
      </c>
      <c r="I99" s="340">
        <f t="shared" si="16"/>
        <v>3.7039279332270594</v>
      </c>
      <c r="J99" s="340">
        <f t="shared" si="16"/>
        <v>3.7039279332270714</v>
      </c>
      <c r="K99" s="340">
        <f t="shared" si="16"/>
        <v>3.7039279332270594</v>
      </c>
      <c r="L99" s="340">
        <f t="shared" si="16"/>
        <v>3.7039279332270652</v>
      </c>
      <c r="N99" s="340">
        <f t="shared" ref="N99:T99" si="158">($C58*N58-$C57*N57)/($C57*N57)*100</f>
        <v>5.2179839061443172</v>
      </c>
      <c r="O99" s="340">
        <f t="shared" si="158"/>
        <v>5.2179839061443332</v>
      </c>
      <c r="P99" s="340">
        <f t="shared" si="158"/>
        <v>5.2179839061443332</v>
      </c>
      <c r="Q99" s="340">
        <f t="shared" si="158"/>
        <v>5.2179839061443438</v>
      </c>
      <c r="R99" s="340">
        <f t="shared" si="158"/>
        <v>5.2179839061443394</v>
      </c>
      <c r="S99" s="340">
        <f t="shared" si="158"/>
        <v>5.2179839061443234</v>
      </c>
      <c r="T99" s="340">
        <f t="shared" si="158"/>
        <v>5.2179839061443456</v>
      </c>
      <c r="V99" s="340">
        <f t="shared" ref="V99:AB99" si="159">($C58*V58-$C57*V57)/($C57*V57)*100</f>
        <v>4.3171350509066189</v>
      </c>
      <c r="W99" s="340">
        <f t="shared" si="159"/>
        <v>4.3171350509066251</v>
      </c>
      <c r="X99" s="340">
        <f t="shared" si="159"/>
        <v>4.3171350509066251</v>
      </c>
      <c r="Y99" s="340">
        <f t="shared" si="159"/>
        <v>4.317135050906626</v>
      </c>
      <c r="Z99" s="340">
        <f t="shared" si="159"/>
        <v>4.3171350509066215</v>
      </c>
      <c r="AA99" s="340">
        <f t="shared" si="159"/>
        <v>4.3171350509066331</v>
      </c>
      <c r="AB99" s="340">
        <f t="shared" si="159"/>
        <v>4.3171350509066277</v>
      </c>
      <c r="AD99" s="340">
        <f t="shared" ref="AD99:AJ99" si="160">($C58*AD58-$C57*AD57)/($C57*AD57)*100</f>
        <v>4.3182144306999399</v>
      </c>
      <c r="AE99" s="340">
        <f t="shared" si="160"/>
        <v>4.3182144306999222</v>
      </c>
      <c r="AF99" s="340">
        <f t="shared" si="160"/>
        <v>4.3182144306999222</v>
      </c>
      <c r="AG99" s="340">
        <f t="shared" si="160"/>
        <v>4.318214430699939</v>
      </c>
      <c r="AH99" s="340">
        <f t="shared" si="160"/>
        <v>4.3182144306999399</v>
      </c>
      <c r="AI99" s="340">
        <f t="shared" si="160"/>
        <v>4.3182144306999515</v>
      </c>
      <c r="AJ99" s="340">
        <f t="shared" si="160"/>
        <v>4.3182144306999319</v>
      </c>
      <c r="AL99" s="340">
        <f t="shared" ref="AL99:AR99" si="161">($C58*AL58-$C57*AL57)/($C57*AL57)*100</f>
        <v>4.9530299370160025</v>
      </c>
      <c r="AM99" s="340">
        <f t="shared" si="161"/>
        <v>4.9530299370159883</v>
      </c>
      <c r="AN99" s="340">
        <f t="shared" si="161"/>
        <v>4.9530299370159883</v>
      </c>
      <c r="AO99" s="340">
        <f t="shared" si="161"/>
        <v>4.9530299370159865</v>
      </c>
      <c r="AP99" s="340">
        <f t="shared" si="161"/>
        <v>4.9530299370159794</v>
      </c>
      <c r="AQ99" s="340">
        <f t="shared" si="161"/>
        <v>4.9530299370159776</v>
      </c>
      <c r="AR99" s="340">
        <f t="shared" si="161"/>
        <v>4.9530299370159838</v>
      </c>
      <c r="AT99" s="340">
        <f t="shared" ref="AT99:AZ99" si="162">($C58*AT58-$C57*AT57)/($C57*AT57)*100</f>
        <v>5.2318667381678168</v>
      </c>
      <c r="AU99" s="340">
        <f t="shared" si="162"/>
        <v>5.2318667381678274</v>
      </c>
      <c r="AV99" s="340">
        <f t="shared" si="162"/>
        <v>5.2318667381678274</v>
      </c>
      <c r="AW99" s="340">
        <f t="shared" si="162"/>
        <v>5.231866738167839</v>
      </c>
      <c r="AX99" s="340">
        <f t="shared" si="162"/>
        <v>5.2318667381678221</v>
      </c>
      <c r="AY99" s="340">
        <f t="shared" si="162"/>
        <v>5.231866738167831</v>
      </c>
      <c r="AZ99" s="340">
        <f t="shared" si="162"/>
        <v>5.2318667381678328</v>
      </c>
      <c r="BB99" s="340">
        <f t="shared" ref="BB99:BH99" si="163">($C58*BB58-$C57*BB57)/($C57*BB57)*100</f>
        <v>5.4696215117587803</v>
      </c>
      <c r="BC99" s="340">
        <f t="shared" si="163"/>
        <v>5.4696215117588096</v>
      </c>
      <c r="BD99" s="340">
        <f t="shared" si="163"/>
        <v>5.4696215117588096</v>
      </c>
      <c r="BE99" s="340">
        <f t="shared" si="163"/>
        <v>5.4696215117587741</v>
      </c>
      <c r="BF99" s="340">
        <f t="shared" si="163"/>
        <v>5.4696215117587839</v>
      </c>
      <c r="BG99" s="340">
        <f t="shared" si="163"/>
        <v>5.4696215117587732</v>
      </c>
      <c r="BH99" s="340">
        <f t="shared" si="163"/>
        <v>5.4696215117587972</v>
      </c>
      <c r="BJ99" s="340">
        <f t="shared" ref="BJ99:BP99" si="164">($C58*BJ58-$C57*BJ57)/($C57*BJ57)*100</f>
        <v>5.1017514097578003</v>
      </c>
      <c r="BK99" s="340">
        <f t="shared" si="164"/>
        <v>5.1017514097578012</v>
      </c>
      <c r="BL99" s="340">
        <f t="shared" si="164"/>
        <v>5.1017514097578012</v>
      </c>
      <c r="BM99" s="340">
        <f t="shared" si="164"/>
        <v>5.1017514097578083</v>
      </c>
      <c r="BN99" s="340">
        <f t="shared" si="164"/>
        <v>5.1017514097577799</v>
      </c>
      <c r="BO99" s="340">
        <f t="shared" si="164"/>
        <v>5.1017514097578074</v>
      </c>
      <c r="BP99" s="340">
        <f t="shared" si="164"/>
        <v>5.1017514097577958</v>
      </c>
      <c r="BR99" s="340">
        <f t="shared" ref="BR99:BX99" si="165">($C58*BR58-$C57*BR57)/($C57*BR57)*100</f>
        <v>6.1800247733291487</v>
      </c>
      <c r="BS99" s="340">
        <f t="shared" si="165"/>
        <v>6.1800247733291371</v>
      </c>
      <c r="BT99" s="340">
        <f t="shared" si="165"/>
        <v>6.1800247733291371</v>
      </c>
      <c r="BU99" s="340">
        <f t="shared" si="165"/>
        <v>6.1800247733291531</v>
      </c>
      <c r="BV99" s="340">
        <f t="shared" si="165"/>
        <v>6.1800247733291416</v>
      </c>
      <c r="BW99" s="340">
        <f t="shared" si="165"/>
        <v>6.1800247733291567</v>
      </c>
      <c r="BX99" s="340">
        <f t="shared" si="165"/>
        <v>6.1800247733291647</v>
      </c>
      <c r="BZ99" s="340">
        <f t="shared" ref="BZ99:CF99" si="166">($C58*BZ58-$C57*BZ57)/($C57*BZ57)*100</f>
        <v>5.4643846485148764</v>
      </c>
      <c r="CA99" s="340">
        <f t="shared" si="166"/>
        <v>5.4643846485148826</v>
      </c>
      <c r="CB99" s="340">
        <f t="shared" si="166"/>
        <v>5.4643846485148826</v>
      </c>
      <c r="CC99" s="340">
        <f t="shared" si="166"/>
        <v>5.464384648514887</v>
      </c>
      <c r="CD99" s="340">
        <f t="shared" si="166"/>
        <v>5.4643846485148808</v>
      </c>
      <c r="CE99" s="340">
        <f t="shared" si="166"/>
        <v>5.4643846485148515</v>
      </c>
      <c r="CF99" s="340">
        <f t="shared" si="166"/>
        <v>5.4643846485149039</v>
      </c>
      <c r="CH99" s="340">
        <f t="shared" ref="CH99:CN99" si="167">($C58*CH58-$C57*CH57)/($C57*CH57)*100</f>
        <v>4.9633090528382429</v>
      </c>
      <c r="CI99" s="340">
        <f t="shared" si="167"/>
        <v>4.9633090528382349</v>
      </c>
      <c r="CJ99" s="340">
        <f t="shared" si="167"/>
        <v>4.9633090528382349</v>
      </c>
      <c r="CK99" s="340">
        <f t="shared" si="167"/>
        <v>4.9633090528382349</v>
      </c>
      <c r="CL99" s="340">
        <f t="shared" si="167"/>
        <v>4.9633090528382011</v>
      </c>
      <c r="CM99" s="340">
        <f t="shared" si="167"/>
        <v>4.9633090528382153</v>
      </c>
      <c r="CN99" s="340">
        <f t="shared" si="167"/>
        <v>4.9633090528382295</v>
      </c>
    </row>
    <row r="100" spans="2:92" s="204" customFormat="1" ht="18.75">
      <c r="B100" s="8">
        <f t="shared" si="67"/>
        <v>2031</v>
      </c>
      <c r="C100" s="302"/>
      <c r="D100" s="313"/>
      <c r="E100" s="225"/>
      <c r="F100" s="340">
        <f t="shared" si="16"/>
        <v>3.5685033963488237</v>
      </c>
      <c r="G100" s="340">
        <f t="shared" si="16"/>
        <v>3.5685033963488473</v>
      </c>
      <c r="H100" s="340">
        <f t="shared" si="16"/>
        <v>3.5685033963488473</v>
      </c>
      <c r="I100" s="340">
        <f t="shared" si="16"/>
        <v>3.5685033963488468</v>
      </c>
      <c r="J100" s="340">
        <f t="shared" si="16"/>
        <v>3.5685033963488286</v>
      </c>
      <c r="K100" s="340">
        <f t="shared" si="16"/>
        <v>3.5685033963488393</v>
      </c>
      <c r="L100" s="340">
        <f t="shared" si="16"/>
        <v>3.5685033963488544</v>
      </c>
      <c r="N100" s="340">
        <f t="shared" ref="N100:T100" si="168">($C59*N59-$C58*N58)/($C58*N58)*100</f>
        <v>5.1034376712832783</v>
      </c>
      <c r="O100" s="340">
        <f t="shared" si="168"/>
        <v>5.1034376712832463</v>
      </c>
      <c r="P100" s="340">
        <f t="shared" si="168"/>
        <v>5.1034376712832463</v>
      </c>
      <c r="Q100" s="340">
        <f t="shared" si="168"/>
        <v>5.1034376712832463</v>
      </c>
      <c r="R100" s="340">
        <f t="shared" si="168"/>
        <v>5.1034376712832428</v>
      </c>
      <c r="S100" s="340">
        <f t="shared" si="168"/>
        <v>5.1034376712832659</v>
      </c>
      <c r="T100" s="340">
        <f t="shared" si="168"/>
        <v>5.103437671283233</v>
      </c>
      <c r="V100" s="340">
        <f t="shared" ref="V100:AB100" si="169">($C59*V59-$C58*V58)/($C58*V58)*100</f>
        <v>4.1863849241968092</v>
      </c>
      <c r="W100" s="340">
        <f t="shared" si="169"/>
        <v>4.1863849241968101</v>
      </c>
      <c r="X100" s="340">
        <f t="shared" si="169"/>
        <v>4.1863849241968101</v>
      </c>
      <c r="Y100" s="340">
        <f t="shared" si="169"/>
        <v>4.1863849241967825</v>
      </c>
      <c r="Z100" s="340">
        <f t="shared" si="169"/>
        <v>4.1863849241967985</v>
      </c>
      <c r="AA100" s="340">
        <f t="shared" si="169"/>
        <v>4.1863849241968127</v>
      </c>
      <c r="AB100" s="340">
        <f t="shared" si="169"/>
        <v>4.1863849241967914</v>
      </c>
      <c r="AD100" s="340">
        <f t="shared" ref="AD100:AJ100" si="170">($C59*AD59-$C58*AD58)/($C58*AD58)*100</f>
        <v>4.1958141251105152</v>
      </c>
      <c r="AE100" s="340">
        <f t="shared" si="170"/>
        <v>4.1958141251105259</v>
      </c>
      <c r="AF100" s="340">
        <f t="shared" si="170"/>
        <v>4.1958141251105259</v>
      </c>
      <c r="AG100" s="340">
        <f t="shared" si="170"/>
        <v>4.1958141251104983</v>
      </c>
      <c r="AH100" s="340">
        <f t="shared" si="170"/>
        <v>4.195814125110509</v>
      </c>
      <c r="AI100" s="340">
        <f t="shared" si="170"/>
        <v>4.1958141251105054</v>
      </c>
      <c r="AJ100" s="340">
        <f t="shared" si="170"/>
        <v>4.1958141251105205</v>
      </c>
      <c r="AL100" s="340">
        <f t="shared" ref="AL100:AR100" si="171">($C59*AL59-$C58*AL58)/($C58*AL58)*100</f>
        <v>4.8247417422788343</v>
      </c>
      <c r="AM100" s="340">
        <f t="shared" si="171"/>
        <v>4.8247417422788326</v>
      </c>
      <c r="AN100" s="340">
        <f t="shared" si="171"/>
        <v>4.8247417422788326</v>
      </c>
      <c r="AO100" s="340">
        <f t="shared" si="171"/>
        <v>4.8247417422788592</v>
      </c>
      <c r="AP100" s="340">
        <f t="shared" si="171"/>
        <v>4.824741742278853</v>
      </c>
      <c r="AQ100" s="340">
        <f t="shared" si="171"/>
        <v>4.8247417422788512</v>
      </c>
      <c r="AR100" s="340">
        <f t="shared" si="171"/>
        <v>4.8247417422788521</v>
      </c>
      <c r="AT100" s="340">
        <f t="shared" ref="AT100:AZ100" si="172">($C59*AT59-$C58*AT58)/($C58*AT58)*100</f>
        <v>5.1007185998207261</v>
      </c>
      <c r="AU100" s="340">
        <f t="shared" si="172"/>
        <v>5.1007185998207065</v>
      </c>
      <c r="AV100" s="340">
        <f t="shared" si="172"/>
        <v>5.1007185998207065</v>
      </c>
      <c r="AW100" s="340">
        <f t="shared" si="172"/>
        <v>5.1007185998207012</v>
      </c>
      <c r="AX100" s="340">
        <f t="shared" si="172"/>
        <v>5.1007185998206985</v>
      </c>
      <c r="AY100" s="340">
        <f t="shared" si="172"/>
        <v>5.1007185998207163</v>
      </c>
      <c r="AZ100" s="340">
        <f t="shared" si="172"/>
        <v>5.1007185998207083</v>
      </c>
      <c r="BB100" s="340">
        <f t="shared" ref="BB100:BH100" si="173">($C59*BB59-$C58*BB58)/($C58*BB58)*100</f>
        <v>5.3439328990345381</v>
      </c>
      <c r="BC100" s="340">
        <f t="shared" si="173"/>
        <v>5.3439328990345158</v>
      </c>
      <c r="BD100" s="340">
        <f t="shared" si="173"/>
        <v>5.3439328990345158</v>
      </c>
      <c r="BE100" s="340">
        <f t="shared" si="173"/>
        <v>5.3439328990345443</v>
      </c>
      <c r="BF100" s="340">
        <f t="shared" si="173"/>
        <v>5.3439328990345381</v>
      </c>
      <c r="BG100" s="340">
        <f t="shared" si="173"/>
        <v>5.3439328990345434</v>
      </c>
      <c r="BH100" s="340">
        <f t="shared" si="173"/>
        <v>5.3439328990345096</v>
      </c>
      <c r="BJ100" s="340">
        <f t="shared" ref="BJ100:BP100" si="174">($C59*BJ59-$C58*BJ58)/($C58*BJ58)*100</f>
        <v>4.9806141429977302</v>
      </c>
      <c r="BK100" s="340">
        <f t="shared" si="174"/>
        <v>4.9806141429977329</v>
      </c>
      <c r="BL100" s="340">
        <f t="shared" si="174"/>
        <v>4.9806141429977329</v>
      </c>
      <c r="BM100" s="340">
        <f t="shared" si="174"/>
        <v>4.9806141429977195</v>
      </c>
      <c r="BN100" s="340">
        <f t="shared" si="174"/>
        <v>4.9806141429977258</v>
      </c>
      <c r="BO100" s="340">
        <f t="shared" si="174"/>
        <v>4.9806141429977115</v>
      </c>
      <c r="BP100" s="340">
        <f t="shared" si="174"/>
        <v>4.9806141429977293</v>
      </c>
      <c r="BR100" s="340">
        <f t="shared" ref="BR100:BX100" si="175">($C59*BR59-$C58*BR58)/($C58*BR58)*100</f>
        <v>6.0535505704580537</v>
      </c>
      <c r="BS100" s="340">
        <f t="shared" si="175"/>
        <v>6.0535505704580626</v>
      </c>
      <c r="BT100" s="340">
        <f t="shared" si="175"/>
        <v>6.0535505704580626</v>
      </c>
      <c r="BU100" s="340">
        <f t="shared" si="175"/>
        <v>6.053550570458043</v>
      </c>
      <c r="BV100" s="340">
        <f t="shared" si="175"/>
        <v>6.0535505704580634</v>
      </c>
      <c r="BW100" s="340">
        <f t="shared" si="175"/>
        <v>6.053550570458027</v>
      </c>
      <c r="BX100" s="340">
        <f t="shared" si="175"/>
        <v>6.0535505704580421</v>
      </c>
      <c r="BZ100" s="340">
        <f t="shared" ref="BZ100:CF100" si="176">($C59*BZ59-$C58*BZ58)/($C58*BZ58)*100</f>
        <v>5.336291750315068</v>
      </c>
      <c r="CA100" s="340">
        <f t="shared" si="176"/>
        <v>5.3362917503150484</v>
      </c>
      <c r="CB100" s="340">
        <f t="shared" si="176"/>
        <v>5.3362917503150484</v>
      </c>
      <c r="CC100" s="340">
        <f t="shared" si="176"/>
        <v>5.3362917503150413</v>
      </c>
      <c r="CD100" s="340">
        <f t="shared" si="176"/>
        <v>5.336291750315068</v>
      </c>
      <c r="CE100" s="340">
        <f t="shared" si="176"/>
        <v>5.336291750315076</v>
      </c>
      <c r="CF100" s="340">
        <f t="shared" si="176"/>
        <v>5.3362917503150467</v>
      </c>
      <c r="CH100" s="340">
        <f t="shared" ref="CH100:CN100" si="177">($C59*CH59-$C58*CH58)/($C58*CH58)*100</f>
        <v>4.8519646936617002</v>
      </c>
      <c r="CI100" s="340">
        <f t="shared" si="177"/>
        <v>4.8519646936617145</v>
      </c>
      <c r="CJ100" s="340">
        <f t="shared" si="177"/>
        <v>4.8519646936617145</v>
      </c>
      <c r="CK100" s="340">
        <f t="shared" si="177"/>
        <v>4.8519646936617224</v>
      </c>
      <c r="CL100" s="340">
        <f t="shared" si="177"/>
        <v>4.8519646936617269</v>
      </c>
      <c r="CM100" s="340">
        <f t="shared" si="177"/>
        <v>4.8519646936617153</v>
      </c>
      <c r="CN100" s="340">
        <f t="shared" si="177"/>
        <v>4.8519646936617251</v>
      </c>
    </row>
    <row r="101" spans="2:92" s="204" customFormat="1" ht="18.75">
      <c r="B101" s="8">
        <f t="shared" si="67"/>
        <v>2032</v>
      </c>
      <c r="C101" s="302"/>
      <c r="D101" s="313"/>
      <c r="E101" s="225"/>
      <c r="F101" s="340">
        <f t="shared" si="16"/>
        <v>3.4025959593309949</v>
      </c>
      <c r="G101" s="340">
        <f t="shared" si="16"/>
        <v>3.4025959593309945</v>
      </c>
      <c r="H101" s="340">
        <f t="shared" si="16"/>
        <v>3.4025959593309945</v>
      </c>
      <c r="I101" s="340">
        <f t="shared" si="16"/>
        <v>3.4025959593309993</v>
      </c>
      <c r="J101" s="340">
        <f t="shared" si="16"/>
        <v>3.4025959593310042</v>
      </c>
      <c r="K101" s="340">
        <f t="shared" si="16"/>
        <v>3.4025959593309922</v>
      </c>
      <c r="L101" s="340">
        <f t="shared" si="16"/>
        <v>3.4025959593309882</v>
      </c>
      <c r="N101" s="340">
        <f t="shared" ref="N101:T101" si="178">($C60*N60-$C59*N59)/($C59*N59)*100</f>
        <v>4.9204726047717573</v>
      </c>
      <c r="O101" s="340">
        <f t="shared" si="178"/>
        <v>4.9204726047717848</v>
      </c>
      <c r="P101" s="340">
        <f t="shared" si="178"/>
        <v>4.9204726047717848</v>
      </c>
      <c r="Q101" s="340">
        <f t="shared" si="178"/>
        <v>4.9204726047717768</v>
      </c>
      <c r="R101" s="340">
        <f t="shared" si="178"/>
        <v>4.9204726047717822</v>
      </c>
      <c r="S101" s="340">
        <f t="shared" si="178"/>
        <v>4.9204726047717795</v>
      </c>
      <c r="T101" s="340">
        <f t="shared" si="178"/>
        <v>4.9204726047717742</v>
      </c>
      <c r="V101" s="340">
        <f t="shared" ref="V101:AB101" si="179">($C60*V60-$C59*V59)/($C59*V59)*100</f>
        <v>4.0364546479627013</v>
      </c>
      <c r="W101" s="340">
        <f t="shared" si="179"/>
        <v>4.0364546479627004</v>
      </c>
      <c r="X101" s="340">
        <f t="shared" si="179"/>
        <v>4.0364546479627004</v>
      </c>
      <c r="Y101" s="340">
        <f t="shared" si="179"/>
        <v>4.036454647962719</v>
      </c>
      <c r="Z101" s="340">
        <f t="shared" si="179"/>
        <v>4.036454647962703</v>
      </c>
      <c r="AA101" s="340">
        <f t="shared" si="179"/>
        <v>4.036454647962687</v>
      </c>
      <c r="AB101" s="340">
        <f t="shared" si="179"/>
        <v>4.0364546479627093</v>
      </c>
      <c r="AD101" s="340">
        <f t="shared" ref="AD101:AJ101" si="180">($C60*AD60-$C59*AD59)/($C59*AD59)*100</f>
        <v>4.0379176472181291</v>
      </c>
      <c r="AE101" s="340">
        <f t="shared" si="180"/>
        <v>4.03791764721813</v>
      </c>
      <c r="AF101" s="340">
        <f t="shared" si="180"/>
        <v>4.03791764721813</v>
      </c>
      <c r="AG101" s="340">
        <f t="shared" si="180"/>
        <v>4.0379176472181344</v>
      </c>
      <c r="AH101" s="340">
        <f t="shared" si="180"/>
        <v>4.0379176472181415</v>
      </c>
      <c r="AI101" s="340">
        <f t="shared" si="180"/>
        <v>4.0379176472181237</v>
      </c>
      <c r="AJ101" s="340">
        <f t="shared" si="180"/>
        <v>4.0379176472181308</v>
      </c>
      <c r="AL101" s="340">
        <f t="shared" ref="AL101:AR101" si="181">($C60*AL60-$C59*AL59)/($C59*AL59)*100</f>
        <v>4.6897206073001669</v>
      </c>
      <c r="AM101" s="340">
        <f t="shared" si="181"/>
        <v>4.6897206073001731</v>
      </c>
      <c r="AN101" s="340">
        <f t="shared" si="181"/>
        <v>4.6897206073001731</v>
      </c>
      <c r="AO101" s="340">
        <f t="shared" si="181"/>
        <v>4.6897206073001474</v>
      </c>
      <c r="AP101" s="340">
        <f t="shared" si="181"/>
        <v>4.6897206073001598</v>
      </c>
      <c r="AQ101" s="340">
        <f t="shared" si="181"/>
        <v>4.689720607300166</v>
      </c>
      <c r="AR101" s="340">
        <f t="shared" si="181"/>
        <v>4.6897206073001678</v>
      </c>
      <c r="AT101" s="340">
        <f t="shared" ref="AT101:AZ101" si="182">($C60*AT60-$C59*AT59)/($C59*AT59)*100</f>
        <v>4.9625175700182824</v>
      </c>
      <c r="AU101" s="340">
        <f t="shared" si="182"/>
        <v>4.9625175700182949</v>
      </c>
      <c r="AV101" s="340">
        <f t="shared" si="182"/>
        <v>4.9625175700182949</v>
      </c>
      <c r="AW101" s="340">
        <f t="shared" si="182"/>
        <v>4.9625175700182895</v>
      </c>
      <c r="AX101" s="340">
        <f t="shared" si="182"/>
        <v>4.962517570018286</v>
      </c>
      <c r="AY101" s="340">
        <f t="shared" si="182"/>
        <v>4.9625175700182762</v>
      </c>
      <c r="AZ101" s="340">
        <f t="shared" si="182"/>
        <v>4.9625175700182744</v>
      </c>
      <c r="BB101" s="340">
        <f t="shared" ref="BB101:BH101" si="183">($C60*BB60-$C59*BB59)/($C59*BB59)*100</f>
        <v>5.2104510410985085</v>
      </c>
      <c r="BC101" s="340">
        <f t="shared" si="183"/>
        <v>5.2104510410984943</v>
      </c>
      <c r="BD101" s="340">
        <f t="shared" si="183"/>
        <v>5.2104510410984943</v>
      </c>
      <c r="BE101" s="340">
        <f t="shared" si="183"/>
        <v>5.2104510410984846</v>
      </c>
      <c r="BF101" s="340">
        <f t="shared" si="183"/>
        <v>5.2104510410985094</v>
      </c>
      <c r="BG101" s="340">
        <f t="shared" si="183"/>
        <v>5.2104510410984988</v>
      </c>
      <c r="BH101" s="340">
        <f t="shared" si="183"/>
        <v>5.2104510410985041</v>
      </c>
      <c r="BJ101" s="340">
        <f t="shared" ref="BJ101:BP101" si="184">($C60*BJ60-$C59*BJ59)/($C59*BJ59)*100</f>
        <v>4.8515297970551154</v>
      </c>
      <c r="BK101" s="340">
        <f t="shared" si="184"/>
        <v>4.8515297970551181</v>
      </c>
      <c r="BL101" s="340">
        <f t="shared" si="184"/>
        <v>4.8515297970551181</v>
      </c>
      <c r="BM101" s="340">
        <f t="shared" si="184"/>
        <v>4.8515297970551217</v>
      </c>
      <c r="BN101" s="340">
        <f t="shared" si="184"/>
        <v>4.8515297970551119</v>
      </c>
      <c r="BO101" s="340">
        <f t="shared" si="184"/>
        <v>4.8515297970551359</v>
      </c>
      <c r="BP101" s="340">
        <f t="shared" si="184"/>
        <v>4.851529797055103</v>
      </c>
      <c r="BR101" s="340">
        <f t="shared" ref="BR101:BX101" si="185">($C60*BR60-$C59*BR59)/($C59*BR59)*100</f>
        <v>5.9210126092900923</v>
      </c>
      <c r="BS101" s="340">
        <f t="shared" si="185"/>
        <v>5.9210126092900852</v>
      </c>
      <c r="BT101" s="340">
        <f t="shared" si="185"/>
        <v>5.9210126092900852</v>
      </c>
      <c r="BU101" s="340">
        <f t="shared" si="185"/>
        <v>5.9210126092901012</v>
      </c>
      <c r="BV101" s="340">
        <f t="shared" si="185"/>
        <v>5.9210126092900977</v>
      </c>
      <c r="BW101" s="340">
        <f t="shared" si="185"/>
        <v>5.9210126092901074</v>
      </c>
      <c r="BX101" s="340">
        <f t="shared" si="185"/>
        <v>5.921012609290103</v>
      </c>
      <c r="BZ101" s="340">
        <f t="shared" ref="BZ101:CF101" si="186">($C60*BZ60-$C59*BZ59)/($C59*BZ59)*100</f>
        <v>5.1986365736345936</v>
      </c>
      <c r="CA101" s="340">
        <f t="shared" si="186"/>
        <v>5.1986365736345892</v>
      </c>
      <c r="CB101" s="340">
        <f t="shared" si="186"/>
        <v>5.1986365736345892</v>
      </c>
      <c r="CC101" s="340">
        <f t="shared" si="186"/>
        <v>5.1986365736345981</v>
      </c>
      <c r="CD101" s="340">
        <f t="shared" si="186"/>
        <v>5.1986365736346043</v>
      </c>
      <c r="CE101" s="340">
        <f t="shared" si="186"/>
        <v>5.1986365736345892</v>
      </c>
      <c r="CF101" s="340">
        <f t="shared" si="186"/>
        <v>5.1986365736345883</v>
      </c>
      <c r="CH101" s="340">
        <f t="shared" ref="CH101:CN101" si="187">($C60*CH60-$C59*CH59)/($C59*CH59)*100</f>
        <v>4.6532145315717486</v>
      </c>
      <c r="CI101" s="340">
        <f t="shared" si="187"/>
        <v>4.6532145315717175</v>
      </c>
      <c r="CJ101" s="340">
        <f t="shared" si="187"/>
        <v>4.6532145315717175</v>
      </c>
      <c r="CK101" s="340">
        <f t="shared" si="187"/>
        <v>4.6532145315717237</v>
      </c>
      <c r="CL101" s="340">
        <f t="shared" si="187"/>
        <v>4.6532145315717361</v>
      </c>
      <c r="CM101" s="340">
        <f t="shared" si="187"/>
        <v>4.6532145315717228</v>
      </c>
      <c r="CN101" s="340">
        <f t="shared" si="187"/>
        <v>4.6532145315717193</v>
      </c>
    </row>
    <row r="102" spans="2:92" s="204" customFormat="1" ht="18.75">
      <c r="B102" s="8">
        <f t="shared" si="67"/>
        <v>2033</v>
      </c>
      <c r="C102" s="302"/>
      <c r="D102" s="313"/>
      <c r="E102" s="225"/>
      <c r="F102" s="340">
        <f t="shared" si="16"/>
        <v>3.2791948473785069</v>
      </c>
      <c r="G102" s="340">
        <f t="shared" si="16"/>
        <v>3.2791948473785033</v>
      </c>
      <c r="H102" s="340">
        <f t="shared" si="16"/>
        <v>3.2791948473785033</v>
      </c>
      <c r="I102" s="340">
        <f t="shared" si="16"/>
        <v>3.2791948473784895</v>
      </c>
      <c r="J102" s="340">
        <f t="shared" si="16"/>
        <v>3.2791948473785109</v>
      </c>
      <c r="K102" s="340">
        <f t="shared" si="16"/>
        <v>3.2791948473785055</v>
      </c>
      <c r="L102" s="340">
        <f t="shared" si="16"/>
        <v>3.2791948473785166</v>
      </c>
      <c r="N102" s="340">
        <f t="shared" ref="N102:T102" si="188">($C61*N61-$C60*N60)/($C60*N60)*100</f>
        <v>4.8581035157714263</v>
      </c>
      <c r="O102" s="340">
        <f t="shared" si="188"/>
        <v>4.8581035157714183</v>
      </c>
      <c r="P102" s="340">
        <f t="shared" si="188"/>
        <v>4.8581035157714183</v>
      </c>
      <c r="Q102" s="340">
        <f t="shared" si="188"/>
        <v>4.8581035157714236</v>
      </c>
      <c r="R102" s="340">
        <f t="shared" si="188"/>
        <v>4.8581035157714201</v>
      </c>
      <c r="S102" s="340">
        <f t="shared" si="188"/>
        <v>4.8581035157714165</v>
      </c>
      <c r="T102" s="340">
        <f t="shared" si="188"/>
        <v>4.8581035157714263</v>
      </c>
      <c r="V102" s="340">
        <f t="shared" ref="V102:AB102" si="189">($C61*V61-$C60*V60)/($C60*V60)*100</f>
        <v>3.8858380842745692</v>
      </c>
      <c r="W102" s="340">
        <f t="shared" si="189"/>
        <v>3.8858380842745648</v>
      </c>
      <c r="X102" s="340">
        <f t="shared" si="189"/>
        <v>3.8858380842745648</v>
      </c>
      <c r="Y102" s="340">
        <f t="shared" si="189"/>
        <v>3.8858380842745692</v>
      </c>
      <c r="Z102" s="340">
        <f t="shared" si="189"/>
        <v>3.8858380842745692</v>
      </c>
      <c r="AA102" s="340">
        <f t="shared" si="189"/>
        <v>3.8858380842745692</v>
      </c>
      <c r="AB102" s="340">
        <f t="shared" si="189"/>
        <v>3.8858380842745643</v>
      </c>
      <c r="AD102" s="340">
        <f t="shared" ref="AD102:AJ102" si="190">($C61*AD61-$C60*AD60)/($C60*AD60)*100</f>
        <v>3.9066967200614733</v>
      </c>
      <c r="AE102" s="340">
        <f t="shared" si="190"/>
        <v>3.9066967200614608</v>
      </c>
      <c r="AF102" s="340">
        <f t="shared" si="190"/>
        <v>3.9066967200614608</v>
      </c>
      <c r="AG102" s="340">
        <f t="shared" si="190"/>
        <v>3.9066967200614808</v>
      </c>
      <c r="AH102" s="340">
        <f t="shared" si="190"/>
        <v>3.9066967200614617</v>
      </c>
      <c r="AI102" s="340">
        <f t="shared" si="190"/>
        <v>3.9066967200614671</v>
      </c>
      <c r="AJ102" s="340">
        <f t="shared" si="190"/>
        <v>3.9066967200614706</v>
      </c>
      <c r="AL102" s="340">
        <f t="shared" ref="AL102:AR102" si="191">($C61*AL61-$C60*AL60)/($C60*AL60)*100</f>
        <v>4.5588875847442356</v>
      </c>
      <c r="AM102" s="340">
        <f t="shared" si="191"/>
        <v>4.5588875847442267</v>
      </c>
      <c r="AN102" s="340">
        <f t="shared" si="191"/>
        <v>4.5588875847442267</v>
      </c>
      <c r="AO102" s="340">
        <f t="shared" si="191"/>
        <v>4.5588875847442267</v>
      </c>
      <c r="AP102" s="340">
        <f t="shared" si="191"/>
        <v>4.5588875847442365</v>
      </c>
      <c r="AQ102" s="340">
        <f t="shared" si="191"/>
        <v>4.5588875847442285</v>
      </c>
      <c r="AR102" s="340">
        <f t="shared" si="191"/>
        <v>4.5588875847442267</v>
      </c>
      <c r="AT102" s="340">
        <f t="shared" ref="AT102:AZ102" si="192">($C61*AT61-$C60*AT60)/($C60*AT60)*100</f>
        <v>4.8241823127309633</v>
      </c>
      <c r="AU102" s="340">
        <f t="shared" si="192"/>
        <v>4.824182312730974</v>
      </c>
      <c r="AV102" s="340">
        <f t="shared" si="192"/>
        <v>4.824182312730974</v>
      </c>
      <c r="AW102" s="340">
        <f t="shared" si="192"/>
        <v>4.8241823127309633</v>
      </c>
      <c r="AX102" s="340">
        <f t="shared" si="192"/>
        <v>4.8241823127309882</v>
      </c>
      <c r="AY102" s="340">
        <f t="shared" si="192"/>
        <v>4.8241823127309811</v>
      </c>
      <c r="AZ102" s="340">
        <f t="shared" si="192"/>
        <v>4.8241823127309793</v>
      </c>
      <c r="BB102" s="340">
        <f t="shared" ref="BB102:BH102" si="193">($C61*BB61-$C60*BB60)/($C60*BB60)*100</f>
        <v>5.0834299116614261</v>
      </c>
      <c r="BC102" s="340">
        <f t="shared" si="193"/>
        <v>5.0834299116614607</v>
      </c>
      <c r="BD102" s="340">
        <f t="shared" si="193"/>
        <v>5.0834299116614607</v>
      </c>
      <c r="BE102" s="340">
        <f t="shared" si="193"/>
        <v>5.0834299116614368</v>
      </c>
      <c r="BF102" s="340">
        <f t="shared" si="193"/>
        <v>5.0834299116614474</v>
      </c>
      <c r="BG102" s="340">
        <f t="shared" si="193"/>
        <v>5.0834299116614474</v>
      </c>
      <c r="BH102" s="340">
        <f t="shared" si="193"/>
        <v>5.0834299116614536</v>
      </c>
      <c r="BJ102" s="340">
        <f t="shared" ref="BJ102:BP102" si="194">($C61*BJ61-$C60*BJ60)/($C60*BJ60)*100</f>
        <v>4.7220856877094448</v>
      </c>
      <c r="BK102" s="340">
        <f t="shared" si="194"/>
        <v>4.7220856877094466</v>
      </c>
      <c r="BL102" s="340">
        <f t="shared" si="194"/>
        <v>4.7220856877094466</v>
      </c>
      <c r="BM102" s="340">
        <f t="shared" si="194"/>
        <v>4.7220856877094519</v>
      </c>
      <c r="BN102" s="340">
        <f t="shared" si="194"/>
        <v>4.7220856877094617</v>
      </c>
      <c r="BO102" s="340">
        <f t="shared" si="194"/>
        <v>4.722085687709451</v>
      </c>
      <c r="BP102" s="340">
        <f t="shared" si="194"/>
        <v>4.7220856877094697</v>
      </c>
      <c r="BR102" s="340">
        <f t="shared" ref="BR102:BX102" si="195">($C61*BR61-$C60*BR60)/($C60*BR60)*100</f>
        <v>5.7899514106983112</v>
      </c>
      <c r="BS102" s="340">
        <f t="shared" si="195"/>
        <v>5.7899514106983174</v>
      </c>
      <c r="BT102" s="340">
        <f t="shared" si="195"/>
        <v>5.7899514106983174</v>
      </c>
      <c r="BU102" s="340">
        <f t="shared" si="195"/>
        <v>5.7899514106983059</v>
      </c>
      <c r="BV102" s="340">
        <f t="shared" si="195"/>
        <v>5.7899514106982997</v>
      </c>
      <c r="BW102" s="340">
        <f t="shared" si="195"/>
        <v>5.789951410698305</v>
      </c>
      <c r="BX102" s="340">
        <f t="shared" si="195"/>
        <v>5.7899514106983023</v>
      </c>
      <c r="BZ102" s="340">
        <f t="shared" ref="BZ102:CF102" si="196">($C61*BZ61-$C60*BZ60)/($C60*BZ60)*100</f>
        <v>5.0627353918594267</v>
      </c>
      <c r="CA102" s="340">
        <f t="shared" si="196"/>
        <v>5.0627353918594427</v>
      </c>
      <c r="CB102" s="340">
        <f t="shared" si="196"/>
        <v>5.0627353918594427</v>
      </c>
      <c r="CC102" s="340">
        <f t="shared" si="196"/>
        <v>5.0627353918594391</v>
      </c>
      <c r="CD102" s="340">
        <f t="shared" si="196"/>
        <v>5.0627353918594364</v>
      </c>
      <c r="CE102" s="340">
        <f t="shared" si="196"/>
        <v>5.0627353918594551</v>
      </c>
      <c r="CF102" s="340">
        <f t="shared" si="196"/>
        <v>5.0627353918594329</v>
      </c>
      <c r="CH102" s="340">
        <f t="shared" ref="CH102:CN102" si="197">($C61*CH61-$C60*CH60)/($C60*CH60)*100</f>
        <v>4.5339549125402971</v>
      </c>
      <c r="CI102" s="340">
        <f t="shared" si="197"/>
        <v>4.5339549125403167</v>
      </c>
      <c r="CJ102" s="340">
        <f t="shared" si="197"/>
        <v>4.5339549125403167</v>
      </c>
      <c r="CK102" s="340">
        <f t="shared" si="197"/>
        <v>4.5339549125403105</v>
      </c>
      <c r="CL102" s="340">
        <f t="shared" si="197"/>
        <v>4.533954912540306</v>
      </c>
      <c r="CM102" s="340">
        <f t="shared" si="197"/>
        <v>4.5339549125403167</v>
      </c>
      <c r="CN102" s="340">
        <f t="shared" si="197"/>
        <v>4.5339549125403247</v>
      </c>
    </row>
    <row r="103" spans="2:92" s="204" customFormat="1" ht="18.75">
      <c r="B103" s="8">
        <f t="shared" si="67"/>
        <v>2034</v>
      </c>
      <c r="C103" s="302"/>
      <c r="D103" s="313"/>
      <c r="E103" s="225"/>
      <c r="F103" s="340">
        <f t="shared" si="16"/>
        <v>3.11530254656879</v>
      </c>
      <c r="G103" s="340">
        <f t="shared" si="16"/>
        <v>3.1153025465687767</v>
      </c>
      <c r="H103" s="340">
        <f t="shared" si="16"/>
        <v>3.1153025465687767</v>
      </c>
      <c r="I103" s="340">
        <f t="shared" si="16"/>
        <v>3.1153025465687918</v>
      </c>
      <c r="J103" s="340">
        <f t="shared" si="16"/>
        <v>3.1153025465687731</v>
      </c>
      <c r="K103" s="340">
        <f t="shared" si="16"/>
        <v>3.1153025465687887</v>
      </c>
      <c r="L103" s="340">
        <f t="shared" si="16"/>
        <v>3.115302546568782</v>
      </c>
      <c r="N103" s="340">
        <f t="shared" ref="N103:T103" si="198">($C62*N62-$C61*N61)/($C61*N61)*100</f>
        <v>4.6797602494868702</v>
      </c>
      <c r="O103" s="340">
        <f t="shared" si="198"/>
        <v>4.6797602494868755</v>
      </c>
      <c r="P103" s="340">
        <f t="shared" si="198"/>
        <v>4.6797602494868755</v>
      </c>
      <c r="Q103" s="340">
        <f t="shared" si="198"/>
        <v>4.6797602494868515</v>
      </c>
      <c r="R103" s="340">
        <f t="shared" si="198"/>
        <v>4.6797602494868729</v>
      </c>
      <c r="S103" s="340">
        <f t="shared" si="198"/>
        <v>4.6797602494868631</v>
      </c>
      <c r="T103" s="340">
        <f t="shared" si="198"/>
        <v>4.6797602494868871</v>
      </c>
      <c r="V103" s="340">
        <f t="shared" ref="V103:AB103" si="199">($C62*V62-$C61*V61)/($C61*V61)*100</f>
        <v>3.7501761984800428</v>
      </c>
      <c r="W103" s="340">
        <f t="shared" si="199"/>
        <v>3.7501761984800428</v>
      </c>
      <c r="X103" s="340">
        <f t="shared" si="199"/>
        <v>3.7501761984800428</v>
      </c>
      <c r="Y103" s="340">
        <f t="shared" si="199"/>
        <v>3.7501761984800428</v>
      </c>
      <c r="Z103" s="340">
        <f t="shared" si="199"/>
        <v>3.7501761984800428</v>
      </c>
      <c r="AA103" s="340">
        <f t="shared" si="199"/>
        <v>3.7501761984800428</v>
      </c>
      <c r="AB103" s="340">
        <f t="shared" si="199"/>
        <v>3.7501761984800477</v>
      </c>
      <c r="AD103" s="340">
        <f t="shared" ref="AD103:AJ103" si="200">($C62*AD62-$C61*AD61)/($C61*AD61)*100</f>
        <v>3.7657774529866637</v>
      </c>
      <c r="AE103" s="340">
        <f t="shared" si="200"/>
        <v>3.7657774529866801</v>
      </c>
      <c r="AF103" s="340">
        <f t="shared" si="200"/>
        <v>3.7657774529866801</v>
      </c>
      <c r="AG103" s="340">
        <f t="shared" si="200"/>
        <v>3.7657774529866685</v>
      </c>
      <c r="AH103" s="340">
        <f t="shared" si="200"/>
        <v>3.7657774529866752</v>
      </c>
      <c r="AI103" s="340">
        <f t="shared" si="200"/>
        <v>3.765777452986681</v>
      </c>
      <c r="AJ103" s="340">
        <f t="shared" si="200"/>
        <v>3.7657774529866779</v>
      </c>
      <c r="AL103" s="340">
        <f t="shared" ref="AL103:AR103" si="201">($C62*AL62-$C61*AL61)/($C61*AL61)*100</f>
        <v>4.4312129565116454</v>
      </c>
      <c r="AM103" s="340">
        <f t="shared" si="201"/>
        <v>4.431212956511672</v>
      </c>
      <c r="AN103" s="340">
        <f t="shared" si="201"/>
        <v>4.431212956511672</v>
      </c>
      <c r="AO103" s="340">
        <f t="shared" si="201"/>
        <v>4.431212956511672</v>
      </c>
      <c r="AP103" s="340">
        <f t="shared" si="201"/>
        <v>4.4312129565116622</v>
      </c>
      <c r="AQ103" s="340">
        <f t="shared" si="201"/>
        <v>4.4312129565116551</v>
      </c>
      <c r="AR103" s="340">
        <f t="shared" si="201"/>
        <v>4.4312129565116498</v>
      </c>
      <c r="AT103" s="340">
        <f t="shared" ref="AT103:AZ103" si="202">($C62*AT62-$C61*AT61)/($C61*AT61)*100</f>
        <v>4.6910079745157578</v>
      </c>
      <c r="AU103" s="340">
        <f t="shared" si="202"/>
        <v>4.6910079745157276</v>
      </c>
      <c r="AV103" s="340">
        <f t="shared" si="202"/>
        <v>4.6910079745157276</v>
      </c>
      <c r="AW103" s="340">
        <f t="shared" si="202"/>
        <v>4.6910079745157347</v>
      </c>
      <c r="AX103" s="340">
        <f t="shared" si="202"/>
        <v>4.6910079745157285</v>
      </c>
      <c r="AY103" s="340">
        <f t="shared" si="202"/>
        <v>4.691007974515724</v>
      </c>
      <c r="AZ103" s="340">
        <f t="shared" si="202"/>
        <v>4.6910079745157356</v>
      </c>
      <c r="BB103" s="340">
        <f t="shared" ref="BB103:BH103" si="203">($C62*BB62-$C61*BB61)/($C61*BB61)*100</f>
        <v>4.9541201239356356</v>
      </c>
      <c r="BC103" s="340">
        <f t="shared" si="203"/>
        <v>4.9541201239356054</v>
      </c>
      <c r="BD103" s="340">
        <f t="shared" si="203"/>
        <v>4.9541201239356054</v>
      </c>
      <c r="BE103" s="340">
        <f t="shared" si="203"/>
        <v>4.9541201239356338</v>
      </c>
      <c r="BF103" s="340">
        <f t="shared" si="203"/>
        <v>4.9541201239356045</v>
      </c>
      <c r="BG103" s="340">
        <f t="shared" si="203"/>
        <v>4.9541201239356001</v>
      </c>
      <c r="BH103" s="340">
        <f t="shared" si="203"/>
        <v>4.9541201239356081</v>
      </c>
      <c r="BJ103" s="340">
        <f t="shared" ref="BJ103:BP103" si="204">($C62*BJ62-$C61*BJ61)/($C61*BJ61)*100</f>
        <v>4.5969439108329713</v>
      </c>
      <c r="BK103" s="340">
        <f t="shared" si="204"/>
        <v>4.5969439108329784</v>
      </c>
      <c r="BL103" s="340">
        <f t="shared" si="204"/>
        <v>4.5969439108329784</v>
      </c>
      <c r="BM103" s="340">
        <f t="shared" si="204"/>
        <v>4.5969439108329526</v>
      </c>
      <c r="BN103" s="340">
        <f t="shared" si="204"/>
        <v>4.5969439108329615</v>
      </c>
      <c r="BO103" s="340">
        <f t="shared" si="204"/>
        <v>4.5969439108329624</v>
      </c>
      <c r="BP103" s="340">
        <f t="shared" si="204"/>
        <v>4.5969439108329624</v>
      </c>
      <c r="BR103" s="340">
        <f t="shared" ref="BR103:BX103" si="205">($C62*BR62-$C61*BR61)/($C61*BR61)*100</f>
        <v>5.6614578685323043</v>
      </c>
      <c r="BS103" s="340">
        <f t="shared" si="205"/>
        <v>5.6614578685323123</v>
      </c>
      <c r="BT103" s="340">
        <f t="shared" si="205"/>
        <v>5.6614578685323123</v>
      </c>
      <c r="BU103" s="340">
        <f t="shared" si="205"/>
        <v>5.6614578685323016</v>
      </c>
      <c r="BV103" s="340">
        <f t="shared" si="205"/>
        <v>5.6614578685323123</v>
      </c>
      <c r="BW103" s="340">
        <f t="shared" si="205"/>
        <v>5.6614578685323069</v>
      </c>
      <c r="BX103" s="340">
        <f t="shared" si="205"/>
        <v>5.6614578685322918</v>
      </c>
      <c r="BZ103" s="340">
        <f t="shared" ref="BZ103:CF103" si="206">($C62*BZ62-$C61*BZ61)/($C61*BZ61)*100</f>
        <v>4.9313792437625654</v>
      </c>
      <c r="CA103" s="340">
        <f t="shared" si="206"/>
        <v>4.9313792437625725</v>
      </c>
      <c r="CB103" s="340">
        <f t="shared" si="206"/>
        <v>4.9313792437625725</v>
      </c>
      <c r="CC103" s="340">
        <f t="shared" si="206"/>
        <v>4.9313792437625548</v>
      </c>
      <c r="CD103" s="340">
        <f t="shared" si="206"/>
        <v>4.9313792437625414</v>
      </c>
      <c r="CE103" s="340">
        <f t="shared" si="206"/>
        <v>4.931379243762561</v>
      </c>
      <c r="CF103" s="340">
        <f t="shared" si="206"/>
        <v>4.9313792437625601</v>
      </c>
      <c r="CH103" s="340">
        <f t="shared" ref="CH103:CN103" si="207">($C62*CH62-$C61*CH61)/($C61*CH61)*100</f>
        <v>4.4973166521788652</v>
      </c>
      <c r="CI103" s="340">
        <f t="shared" si="207"/>
        <v>4.4973166521788812</v>
      </c>
      <c r="CJ103" s="340">
        <f t="shared" si="207"/>
        <v>4.4973166521788812</v>
      </c>
      <c r="CK103" s="340">
        <f t="shared" si="207"/>
        <v>4.4973166521788812</v>
      </c>
      <c r="CL103" s="340">
        <f t="shared" si="207"/>
        <v>4.4973166521788652</v>
      </c>
      <c r="CM103" s="340">
        <f t="shared" si="207"/>
        <v>4.4973166521788652</v>
      </c>
      <c r="CN103" s="340">
        <f t="shared" si="207"/>
        <v>4.4973166521788652</v>
      </c>
    </row>
    <row r="104" spans="2:92" s="204" customFormat="1" ht="18.75">
      <c r="B104" s="8">
        <f t="shared" si="67"/>
        <v>2035</v>
      </c>
      <c r="C104" s="302"/>
      <c r="D104" s="313"/>
      <c r="E104" s="225"/>
      <c r="F104" s="340">
        <f t="shared" si="16"/>
        <v>2.9742254267210781</v>
      </c>
      <c r="G104" s="340">
        <f t="shared" si="16"/>
        <v>2.9742254267210964</v>
      </c>
      <c r="H104" s="340">
        <f t="shared" si="16"/>
        <v>2.9742254267210964</v>
      </c>
      <c r="I104" s="340">
        <f t="shared" si="16"/>
        <v>2.9742254267210853</v>
      </c>
      <c r="J104" s="340">
        <f t="shared" si="16"/>
        <v>2.9742254267210941</v>
      </c>
      <c r="K104" s="340">
        <f t="shared" si="16"/>
        <v>2.9742254267210866</v>
      </c>
      <c r="L104" s="340">
        <f t="shared" si="16"/>
        <v>2.9742254267210853</v>
      </c>
      <c r="N104" s="340">
        <f t="shared" ref="N104:T104" si="208">($C63*N63-$C62*N62)/($C62*N62)*100</f>
        <v>4.5043831672422492</v>
      </c>
      <c r="O104" s="340">
        <f t="shared" si="208"/>
        <v>4.5043831672422359</v>
      </c>
      <c r="P104" s="340">
        <f t="shared" si="208"/>
        <v>4.5043831672422359</v>
      </c>
      <c r="Q104" s="340">
        <f t="shared" si="208"/>
        <v>4.5043831672422669</v>
      </c>
      <c r="R104" s="340">
        <f t="shared" si="208"/>
        <v>4.504383167242243</v>
      </c>
      <c r="S104" s="340">
        <f t="shared" si="208"/>
        <v>4.5043831672422572</v>
      </c>
      <c r="T104" s="340">
        <f t="shared" si="208"/>
        <v>4.5043831672422447</v>
      </c>
      <c r="V104" s="340">
        <f t="shared" ref="V104:AB104" si="209">($C63*V63-$C62*V62)/($C62*V62)*100</f>
        <v>3.6159922718305015</v>
      </c>
      <c r="W104" s="340">
        <f t="shared" si="209"/>
        <v>3.6159922718304927</v>
      </c>
      <c r="X104" s="340">
        <f t="shared" si="209"/>
        <v>3.6159922718304927</v>
      </c>
      <c r="Y104" s="340">
        <f t="shared" si="209"/>
        <v>3.615992271830494</v>
      </c>
      <c r="Z104" s="340">
        <f t="shared" si="209"/>
        <v>3.6159922718305051</v>
      </c>
      <c r="AA104" s="340">
        <f t="shared" si="209"/>
        <v>3.6159922718305078</v>
      </c>
      <c r="AB104" s="340">
        <f t="shared" si="209"/>
        <v>3.6159922718305064</v>
      </c>
      <c r="AD104" s="340">
        <f t="shared" ref="AD104:AJ104" si="210">($C63*AD63-$C62*AD62)/($C62*AD62)*100</f>
        <v>3.626320788240939</v>
      </c>
      <c r="AE104" s="340">
        <f t="shared" si="210"/>
        <v>3.6263207882409305</v>
      </c>
      <c r="AF104" s="340">
        <f t="shared" si="210"/>
        <v>3.6263207882409305</v>
      </c>
      <c r="AG104" s="340">
        <f t="shared" si="210"/>
        <v>3.626320788240931</v>
      </c>
      <c r="AH104" s="340">
        <f t="shared" si="210"/>
        <v>3.6263207882409221</v>
      </c>
      <c r="AI104" s="340">
        <f t="shared" si="210"/>
        <v>3.6263207882409247</v>
      </c>
      <c r="AJ104" s="340">
        <f t="shared" si="210"/>
        <v>3.6263207882409234</v>
      </c>
      <c r="AL104" s="340">
        <f t="shared" ref="AL104:AR104" si="211">($C63*AL63-$C62*AL62)/($C62*AL62)*100</f>
        <v>4.3086796238996028</v>
      </c>
      <c r="AM104" s="340">
        <f t="shared" si="211"/>
        <v>4.3086796238996099</v>
      </c>
      <c r="AN104" s="340">
        <f t="shared" si="211"/>
        <v>4.3086796238996099</v>
      </c>
      <c r="AO104" s="340">
        <f t="shared" si="211"/>
        <v>4.3086796238996001</v>
      </c>
      <c r="AP104" s="340">
        <f t="shared" si="211"/>
        <v>4.3086796238995984</v>
      </c>
      <c r="AQ104" s="340">
        <f t="shared" si="211"/>
        <v>4.3086796238996046</v>
      </c>
      <c r="AR104" s="340">
        <f t="shared" si="211"/>
        <v>4.3086796238996108</v>
      </c>
      <c r="AT104" s="340">
        <f t="shared" ref="AT104:AZ104" si="212">($C63*AT63-$C62*AT62)/($C62*AT62)*100</f>
        <v>4.5604684619757627</v>
      </c>
      <c r="AU104" s="340">
        <f t="shared" si="212"/>
        <v>4.5604684619757858</v>
      </c>
      <c r="AV104" s="340">
        <f t="shared" si="212"/>
        <v>4.5604684619757858</v>
      </c>
      <c r="AW104" s="340">
        <f t="shared" si="212"/>
        <v>4.5604684619757956</v>
      </c>
      <c r="AX104" s="340">
        <f t="shared" si="212"/>
        <v>4.5604684619758018</v>
      </c>
      <c r="AY104" s="340">
        <f t="shared" si="212"/>
        <v>4.5604684619757867</v>
      </c>
      <c r="AZ104" s="340">
        <f t="shared" si="212"/>
        <v>4.5604684619757885</v>
      </c>
      <c r="BB104" s="340">
        <f t="shared" ref="BB104:BH104" si="213">($C63*BB63-$C62*BB62)/($C62*BB62)*100</f>
        <v>4.8333052622995814</v>
      </c>
      <c r="BC104" s="340">
        <f t="shared" si="213"/>
        <v>4.8333052622996062</v>
      </c>
      <c r="BD104" s="340">
        <f t="shared" si="213"/>
        <v>4.8333052622996062</v>
      </c>
      <c r="BE104" s="340">
        <f t="shared" si="213"/>
        <v>4.8333052622996142</v>
      </c>
      <c r="BF104" s="340">
        <f t="shared" si="213"/>
        <v>4.8333052622996062</v>
      </c>
      <c r="BG104" s="340">
        <f t="shared" si="213"/>
        <v>4.8333052622996089</v>
      </c>
      <c r="BH104" s="340">
        <f t="shared" si="213"/>
        <v>4.8333052622996124</v>
      </c>
      <c r="BJ104" s="340">
        <f t="shared" ref="BJ104:BP104" si="214">($C63*BJ63-$C62*BJ62)/($C62*BJ62)*100</f>
        <v>4.4736106422457356</v>
      </c>
      <c r="BK104" s="340">
        <f t="shared" si="214"/>
        <v>4.4736106422457107</v>
      </c>
      <c r="BL104" s="340">
        <f t="shared" si="214"/>
        <v>4.4736106422457107</v>
      </c>
      <c r="BM104" s="340">
        <f t="shared" si="214"/>
        <v>4.47361064224574</v>
      </c>
      <c r="BN104" s="340">
        <f t="shared" si="214"/>
        <v>4.4736106422457445</v>
      </c>
      <c r="BO104" s="340">
        <f t="shared" si="214"/>
        <v>4.4736106422457427</v>
      </c>
      <c r="BP104" s="340">
        <f t="shared" si="214"/>
        <v>4.4736106422457311</v>
      </c>
      <c r="BR104" s="340">
        <f t="shared" ref="BR104:BX104" si="215">($C63*BR63-$C62*BR62)/($C62*BR62)*100</f>
        <v>5.5382953948950036</v>
      </c>
      <c r="BS104" s="340">
        <f t="shared" si="215"/>
        <v>5.5382953948949858</v>
      </c>
      <c r="BT104" s="340">
        <f t="shared" si="215"/>
        <v>5.5382953948949858</v>
      </c>
      <c r="BU104" s="340">
        <f t="shared" si="215"/>
        <v>5.5382953948950009</v>
      </c>
      <c r="BV104" s="340">
        <f t="shared" si="215"/>
        <v>5.5382953948949982</v>
      </c>
      <c r="BW104" s="340">
        <f t="shared" si="215"/>
        <v>5.5382953948950053</v>
      </c>
      <c r="BX104" s="340">
        <f t="shared" si="215"/>
        <v>5.5382953948950133</v>
      </c>
      <c r="BZ104" s="340">
        <f t="shared" ref="BZ104:CF104" si="216">($C63*BZ63-$C62*BZ62)/($C62*BZ62)*100</f>
        <v>4.8020559965713066</v>
      </c>
      <c r="CA104" s="340">
        <f t="shared" si="216"/>
        <v>4.8020559965712826</v>
      </c>
      <c r="CB104" s="340">
        <f t="shared" si="216"/>
        <v>4.8020559965712826</v>
      </c>
      <c r="CC104" s="340">
        <f t="shared" si="216"/>
        <v>4.8020559965713128</v>
      </c>
      <c r="CD104" s="340">
        <f t="shared" si="216"/>
        <v>4.8020559965713066</v>
      </c>
      <c r="CE104" s="340">
        <f t="shared" si="216"/>
        <v>4.8020559965712879</v>
      </c>
      <c r="CF104" s="340">
        <f t="shared" si="216"/>
        <v>4.8020559965713101</v>
      </c>
      <c r="CH104" s="340">
        <f t="shared" ref="CH104:CN104" si="217">($C63*CH63-$C62*CH62)/($C62*CH62)*100</f>
        <v>4.3049923070577867</v>
      </c>
      <c r="CI104" s="340">
        <f t="shared" si="217"/>
        <v>4.30499230705776</v>
      </c>
      <c r="CJ104" s="340">
        <f t="shared" si="217"/>
        <v>4.30499230705776</v>
      </c>
      <c r="CK104" s="340">
        <f t="shared" si="217"/>
        <v>4.3049923070577547</v>
      </c>
      <c r="CL104" s="340">
        <f t="shared" si="217"/>
        <v>4.3049923070577867</v>
      </c>
      <c r="CM104" s="340">
        <f t="shared" si="217"/>
        <v>4.3049923070577742</v>
      </c>
      <c r="CN104" s="340">
        <f t="shared" si="217"/>
        <v>4.3049923070577787</v>
      </c>
    </row>
    <row r="105" spans="2:92" s="204" customFormat="1" ht="18.75">
      <c r="B105" s="8">
        <f t="shared" si="67"/>
        <v>2036</v>
      </c>
      <c r="C105" s="302"/>
      <c r="D105" s="313"/>
      <c r="E105" s="225"/>
      <c r="F105" s="340">
        <f t="shared" si="16"/>
        <v>2.8328757403726481</v>
      </c>
      <c r="G105" s="340">
        <f t="shared" si="16"/>
        <v>2.8328757403726263</v>
      </c>
      <c r="H105" s="340">
        <f t="shared" si="16"/>
        <v>2.8328757403726263</v>
      </c>
      <c r="I105" s="340">
        <f t="shared" si="16"/>
        <v>2.8328757403726339</v>
      </c>
      <c r="J105" s="340">
        <f t="shared" si="16"/>
        <v>2.8328757403726361</v>
      </c>
      <c r="K105" s="340">
        <f t="shared" si="16"/>
        <v>2.8328757403726308</v>
      </c>
      <c r="L105" s="340">
        <f t="shared" si="16"/>
        <v>2.832875740372637</v>
      </c>
      <c r="N105" s="340">
        <f t="shared" ref="N105:T105" si="218">($C64*N64-$C63*N63)/($C63*N63)*100</f>
        <v>4.4478009835395804</v>
      </c>
      <c r="O105" s="340">
        <f t="shared" si="218"/>
        <v>4.4478009835395973</v>
      </c>
      <c r="P105" s="340">
        <f t="shared" si="218"/>
        <v>4.4478009835395973</v>
      </c>
      <c r="Q105" s="340">
        <f t="shared" si="218"/>
        <v>4.4478009835395733</v>
      </c>
      <c r="R105" s="340">
        <f t="shared" si="218"/>
        <v>4.4478009835395778</v>
      </c>
      <c r="S105" s="340">
        <f t="shared" si="218"/>
        <v>4.4478009835395866</v>
      </c>
      <c r="T105" s="340">
        <f t="shared" si="218"/>
        <v>4.4478009835395591</v>
      </c>
      <c r="V105" s="340">
        <f t="shared" ref="V105:AB105" si="219">($C64*V64-$C63*V63)/($C63*V63)*100</f>
        <v>3.4820845535851825</v>
      </c>
      <c r="W105" s="340">
        <f t="shared" si="219"/>
        <v>3.4820845535851901</v>
      </c>
      <c r="X105" s="340">
        <f t="shared" si="219"/>
        <v>3.4820845535851901</v>
      </c>
      <c r="Y105" s="340">
        <f t="shared" si="219"/>
        <v>3.4820845535851901</v>
      </c>
      <c r="Z105" s="340">
        <f t="shared" si="219"/>
        <v>3.4820845535851781</v>
      </c>
      <c r="AA105" s="340">
        <f t="shared" si="219"/>
        <v>3.4820845535851763</v>
      </c>
      <c r="AB105" s="340">
        <f t="shared" si="219"/>
        <v>3.4820845535851901</v>
      </c>
      <c r="AD105" s="340">
        <f t="shared" ref="AD105:AJ105" si="220">($C64*AD64-$C63*AD63)/($C63*AD63)*100</f>
        <v>3.4871169369140405</v>
      </c>
      <c r="AE105" s="340">
        <f t="shared" si="220"/>
        <v>3.4871169369140365</v>
      </c>
      <c r="AF105" s="340">
        <f t="shared" si="220"/>
        <v>3.4871169369140365</v>
      </c>
      <c r="AG105" s="340">
        <f t="shared" si="220"/>
        <v>3.4871169369140196</v>
      </c>
      <c r="AH105" s="340">
        <f t="shared" si="220"/>
        <v>3.4871169369140462</v>
      </c>
      <c r="AI105" s="340">
        <f t="shared" si="220"/>
        <v>3.4871169369140391</v>
      </c>
      <c r="AJ105" s="340">
        <f t="shared" si="220"/>
        <v>3.4871169369140143</v>
      </c>
      <c r="AL105" s="340">
        <f t="shared" ref="AL105:AR105" si="221">($C64*AL64-$C63*AL63)/($C63*AL63)*100</f>
        <v>4.1867027060798412</v>
      </c>
      <c r="AM105" s="340">
        <f t="shared" si="221"/>
        <v>4.1867027060798163</v>
      </c>
      <c r="AN105" s="340">
        <f t="shared" si="221"/>
        <v>4.1867027060798163</v>
      </c>
      <c r="AO105" s="340">
        <f t="shared" si="221"/>
        <v>4.1867027060798261</v>
      </c>
      <c r="AP105" s="340">
        <f t="shared" si="221"/>
        <v>4.1867027060798447</v>
      </c>
      <c r="AQ105" s="340">
        <f t="shared" si="221"/>
        <v>4.1867027060798403</v>
      </c>
      <c r="AR105" s="340">
        <f t="shared" si="221"/>
        <v>4.1867027060798261</v>
      </c>
      <c r="AT105" s="340">
        <f t="shared" ref="AT105:AZ105" si="222">($C64*AT64-$C63*AT63)/($C63*AT63)*100</f>
        <v>4.4319648582963884</v>
      </c>
      <c r="AU105" s="340">
        <f t="shared" si="222"/>
        <v>4.4319648582963884</v>
      </c>
      <c r="AV105" s="340">
        <f t="shared" si="222"/>
        <v>4.4319648582963884</v>
      </c>
      <c r="AW105" s="340">
        <f t="shared" si="222"/>
        <v>4.431964858296384</v>
      </c>
      <c r="AX105" s="340">
        <f t="shared" si="222"/>
        <v>4.4319648582963573</v>
      </c>
      <c r="AY105" s="340">
        <f t="shared" si="222"/>
        <v>4.4319648582963911</v>
      </c>
      <c r="AZ105" s="340">
        <f t="shared" si="222"/>
        <v>4.4319648582963858</v>
      </c>
      <c r="BB105" s="340">
        <f t="shared" ref="BB105:BH105" si="223">($C64*BB64-$C63*BB63)/($C63*BB63)*100</f>
        <v>4.7130739547110299</v>
      </c>
      <c r="BC105" s="340">
        <f t="shared" si="223"/>
        <v>4.7130739547110094</v>
      </c>
      <c r="BD105" s="340">
        <f t="shared" si="223"/>
        <v>4.7130739547110094</v>
      </c>
      <c r="BE105" s="340">
        <f t="shared" si="223"/>
        <v>4.713073954711013</v>
      </c>
      <c r="BF105" s="340">
        <f t="shared" si="223"/>
        <v>4.7130739547110272</v>
      </c>
      <c r="BG105" s="340">
        <f t="shared" si="223"/>
        <v>4.7130739547110263</v>
      </c>
      <c r="BH105" s="340">
        <f t="shared" si="223"/>
        <v>4.7130739547110165</v>
      </c>
      <c r="BJ105" s="340">
        <f t="shared" ref="BJ105:BP105" si="224">($C64*BJ64-$C63*BJ63)/($C63*BJ63)*100</f>
        <v>4.3508843753871522</v>
      </c>
      <c r="BK105" s="340">
        <f t="shared" si="224"/>
        <v>4.3508843753871806</v>
      </c>
      <c r="BL105" s="340">
        <f t="shared" si="224"/>
        <v>4.3508843753871806</v>
      </c>
      <c r="BM105" s="340">
        <f t="shared" si="224"/>
        <v>4.3508843753871673</v>
      </c>
      <c r="BN105" s="340">
        <f t="shared" si="224"/>
        <v>4.3508843753871576</v>
      </c>
      <c r="BO105" s="340">
        <f t="shared" si="224"/>
        <v>4.3508843753871496</v>
      </c>
      <c r="BP105" s="340">
        <f t="shared" si="224"/>
        <v>4.3508843753871655</v>
      </c>
      <c r="BR105" s="340">
        <f t="shared" ref="BR105:BX105" si="225">($C64*BR64-$C63*BR63)/($C63*BR63)*100</f>
        <v>5.4173338702396787</v>
      </c>
      <c r="BS105" s="340">
        <f t="shared" si="225"/>
        <v>5.4173338702396734</v>
      </c>
      <c r="BT105" s="340">
        <f t="shared" si="225"/>
        <v>5.4173338702396734</v>
      </c>
      <c r="BU105" s="340">
        <f t="shared" si="225"/>
        <v>5.4173338702396618</v>
      </c>
      <c r="BV105" s="340">
        <f t="shared" si="225"/>
        <v>5.4173338702396645</v>
      </c>
      <c r="BW105" s="340">
        <f t="shared" si="225"/>
        <v>5.4173338702396752</v>
      </c>
      <c r="BX105" s="340">
        <f t="shared" si="225"/>
        <v>5.4173338702396752</v>
      </c>
      <c r="BZ105" s="340">
        <f t="shared" ref="BZ105:CF105" si="226">($C64*BZ64-$C63*BZ63)/($C63*BZ63)*100</f>
        <v>4.6770880322802295</v>
      </c>
      <c r="CA105" s="340">
        <f t="shared" si="226"/>
        <v>4.6770880322802491</v>
      </c>
      <c r="CB105" s="340">
        <f t="shared" si="226"/>
        <v>4.6770880322802491</v>
      </c>
      <c r="CC105" s="340">
        <f t="shared" si="226"/>
        <v>4.6770880322802233</v>
      </c>
      <c r="CD105" s="340">
        <f t="shared" si="226"/>
        <v>4.6770880322802295</v>
      </c>
      <c r="CE105" s="340">
        <f t="shared" si="226"/>
        <v>4.6770880322802357</v>
      </c>
      <c r="CF105" s="340">
        <f t="shared" si="226"/>
        <v>4.6770880322802331</v>
      </c>
      <c r="CH105" s="340">
        <f t="shared" ref="CH105:CN105" si="227">($C64*CH64-$C63*CH63)/($C63*CH63)*100</f>
        <v>4.1142117669015388</v>
      </c>
      <c r="CI105" s="340">
        <f t="shared" si="227"/>
        <v>4.1142117669015548</v>
      </c>
      <c r="CJ105" s="340">
        <f t="shared" si="227"/>
        <v>4.1142117669015548</v>
      </c>
      <c r="CK105" s="340">
        <f t="shared" si="227"/>
        <v>4.1142117669015601</v>
      </c>
      <c r="CL105" s="340">
        <f t="shared" si="227"/>
        <v>4.1142117669015521</v>
      </c>
      <c r="CM105" s="340">
        <f t="shared" si="227"/>
        <v>4.1142117669015459</v>
      </c>
      <c r="CN105" s="340">
        <f t="shared" si="227"/>
        <v>4.1142117669015343</v>
      </c>
    </row>
    <row r="106" spans="2:92" s="204" customFormat="1" ht="18.75">
      <c r="B106" s="8">
        <f t="shared" si="67"/>
        <v>2037</v>
      </c>
      <c r="C106" s="302"/>
      <c r="D106" s="313"/>
      <c r="E106" s="225"/>
      <c r="F106" s="340">
        <f t="shared" si="16"/>
        <v>4.4046187697218731</v>
      </c>
      <c r="G106" s="340">
        <f t="shared" si="16"/>
        <v>4.4046187697218695</v>
      </c>
      <c r="H106" s="340">
        <f t="shared" si="16"/>
        <v>4.4046187697218695</v>
      </c>
      <c r="I106" s="340">
        <f t="shared" si="16"/>
        <v>4.4046187697218597</v>
      </c>
      <c r="J106" s="340">
        <f t="shared" si="16"/>
        <v>4.4046187697218615</v>
      </c>
      <c r="K106" s="340">
        <f t="shared" si="16"/>
        <v>4.4046187697218704</v>
      </c>
      <c r="L106" s="340">
        <f t="shared" si="16"/>
        <v>4.4046187697218624</v>
      </c>
      <c r="N106" s="340">
        <f t="shared" ref="N106:T106" si="228">($C65*N65-$C64*N64)/($C64*N64)*100</f>
        <v>4.4046187697218437</v>
      </c>
      <c r="O106" s="340">
        <f t="shared" si="228"/>
        <v>4.4046187697218526</v>
      </c>
      <c r="P106" s="340">
        <f t="shared" si="228"/>
        <v>4.4046187697218526</v>
      </c>
      <c r="Q106" s="340">
        <f t="shared" si="228"/>
        <v>4.4046187697218508</v>
      </c>
      <c r="R106" s="340">
        <f t="shared" si="228"/>
        <v>4.4046187697218597</v>
      </c>
      <c r="S106" s="340">
        <f t="shared" si="228"/>
        <v>4.4046187697218375</v>
      </c>
      <c r="T106" s="340">
        <f t="shared" si="228"/>
        <v>4.4046187697218535</v>
      </c>
      <c r="V106" s="340">
        <f t="shared" ref="V106:AB106" si="229">($C65*V65-$C64*V64)/($C64*V64)*100</f>
        <v>4.4046187697218544</v>
      </c>
      <c r="W106" s="340">
        <f t="shared" si="229"/>
        <v>4.4046187697218571</v>
      </c>
      <c r="X106" s="340">
        <f t="shared" si="229"/>
        <v>4.4046187697218571</v>
      </c>
      <c r="Y106" s="340">
        <f t="shared" si="229"/>
        <v>4.4046187697218597</v>
      </c>
      <c r="Z106" s="340">
        <f t="shared" si="229"/>
        <v>4.4046187697218464</v>
      </c>
      <c r="AA106" s="340">
        <f t="shared" si="229"/>
        <v>4.40461876972185</v>
      </c>
      <c r="AB106" s="340">
        <f t="shared" si="229"/>
        <v>4.4046187697218393</v>
      </c>
      <c r="AD106" s="340">
        <f t="shared" ref="AD106:AJ106" si="230">($C65*AD65-$C64*AD64)/($C64*AD64)*100</f>
        <v>4.4046187697218624</v>
      </c>
      <c r="AE106" s="340">
        <f t="shared" si="230"/>
        <v>4.4046187697218633</v>
      </c>
      <c r="AF106" s="340">
        <f t="shared" si="230"/>
        <v>4.4046187697218633</v>
      </c>
      <c r="AG106" s="340">
        <f t="shared" si="230"/>
        <v>4.4046187697218659</v>
      </c>
      <c r="AH106" s="340">
        <f t="shared" si="230"/>
        <v>4.4046187697218544</v>
      </c>
      <c r="AI106" s="340">
        <f t="shared" si="230"/>
        <v>4.4046187697218704</v>
      </c>
      <c r="AJ106" s="340">
        <f t="shared" si="230"/>
        <v>4.4046187697218642</v>
      </c>
      <c r="AL106" s="340">
        <f t="shared" ref="AL106:AR106" si="231">($C65*AL65-$C64*AL64)/($C64*AL64)*100</f>
        <v>4.4046187697218642</v>
      </c>
      <c r="AM106" s="340">
        <f t="shared" si="231"/>
        <v>4.4046187697218588</v>
      </c>
      <c r="AN106" s="340">
        <f t="shared" si="231"/>
        <v>4.4046187697218588</v>
      </c>
      <c r="AO106" s="340">
        <f t="shared" si="231"/>
        <v>4.4046187697218642</v>
      </c>
      <c r="AP106" s="340">
        <f t="shared" si="231"/>
        <v>4.4046187697218642</v>
      </c>
      <c r="AQ106" s="340">
        <f t="shared" si="231"/>
        <v>4.4046187697218642</v>
      </c>
      <c r="AR106" s="340">
        <f t="shared" si="231"/>
        <v>4.4046187697218686</v>
      </c>
      <c r="AT106" s="340">
        <f t="shared" ref="AT106:AZ106" si="232">($C65*AT65-$C64*AT64)/($C64*AT64)*100</f>
        <v>4.4046187697218677</v>
      </c>
      <c r="AU106" s="340">
        <f t="shared" si="232"/>
        <v>4.4046187697218659</v>
      </c>
      <c r="AV106" s="340">
        <f t="shared" si="232"/>
        <v>4.4046187697218659</v>
      </c>
      <c r="AW106" s="340">
        <f t="shared" si="232"/>
        <v>4.4046187697218731</v>
      </c>
      <c r="AX106" s="340">
        <f t="shared" si="232"/>
        <v>4.4046187697218597</v>
      </c>
      <c r="AY106" s="340">
        <f t="shared" si="232"/>
        <v>4.4046187697218633</v>
      </c>
      <c r="AZ106" s="340">
        <f t="shared" si="232"/>
        <v>4.4046187697218651</v>
      </c>
      <c r="BB106" s="340">
        <f t="shared" ref="BB106:BH106" si="233">($C65*BB65-$C64*BB64)/($C64*BB64)*100</f>
        <v>4.4046187697218766</v>
      </c>
      <c r="BC106" s="340">
        <f t="shared" si="233"/>
        <v>4.4046187697218748</v>
      </c>
      <c r="BD106" s="340">
        <f t="shared" si="233"/>
        <v>4.4046187697218748</v>
      </c>
      <c r="BE106" s="340">
        <f t="shared" si="233"/>
        <v>4.4046187697218695</v>
      </c>
      <c r="BF106" s="340">
        <f t="shared" si="233"/>
        <v>4.4046187697218597</v>
      </c>
      <c r="BG106" s="340">
        <f t="shared" si="233"/>
        <v>4.4046187697218517</v>
      </c>
      <c r="BH106" s="340">
        <f t="shared" si="233"/>
        <v>4.4046187697218642</v>
      </c>
      <c r="BJ106" s="340">
        <f t="shared" ref="BJ106:BP106" si="234">($C65*BJ65-$C64*BJ64)/($C64*BJ64)*100</f>
        <v>4.4046187697218278</v>
      </c>
      <c r="BK106" s="340">
        <f t="shared" si="234"/>
        <v>4.40461876972181</v>
      </c>
      <c r="BL106" s="340">
        <f t="shared" si="234"/>
        <v>4.40461876972181</v>
      </c>
      <c r="BM106" s="340">
        <f t="shared" si="234"/>
        <v>4.4046187697218171</v>
      </c>
      <c r="BN106" s="340">
        <f t="shared" si="234"/>
        <v>4.4046187697218189</v>
      </c>
      <c r="BO106" s="340">
        <f t="shared" si="234"/>
        <v>4.4046187697218153</v>
      </c>
      <c r="BP106" s="340">
        <f t="shared" si="234"/>
        <v>4.4046187697218162</v>
      </c>
      <c r="BR106" s="340">
        <f t="shared" ref="BR106:BX106" si="235">($C65*BR65-$C64*BR64)/($C64*BR64)*100</f>
        <v>4.404618769721858</v>
      </c>
      <c r="BS106" s="340">
        <f t="shared" si="235"/>
        <v>4.4046187697218668</v>
      </c>
      <c r="BT106" s="340">
        <f t="shared" si="235"/>
        <v>4.4046187697218668</v>
      </c>
      <c r="BU106" s="340">
        <f t="shared" si="235"/>
        <v>4.4046187697218722</v>
      </c>
      <c r="BV106" s="340">
        <f t="shared" si="235"/>
        <v>4.4046187697218668</v>
      </c>
      <c r="BW106" s="340">
        <f t="shared" si="235"/>
        <v>4.4046187697218793</v>
      </c>
      <c r="BX106" s="340">
        <f t="shared" si="235"/>
        <v>4.4046187697218739</v>
      </c>
      <c r="BZ106" s="340">
        <f t="shared" ref="BZ106:CF106" si="236">($C65*BZ65-$C64*BZ64)/($C64*BZ64)*100</f>
        <v>4.4046187697218588</v>
      </c>
      <c r="CA106" s="340">
        <f t="shared" si="236"/>
        <v>4.4046187697218722</v>
      </c>
      <c r="CB106" s="340">
        <f t="shared" si="236"/>
        <v>4.4046187697218722</v>
      </c>
      <c r="CC106" s="340">
        <f t="shared" si="236"/>
        <v>4.4046187697218668</v>
      </c>
      <c r="CD106" s="340">
        <f t="shared" si="236"/>
        <v>4.4046187697218615</v>
      </c>
      <c r="CE106" s="340">
        <f t="shared" si="236"/>
        <v>4.4046187697218633</v>
      </c>
      <c r="CF106" s="340">
        <f t="shared" si="236"/>
        <v>4.4046187697218508</v>
      </c>
      <c r="CH106" s="340">
        <f t="shared" ref="CH106:CN106" si="237">($C65*CH65-$C64*CH64)/($C64*CH64)*100</f>
        <v>4.404618769721858</v>
      </c>
      <c r="CI106" s="340">
        <f t="shared" si="237"/>
        <v>4.4046187697218597</v>
      </c>
      <c r="CJ106" s="340">
        <f t="shared" si="237"/>
        <v>4.4046187697218597</v>
      </c>
      <c r="CK106" s="340">
        <f t="shared" si="237"/>
        <v>4.4046187697218455</v>
      </c>
      <c r="CL106" s="340">
        <f t="shared" si="237"/>
        <v>4.4046187697218482</v>
      </c>
      <c r="CM106" s="340">
        <f t="shared" si="237"/>
        <v>4.4046187697218553</v>
      </c>
      <c r="CN106" s="340">
        <f t="shared" si="237"/>
        <v>4.4046187697218668</v>
      </c>
    </row>
    <row r="107" spans="2:92" s="204" customFormat="1" ht="18.75">
      <c r="B107" s="8">
        <f t="shared" si="67"/>
        <v>2038</v>
      </c>
      <c r="C107" s="302"/>
      <c r="D107" s="313"/>
      <c r="E107" s="225"/>
      <c r="F107" s="340">
        <f t="shared" si="16"/>
        <v>4.2848616122573828</v>
      </c>
      <c r="G107" s="340">
        <f t="shared" si="16"/>
        <v>4.2848616122573864</v>
      </c>
      <c r="H107" s="340">
        <f t="shared" si="16"/>
        <v>4.2848616122573864</v>
      </c>
      <c r="I107" s="340">
        <f t="shared" si="16"/>
        <v>4.2848616122573908</v>
      </c>
      <c r="J107" s="340">
        <f t="shared" si="16"/>
        <v>4.2848616122573828</v>
      </c>
      <c r="K107" s="340">
        <f t="shared" si="16"/>
        <v>4.284861612257389</v>
      </c>
      <c r="L107" s="340">
        <f t="shared" si="16"/>
        <v>4.2848616122573935</v>
      </c>
      <c r="N107" s="340">
        <f t="shared" ref="N107:T107" si="238">($C66*N66-$C65*N65)/($C65*N65)*100</f>
        <v>4.2848616122574077</v>
      </c>
      <c r="O107" s="340">
        <f t="shared" si="238"/>
        <v>4.2848616122573926</v>
      </c>
      <c r="P107" s="340">
        <f t="shared" si="238"/>
        <v>4.2848616122573926</v>
      </c>
      <c r="Q107" s="340">
        <f t="shared" si="238"/>
        <v>4.2848616122574006</v>
      </c>
      <c r="R107" s="340">
        <f t="shared" si="238"/>
        <v>4.2848616122573917</v>
      </c>
      <c r="S107" s="340">
        <f t="shared" si="238"/>
        <v>4.284861612257413</v>
      </c>
      <c r="T107" s="340">
        <f t="shared" si="238"/>
        <v>4.284861612257405</v>
      </c>
      <c r="V107" s="340">
        <f t="shared" ref="V107:AB107" si="239">($C66*V66-$C65*V65)/($C65*V65)*100</f>
        <v>4.2848616122574033</v>
      </c>
      <c r="W107" s="340">
        <f t="shared" si="239"/>
        <v>4.2848616122573961</v>
      </c>
      <c r="X107" s="340">
        <f t="shared" si="239"/>
        <v>4.2848616122573961</v>
      </c>
      <c r="Y107" s="340">
        <f t="shared" si="239"/>
        <v>4.2848616122573864</v>
      </c>
      <c r="Z107" s="340">
        <f t="shared" si="239"/>
        <v>4.2848616122574033</v>
      </c>
      <c r="AA107" s="340">
        <f t="shared" si="239"/>
        <v>4.2848616122574033</v>
      </c>
      <c r="AB107" s="340">
        <f t="shared" si="239"/>
        <v>4.2848616122574068</v>
      </c>
      <c r="AD107" s="340">
        <f t="shared" ref="AD107:AJ107" si="240">($C66*AD66-$C65*AD65)/($C65*AD65)*100</f>
        <v>4.2848616122573926</v>
      </c>
      <c r="AE107" s="340">
        <f t="shared" si="240"/>
        <v>4.2848616122573828</v>
      </c>
      <c r="AF107" s="340">
        <f t="shared" si="240"/>
        <v>4.2848616122573828</v>
      </c>
      <c r="AG107" s="340">
        <f t="shared" si="240"/>
        <v>4.2848616122573926</v>
      </c>
      <c r="AH107" s="340">
        <f t="shared" si="240"/>
        <v>4.2848616122573926</v>
      </c>
      <c r="AI107" s="340">
        <f t="shared" si="240"/>
        <v>4.2848616122573748</v>
      </c>
      <c r="AJ107" s="340">
        <f t="shared" si="240"/>
        <v>4.2848616122573882</v>
      </c>
      <c r="AL107" s="340">
        <f t="shared" ref="AL107:AR107" si="241">($C66*AL66-$C65*AL65)/($C65*AL65)*100</f>
        <v>4.2848616122573953</v>
      </c>
      <c r="AM107" s="340">
        <f t="shared" si="241"/>
        <v>4.2848616122573917</v>
      </c>
      <c r="AN107" s="340">
        <f t="shared" si="241"/>
        <v>4.2848616122573917</v>
      </c>
      <c r="AO107" s="340">
        <f t="shared" si="241"/>
        <v>4.284861612257389</v>
      </c>
      <c r="AP107" s="340">
        <f t="shared" si="241"/>
        <v>4.2848616122573802</v>
      </c>
      <c r="AQ107" s="340">
        <f t="shared" si="241"/>
        <v>4.2848616122573873</v>
      </c>
      <c r="AR107" s="340">
        <f t="shared" si="241"/>
        <v>4.2848616122573961</v>
      </c>
      <c r="AT107" s="340">
        <f t="shared" ref="AT107:AZ107" si="242">($C66*AT66-$C65*AT65)/($C65*AT65)*100</f>
        <v>4.284861612257389</v>
      </c>
      <c r="AU107" s="340">
        <f t="shared" si="242"/>
        <v>4.2848616122573855</v>
      </c>
      <c r="AV107" s="340">
        <f t="shared" si="242"/>
        <v>4.2848616122573855</v>
      </c>
      <c r="AW107" s="340">
        <f t="shared" si="242"/>
        <v>4.2848616122573766</v>
      </c>
      <c r="AX107" s="340">
        <f t="shared" si="242"/>
        <v>4.2848616122574024</v>
      </c>
      <c r="AY107" s="340">
        <f t="shared" si="242"/>
        <v>4.2848616122573846</v>
      </c>
      <c r="AZ107" s="340">
        <f t="shared" si="242"/>
        <v>4.2848616122573873</v>
      </c>
      <c r="BB107" s="340">
        <f t="shared" ref="BB107:BH107" si="243">($C66*BB66-$C65*BB65)/($C65*BB65)*100</f>
        <v>4.2848616122573766</v>
      </c>
      <c r="BC107" s="340">
        <f t="shared" si="243"/>
        <v>4.2848616122573819</v>
      </c>
      <c r="BD107" s="340">
        <f t="shared" si="243"/>
        <v>4.2848616122573819</v>
      </c>
      <c r="BE107" s="340">
        <f t="shared" si="243"/>
        <v>4.2848616122573837</v>
      </c>
      <c r="BF107" s="340">
        <f t="shared" si="243"/>
        <v>4.2848616122573935</v>
      </c>
      <c r="BG107" s="340">
        <f t="shared" si="243"/>
        <v>4.2848616122574015</v>
      </c>
      <c r="BH107" s="340">
        <f t="shared" si="243"/>
        <v>4.2848616122573846</v>
      </c>
      <c r="BJ107" s="340">
        <f t="shared" ref="BJ107:BP107" si="244">($C66*BJ66-$C65*BJ65)/($C65*BJ65)*100</f>
        <v>4.284861612257437</v>
      </c>
      <c r="BK107" s="340">
        <f t="shared" si="244"/>
        <v>4.2848616122574414</v>
      </c>
      <c r="BL107" s="340">
        <f t="shared" si="244"/>
        <v>4.2848616122574414</v>
      </c>
      <c r="BM107" s="340">
        <f t="shared" si="244"/>
        <v>4.2848616122574423</v>
      </c>
      <c r="BN107" s="340">
        <f t="shared" si="244"/>
        <v>4.2848616122574343</v>
      </c>
      <c r="BO107" s="340">
        <f t="shared" si="244"/>
        <v>4.2848616122574334</v>
      </c>
      <c r="BP107" s="340">
        <f t="shared" si="244"/>
        <v>4.2848616122574406</v>
      </c>
      <c r="BR107" s="340">
        <f t="shared" ref="BR107:BX107" si="245">($C66*BR66-$C65*BR65)/($C65*BR65)*100</f>
        <v>4.2848616122573935</v>
      </c>
      <c r="BS107" s="340">
        <f t="shared" si="245"/>
        <v>4.2848616122573953</v>
      </c>
      <c r="BT107" s="340">
        <f t="shared" si="245"/>
        <v>4.2848616122573953</v>
      </c>
      <c r="BU107" s="340">
        <f t="shared" si="245"/>
        <v>4.2848616122573802</v>
      </c>
      <c r="BV107" s="340">
        <f t="shared" si="245"/>
        <v>4.2848616122573846</v>
      </c>
      <c r="BW107" s="340">
        <f t="shared" si="245"/>
        <v>4.2848616122573882</v>
      </c>
      <c r="BX107" s="340">
        <f t="shared" si="245"/>
        <v>4.2848616122573819</v>
      </c>
      <c r="BZ107" s="340">
        <f t="shared" ref="BZ107:CF107" si="246">($C66*BZ66-$C65*BZ65)/($C65*BZ65)*100</f>
        <v>4.2848616122574361</v>
      </c>
      <c r="CA107" s="340">
        <f t="shared" si="246"/>
        <v>4.2848616122574112</v>
      </c>
      <c r="CB107" s="340">
        <f t="shared" si="246"/>
        <v>4.2848616122574112</v>
      </c>
      <c r="CC107" s="340">
        <f t="shared" si="246"/>
        <v>4.2848616122574281</v>
      </c>
      <c r="CD107" s="340">
        <f t="shared" si="246"/>
        <v>4.2848616122574468</v>
      </c>
      <c r="CE107" s="340">
        <f t="shared" si="246"/>
        <v>4.2848616122574317</v>
      </c>
      <c r="CF107" s="340">
        <f t="shared" si="246"/>
        <v>4.2848616122574557</v>
      </c>
      <c r="CH107" s="340">
        <f t="shared" ref="CH107:CN107" si="247">($C66*CH66-$C65*CH65)/($C65*CH65)*100</f>
        <v>4.284861612257381</v>
      </c>
      <c r="CI107" s="340">
        <f t="shared" si="247"/>
        <v>4.2848616122573855</v>
      </c>
      <c r="CJ107" s="340">
        <f t="shared" si="247"/>
        <v>4.2848616122573855</v>
      </c>
      <c r="CK107" s="340">
        <f t="shared" si="247"/>
        <v>4.2848616122573926</v>
      </c>
      <c r="CL107" s="340">
        <f t="shared" si="247"/>
        <v>4.2848616122573899</v>
      </c>
      <c r="CM107" s="340">
        <f t="shared" si="247"/>
        <v>4.2848616122573953</v>
      </c>
      <c r="CN107" s="340">
        <f t="shared" si="247"/>
        <v>4.2848616122573926</v>
      </c>
    </row>
    <row r="108" spans="2:92" s="204" customFormat="1" ht="18.75">
      <c r="B108" s="8">
        <f t="shared" si="67"/>
        <v>2039</v>
      </c>
      <c r="C108" s="302"/>
      <c r="D108" s="313"/>
      <c r="E108" s="225"/>
      <c r="F108" s="340">
        <f t="shared" si="16"/>
        <v>4.1661509464266464</v>
      </c>
      <c r="G108" s="340">
        <f t="shared" si="16"/>
        <v>4.1661509464266464</v>
      </c>
      <c r="H108" s="340">
        <f t="shared" si="16"/>
        <v>4.1661509464266464</v>
      </c>
      <c r="I108" s="340">
        <f t="shared" si="16"/>
        <v>4.1661509464266668</v>
      </c>
      <c r="J108" s="340">
        <f t="shared" si="16"/>
        <v>4.1661509464266739</v>
      </c>
      <c r="K108" s="340">
        <f t="shared" si="16"/>
        <v>4.1661509464266544</v>
      </c>
      <c r="L108" s="340">
        <f t="shared" si="16"/>
        <v>4.1661509464266411</v>
      </c>
      <c r="N108" s="340">
        <f t="shared" ref="N108:T108" si="248">($C67*N67-$C66*N66)/($C66*N66)*100</f>
        <v>4.166150946426642</v>
      </c>
      <c r="O108" s="340">
        <f t="shared" si="248"/>
        <v>4.1661509464266526</v>
      </c>
      <c r="P108" s="340">
        <f t="shared" si="248"/>
        <v>4.1661509464266526</v>
      </c>
      <c r="Q108" s="340">
        <f t="shared" si="248"/>
        <v>4.1661509464266508</v>
      </c>
      <c r="R108" s="340">
        <f t="shared" si="248"/>
        <v>4.1661509464266615</v>
      </c>
      <c r="S108" s="340">
        <f t="shared" si="248"/>
        <v>4.1661509464266517</v>
      </c>
      <c r="T108" s="340">
        <f t="shared" si="248"/>
        <v>4.1661509464266615</v>
      </c>
      <c r="V108" s="340">
        <f t="shared" ref="V108:AB108" si="249">($C67*V67-$C66*V66)/($C66*V66)*100</f>
        <v>4.1661509464266269</v>
      </c>
      <c r="W108" s="340">
        <f t="shared" si="249"/>
        <v>4.1661509464266215</v>
      </c>
      <c r="X108" s="340">
        <f t="shared" si="249"/>
        <v>4.1661509464266215</v>
      </c>
      <c r="Y108" s="340">
        <f t="shared" si="249"/>
        <v>4.166150946426626</v>
      </c>
      <c r="Z108" s="340">
        <f t="shared" si="249"/>
        <v>4.166150946426642</v>
      </c>
      <c r="AA108" s="340">
        <f t="shared" si="249"/>
        <v>4.1661509464266286</v>
      </c>
      <c r="AB108" s="340">
        <f t="shared" si="249"/>
        <v>4.166150946426626</v>
      </c>
      <c r="AD108" s="340">
        <f t="shared" ref="AD108:AJ108" si="250">($C67*AD67-$C66*AD66)/($C66*AD66)*100</f>
        <v>4.1661509464266331</v>
      </c>
      <c r="AE108" s="340">
        <f t="shared" si="250"/>
        <v>4.1661509464266535</v>
      </c>
      <c r="AF108" s="340">
        <f t="shared" si="250"/>
        <v>4.1661509464266535</v>
      </c>
      <c r="AG108" s="340">
        <f t="shared" si="250"/>
        <v>4.1661509464266615</v>
      </c>
      <c r="AH108" s="340">
        <f t="shared" si="250"/>
        <v>4.1661509464266482</v>
      </c>
      <c r="AI108" s="340">
        <f t="shared" si="250"/>
        <v>4.1661509464266633</v>
      </c>
      <c r="AJ108" s="340">
        <f t="shared" si="250"/>
        <v>4.1661509464266615</v>
      </c>
      <c r="AL108" s="340">
        <f t="shared" ref="AL108:AR108" si="251">($C67*AL67-$C66*AL66)/($C66*AL66)*100</f>
        <v>4.1661509464266295</v>
      </c>
      <c r="AM108" s="340">
        <f t="shared" si="251"/>
        <v>4.1661509464266269</v>
      </c>
      <c r="AN108" s="340">
        <f t="shared" si="251"/>
        <v>4.1661509464266269</v>
      </c>
      <c r="AO108" s="340">
        <f t="shared" si="251"/>
        <v>4.1661509464266384</v>
      </c>
      <c r="AP108" s="340">
        <f t="shared" si="251"/>
        <v>4.1661509464266322</v>
      </c>
      <c r="AQ108" s="340">
        <f t="shared" si="251"/>
        <v>4.1661509464266215</v>
      </c>
      <c r="AR108" s="340">
        <f t="shared" si="251"/>
        <v>4.166150946426626</v>
      </c>
      <c r="AT108" s="340">
        <f t="shared" ref="AT108:AZ108" si="252">($C67*AT67-$C66*AT66)/($C66*AT66)*100</f>
        <v>4.1661509464266615</v>
      </c>
      <c r="AU108" s="340">
        <f t="shared" si="252"/>
        <v>4.1661509464266526</v>
      </c>
      <c r="AV108" s="340">
        <f t="shared" si="252"/>
        <v>4.1661509464266526</v>
      </c>
      <c r="AW108" s="340">
        <f t="shared" si="252"/>
        <v>4.166150946426658</v>
      </c>
      <c r="AX108" s="340">
        <f t="shared" si="252"/>
        <v>4.1661509464266739</v>
      </c>
      <c r="AY108" s="340">
        <f t="shared" si="252"/>
        <v>4.1661509464266642</v>
      </c>
      <c r="AZ108" s="340">
        <f t="shared" si="252"/>
        <v>4.1661509464266562</v>
      </c>
      <c r="BB108" s="340">
        <f t="shared" ref="BB108:BH108" si="253">($C67*BB67-$C66*BB66)/($C66*BB66)*100</f>
        <v>4.1661509464266597</v>
      </c>
      <c r="BC108" s="340">
        <f t="shared" si="253"/>
        <v>4.1661509464266642</v>
      </c>
      <c r="BD108" s="340">
        <f t="shared" si="253"/>
        <v>4.1661509464266642</v>
      </c>
      <c r="BE108" s="340">
        <f t="shared" si="253"/>
        <v>4.1661509464266455</v>
      </c>
      <c r="BF108" s="340">
        <f t="shared" si="253"/>
        <v>4.1661509464266473</v>
      </c>
      <c r="BG108" s="340">
        <f t="shared" si="253"/>
        <v>4.166150946426642</v>
      </c>
      <c r="BH108" s="340">
        <f t="shared" si="253"/>
        <v>4.1661509464266535</v>
      </c>
      <c r="BJ108" s="340">
        <f t="shared" ref="BJ108:BP108" si="254">($C67*BJ67-$C66*BJ66)/($C66*BJ66)*100</f>
        <v>4.1661509464266198</v>
      </c>
      <c r="BK108" s="340">
        <f t="shared" si="254"/>
        <v>4.1661509464266206</v>
      </c>
      <c r="BL108" s="340">
        <f t="shared" si="254"/>
        <v>4.1661509464266206</v>
      </c>
      <c r="BM108" s="340">
        <f t="shared" si="254"/>
        <v>4.1661509464266322</v>
      </c>
      <c r="BN108" s="340">
        <f t="shared" si="254"/>
        <v>4.1661509464266242</v>
      </c>
      <c r="BO108" s="340">
        <f t="shared" si="254"/>
        <v>4.1661509464266269</v>
      </c>
      <c r="BP108" s="340">
        <f t="shared" si="254"/>
        <v>4.166150946426642</v>
      </c>
      <c r="BR108" s="340">
        <f t="shared" ref="BR108:BX108" si="255">($C67*BR67-$C66*BR66)/($C66*BR66)*100</f>
        <v>4.1661509464266571</v>
      </c>
      <c r="BS108" s="340">
        <f t="shared" si="255"/>
        <v>4.1661509464266677</v>
      </c>
      <c r="BT108" s="340">
        <f t="shared" si="255"/>
        <v>4.1661509464266677</v>
      </c>
      <c r="BU108" s="340">
        <f t="shared" si="255"/>
        <v>4.1661509464266695</v>
      </c>
      <c r="BV108" s="340">
        <f t="shared" si="255"/>
        <v>4.1661509464266651</v>
      </c>
      <c r="BW108" s="340">
        <f t="shared" si="255"/>
        <v>4.1661509464266606</v>
      </c>
      <c r="BX108" s="340">
        <f t="shared" si="255"/>
        <v>4.1661509464266624</v>
      </c>
      <c r="BZ108" s="340">
        <f t="shared" ref="BZ108:CF108" si="256">($C67*BZ67-$C66*BZ66)/($C66*BZ66)*100</f>
        <v>4.166150946426618</v>
      </c>
      <c r="CA108" s="340">
        <f t="shared" si="256"/>
        <v>4.166150946426626</v>
      </c>
      <c r="CB108" s="340">
        <f t="shared" si="256"/>
        <v>4.166150946426626</v>
      </c>
      <c r="CC108" s="340">
        <f t="shared" si="256"/>
        <v>4.166150946426618</v>
      </c>
      <c r="CD108" s="340">
        <f t="shared" si="256"/>
        <v>4.1661509464266047</v>
      </c>
      <c r="CE108" s="340">
        <f t="shared" si="256"/>
        <v>4.1661509464265984</v>
      </c>
      <c r="CF108" s="340">
        <f t="shared" si="256"/>
        <v>4.1661509464266127</v>
      </c>
      <c r="CH108" s="340">
        <f t="shared" ref="CH108:CN108" si="257">($C67*CH67-$C66*CH66)/($C66*CH66)*100</f>
        <v>4.1661509464266802</v>
      </c>
      <c r="CI108" s="340">
        <f t="shared" si="257"/>
        <v>4.1661509464266642</v>
      </c>
      <c r="CJ108" s="340">
        <f t="shared" si="257"/>
        <v>4.1661509464266642</v>
      </c>
      <c r="CK108" s="340">
        <f t="shared" si="257"/>
        <v>4.1661509464266677</v>
      </c>
      <c r="CL108" s="340">
        <f t="shared" si="257"/>
        <v>4.1661509464266651</v>
      </c>
      <c r="CM108" s="340">
        <f t="shared" si="257"/>
        <v>4.166150946426658</v>
      </c>
      <c r="CN108" s="340">
        <f t="shared" si="257"/>
        <v>4.1661509464266482</v>
      </c>
    </row>
    <row r="109" spans="2:92" s="204" customFormat="1" ht="18.75">
      <c r="B109" s="67">
        <f t="shared" si="67"/>
        <v>2040</v>
      </c>
      <c r="C109" s="302"/>
      <c r="D109" s="313"/>
      <c r="E109" s="225"/>
      <c r="F109" s="340">
        <f t="shared" si="16"/>
        <v>4.0480379999999778</v>
      </c>
      <c r="G109" s="340">
        <f t="shared" si="16"/>
        <v>4.0480379999999716</v>
      </c>
      <c r="H109" s="340">
        <f t="shared" si="16"/>
        <v>4.0480379999999716</v>
      </c>
      <c r="I109" s="340">
        <f t="shared" si="16"/>
        <v>4.0480379999999609</v>
      </c>
      <c r="J109" s="340">
        <f t="shared" si="16"/>
        <v>4.0480379999999547</v>
      </c>
      <c r="K109" s="340">
        <f t="shared" si="16"/>
        <v>4.0480379999999681</v>
      </c>
      <c r="L109" s="340">
        <f t="shared" si="16"/>
        <v>4.048037999999984</v>
      </c>
      <c r="N109" s="340">
        <f t="shared" ref="N109:T109" si="258">($C68*N68-$C67*N67)/($C67*N67)*100</f>
        <v>4.0480379999999903</v>
      </c>
      <c r="O109" s="340">
        <f t="shared" si="258"/>
        <v>4.0480379999999867</v>
      </c>
      <c r="P109" s="340">
        <f t="shared" si="258"/>
        <v>4.0480379999999867</v>
      </c>
      <c r="Q109" s="340">
        <f t="shared" si="258"/>
        <v>4.0480379999999716</v>
      </c>
      <c r="R109" s="340">
        <f t="shared" si="258"/>
        <v>4.0480379999999716</v>
      </c>
      <c r="S109" s="340">
        <f t="shared" si="258"/>
        <v>4.0480379999999716</v>
      </c>
      <c r="T109" s="340">
        <f t="shared" si="258"/>
        <v>4.0480379999999663</v>
      </c>
      <c r="V109" s="340">
        <f t="shared" ref="V109:AB109" si="259">($C68*V68-$C67*V67)/($C67*V67)*100</f>
        <v>4.0480380000000089</v>
      </c>
      <c r="W109" s="340">
        <f t="shared" si="259"/>
        <v>4.0480380000000062</v>
      </c>
      <c r="X109" s="340">
        <f t="shared" si="259"/>
        <v>4.0480380000000062</v>
      </c>
      <c r="Y109" s="340">
        <f t="shared" si="259"/>
        <v>4.0480380000000045</v>
      </c>
      <c r="Z109" s="340">
        <f t="shared" si="259"/>
        <v>4.0480379999999982</v>
      </c>
      <c r="AA109" s="340">
        <f t="shared" si="259"/>
        <v>4.048038</v>
      </c>
      <c r="AB109" s="340">
        <f t="shared" si="259"/>
        <v>4.0480379999999991</v>
      </c>
      <c r="AD109" s="340">
        <f t="shared" ref="AD109:AJ109" si="260">($C68*AD68-$C67*AD67)/($C67*AD67)*100</f>
        <v>4.0480379999999885</v>
      </c>
      <c r="AE109" s="340">
        <f t="shared" si="260"/>
        <v>4.0480379999999805</v>
      </c>
      <c r="AF109" s="340">
        <f t="shared" si="260"/>
        <v>4.0480379999999805</v>
      </c>
      <c r="AG109" s="340">
        <f t="shared" si="260"/>
        <v>4.0480379999999565</v>
      </c>
      <c r="AH109" s="340">
        <f t="shared" si="260"/>
        <v>4.048037999999984</v>
      </c>
      <c r="AI109" s="340">
        <f t="shared" si="260"/>
        <v>4.0480379999999654</v>
      </c>
      <c r="AJ109" s="340">
        <f t="shared" si="260"/>
        <v>4.0480379999999645</v>
      </c>
      <c r="AL109" s="340">
        <f t="shared" ref="AL109:AR109" si="261">($C68*AL68-$C67*AL67)/($C67*AL67)*100</f>
        <v>4.0480379999999885</v>
      </c>
      <c r="AM109" s="340">
        <f t="shared" si="261"/>
        <v>4.0480379999999938</v>
      </c>
      <c r="AN109" s="340">
        <f t="shared" si="261"/>
        <v>4.0480379999999938</v>
      </c>
      <c r="AO109" s="340">
        <f t="shared" si="261"/>
        <v>4.048038</v>
      </c>
      <c r="AP109" s="340">
        <f t="shared" si="261"/>
        <v>4.0480379999999991</v>
      </c>
      <c r="AQ109" s="340">
        <f t="shared" si="261"/>
        <v>4.0480380000000036</v>
      </c>
      <c r="AR109" s="340">
        <f t="shared" si="261"/>
        <v>4.0480380000000018</v>
      </c>
      <c r="AT109" s="340">
        <f t="shared" ref="AT109:AZ109" si="262">($C68*AT68-$C67*AT67)/($C67*AT67)*100</f>
        <v>4.0480379999999698</v>
      </c>
      <c r="AU109" s="340">
        <f t="shared" si="262"/>
        <v>4.0480379999999849</v>
      </c>
      <c r="AV109" s="340">
        <f t="shared" si="262"/>
        <v>4.0480379999999849</v>
      </c>
      <c r="AW109" s="340">
        <f t="shared" si="262"/>
        <v>4.0480379999999796</v>
      </c>
      <c r="AX109" s="340">
        <f t="shared" si="262"/>
        <v>4.0480379999999361</v>
      </c>
      <c r="AY109" s="340">
        <f t="shared" si="262"/>
        <v>4.0480379999999618</v>
      </c>
      <c r="AZ109" s="340">
        <f t="shared" si="262"/>
        <v>4.0480379999999627</v>
      </c>
      <c r="BB109" s="340">
        <f t="shared" ref="BB109:BH109" si="263">($C68*BB68-$C67*BB67)/($C67*BB67)*100</f>
        <v>4.048037999999976</v>
      </c>
      <c r="BC109" s="340">
        <f t="shared" si="263"/>
        <v>4.0480379999999672</v>
      </c>
      <c r="BD109" s="340">
        <f t="shared" si="263"/>
        <v>4.0480379999999672</v>
      </c>
      <c r="BE109" s="340">
        <f t="shared" si="263"/>
        <v>4.0480379999999849</v>
      </c>
      <c r="BF109" s="340">
        <f t="shared" si="263"/>
        <v>4.0480379999999769</v>
      </c>
      <c r="BG109" s="340">
        <f t="shared" si="263"/>
        <v>4.0480379999999698</v>
      </c>
      <c r="BH109" s="340">
        <f t="shared" si="263"/>
        <v>4.0480379999999769</v>
      </c>
      <c r="BJ109" s="340">
        <f t="shared" ref="BJ109:BP109" si="264">($C68*BJ68-$C67*BJ67)/($C67*BJ67)*100</f>
        <v>4.048038000000008</v>
      </c>
      <c r="BK109" s="340">
        <f t="shared" si="264"/>
        <v>4.0480380000000009</v>
      </c>
      <c r="BL109" s="340">
        <f t="shared" si="264"/>
        <v>4.0480380000000009</v>
      </c>
      <c r="BM109" s="340">
        <f t="shared" si="264"/>
        <v>4.0480379999999938</v>
      </c>
      <c r="BN109" s="340">
        <f t="shared" si="264"/>
        <v>4.0480379999999903</v>
      </c>
      <c r="BO109" s="340">
        <f t="shared" si="264"/>
        <v>4.048038</v>
      </c>
      <c r="BP109" s="340">
        <f t="shared" si="264"/>
        <v>4.0480379999999903</v>
      </c>
      <c r="BR109" s="340">
        <f t="shared" ref="BR109:BX109" si="265">($C68*BR68-$C67*BR67)/($C67*BR67)*100</f>
        <v>4.0480379999999672</v>
      </c>
      <c r="BS109" s="340">
        <f t="shared" si="265"/>
        <v>4.0480379999999583</v>
      </c>
      <c r="BT109" s="340">
        <f t="shared" si="265"/>
        <v>4.0480379999999583</v>
      </c>
      <c r="BU109" s="340">
        <f t="shared" si="265"/>
        <v>4.0480379999999645</v>
      </c>
      <c r="BV109" s="340">
        <f t="shared" si="265"/>
        <v>4.0480379999999627</v>
      </c>
      <c r="BW109" s="340">
        <f t="shared" si="265"/>
        <v>4.048037999999953</v>
      </c>
      <c r="BX109" s="340">
        <f t="shared" si="265"/>
        <v>4.0480379999999618</v>
      </c>
      <c r="BZ109" s="340">
        <f t="shared" ref="BZ109:CF109" si="266">($C68*BZ68-$C67*BZ67)/($C67*BZ67)*100</f>
        <v>4.0480379999999707</v>
      </c>
      <c r="CA109" s="340">
        <f t="shared" si="266"/>
        <v>4.0480379999999663</v>
      </c>
      <c r="CB109" s="340">
        <f t="shared" si="266"/>
        <v>4.0480379999999663</v>
      </c>
      <c r="CC109" s="340">
        <f t="shared" si="266"/>
        <v>4.0480379999999636</v>
      </c>
      <c r="CD109" s="340">
        <f t="shared" si="266"/>
        <v>4.0480379999999681</v>
      </c>
      <c r="CE109" s="340">
        <f t="shared" si="266"/>
        <v>4.0480379999999769</v>
      </c>
      <c r="CF109" s="340">
        <f t="shared" si="266"/>
        <v>4.0480379999999618</v>
      </c>
      <c r="CH109" s="340">
        <f t="shared" ref="CH109:CN109" si="267">($C68*CH68-$C67*CH67)/($C67*CH67)*100</f>
        <v>4.0480379999999592</v>
      </c>
      <c r="CI109" s="340">
        <f t="shared" si="267"/>
        <v>4.0480379999999574</v>
      </c>
      <c r="CJ109" s="340">
        <f t="shared" si="267"/>
        <v>4.0480379999999574</v>
      </c>
      <c r="CK109" s="340">
        <f t="shared" si="267"/>
        <v>4.0480379999999805</v>
      </c>
      <c r="CL109" s="340">
        <f t="shared" si="267"/>
        <v>4.0480379999999769</v>
      </c>
      <c r="CM109" s="340">
        <f t="shared" si="267"/>
        <v>4.0480379999999849</v>
      </c>
      <c r="CN109" s="340">
        <f t="shared" si="267"/>
        <v>4.0480379999999752</v>
      </c>
    </row>
    <row r="110" spans="2:92" s="204" customFormat="1" ht="18.75">
      <c r="B110" s="8">
        <f t="shared" si="67"/>
        <v>2041</v>
      </c>
      <c r="C110" s="302"/>
      <c r="D110" s="313"/>
      <c r="E110" s="225"/>
      <c r="F110" s="340">
        <f t="shared" si="16"/>
        <v>4.0480380000000027</v>
      </c>
      <c r="G110" s="340">
        <f t="shared" si="16"/>
        <v>4.0480380000000222</v>
      </c>
      <c r="H110" s="340">
        <f t="shared" si="16"/>
        <v>4.0480380000000222</v>
      </c>
      <c r="I110" s="340">
        <f t="shared" si="16"/>
        <v>4.0480380000000089</v>
      </c>
      <c r="J110" s="340">
        <f t="shared" si="16"/>
        <v>4.048038</v>
      </c>
      <c r="K110" s="340">
        <f t="shared" si="16"/>
        <v>4.0480379999999991</v>
      </c>
      <c r="L110" s="340">
        <f t="shared" si="16"/>
        <v>4.0480379999999991</v>
      </c>
      <c r="N110" s="340">
        <f t="shared" ref="N110:T110" si="268">($C69*N69-$C68*N68)/($C68*N68)*100</f>
        <v>4.048038</v>
      </c>
      <c r="O110" s="340">
        <f t="shared" si="268"/>
        <v>4.0480379999999991</v>
      </c>
      <c r="P110" s="340">
        <f t="shared" si="268"/>
        <v>4.0480379999999991</v>
      </c>
      <c r="Q110" s="340">
        <f t="shared" si="268"/>
        <v>4.0480380000000213</v>
      </c>
      <c r="R110" s="340">
        <f t="shared" si="268"/>
        <v>4.0480380000000116</v>
      </c>
      <c r="S110" s="340">
        <f t="shared" si="268"/>
        <v>4.048038000000016</v>
      </c>
      <c r="T110" s="340">
        <f t="shared" si="268"/>
        <v>4.0480380000000098</v>
      </c>
      <c r="V110" s="340">
        <f t="shared" ref="V110:AB110" si="269">($C69*V69-$C68*V68)/($C68*V68)*100</f>
        <v>4.0480379999999965</v>
      </c>
      <c r="W110" s="340">
        <f t="shared" si="269"/>
        <v>4.0480380000000054</v>
      </c>
      <c r="X110" s="340">
        <f t="shared" si="269"/>
        <v>4.0480380000000054</v>
      </c>
      <c r="Y110" s="340">
        <f t="shared" si="269"/>
        <v>4.0480380000000018</v>
      </c>
      <c r="Z110" s="340">
        <f t="shared" si="269"/>
        <v>4.0480380000000062</v>
      </c>
      <c r="AA110" s="340">
        <f t="shared" si="269"/>
        <v>4.0480380000000054</v>
      </c>
      <c r="AB110" s="340">
        <f t="shared" si="269"/>
        <v>4.0480380000000196</v>
      </c>
      <c r="AD110" s="340">
        <f t="shared" ref="AD110:AJ110" si="270">($C69*AD69-$C68*AD68)/($C68*AD68)*100</f>
        <v>4.0480380000000027</v>
      </c>
      <c r="AE110" s="340">
        <f t="shared" si="270"/>
        <v>4.0480380000000009</v>
      </c>
      <c r="AF110" s="340">
        <f t="shared" si="270"/>
        <v>4.0480380000000009</v>
      </c>
      <c r="AG110" s="340">
        <f t="shared" si="270"/>
        <v>4.0480380000000071</v>
      </c>
      <c r="AH110" s="340">
        <f t="shared" si="270"/>
        <v>4.0480380000000116</v>
      </c>
      <c r="AI110" s="340">
        <f t="shared" si="270"/>
        <v>4.048038000000016</v>
      </c>
      <c r="AJ110" s="340">
        <f t="shared" si="270"/>
        <v>4.0480380000000151</v>
      </c>
      <c r="AL110" s="340">
        <f t="shared" ref="AL110:AR110" si="271">($C69*AL69-$C68*AL68)/($C68*AL68)*100</f>
        <v>4.0480379999999885</v>
      </c>
      <c r="AM110" s="340">
        <f t="shared" si="271"/>
        <v>4.048038000000016</v>
      </c>
      <c r="AN110" s="340">
        <f t="shared" si="271"/>
        <v>4.048038000000016</v>
      </c>
      <c r="AO110" s="340">
        <f t="shared" si="271"/>
        <v>4.0480379999999796</v>
      </c>
      <c r="AP110" s="340">
        <f t="shared" si="271"/>
        <v>4.0480379999999849</v>
      </c>
      <c r="AQ110" s="340">
        <f t="shared" si="271"/>
        <v>4.0480379999999956</v>
      </c>
      <c r="AR110" s="340">
        <f t="shared" si="271"/>
        <v>4.0480379999999911</v>
      </c>
      <c r="AT110" s="340">
        <f t="shared" ref="AT110:AZ110" si="272">($C69*AT69-$C68*AT68)/($C68*AT68)*100</f>
        <v>4.0480380000000071</v>
      </c>
      <c r="AU110" s="340">
        <f t="shared" si="272"/>
        <v>4.0480379999999903</v>
      </c>
      <c r="AV110" s="340">
        <f t="shared" si="272"/>
        <v>4.0480379999999903</v>
      </c>
      <c r="AW110" s="340">
        <f t="shared" si="272"/>
        <v>4.0480380000000054</v>
      </c>
      <c r="AX110" s="340">
        <f t="shared" si="272"/>
        <v>4.0480380000000222</v>
      </c>
      <c r="AY110" s="340">
        <f t="shared" si="272"/>
        <v>4.0480380000000089</v>
      </c>
      <c r="AZ110" s="340">
        <f t="shared" si="272"/>
        <v>4.0480380000000062</v>
      </c>
      <c r="BB110" s="340">
        <f t="shared" ref="BB110:BH110" si="273">($C69*BB69-$C68*BB68)/($C68*BB68)*100</f>
        <v>4.0480379999999947</v>
      </c>
      <c r="BC110" s="340">
        <f t="shared" si="273"/>
        <v>4.0480379999999965</v>
      </c>
      <c r="BD110" s="340">
        <f t="shared" si="273"/>
        <v>4.0480379999999965</v>
      </c>
      <c r="BE110" s="340">
        <f t="shared" si="273"/>
        <v>4.0480379999999947</v>
      </c>
      <c r="BF110" s="340">
        <f t="shared" si="273"/>
        <v>4.0480379999999956</v>
      </c>
      <c r="BG110" s="340">
        <f t="shared" si="273"/>
        <v>4.0480380000000089</v>
      </c>
      <c r="BH110" s="340">
        <f t="shared" si="273"/>
        <v>4.0480380000000151</v>
      </c>
      <c r="BJ110" s="340">
        <f t="shared" ref="BJ110:BP110" si="274">($C69*BJ69-$C68*BJ68)/($C68*BJ68)*100</f>
        <v>4.048038</v>
      </c>
      <c r="BK110" s="340">
        <f t="shared" si="274"/>
        <v>4.0480380000000133</v>
      </c>
      <c r="BL110" s="340">
        <f t="shared" si="274"/>
        <v>4.0480380000000133</v>
      </c>
      <c r="BM110" s="340">
        <f t="shared" si="274"/>
        <v>4.0480380000000089</v>
      </c>
      <c r="BN110" s="340">
        <f t="shared" si="274"/>
        <v>4.0480380000000116</v>
      </c>
      <c r="BO110" s="340">
        <f t="shared" si="274"/>
        <v>4.048038000000008</v>
      </c>
      <c r="BP110" s="340">
        <f t="shared" si="274"/>
        <v>4.0480380000000089</v>
      </c>
      <c r="BR110" s="340">
        <f t="shared" ref="BR110:BX110" si="275">($C69*BR69-$C68*BR68)/($C68*BR68)*100</f>
        <v>4.0480380000000471</v>
      </c>
      <c r="BS110" s="340">
        <f t="shared" si="275"/>
        <v>4.0480380000000515</v>
      </c>
      <c r="BT110" s="340">
        <f t="shared" si="275"/>
        <v>4.0480380000000515</v>
      </c>
      <c r="BU110" s="340">
        <f t="shared" si="275"/>
        <v>4.0480380000000409</v>
      </c>
      <c r="BV110" s="340">
        <f t="shared" si="275"/>
        <v>4.0480380000000507</v>
      </c>
      <c r="BW110" s="340">
        <f t="shared" si="275"/>
        <v>4.0480380000000524</v>
      </c>
      <c r="BX110" s="340">
        <f t="shared" si="275"/>
        <v>4.0480380000000364</v>
      </c>
      <c r="BZ110" s="340">
        <f t="shared" ref="BZ110:CF110" si="276">($C69*BZ69-$C68*BZ68)/($C68*BZ68)*100</f>
        <v>4.0480380000000045</v>
      </c>
      <c r="CA110" s="340">
        <f t="shared" si="276"/>
        <v>4.0480380000000089</v>
      </c>
      <c r="CB110" s="340">
        <f t="shared" si="276"/>
        <v>4.0480380000000089</v>
      </c>
      <c r="CC110" s="340">
        <f t="shared" si="276"/>
        <v>4.048038000000016</v>
      </c>
      <c r="CD110" s="340">
        <f t="shared" si="276"/>
        <v>4.0480380000000045</v>
      </c>
      <c r="CE110" s="340">
        <f t="shared" si="276"/>
        <v>4.0480380000000133</v>
      </c>
      <c r="CF110" s="340">
        <f t="shared" si="276"/>
        <v>4.0480379999999991</v>
      </c>
      <c r="CH110" s="340">
        <f t="shared" ref="CH110:CN110" si="277">($C69*CH69-$C68*CH68)/($C68*CH68)*100</f>
        <v>4.0480380000000453</v>
      </c>
      <c r="CI110" s="340">
        <f t="shared" si="277"/>
        <v>4.0480380000000569</v>
      </c>
      <c r="CJ110" s="340">
        <f t="shared" si="277"/>
        <v>4.0480380000000569</v>
      </c>
      <c r="CK110" s="340">
        <f t="shared" si="277"/>
        <v>4.0480380000000276</v>
      </c>
      <c r="CL110" s="340">
        <f t="shared" si="277"/>
        <v>4.0480380000000338</v>
      </c>
      <c r="CM110" s="340">
        <f t="shared" si="277"/>
        <v>4.0480380000000284</v>
      </c>
      <c r="CN110" s="340">
        <f t="shared" si="277"/>
        <v>4.0480380000000489</v>
      </c>
    </row>
    <row r="111" spans="2:92" s="204" customFormat="1" ht="18.75">
      <c r="B111" s="8">
        <f t="shared" si="67"/>
        <v>2042</v>
      </c>
      <c r="C111" s="302"/>
      <c r="D111" s="313"/>
      <c r="E111" s="225"/>
      <c r="F111" s="340">
        <f t="shared" si="16"/>
        <v>4.0480379999999947</v>
      </c>
      <c r="G111" s="340">
        <f t="shared" si="16"/>
        <v>4.048037999999984</v>
      </c>
      <c r="H111" s="340">
        <f t="shared" si="16"/>
        <v>4.048037999999984</v>
      </c>
      <c r="I111" s="340">
        <f t="shared" si="16"/>
        <v>4.0480379999999965</v>
      </c>
      <c r="J111" s="340">
        <f t="shared" si="16"/>
        <v>4.0480379999999974</v>
      </c>
      <c r="K111" s="340">
        <f t="shared" si="16"/>
        <v>4.0480379999999938</v>
      </c>
      <c r="L111" s="340">
        <f t="shared" si="16"/>
        <v>4.0480379999999956</v>
      </c>
      <c r="N111" s="340">
        <f t="shared" ref="N111:T111" si="278">($C70*N70-$C69*N69)/($C69*N69)*100</f>
        <v>4.0480379999999876</v>
      </c>
      <c r="O111" s="340">
        <f t="shared" si="278"/>
        <v>4.0480379999999974</v>
      </c>
      <c r="P111" s="340">
        <f t="shared" si="278"/>
        <v>4.0480379999999974</v>
      </c>
      <c r="Q111" s="340">
        <f t="shared" si="278"/>
        <v>4.048037999999984</v>
      </c>
      <c r="R111" s="340">
        <f t="shared" si="278"/>
        <v>4.0480379999999787</v>
      </c>
      <c r="S111" s="340">
        <f t="shared" si="278"/>
        <v>4.0480379999999903</v>
      </c>
      <c r="T111" s="340">
        <f t="shared" si="278"/>
        <v>4.0480379999999814</v>
      </c>
      <c r="V111" s="340">
        <f t="shared" ref="V111:AB111" si="279">($C70*V70-$C69*V69)/($C69*V69)*100</f>
        <v>4.048037999999992</v>
      </c>
      <c r="W111" s="340">
        <f t="shared" si="279"/>
        <v>4.048038</v>
      </c>
      <c r="X111" s="340">
        <f t="shared" si="279"/>
        <v>4.048038</v>
      </c>
      <c r="Y111" s="340">
        <f t="shared" si="279"/>
        <v>4.0480379999999982</v>
      </c>
      <c r="Z111" s="340">
        <f t="shared" si="279"/>
        <v>4.0480379999999885</v>
      </c>
      <c r="AA111" s="340">
        <f t="shared" si="279"/>
        <v>4.0480379999999876</v>
      </c>
      <c r="AB111" s="340">
        <f t="shared" si="279"/>
        <v>4.0480379999999876</v>
      </c>
      <c r="AD111" s="340">
        <f t="shared" ref="AD111:AJ111" si="280">($C70*AD70-$C69*AD69)/($C69*AD69)*100</f>
        <v>4.0480379999999965</v>
      </c>
      <c r="AE111" s="340">
        <f t="shared" si="280"/>
        <v>4.0480379999999903</v>
      </c>
      <c r="AF111" s="340">
        <f t="shared" si="280"/>
        <v>4.0480379999999903</v>
      </c>
      <c r="AG111" s="340">
        <f t="shared" si="280"/>
        <v>4.0480380000000027</v>
      </c>
      <c r="AH111" s="340">
        <f t="shared" si="280"/>
        <v>4.0480379999999876</v>
      </c>
      <c r="AI111" s="340">
        <f t="shared" si="280"/>
        <v>4.048037999999992</v>
      </c>
      <c r="AJ111" s="340">
        <f t="shared" si="280"/>
        <v>4.0480379999999947</v>
      </c>
      <c r="AL111" s="340">
        <f t="shared" ref="AL111:AR111" si="281">($C70*AL70-$C69*AL69)/($C69*AL69)*100</f>
        <v>4.0480380000000142</v>
      </c>
      <c r="AM111" s="340">
        <f t="shared" si="281"/>
        <v>4.0480379999999805</v>
      </c>
      <c r="AN111" s="340">
        <f t="shared" si="281"/>
        <v>4.0480379999999805</v>
      </c>
      <c r="AO111" s="340">
        <f t="shared" si="281"/>
        <v>4.0480380000000098</v>
      </c>
      <c r="AP111" s="340">
        <f t="shared" si="281"/>
        <v>4.0480380000000054</v>
      </c>
      <c r="AQ111" s="340">
        <f t="shared" si="281"/>
        <v>4.0480379999999956</v>
      </c>
      <c r="AR111" s="340">
        <f t="shared" si="281"/>
        <v>4.0480380000000062</v>
      </c>
      <c r="AT111" s="340">
        <f t="shared" ref="AT111:AZ111" si="282">($C70*AT70-$C69*AT69)/($C69*AT69)*100</f>
        <v>4.0480379999999876</v>
      </c>
      <c r="AU111" s="340">
        <f t="shared" si="282"/>
        <v>4.0480379999999982</v>
      </c>
      <c r="AV111" s="340">
        <f t="shared" si="282"/>
        <v>4.0480379999999982</v>
      </c>
      <c r="AW111" s="340">
        <f t="shared" si="282"/>
        <v>4.048037999999992</v>
      </c>
      <c r="AX111" s="340">
        <f t="shared" si="282"/>
        <v>4.0480379999999805</v>
      </c>
      <c r="AY111" s="340">
        <f t="shared" si="282"/>
        <v>4.0480379999999965</v>
      </c>
      <c r="AZ111" s="340">
        <f t="shared" si="282"/>
        <v>4.0480379999999965</v>
      </c>
      <c r="BB111" s="340">
        <f t="shared" ref="BB111:BH111" si="283">($C70*BB70-$C69*BB69)/($C69*BB69)*100</f>
        <v>4.0480380000000054</v>
      </c>
      <c r="BC111" s="340">
        <f t="shared" si="283"/>
        <v>4.0480379999999938</v>
      </c>
      <c r="BD111" s="340">
        <f t="shared" si="283"/>
        <v>4.0480379999999938</v>
      </c>
      <c r="BE111" s="340">
        <f t="shared" si="283"/>
        <v>4.0480380000000018</v>
      </c>
      <c r="BF111" s="340">
        <f t="shared" si="283"/>
        <v>4.0480379999999982</v>
      </c>
      <c r="BG111" s="340">
        <f t="shared" si="283"/>
        <v>4.0480379999999947</v>
      </c>
      <c r="BH111" s="340">
        <f t="shared" si="283"/>
        <v>4.0480379999999956</v>
      </c>
      <c r="BJ111" s="340">
        <f t="shared" ref="BJ111:BP111" si="284">($C70*BJ70-$C69*BJ69)/($C69*BJ69)*100</f>
        <v>4.0480380000000133</v>
      </c>
      <c r="BK111" s="340">
        <f t="shared" si="284"/>
        <v>4.0480380000000071</v>
      </c>
      <c r="BL111" s="340">
        <f t="shared" si="284"/>
        <v>4.0480380000000071</v>
      </c>
      <c r="BM111" s="340">
        <f t="shared" si="284"/>
        <v>4.0480380000000054</v>
      </c>
      <c r="BN111" s="340">
        <f t="shared" si="284"/>
        <v>4.0480380000000293</v>
      </c>
      <c r="BO111" s="340">
        <f t="shared" si="284"/>
        <v>4.0480380000000036</v>
      </c>
      <c r="BP111" s="340">
        <f t="shared" si="284"/>
        <v>4.0480380000000089</v>
      </c>
      <c r="BR111" s="340">
        <f t="shared" ref="BR111:BX111" si="285">($C70*BR70-$C69*BR69)/($C69*BR69)*100</f>
        <v>4.0480379999999831</v>
      </c>
      <c r="BS111" s="340">
        <f t="shared" si="285"/>
        <v>4.0480379999999876</v>
      </c>
      <c r="BT111" s="340">
        <f t="shared" si="285"/>
        <v>4.0480379999999876</v>
      </c>
      <c r="BU111" s="340">
        <f t="shared" si="285"/>
        <v>4.0480380000000009</v>
      </c>
      <c r="BV111" s="340">
        <f t="shared" si="285"/>
        <v>4.0480379999999867</v>
      </c>
      <c r="BW111" s="340">
        <f t="shared" si="285"/>
        <v>4.0480379999999814</v>
      </c>
      <c r="BX111" s="340">
        <f t="shared" si="285"/>
        <v>4.0480379999999956</v>
      </c>
      <c r="BZ111" s="340">
        <f t="shared" ref="BZ111:CF111" si="286">($C70*BZ70-$C69*BZ69)/($C69*BZ69)*100</f>
        <v>4.0480379999999876</v>
      </c>
      <c r="CA111" s="340">
        <f t="shared" si="286"/>
        <v>4.0480379999999938</v>
      </c>
      <c r="CB111" s="340">
        <f t="shared" si="286"/>
        <v>4.0480379999999938</v>
      </c>
      <c r="CC111" s="340">
        <f t="shared" si="286"/>
        <v>4.0480379999999805</v>
      </c>
      <c r="CD111" s="340">
        <f t="shared" si="286"/>
        <v>4.0480379999999965</v>
      </c>
      <c r="CE111" s="340">
        <f t="shared" si="286"/>
        <v>4.0480379999999929</v>
      </c>
      <c r="CF111" s="340">
        <f t="shared" si="286"/>
        <v>4.0480379999999894</v>
      </c>
      <c r="CH111" s="340">
        <f t="shared" ref="CH111:CN111" si="287">($C70*CH70-$C69*CH69)/($C69*CH69)*100</f>
        <v>4.0480379999999476</v>
      </c>
      <c r="CI111" s="340">
        <f t="shared" si="287"/>
        <v>4.048037999999945</v>
      </c>
      <c r="CJ111" s="340">
        <f t="shared" si="287"/>
        <v>4.048037999999945</v>
      </c>
      <c r="CK111" s="340">
        <f t="shared" si="287"/>
        <v>4.0480379999999521</v>
      </c>
      <c r="CL111" s="340">
        <f t="shared" si="287"/>
        <v>4.048037999999945</v>
      </c>
      <c r="CM111" s="340">
        <f t="shared" si="287"/>
        <v>4.0480379999999441</v>
      </c>
      <c r="CN111" s="340">
        <f t="shared" si="287"/>
        <v>4.0480379999999441</v>
      </c>
    </row>
    <row r="112" spans="2:92" s="204" customFormat="1" ht="18.75">
      <c r="B112" s="8">
        <f t="shared" si="67"/>
        <v>2043</v>
      </c>
      <c r="C112" s="302"/>
      <c r="D112" s="313"/>
      <c r="E112" s="225"/>
      <c r="F112" s="340">
        <f t="shared" si="16"/>
        <v>4.0480380000000027</v>
      </c>
      <c r="G112" s="340">
        <f t="shared" si="16"/>
        <v>4.048038</v>
      </c>
      <c r="H112" s="340">
        <f t="shared" si="16"/>
        <v>4.048038</v>
      </c>
      <c r="I112" s="340">
        <f t="shared" si="16"/>
        <v>4.0480379999999823</v>
      </c>
      <c r="J112" s="340">
        <f t="shared" si="16"/>
        <v>4.048038</v>
      </c>
      <c r="K112" s="340">
        <f t="shared" si="16"/>
        <v>4.0480380000000089</v>
      </c>
      <c r="L112" s="340">
        <f t="shared" si="16"/>
        <v>4.0480379999999991</v>
      </c>
      <c r="N112" s="340">
        <f t="shared" ref="N112:T112" si="288">($C71*N71-$C70*N70)/($C70*N70)*100</f>
        <v>4.048038</v>
      </c>
      <c r="O112" s="340">
        <f t="shared" si="288"/>
        <v>4.0480379999999956</v>
      </c>
      <c r="P112" s="340">
        <f t="shared" si="288"/>
        <v>4.0480379999999956</v>
      </c>
      <c r="Q112" s="340">
        <f t="shared" si="288"/>
        <v>4.0480379999999911</v>
      </c>
      <c r="R112" s="340">
        <f t="shared" si="288"/>
        <v>4.0480380000000009</v>
      </c>
      <c r="S112" s="340">
        <f t="shared" si="288"/>
        <v>4.0480379999999929</v>
      </c>
      <c r="T112" s="340">
        <f t="shared" si="288"/>
        <v>4.0480380000000009</v>
      </c>
      <c r="V112" s="340">
        <f t="shared" ref="V112:AB112" si="289">($C71*V71-$C70*V70)/($C70*V70)*100</f>
        <v>4.0480379999999929</v>
      </c>
      <c r="W112" s="340">
        <f t="shared" si="289"/>
        <v>4.048037999999984</v>
      </c>
      <c r="X112" s="340">
        <f t="shared" si="289"/>
        <v>4.048037999999984</v>
      </c>
      <c r="Y112" s="340">
        <f t="shared" si="289"/>
        <v>4.0480379999999903</v>
      </c>
      <c r="Z112" s="340">
        <f t="shared" si="289"/>
        <v>4.0480379999999867</v>
      </c>
      <c r="AA112" s="340">
        <f t="shared" si="289"/>
        <v>4.0480380000000062</v>
      </c>
      <c r="AB112" s="340">
        <f t="shared" si="289"/>
        <v>4.0480379999999903</v>
      </c>
      <c r="AD112" s="340">
        <f t="shared" ref="AD112:AJ112" si="290">($C71*AD71-$C70*AD70)/($C70*AD70)*100</f>
        <v>4.0480379999999903</v>
      </c>
      <c r="AE112" s="340">
        <f t="shared" si="290"/>
        <v>4.0480380000000009</v>
      </c>
      <c r="AF112" s="340">
        <f t="shared" si="290"/>
        <v>4.0480380000000009</v>
      </c>
      <c r="AG112" s="340">
        <f t="shared" si="290"/>
        <v>4.048038</v>
      </c>
      <c r="AH112" s="340">
        <f t="shared" si="290"/>
        <v>4.0480379999999911</v>
      </c>
      <c r="AI112" s="340">
        <f t="shared" si="290"/>
        <v>4.048037999999984</v>
      </c>
      <c r="AJ112" s="340">
        <f t="shared" si="290"/>
        <v>4.0480379999999831</v>
      </c>
      <c r="AL112" s="340">
        <f t="shared" ref="AL112:AR112" si="291">($C71*AL71-$C70*AL70)/($C70*AL70)*100</f>
        <v>4.0480379999999894</v>
      </c>
      <c r="AM112" s="340">
        <f t="shared" si="291"/>
        <v>4.0480380000000054</v>
      </c>
      <c r="AN112" s="340">
        <f t="shared" si="291"/>
        <v>4.0480380000000054</v>
      </c>
      <c r="AO112" s="340">
        <f t="shared" si="291"/>
        <v>4.0480379999999938</v>
      </c>
      <c r="AP112" s="340">
        <f t="shared" si="291"/>
        <v>4.0480379999999982</v>
      </c>
      <c r="AQ112" s="340">
        <f t="shared" si="291"/>
        <v>4.0480379999999965</v>
      </c>
      <c r="AR112" s="340">
        <f t="shared" si="291"/>
        <v>4.0480379999999787</v>
      </c>
      <c r="AT112" s="340">
        <f t="shared" ref="AT112:AZ112" si="292">($C71*AT71-$C70*AT70)/($C70*AT70)*100</f>
        <v>4.0480379999999965</v>
      </c>
      <c r="AU112" s="340">
        <f t="shared" si="292"/>
        <v>4.0480380000000045</v>
      </c>
      <c r="AV112" s="340">
        <f t="shared" si="292"/>
        <v>4.0480380000000045</v>
      </c>
      <c r="AW112" s="340">
        <f t="shared" si="292"/>
        <v>4.0480379999999858</v>
      </c>
      <c r="AX112" s="340">
        <f t="shared" si="292"/>
        <v>4.0480379999999903</v>
      </c>
      <c r="AY112" s="340">
        <f t="shared" si="292"/>
        <v>4.0480379999999929</v>
      </c>
      <c r="AZ112" s="340">
        <f t="shared" si="292"/>
        <v>4.0480379999999982</v>
      </c>
      <c r="BB112" s="340">
        <f t="shared" ref="BB112:BH112" si="293">($C71*BB71-$C70*BB70)/($C70*BB70)*100</f>
        <v>4.0480379999999938</v>
      </c>
      <c r="BC112" s="340">
        <f t="shared" si="293"/>
        <v>4.048038000000008</v>
      </c>
      <c r="BD112" s="340">
        <f t="shared" si="293"/>
        <v>4.048038000000008</v>
      </c>
      <c r="BE112" s="340">
        <f t="shared" si="293"/>
        <v>4.0480379999999965</v>
      </c>
      <c r="BF112" s="340">
        <f t="shared" si="293"/>
        <v>4.0480380000000009</v>
      </c>
      <c r="BG112" s="340">
        <f t="shared" si="293"/>
        <v>4.048037999999992</v>
      </c>
      <c r="BH112" s="340">
        <f t="shared" si="293"/>
        <v>4.0480379999999805</v>
      </c>
      <c r="BJ112" s="340">
        <f t="shared" ref="BJ112:BP112" si="294">($C71*BJ71-$C70*BJ70)/($C70*BJ70)*100</f>
        <v>4.0480379999999974</v>
      </c>
      <c r="BK112" s="340">
        <f t="shared" si="294"/>
        <v>4.0480379999999965</v>
      </c>
      <c r="BL112" s="340">
        <f t="shared" si="294"/>
        <v>4.0480379999999965</v>
      </c>
      <c r="BM112" s="340">
        <f t="shared" si="294"/>
        <v>4.0480379999999894</v>
      </c>
      <c r="BN112" s="340">
        <f t="shared" si="294"/>
        <v>4.0480379999999796</v>
      </c>
      <c r="BO112" s="340">
        <f t="shared" si="294"/>
        <v>4.0480380000000036</v>
      </c>
      <c r="BP112" s="340">
        <f t="shared" si="294"/>
        <v>4.0480379999999938</v>
      </c>
      <c r="BR112" s="340">
        <f t="shared" ref="BR112:BX112" si="295">($C71*BR71-$C70*BR70)/($C70*BR70)*100</f>
        <v>4.0480379999999574</v>
      </c>
      <c r="BS112" s="340">
        <f t="shared" si="295"/>
        <v>4.0480379999999458</v>
      </c>
      <c r="BT112" s="340">
        <f t="shared" si="295"/>
        <v>4.0480379999999458</v>
      </c>
      <c r="BU112" s="340">
        <f t="shared" si="295"/>
        <v>4.0480379999999405</v>
      </c>
      <c r="BV112" s="340">
        <f t="shared" si="295"/>
        <v>4.0480379999999716</v>
      </c>
      <c r="BW112" s="340">
        <f t="shared" si="295"/>
        <v>4.0480379999999583</v>
      </c>
      <c r="BX112" s="340">
        <f t="shared" si="295"/>
        <v>4.0480379999999645</v>
      </c>
      <c r="BZ112" s="340">
        <f t="shared" ref="BZ112:CF112" si="296">($C71*BZ71-$C70*BZ70)/($C70*BZ70)*100</f>
        <v>4.0480379999999903</v>
      </c>
      <c r="CA112" s="340">
        <f t="shared" si="296"/>
        <v>4.0480379999999911</v>
      </c>
      <c r="CB112" s="340">
        <f t="shared" si="296"/>
        <v>4.0480379999999911</v>
      </c>
      <c r="CC112" s="340">
        <f t="shared" si="296"/>
        <v>4.0480379999999982</v>
      </c>
      <c r="CD112" s="340">
        <f t="shared" si="296"/>
        <v>4.0480379999999965</v>
      </c>
      <c r="CE112" s="340">
        <f t="shared" si="296"/>
        <v>4.048038</v>
      </c>
      <c r="CF112" s="340">
        <f t="shared" si="296"/>
        <v>4.0480379999999903</v>
      </c>
      <c r="CH112" s="340">
        <f t="shared" ref="CH112:CN112" si="297">($C71*CH71-$C70*CH70)/($C70*CH70)*100</f>
        <v>4.0480380000000027</v>
      </c>
      <c r="CI112" s="340">
        <f t="shared" si="297"/>
        <v>4.0480379999999903</v>
      </c>
      <c r="CJ112" s="340">
        <f t="shared" si="297"/>
        <v>4.0480379999999903</v>
      </c>
      <c r="CK112" s="340">
        <f t="shared" si="297"/>
        <v>4.0480380000000089</v>
      </c>
      <c r="CL112" s="340">
        <f t="shared" si="297"/>
        <v>4.0480380000000178</v>
      </c>
      <c r="CM112" s="340">
        <f t="shared" si="297"/>
        <v>4.0480380000000062</v>
      </c>
      <c r="CN112" s="340">
        <f t="shared" si="297"/>
        <v>4.0480379999999947</v>
      </c>
    </row>
    <row r="113" spans="2:92" s="204" customFormat="1" ht="18.75">
      <c r="B113" s="8">
        <f t="shared" si="67"/>
        <v>2044</v>
      </c>
      <c r="C113" s="302"/>
      <c r="D113" s="313"/>
      <c r="E113" s="225"/>
      <c r="F113" s="340">
        <f t="shared" si="16"/>
        <v>4.0480379999999903</v>
      </c>
      <c r="G113" s="340">
        <f t="shared" si="16"/>
        <v>4.0480379999999938</v>
      </c>
      <c r="H113" s="340">
        <f t="shared" si="16"/>
        <v>4.0480379999999938</v>
      </c>
      <c r="I113" s="340">
        <f t="shared" si="16"/>
        <v>4.0480379999999982</v>
      </c>
      <c r="J113" s="340">
        <f t="shared" si="16"/>
        <v>4.0480379999999929</v>
      </c>
      <c r="K113" s="340">
        <f t="shared" si="16"/>
        <v>4.0480379999999938</v>
      </c>
      <c r="L113" s="340">
        <f t="shared" si="16"/>
        <v>4.0480379999999814</v>
      </c>
      <c r="N113" s="340">
        <f t="shared" ref="N113:T113" si="298">($C72*N72-$C71*N71)/($C71*N71)*100</f>
        <v>4.0480379999999947</v>
      </c>
      <c r="O113" s="340">
        <f t="shared" si="298"/>
        <v>4.0480379999999929</v>
      </c>
      <c r="P113" s="340">
        <f t="shared" si="298"/>
        <v>4.0480379999999929</v>
      </c>
      <c r="Q113" s="340">
        <f t="shared" si="298"/>
        <v>4.048038000000008</v>
      </c>
      <c r="R113" s="340">
        <f t="shared" si="298"/>
        <v>4.0480380000000027</v>
      </c>
      <c r="S113" s="340">
        <f t="shared" si="298"/>
        <v>4.0480379999999991</v>
      </c>
      <c r="T113" s="340">
        <f t="shared" si="298"/>
        <v>4.0480379999999929</v>
      </c>
      <c r="V113" s="340">
        <f t="shared" ref="V113:AB113" si="299">($C72*V72-$C71*V71)/($C71*V71)*100</f>
        <v>4.0480380000000009</v>
      </c>
      <c r="W113" s="340">
        <f t="shared" si="299"/>
        <v>4.0480379999999929</v>
      </c>
      <c r="X113" s="340">
        <f t="shared" si="299"/>
        <v>4.0480379999999929</v>
      </c>
      <c r="Y113" s="340">
        <f t="shared" si="299"/>
        <v>4.0480380000000036</v>
      </c>
      <c r="Z113" s="340">
        <f t="shared" si="299"/>
        <v>4.0480380000000071</v>
      </c>
      <c r="AA113" s="340">
        <f t="shared" si="299"/>
        <v>4.0480379999999778</v>
      </c>
      <c r="AB113" s="340">
        <f t="shared" si="299"/>
        <v>4.0480379999999903</v>
      </c>
      <c r="AD113" s="340">
        <f t="shared" ref="AD113:AJ113" si="300">($C72*AD72-$C71*AD71)/($C71*AD71)*100</f>
        <v>4.0480379999999965</v>
      </c>
      <c r="AE113" s="340">
        <f t="shared" si="300"/>
        <v>4.0480380000000045</v>
      </c>
      <c r="AF113" s="340">
        <f t="shared" si="300"/>
        <v>4.0480380000000045</v>
      </c>
      <c r="AG113" s="340">
        <f t="shared" si="300"/>
        <v>4.0480379999999876</v>
      </c>
      <c r="AH113" s="340">
        <f t="shared" si="300"/>
        <v>4.0480379999999938</v>
      </c>
      <c r="AI113" s="340">
        <f t="shared" si="300"/>
        <v>4.0480380000000062</v>
      </c>
      <c r="AJ113" s="340">
        <f t="shared" si="300"/>
        <v>4.0480379999999965</v>
      </c>
      <c r="AL113" s="340">
        <f t="shared" ref="AL113:AR113" si="301">($C72*AL72-$C71*AL71)/($C71*AL71)*100</f>
        <v>4.0480380000000098</v>
      </c>
      <c r="AM113" s="340">
        <f t="shared" si="301"/>
        <v>4.0480379999999903</v>
      </c>
      <c r="AN113" s="340">
        <f t="shared" si="301"/>
        <v>4.0480379999999903</v>
      </c>
      <c r="AO113" s="340">
        <f t="shared" si="301"/>
        <v>4.0480380000000027</v>
      </c>
      <c r="AP113" s="340">
        <f t="shared" si="301"/>
        <v>4.0480379999999938</v>
      </c>
      <c r="AQ113" s="340">
        <f t="shared" si="301"/>
        <v>4.0480380000000062</v>
      </c>
      <c r="AR113" s="340">
        <f t="shared" si="301"/>
        <v>4.0480380000000009</v>
      </c>
      <c r="AT113" s="340">
        <f t="shared" ref="AT113:AZ113" si="302">($C72*AT72-$C71*AT71)/($C71*AT71)*100</f>
        <v>4.0480380000000009</v>
      </c>
      <c r="AU113" s="340">
        <f t="shared" si="302"/>
        <v>4.0480379999999796</v>
      </c>
      <c r="AV113" s="340">
        <f t="shared" si="302"/>
        <v>4.0480379999999796</v>
      </c>
      <c r="AW113" s="340">
        <f t="shared" si="302"/>
        <v>4.048038</v>
      </c>
      <c r="AX113" s="340">
        <f t="shared" si="302"/>
        <v>4.0480379999999982</v>
      </c>
      <c r="AY113" s="340">
        <f t="shared" si="302"/>
        <v>4.0480380000000018</v>
      </c>
      <c r="AZ113" s="340">
        <f t="shared" si="302"/>
        <v>4.0480379999999867</v>
      </c>
      <c r="BB113" s="340">
        <f t="shared" ref="BB113:BH113" si="303">($C72*BB72-$C71*BB71)/($C71*BB71)*100</f>
        <v>4.0480379999999867</v>
      </c>
      <c r="BC113" s="340">
        <f t="shared" si="303"/>
        <v>4.0480379999999929</v>
      </c>
      <c r="BD113" s="340">
        <f t="shared" si="303"/>
        <v>4.0480379999999929</v>
      </c>
      <c r="BE113" s="340">
        <f t="shared" si="303"/>
        <v>4.0480379999999903</v>
      </c>
      <c r="BF113" s="340">
        <f t="shared" si="303"/>
        <v>4.0480379999999938</v>
      </c>
      <c r="BG113" s="340">
        <f t="shared" si="303"/>
        <v>4.0480379999999965</v>
      </c>
      <c r="BH113" s="340">
        <f t="shared" si="303"/>
        <v>4.0480379999999956</v>
      </c>
      <c r="BJ113" s="340">
        <f t="shared" ref="BJ113:BP113" si="304">($C72*BJ72-$C71*BJ71)/($C71*BJ71)*100</f>
        <v>4.048037999999953</v>
      </c>
      <c r="BK113" s="340">
        <f t="shared" si="304"/>
        <v>4.0480379999999405</v>
      </c>
      <c r="BL113" s="340">
        <f t="shared" si="304"/>
        <v>4.0480379999999405</v>
      </c>
      <c r="BM113" s="340">
        <f t="shared" si="304"/>
        <v>4.0480379999999645</v>
      </c>
      <c r="BN113" s="340">
        <f t="shared" si="304"/>
        <v>4.0480379999999574</v>
      </c>
      <c r="BO113" s="340">
        <f t="shared" si="304"/>
        <v>4.0480379999999441</v>
      </c>
      <c r="BP113" s="340">
        <f t="shared" si="304"/>
        <v>4.0480379999999361</v>
      </c>
      <c r="BR113" s="340">
        <f t="shared" ref="BR113:BX113" si="305">($C72*BR72-$C71*BR71)/($C71*BR71)*100</f>
        <v>4.0480380000000018</v>
      </c>
      <c r="BS113" s="340">
        <f t="shared" si="305"/>
        <v>4.0480380000000054</v>
      </c>
      <c r="BT113" s="340">
        <f t="shared" si="305"/>
        <v>4.0480380000000054</v>
      </c>
      <c r="BU113" s="340">
        <f t="shared" si="305"/>
        <v>4.0480379999999947</v>
      </c>
      <c r="BV113" s="340">
        <f t="shared" si="305"/>
        <v>4.048037999999984</v>
      </c>
      <c r="BW113" s="340">
        <f t="shared" si="305"/>
        <v>4.0480379999999956</v>
      </c>
      <c r="BX113" s="340">
        <f t="shared" si="305"/>
        <v>4.0480379999999903</v>
      </c>
      <c r="BZ113" s="340">
        <f t="shared" ref="BZ113:CF113" si="306">($C72*BZ72-$C71*BZ71)/($C71*BZ71)*100</f>
        <v>4.048038</v>
      </c>
      <c r="CA113" s="340">
        <f t="shared" si="306"/>
        <v>4.0480380000000045</v>
      </c>
      <c r="CB113" s="340">
        <f t="shared" si="306"/>
        <v>4.0480380000000045</v>
      </c>
      <c r="CC113" s="340">
        <f t="shared" si="306"/>
        <v>4.0480379999999982</v>
      </c>
      <c r="CD113" s="340">
        <f t="shared" si="306"/>
        <v>4.0480379999999956</v>
      </c>
      <c r="CE113" s="340">
        <f t="shared" si="306"/>
        <v>4.0480379999999849</v>
      </c>
      <c r="CF113" s="340">
        <f t="shared" si="306"/>
        <v>4.0480380000000045</v>
      </c>
      <c r="CH113" s="340">
        <f t="shared" ref="CH113:CN113" si="307">($C72*CH72-$C71*CH71)/($C71*CH71)*100</f>
        <v>4.048037999999992</v>
      </c>
      <c r="CI113" s="340">
        <f t="shared" si="307"/>
        <v>4.0480380000000027</v>
      </c>
      <c r="CJ113" s="340">
        <f t="shared" si="307"/>
        <v>4.0480380000000027</v>
      </c>
      <c r="CK113" s="340">
        <f t="shared" si="307"/>
        <v>4.0480379999999805</v>
      </c>
      <c r="CL113" s="340">
        <f t="shared" si="307"/>
        <v>4.0480379999999663</v>
      </c>
      <c r="CM113" s="340">
        <f t="shared" si="307"/>
        <v>4.0480379999999831</v>
      </c>
      <c r="CN113" s="340">
        <f t="shared" si="307"/>
        <v>4.048037999999992</v>
      </c>
    </row>
    <row r="114" spans="2:92" s="204" customFormat="1" ht="18.75">
      <c r="B114" s="8">
        <f t="shared" si="67"/>
        <v>2045</v>
      </c>
      <c r="C114" s="302"/>
      <c r="D114" s="313"/>
      <c r="E114" s="225"/>
      <c r="F114" s="340">
        <f t="shared" si="16"/>
        <v>4.0480380000000027</v>
      </c>
      <c r="G114" s="340">
        <f t="shared" si="16"/>
        <v>4.0480380000000125</v>
      </c>
      <c r="H114" s="340">
        <f t="shared" si="16"/>
        <v>4.0480380000000125</v>
      </c>
      <c r="I114" s="340">
        <f t="shared" si="16"/>
        <v>4.0480380000000054</v>
      </c>
      <c r="J114" s="340">
        <f t="shared" si="16"/>
        <v>4.048038000000008</v>
      </c>
      <c r="K114" s="340">
        <f t="shared" si="16"/>
        <v>4.048038</v>
      </c>
      <c r="L114" s="340">
        <f t="shared" si="16"/>
        <v>4.0480380000000036</v>
      </c>
      <c r="N114" s="340">
        <f t="shared" ref="N114:T114" si="308">($C73*N73-$C72*N72)/($C72*N72)*100</f>
        <v>4.048038</v>
      </c>
      <c r="O114" s="340">
        <f t="shared" si="308"/>
        <v>4.0480379999999991</v>
      </c>
      <c r="P114" s="340">
        <f t="shared" si="308"/>
        <v>4.0480379999999991</v>
      </c>
      <c r="Q114" s="340">
        <f t="shared" si="308"/>
        <v>4.0480380000000062</v>
      </c>
      <c r="R114" s="340">
        <f t="shared" si="308"/>
        <v>4.0480379999999929</v>
      </c>
      <c r="S114" s="340">
        <f t="shared" si="308"/>
        <v>4.0480379999999965</v>
      </c>
      <c r="T114" s="340">
        <f t="shared" si="308"/>
        <v>4.0480380000000116</v>
      </c>
      <c r="V114" s="340">
        <f t="shared" ref="V114:AB114" si="309">($C73*V73-$C72*V72)/($C72*V72)*100</f>
        <v>4.0480380000000009</v>
      </c>
      <c r="W114" s="340">
        <f t="shared" si="309"/>
        <v>4.0480380000000169</v>
      </c>
      <c r="X114" s="340">
        <f t="shared" si="309"/>
        <v>4.0480380000000169</v>
      </c>
      <c r="Y114" s="340">
        <f t="shared" si="309"/>
        <v>4.0480379999999974</v>
      </c>
      <c r="Z114" s="340">
        <f t="shared" si="309"/>
        <v>4.0480379999999929</v>
      </c>
      <c r="AA114" s="340">
        <f t="shared" si="309"/>
        <v>4.048038000000016</v>
      </c>
      <c r="AB114" s="340">
        <f t="shared" si="309"/>
        <v>4.0480380000000062</v>
      </c>
      <c r="AD114" s="340">
        <f t="shared" ref="AD114:AJ114" si="310">($C73*AD73-$C72*AD72)/($C72*AD72)*100</f>
        <v>4.0480380000000062</v>
      </c>
      <c r="AE114" s="340">
        <f t="shared" si="310"/>
        <v>4.0480379999999876</v>
      </c>
      <c r="AF114" s="340">
        <f t="shared" si="310"/>
        <v>4.0480379999999876</v>
      </c>
      <c r="AG114" s="340">
        <f t="shared" si="310"/>
        <v>4.0480380000000142</v>
      </c>
      <c r="AH114" s="340">
        <f t="shared" si="310"/>
        <v>4.0480380000000036</v>
      </c>
      <c r="AI114" s="340">
        <f t="shared" si="310"/>
        <v>4.0480380000000018</v>
      </c>
      <c r="AJ114" s="340">
        <f t="shared" si="310"/>
        <v>4.0480380000000107</v>
      </c>
      <c r="AL114" s="340">
        <f t="shared" ref="AL114:AR114" si="311">($C73*AL73-$C72*AL72)/($C72*AL72)*100</f>
        <v>4.0480379999999991</v>
      </c>
      <c r="AM114" s="340">
        <f t="shared" si="311"/>
        <v>4.048038</v>
      </c>
      <c r="AN114" s="340">
        <f t="shared" si="311"/>
        <v>4.048038</v>
      </c>
      <c r="AO114" s="340">
        <f t="shared" si="311"/>
        <v>4.0480380000000062</v>
      </c>
      <c r="AP114" s="340">
        <f t="shared" si="311"/>
        <v>4.048038000000016</v>
      </c>
      <c r="AQ114" s="340">
        <f t="shared" si="311"/>
        <v>4.0480380000000027</v>
      </c>
      <c r="AR114" s="340">
        <f t="shared" si="311"/>
        <v>4.0480380000000089</v>
      </c>
      <c r="AT114" s="340">
        <f t="shared" ref="AT114:AZ114" si="312">($C73*AT73-$C72*AT72)/($C72*AT72)*100</f>
        <v>4.0480379999999831</v>
      </c>
      <c r="AU114" s="340">
        <f t="shared" si="312"/>
        <v>4.0480379999999903</v>
      </c>
      <c r="AV114" s="340">
        <f t="shared" si="312"/>
        <v>4.0480379999999903</v>
      </c>
      <c r="AW114" s="340">
        <f t="shared" si="312"/>
        <v>4.0480379999999858</v>
      </c>
      <c r="AX114" s="340">
        <f t="shared" si="312"/>
        <v>4.0480380000000054</v>
      </c>
      <c r="AY114" s="340">
        <f t="shared" si="312"/>
        <v>4.0480379999999698</v>
      </c>
      <c r="AZ114" s="340">
        <f t="shared" si="312"/>
        <v>4.0480380000000036</v>
      </c>
      <c r="BB114" s="340">
        <f t="shared" ref="BB114:BH114" si="313">($C73*BB73-$C72*BB72)/($C72*BB72)*100</f>
        <v>4.0480380000000133</v>
      </c>
      <c r="BC114" s="340">
        <f t="shared" si="313"/>
        <v>4.048038</v>
      </c>
      <c r="BD114" s="340">
        <f t="shared" si="313"/>
        <v>4.048038</v>
      </c>
      <c r="BE114" s="340">
        <f t="shared" si="313"/>
        <v>4.0480380000000062</v>
      </c>
      <c r="BF114" s="340">
        <f t="shared" si="313"/>
        <v>4.0480379999999982</v>
      </c>
      <c r="BG114" s="340">
        <f t="shared" si="313"/>
        <v>4.0480380000000089</v>
      </c>
      <c r="BH114" s="340">
        <f t="shared" si="313"/>
        <v>4.0480380000000107</v>
      </c>
      <c r="BJ114" s="340">
        <f t="shared" ref="BJ114:BP114" si="314">($C73*BJ73-$C72*BJ72)/($C72*BJ72)*100</f>
        <v>4.0480380000000267</v>
      </c>
      <c r="BK114" s="340">
        <f t="shared" si="314"/>
        <v>4.04803800000004</v>
      </c>
      <c r="BL114" s="340">
        <f t="shared" si="314"/>
        <v>4.04803800000004</v>
      </c>
      <c r="BM114" s="340">
        <f t="shared" si="314"/>
        <v>4.048038000000016</v>
      </c>
      <c r="BN114" s="340">
        <f t="shared" si="314"/>
        <v>4.0480380000000222</v>
      </c>
      <c r="BO114" s="340">
        <f t="shared" si="314"/>
        <v>4.0480380000000356</v>
      </c>
      <c r="BP114" s="340">
        <f t="shared" si="314"/>
        <v>4.0480380000000427</v>
      </c>
      <c r="BR114" s="340">
        <f t="shared" ref="BR114:BX114" si="315">($C73*BR73-$C72*BR72)/($C72*BR72)*100</f>
        <v>4.0480380000000444</v>
      </c>
      <c r="BS114" s="340">
        <f t="shared" si="315"/>
        <v>4.0480380000000338</v>
      </c>
      <c r="BT114" s="340">
        <f t="shared" si="315"/>
        <v>4.0480380000000338</v>
      </c>
      <c r="BU114" s="340">
        <f t="shared" si="315"/>
        <v>4.0480380000000515</v>
      </c>
      <c r="BV114" s="340">
        <f t="shared" si="315"/>
        <v>4.0480380000000444</v>
      </c>
      <c r="BW114" s="340">
        <f t="shared" si="315"/>
        <v>4.0480380000000498</v>
      </c>
      <c r="BX114" s="340">
        <f t="shared" si="315"/>
        <v>4.0480380000000409</v>
      </c>
      <c r="BZ114" s="340">
        <f t="shared" ref="BZ114:CF114" si="316">($C73*BZ73-$C72*BZ72)/($C72*BZ72)*100</f>
        <v>4.0480380000000036</v>
      </c>
      <c r="CA114" s="340">
        <f t="shared" si="316"/>
        <v>4.048038</v>
      </c>
      <c r="CB114" s="340">
        <f t="shared" si="316"/>
        <v>4.048038</v>
      </c>
      <c r="CC114" s="340">
        <f t="shared" si="316"/>
        <v>4.0480380000000018</v>
      </c>
      <c r="CD114" s="340">
        <f t="shared" si="316"/>
        <v>4.048038</v>
      </c>
      <c r="CE114" s="340">
        <f t="shared" si="316"/>
        <v>4.0480380000000062</v>
      </c>
      <c r="CF114" s="340">
        <f t="shared" si="316"/>
        <v>4.0480380000000027</v>
      </c>
      <c r="CH114" s="340">
        <f t="shared" ref="CH114:CN114" si="317">($C73*CH73-$C72*CH72)/($C72*CH72)*100</f>
        <v>4.0480380000000107</v>
      </c>
      <c r="CI114" s="340">
        <f t="shared" si="317"/>
        <v>4.0480379999999982</v>
      </c>
      <c r="CJ114" s="340">
        <f t="shared" si="317"/>
        <v>4.0480379999999982</v>
      </c>
      <c r="CK114" s="340">
        <f t="shared" si="317"/>
        <v>4.0480380000000187</v>
      </c>
      <c r="CL114" s="340">
        <f t="shared" si="317"/>
        <v>4.0480380000000302</v>
      </c>
      <c r="CM114" s="340">
        <f t="shared" si="317"/>
        <v>4.0480380000000213</v>
      </c>
      <c r="CN114" s="340">
        <f t="shared" si="317"/>
        <v>4.0480380000000098</v>
      </c>
    </row>
    <row r="115" spans="2:92" s="204" customFormat="1" ht="18.75">
      <c r="B115" s="8">
        <f t="shared" si="67"/>
        <v>2046</v>
      </c>
      <c r="C115" s="302"/>
      <c r="D115" s="313"/>
      <c r="E115" s="225"/>
      <c r="F115" s="340">
        <f t="shared" si="16"/>
        <v>4.0480379999999867</v>
      </c>
      <c r="G115" s="340">
        <f t="shared" si="16"/>
        <v>4.0480379999999778</v>
      </c>
      <c r="H115" s="340">
        <f t="shared" si="16"/>
        <v>4.0480379999999778</v>
      </c>
      <c r="I115" s="340">
        <f t="shared" si="16"/>
        <v>4.0480379999999894</v>
      </c>
      <c r="J115" s="340">
        <f t="shared" si="16"/>
        <v>4.048037999999992</v>
      </c>
      <c r="K115" s="340">
        <f t="shared" si="16"/>
        <v>4.0480379999999938</v>
      </c>
      <c r="L115" s="340">
        <f t="shared" si="16"/>
        <v>4.0480380000000045</v>
      </c>
      <c r="N115" s="340">
        <f t="shared" ref="N115:T115" si="318">($C74*N74-$C73*N73)/($C73*N73)*100</f>
        <v>4.0480379999999903</v>
      </c>
      <c r="O115" s="340">
        <f t="shared" si="318"/>
        <v>4.048038</v>
      </c>
      <c r="P115" s="340">
        <f t="shared" si="318"/>
        <v>4.048038</v>
      </c>
      <c r="Q115" s="340">
        <f t="shared" si="318"/>
        <v>4.0480379999999929</v>
      </c>
      <c r="R115" s="340">
        <f t="shared" si="318"/>
        <v>4.0480379999999974</v>
      </c>
      <c r="S115" s="340">
        <f t="shared" si="318"/>
        <v>4.048038</v>
      </c>
      <c r="T115" s="340">
        <f t="shared" si="318"/>
        <v>4.0480379999999876</v>
      </c>
      <c r="V115" s="340">
        <f t="shared" ref="V115:AB115" si="319">($C74*V74-$C73*V73)/($C73*V73)*100</f>
        <v>4.0480379999999911</v>
      </c>
      <c r="W115" s="340">
        <f t="shared" si="319"/>
        <v>4.0480379999999858</v>
      </c>
      <c r="X115" s="340">
        <f t="shared" si="319"/>
        <v>4.0480379999999858</v>
      </c>
      <c r="Y115" s="340">
        <f t="shared" si="319"/>
        <v>4.048037999999992</v>
      </c>
      <c r="Z115" s="340">
        <f t="shared" si="319"/>
        <v>4.0480380000000054</v>
      </c>
      <c r="AA115" s="340">
        <f t="shared" si="319"/>
        <v>4.0480379999999911</v>
      </c>
      <c r="AB115" s="340">
        <f t="shared" si="319"/>
        <v>4.0480379999999965</v>
      </c>
      <c r="AD115" s="340">
        <f t="shared" ref="AD115:AJ115" si="320">($C74*AD74-$C73*AD73)/($C73*AD73)*100</f>
        <v>4.0480379999999938</v>
      </c>
      <c r="AE115" s="340">
        <f t="shared" si="320"/>
        <v>4.0480380000000062</v>
      </c>
      <c r="AF115" s="340">
        <f t="shared" si="320"/>
        <v>4.0480380000000062</v>
      </c>
      <c r="AG115" s="340">
        <f t="shared" si="320"/>
        <v>4.0480379999999796</v>
      </c>
      <c r="AH115" s="340">
        <f t="shared" si="320"/>
        <v>4.0480379999999965</v>
      </c>
      <c r="AI115" s="340">
        <f t="shared" si="320"/>
        <v>4.048037999999992</v>
      </c>
      <c r="AJ115" s="340">
        <f t="shared" si="320"/>
        <v>4.0480379999999947</v>
      </c>
      <c r="AL115" s="340">
        <f t="shared" ref="AL115:AR115" si="321">($C74*AL74-$C73*AL73)/($C73*AL73)*100</f>
        <v>4.0480380000000133</v>
      </c>
      <c r="AM115" s="340">
        <f t="shared" si="321"/>
        <v>4.0480380000000187</v>
      </c>
      <c r="AN115" s="340">
        <f t="shared" si="321"/>
        <v>4.0480380000000187</v>
      </c>
      <c r="AO115" s="340">
        <f t="shared" si="321"/>
        <v>4.0480380000000018</v>
      </c>
      <c r="AP115" s="340">
        <f t="shared" si="321"/>
        <v>4.0480379999999876</v>
      </c>
      <c r="AQ115" s="340">
        <f t="shared" si="321"/>
        <v>4.0480380000000036</v>
      </c>
      <c r="AR115" s="340">
        <f t="shared" si="321"/>
        <v>4.048038000000008</v>
      </c>
      <c r="AT115" s="340">
        <f t="shared" ref="AT115:AZ115" si="322">($C74*AT74-$C73*AT73)/($C73*AT73)*100</f>
        <v>4.0480379999999894</v>
      </c>
      <c r="AU115" s="340">
        <f t="shared" si="322"/>
        <v>4.0480379999999867</v>
      </c>
      <c r="AV115" s="340">
        <f t="shared" si="322"/>
        <v>4.0480379999999867</v>
      </c>
      <c r="AW115" s="340">
        <f t="shared" si="322"/>
        <v>4.0480379999999947</v>
      </c>
      <c r="AX115" s="340">
        <f t="shared" si="322"/>
        <v>4.0480380000000009</v>
      </c>
      <c r="AY115" s="340">
        <f t="shared" si="322"/>
        <v>4.0480379999999965</v>
      </c>
      <c r="AZ115" s="340">
        <f t="shared" si="322"/>
        <v>4.0480379999999849</v>
      </c>
      <c r="BB115" s="340">
        <f t="shared" ref="BB115:BH115" si="323">($C74*BB74-$C73*BB73)/($C73*BB73)*100</f>
        <v>4.0480379999999823</v>
      </c>
      <c r="BC115" s="340">
        <f t="shared" si="323"/>
        <v>4.0480379999999974</v>
      </c>
      <c r="BD115" s="340">
        <f t="shared" si="323"/>
        <v>4.0480379999999974</v>
      </c>
      <c r="BE115" s="340">
        <f t="shared" si="323"/>
        <v>4.048037999999992</v>
      </c>
      <c r="BF115" s="340">
        <f t="shared" si="323"/>
        <v>4.0480379999999894</v>
      </c>
      <c r="BG115" s="340">
        <f t="shared" si="323"/>
        <v>4.0480379999999867</v>
      </c>
      <c r="BH115" s="340">
        <f t="shared" si="323"/>
        <v>4.0480379999999938</v>
      </c>
      <c r="BJ115" s="340">
        <f t="shared" ref="BJ115:BP115" si="324">($C74*BJ74-$C73*BJ73)/($C73*BJ73)*100</f>
        <v>4.0480380000000027</v>
      </c>
      <c r="BK115" s="340">
        <f t="shared" si="324"/>
        <v>4.0480379999999849</v>
      </c>
      <c r="BL115" s="340">
        <f t="shared" si="324"/>
        <v>4.0480379999999849</v>
      </c>
      <c r="BM115" s="340">
        <f t="shared" si="324"/>
        <v>4.0480379999999965</v>
      </c>
      <c r="BN115" s="340">
        <f t="shared" si="324"/>
        <v>4.0480379999999903</v>
      </c>
      <c r="BO115" s="340">
        <f t="shared" si="324"/>
        <v>4.0480379999999929</v>
      </c>
      <c r="BP115" s="340">
        <f t="shared" si="324"/>
        <v>4.0480379999999911</v>
      </c>
      <c r="BR115" s="340">
        <f t="shared" ref="BR115:BX115" si="325">($C74*BR74-$C73*BR73)/($C73*BR73)*100</f>
        <v>4.0480379999999894</v>
      </c>
      <c r="BS115" s="340">
        <f t="shared" si="325"/>
        <v>4.0480380000000027</v>
      </c>
      <c r="BT115" s="340">
        <f t="shared" si="325"/>
        <v>4.0480380000000027</v>
      </c>
      <c r="BU115" s="340">
        <f t="shared" si="325"/>
        <v>4.0480379999999974</v>
      </c>
      <c r="BV115" s="340">
        <f t="shared" si="325"/>
        <v>4.048037999999992</v>
      </c>
      <c r="BW115" s="340">
        <f t="shared" si="325"/>
        <v>4.0480379999999938</v>
      </c>
      <c r="BX115" s="340">
        <f t="shared" si="325"/>
        <v>4.048038</v>
      </c>
      <c r="BZ115" s="340">
        <f t="shared" ref="BZ115:CF115" si="326">($C74*BZ74-$C73*BZ73)/($C73*BZ73)*100</f>
        <v>4.0480380000000018</v>
      </c>
      <c r="CA115" s="340">
        <f t="shared" si="326"/>
        <v>4.0480379999999911</v>
      </c>
      <c r="CB115" s="340">
        <f t="shared" si="326"/>
        <v>4.0480379999999911</v>
      </c>
      <c r="CC115" s="340">
        <f t="shared" si="326"/>
        <v>4.0480379999999965</v>
      </c>
      <c r="CD115" s="340">
        <f t="shared" si="326"/>
        <v>4.0480379999999903</v>
      </c>
      <c r="CE115" s="340">
        <f t="shared" si="326"/>
        <v>4.0480379999999911</v>
      </c>
      <c r="CF115" s="340">
        <f t="shared" si="326"/>
        <v>4.0480379999999956</v>
      </c>
      <c r="CH115" s="340">
        <f t="shared" ref="CH115:CN115" si="327">($C74*CH74-$C73*CH73)/($C73*CH73)*100</f>
        <v>4.0480380000000444</v>
      </c>
      <c r="CI115" s="340">
        <f t="shared" si="327"/>
        <v>4.04803800000004</v>
      </c>
      <c r="CJ115" s="340">
        <f t="shared" si="327"/>
        <v>4.04803800000004</v>
      </c>
      <c r="CK115" s="340">
        <f t="shared" si="327"/>
        <v>4.048038000000024</v>
      </c>
      <c r="CL115" s="340">
        <f t="shared" si="327"/>
        <v>4.0480380000000213</v>
      </c>
      <c r="CM115" s="340">
        <f t="shared" si="327"/>
        <v>4.0480380000000284</v>
      </c>
      <c r="CN115" s="340">
        <f t="shared" si="327"/>
        <v>4.0480380000000347</v>
      </c>
    </row>
    <row r="116" spans="2:92" s="204" customFormat="1" ht="18.75">
      <c r="B116" s="8">
        <f t="shared" si="67"/>
        <v>2047</v>
      </c>
      <c r="C116" s="302"/>
      <c r="D116" s="313"/>
      <c r="E116" s="225"/>
      <c r="F116" s="340">
        <f t="shared" si="16"/>
        <v>4.0480379999999974</v>
      </c>
      <c r="G116" s="340">
        <f t="shared" si="16"/>
        <v>4.0480380000000018</v>
      </c>
      <c r="H116" s="340">
        <f t="shared" si="16"/>
        <v>4.0480380000000018</v>
      </c>
      <c r="I116" s="340">
        <f t="shared" si="16"/>
        <v>4.048038</v>
      </c>
      <c r="J116" s="340">
        <f t="shared" si="16"/>
        <v>4.0480379999999903</v>
      </c>
      <c r="K116" s="340">
        <f t="shared" si="16"/>
        <v>4.0480379999999956</v>
      </c>
      <c r="L116" s="340">
        <f t="shared" si="16"/>
        <v>4.0480379999999876</v>
      </c>
      <c r="N116" s="340">
        <f t="shared" ref="N116:T116" si="328">($C75*N75-$C74*N74)/($C74*N74)*100</f>
        <v>4.0480379999999965</v>
      </c>
      <c r="O116" s="340">
        <f t="shared" si="328"/>
        <v>4.0480379999999823</v>
      </c>
      <c r="P116" s="340">
        <f t="shared" si="328"/>
        <v>4.0480379999999823</v>
      </c>
      <c r="Q116" s="340">
        <f t="shared" si="328"/>
        <v>4.048037999999984</v>
      </c>
      <c r="R116" s="340">
        <f t="shared" si="328"/>
        <v>4.0480379999999858</v>
      </c>
      <c r="S116" s="340">
        <f t="shared" si="328"/>
        <v>4.0480379999999805</v>
      </c>
      <c r="T116" s="340">
        <f t="shared" si="328"/>
        <v>4.0480379999999831</v>
      </c>
      <c r="V116" s="340">
        <f t="shared" ref="V116:AB116" si="329">($C75*V75-$C74*V74)/($C74*V74)*100</f>
        <v>4.0480379999999885</v>
      </c>
      <c r="W116" s="340">
        <f t="shared" si="329"/>
        <v>4.0480379999999876</v>
      </c>
      <c r="X116" s="340">
        <f t="shared" si="329"/>
        <v>4.0480379999999876</v>
      </c>
      <c r="Y116" s="340">
        <f t="shared" si="329"/>
        <v>4.0480379999999903</v>
      </c>
      <c r="Z116" s="340">
        <f t="shared" si="329"/>
        <v>4.0480379999999805</v>
      </c>
      <c r="AA116" s="340">
        <f t="shared" si="329"/>
        <v>4.0480379999999867</v>
      </c>
      <c r="AB116" s="340">
        <f t="shared" si="329"/>
        <v>4.048038</v>
      </c>
      <c r="AD116" s="340">
        <f t="shared" ref="AD116:AJ116" si="330">($C75*AD75-$C74*AD74)/($C74*AD74)*100</f>
        <v>4.0480379999999885</v>
      </c>
      <c r="AE116" s="340">
        <f t="shared" si="330"/>
        <v>4.0480379999999778</v>
      </c>
      <c r="AF116" s="340">
        <f t="shared" si="330"/>
        <v>4.0480379999999778</v>
      </c>
      <c r="AG116" s="340">
        <f t="shared" si="330"/>
        <v>4.048037999999992</v>
      </c>
      <c r="AH116" s="340">
        <f t="shared" si="330"/>
        <v>4.0480379999999956</v>
      </c>
      <c r="AI116" s="340">
        <f t="shared" si="330"/>
        <v>4.0480379999999867</v>
      </c>
      <c r="AJ116" s="340">
        <f t="shared" si="330"/>
        <v>4.0480379999999903</v>
      </c>
      <c r="AL116" s="340">
        <f t="shared" ref="AL116:AR116" si="331">($C75*AL75-$C74*AL74)/($C74*AL74)*100</f>
        <v>4.0480379999999645</v>
      </c>
      <c r="AM116" s="340">
        <f t="shared" si="331"/>
        <v>4.048037999999976</v>
      </c>
      <c r="AN116" s="340">
        <f t="shared" si="331"/>
        <v>4.048037999999976</v>
      </c>
      <c r="AO116" s="340">
        <f t="shared" si="331"/>
        <v>4.0480379999999672</v>
      </c>
      <c r="AP116" s="340">
        <f t="shared" si="331"/>
        <v>4.0480379999999956</v>
      </c>
      <c r="AQ116" s="340">
        <f t="shared" si="331"/>
        <v>4.0480379999999814</v>
      </c>
      <c r="AR116" s="340">
        <f t="shared" si="331"/>
        <v>4.0480379999999769</v>
      </c>
      <c r="AT116" s="340">
        <f t="shared" ref="AT116:AZ116" si="332">($C75*AT75-$C74*AT74)/($C74*AT74)*100</f>
        <v>4.0480380000000089</v>
      </c>
      <c r="AU116" s="340">
        <f t="shared" si="332"/>
        <v>4.0480380000000276</v>
      </c>
      <c r="AV116" s="340">
        <f t="shared" si="332"/>
        <v>4.0480380000000276</v>
      </c>
      <c r="AW116" s="340">
        <f t="shared" si="332"/>
        <v>4.0480380000000142</v>
      </c>
      <c r="AX116" s="340">
        <f t="shared" si="332"/>
        <v>4.048037999999992</v>
      </c>
      <c r="AY116" s="340">
        <f t="shared" si="332"/>
        <v>4.048038000000016</v>
      </c>
      <c r="AZ116" s="340">
        <f t="shared" si="332"/>
        <v>4.048038</v>
      </c>
      <c r="BB116" s="340">
        <f t="shared" ref="BB116:BH116" si="333">($C75*BB75-$C74*BB74)/($C74*BB74)*100</f>
        <v>4.048037999999992</v>
      </c>
      <c r="BC116" s="340">
        <f t="shared" si="333"/>
        <v>4.0480379999999903</v>
      </c>
      <c r="BD116" s="340">
        <f t="shared" si="333"/>
        <v>4.0480379999999903</v>
      </c>
      <c r="BE116" s="340">
        <f t="shared" si="333"/>
        <v>4.0480379999999858</v>
      </c>
      <c r="BF116" s="340">
        <f t="shared" si="333"/>
        <v>4.0480379999999929</v>
      </c>
      <c r="BG116" s="340">
        <f t="shared" si="333"/>
        <v>4.0480379999999876</v>
      </c>
      <c r="BH116" s="340">
        <f t="shared" si="333"/>
        <v>4.0480379999999956</v>
      </c>
      <c r="BJ116" s="340">
        <f t="shared" ref="BJ116:BP116" si="334">($C75*BJ75-$C74*BJ74)/($C74*BJ74)*100</f>
        <v>4.0480379999999663</v>
      </c>
      <c r="BK116" s="340">
        <f t="shared" si="334"/>
        <v>4.0480379999999645</v>
      </c>
      <c r="BL116" s="340">
        <f t="shared" si="334"/>
        <v>4.0480379999999645</v>
      </c>
      <c r="BM116" s="340">
        <f t="shared" si="334"/>
        <v>4.048037999999976</v>
      </c>
      <c r="BN116" s="340">
        <f t="shared" si="334"/>
        <v>4.0480379999999707</v>
      </c>
      <c r="BO116" s="340">
        <f t="shared" si="334"/>
        <v>4.0480379999999716</v>
      </c>
      <c r="BP116" s="340">
        <f t="shared" si="334"/>
        <v>4.0480379999999592</v>
      </c>
      <c r="BR116" s="340">
        <f t="shared" ref="BR116:BX116" si="335">($C75*BR75-$C74*BR74)/($C74*BR74)*100</f>
        <v>4.0480379999999885</v>
      </c>
      <c r="BS116" s="340">
        <f t="shared" si="335"/>
        <v>4.048037999999984</v>
      </c>
      <c r="BT116" s="340">
        <f t="shared" si="335"/>
        <v>4.048037999999984</v>
      </c>
      <c r="BU116" s="340">
        <f t="shared" si="335"/>
        <v>4.0480379999999903</v>
      </c>
      <c r="BV116" s="340">
        <f t="shared" si="335"/>
        <v>4.0480379999999911</v>
      </c>
      <c r="BW116" s="340">
        <f t="shared" si="335"/>
        <v>4.0480379999999769</v>
      </c>
      <c r="BX116" s="340">
        <f t="shared" si="335"/>
        <v>4.0480379999999831</v>
      </c>
      <c r="BZ116" s="340">
        <f t="shared" ref="BZ116:CF116" si="336">($C75*BZ75-$C74*BZ74)/($C74*BZ74)*100</f>
        <v>4.0480379999999885</v>
      </c>
      <c r="CA116" s="340">
        <f t="shared" si="336"/>
        <v>4.0480379999999974</v>
      </c>
      <c r="CB116" s="340">
        <f t="shared" si="336"/>
        <v>4.0480379999999974</v>
      </c>
      <c r="CC116" s="340">
        <f t="shared" si="336"/>
        <v>4.048037999999992</v>
      </c>
      <c r="CD116" s="340">
        <f t="shared" si="336"/>
        <v>4.0480379999999965</v>
      </c>
      <c r="CE116" s="340">
        <f t="shared" si="336"/>
        <v>4.048038</v>
      </c>
      <c r="CF116" s="340">
        <f t="shared" si="336"/>
        <v>4.0480379999999903</v>
      </c>
      <c r="CH116" s="340">
        <f t="shared" ref="CH116:CN116" si="337">($C75*CH75-$C74*CH74)/($C74*CH74)*100</f>
        <v>4.0480379999999379</v>
      </c>
      <c r="CI116" s="340">
        <f t="shared" si="337"/>
        <v>4.0480379999999476</v>
      </c>
      <c r="CJ116" s="340">
        <f t="shared" si="337"/>
        <v>4.0480379999999476</v>
      </c>
      <c r="CK116" s="340">
        <f t="shared" si="337"/>
        <v>4.0480379999999636</v>
      </c>
      <c r="CL116" s="340">
        <f t="shared" si="337"/>
        <v>4.0480379999999512</v>
      </c>
      <c r="CM116" s="340">
        <f t="shared" si="337"/>
        <v>4.0480379999999654</v>
      </c>
      <c r="CN116" s="340">
        <f t="shared" si="337"/>
        <v>4.0480379999999556</v>
      </c>
    </row>
    <row r="117" spans="2:92" s="204" customFormat="1" ht="18.75">
      <c r="B117" s="8">
        <f t="shared" si="67"/>
        <v>2048</v>
      </c>
      <c r="C117" s="302"/>
      <c r="D117" s="313"/>
      <c r="E117" s="225"/>
      <c r="F117" s="340">
        <f t="shared" si="16"/>
        <v>4.0480379999999938</v>
      </c>
      <c r="G117" s="340">
        <f t="shared" si="16"/>
        <v>4.0480379999999974</v>
      </c>
      <c r="H117" s="340">
        <f t="shared" si="16"/>
        <v>4.0480379999999974</v>
      </c>
      <c r="I117" s="340">
        <f t="shared" si="16"/>
        <v>4.0480380000000027</v>
      </c>
      <c r="J117" s="340">
        <f t="shared" si="16"/>
        <v>4.0480380000000018</v>
      </c>
      <c r="K117" s="340">
        <f t="shared" si="16"/>
        <v>4.0480379999999876</v>
      </c>
      <c r="L117" s="340">
        <f t="shared" si="16"/>
        <v>4.0480380000000036</v>
      </c>
      <c r="N117" s="340">
        <f t="shared" ref="N117:T117" si="338">($C76*N76-$C75*N75)/($C75*N75)*100</f>
        <v>4.0480379999999974</v>
      </c>
      <c r="O117" s="340">
        <f t="shared" si="338"/>
        <v>4.0480379999999982</v>
      </c>
      <c r="P117" s="340">
        <f t="shared" si="338"/>
        <v>4.0480379999999982</v>
      </c>
      <c r="Q117" s="340">
        <f t="shared" si="338"/>
        <v>4.0480379999999965</v>
      </c>
      <c r="R117" s="340">
        <f t="shared" si="338"/>
        <v>4.0480380000000116</v>
      </c>
      <c r="S117" s="340">
        <f t="shared" si="338"/>
        <v>4.0480380000000116</v>
      </c>
      <c r="T117" s="340">
        <f t="shared" si="338"/>
        <v>4.0480380000000045</v>
      </c>
      <c r="V117" s="340">
        <f t="shared" ref="V117:AB117" si="339">($C76*V76-$C75*V75)/($C75*V75)*100</f>
        <v>4.0480380000000062</v>
      </c>
      <c r="W117" s="340">
        <f t="shared" si="339"/>
        <v>4.0480379999999991</v>
      </c>
      <c r="X117" s="340">
        <f t="shared" si="339"/>
        <v>4.0480379999999991</v>
      </c>
      <c r="Y117" s="340">
        <f t="shared" si="339"/>
        <v>4.048038000000008</v>
      </c>
      <c r="Z117" s="340">
        <f t="shared" si="339"/>
        <v>4.0480380000000107</v>
      </c>
      <c r="AA117" s="340">
        <f t="shared" si="339"/>
        <v>4.0480380000000133</v>
      </c>
      <c r="AB117" s="340">
        <f t="shared" si="339"/>
        <v>4.048037999999984</v>
      </c>
      <c r="AD117" s="340">
        <f t="shared" ref="AD117:AJ117" si="340">($C76*AD76-$C75*AD75)/($C75*AD75)*100</f>
        <v>4.0480380000000009</v>
      </c>
      <c r="AE117" s="340">
        <f t="shared" si="340"/>
        <v>4.0480380000000018</v>
      </c>
      <c r="AF117" s="340">
        <f t="shared" si="340"/>
        <v>4.0480380000000018</v>
      </c>
      <c r="AG117" s="340">
        <f t="shared" si="340"/>
        <v>4.0480380000000107</v>
      </c>
      <c r="AH117" s="340">
        <f t="shared" si="340"/>
        <v>4.0480379999999876</v>
      </c>
      <c r="AI117" s="340">
        <f t="shared" si="340"/>
        <v>4.0480380000000062</v>
      </c>
      <c r="AJ117" s="340">
        <f t="shared" si="340"/>
        <v>4.048037999999992</v>
      </c>
      <c r="AL117" s="340">
        <f t="shared" ref="AL117:AR117" si="341">($C76*AL76-$C75*AL75)/($C75*AL75)*100</f>
        <v>4.0480379999999965</v>
      </c>
      <c r="AM117" s="340">
        <f t="shared" si="341"/>
        <v>4.0480379999999991</v>
      </c>
      <c r="AN117" s="340">
        <f t="shared" si="341"/>
        <v>4.0480379999999991</v>
      </c>
      <c r="AO117" s="340">
        <f t="shared" si="341"/>
        <v>4.0480380000000018</v>
      </c>
      <c r="AP117" s="340">
        <f t="shared" si="341"/>
        <v>4.0480379999999938</v>
      </c>
      <c r="AQ117" s="340">
        <f t="shared" si="341"/>
        <v>4.0480379999999938</v>
      </c>
      <c r="AR117" s="340">
        <f t="shared" si="341"/>
        <v>4.0480380000000045</v>
      </c>
      <c r="AT117" s="340">
        <f t="shared" ref="AT117:AZ117" si="342">($C76*AT76-$C75*AT75)/($C75*AT75)*100</f>
        <v>4.0480380000000116</v>
      </c>
      <c r="AU117" s="340">
        <f t="shared" si="342"/>
        <v>4.0480379999999938</v>
      </c>
      <c r="AV117" s="340">
        <f t="shared" si="342"/>
        <v>4.0480379999999938</v>
      </c>
      <c r="AW117" s="340">
        <f t="shared" si="342"/>
        <v>4.0480379999999965</v>
      </c>
      <c r="AX117" s="340">
        <f t="shared" si="342"/>
        <v>4.0480379999999938</v>
      </c>
      <c r="AY117" s="340">
        <f t="shared" si="342"/>
        <v>4.0480380000000036</v>
      </c>
      <c r="AZ117" s="340">
        <f t="shared" si="342"/>
        <v>4.0480380000000054</v>
      </c>
      <c r="BB117" s="340">
        <f t="shared" ref="BB117:BH117" si="343">($C76*BB76-$C75*BB75)/($C75*BB75)*100</f>
        <v>4.0480379999999965</v>
      </c>
      <c r="BC117" s="340">
        <f t="shared" si="343"/>
        <v>4.0480380000000027</v>
      </c>
      <c r="BD117" s="340">
        <f t="shared" si="343"/>
        <v>4.0480380000000027</v>
      </c>
      <c r="BE117" s="340">
        <f t="shared" si="343"/>
        <v>4.0480379999999982</v>
      </c>
      <c r="BF117" s="340">
        <f t="shared" si="343"/>
        <v>4.048038</v>
      </c>
      <c r="BG117" s="340">
        <f t="shared" si="343"/>
        <v>4.0480380000000169</v>
      </c>
      <c r="BH117" s="340">
        <f t="shared" si="343"/>
        <v>4.0480379999999911</v>
      </c>
      <c r="BJ117" s="340">
        <f t="shared" ref="BJ117:BP117" si="344">($C76*BJ76-$C75*BJ75)/($C75*BJ75)*100</f>
        <v>4.0480380000000187</v>
      </c>
      <c r="BK117" s="340">
        <f t="shared" si="344"/>
        <v>4.0480380000000311</v>
      </c>
      <c r="BL117" s="340">
        <f t="shared" si="344"/>
        <v>4.0480380000000311</v>
      </c>
      <c r="BM117" s="340">
        <f t="shared" si="344"/>
        <v>4.0480380000000231</v>
      </c>
      <c r="BN117" s="340">
        <f t="shared" si="344"/>
        <v>4.0480380000000293</v>
      </c>
      <c r="BO117" s="340">
        <f t="shared" si="344"/>
        <v>4.0480380000000151</v>
      </c>
      <c r="BP117" s="340">
        <f t="shared" si="344"/>
        <v>4.0480380000000249</v>
      </c>
      <c r="BR117" s="340">
        <f t="shared" ref="BR117:BX117" si="345">($C76*BR76-$C75*BR75)/($C75*BR75)*100</f>
        <v>4.0480379999999743</v>
      </c>
      <c r="BS117" s="340">
        <f t="shared" si="345"/>
        <v>4.0480379999999689</v>
      </c>
      <c r="BT117" s="340">
        <f t="shared" si="345"/>
        <v>4.0480379999999689</v>
      </c>
      <c r="BU117" s="340">
        <f t="shared" si="345"/>
        <v>4.0480379999999512</v>
      </c>
      <c r="BV117" s="340">
        <f t="shared" si="345"/>
        <v>4.0480379999999654</v>
      </c>
      <c r="BW117" s="340">
        <f t="shared" si="345"/>
        <v>4.0480379999999716</v>
      </c>
      <c r="BX117" s="340">
        <f t="shared" si="345"/>
        <v>4.0480379999999636</v>
      </c>
      <c r="BZ117" s="340">
        <f t="shared" ref="BZ117:CF117" si="346">($C76*BZ76-$C75*BZ75)/($C75*BZ75)*100</f>
        <v>4.0480380000000036</v>
      </c>
      <c r="CA117" s="340">
        <f t="shared" si="346"/>
        <v>4.0480379999999947</v>
      </c>
      <c r="CB117" s="340">
        <f t="shared" si="346"/>
        <v>4.0480379999999947</v>
      </c>
      <c r="CC117" s="340">
        <f t="shared" si="346"/>
        <v>4.0480380000000036</v>
      </c>
      <c r="CD117" s="340">
        <f t="shared" si="346"/>
        <v>4.0480380000000036</v>
      </c>
      <c r="CE117" s="340">
        <f t="shared" si="346"/>
        <v>4.0480379999999903</v>
      </c>
      <c r="CF117" s="340">
        <f t="shared" si="346"/>
        <v>4.0480380000000045</v>
      </c>
      <c r="CH117" s="340">
        <f t="shared" ref="CH117:CN117" si="347">($C76*CH76-$C75*CH75)/($C75*CH75)*100</f>
        <v>4.048037999999984</v>
      </c>
      <c r="CI117" s="340">
        <f t="shared" si="347"/>
        <v>4.0480380000000054</v>
      </c>
      <c r="CJ117" s="340">
        <f t="shared" si="347"/>
        <v>4.0480380000000054</v>
      </c>
      <c r="CK117" s="340">
        <f t="shared" si="347"/>
        <v>4.0480379999999823</v>
      </c>
      <c r="CL117" s="340">
        <f t="shared" si="347"/>
        <v>4.0480380000000009</v>
      </c>
      <c r="CM117" s="340">
        <f t="shared" si="347"/>
        <v>4.0480379999999858</v>
      </c>
      <c r="CN117" s="340">
        <f t="shared" si="347"/>
        <v>4.0480379999999965</v>
      </c>
    </row>
    <row r="118" spans="2:92" s="204" customFormat="1" ht="18.75">
      <c r="B118" s="8">
        <f t="shared" si="67"/>
        <v>2049</v>
      </c>
      <c r="C118" s="302"/>
      <c r="D118" s="313"/>
      <c r="E118" s="225"/>
      <c r="F118" s="340">
        <f t="shared" si="16"/>
        <v>4.0480379999999982</v>
      </c>
      <c r="G118" s="340">
        <f t="shared" si="16"/>
        <v>4.0480379999999911</v>
      </c>
      <c r="H118" s="340">
        <f t="shared" si="16"/>
        <v>4.0480379999999911</v>
      </c>
      <c r="I118" s="340">
        <f t="shared" si="16"/>
        <v>4.0480379999999938</v>
      </c>
      <c r="J118" s="340">
        <f t="shared" si="16"/>
        <v>4.0480379999999894</v>
      </c>
      <c r="K118" s="340">
        <f t="shared" si="16"/>
        <v>4.0480380000000018</v>
      </c>
      <c r="L118" s="340">
        <f t="shared" si="16"/>
        <v>4.0480379999999965</v>
      </c>
      <c r="N118" s="340">
        <f t="shared" ref="N118:T118" si="348">($C77*N77-$C76*N76)/($C76*N76)*100</f>
        <v>4.0480380000000027</v>
      </c>
      <c r="O118" s="340">
        <f t="shared" si="348"/>
        <v>4.0480380000000125</v>
      </c>
      <c r="P118" s="340">
        <f t="shared" si="348"/>
        <v>4.0480380000000125</v>
      </c>
      <c r="Q118" s="340">
        <f t="shared" si="348"/>
        <v>4.0480379999999965</v>
      </c>
      <c r="R118" s="340">
        <f t="shared" si="348"/>
        <v>4.0480379999999894</v>
      </c>
      <c r="S118" s="340">
        <f t="shared" si="348"/>
        <v>4.0480379999999947</v>
      </c>
      <c r="T118" s="340">
        <f t="shared" si="348"/>
        <v>4.0480380000000071</v>
      </c>
      <c r="V118" s="340">
        <f t="shared" ref="V118:AB118" si="349">($C77*V77-$C76*V76)/($C76*V76)*100</f>
        <v>4.0480379999999938</v>
      </c>
      <c r="W118" s="340">
        <f t="shared" si="349"/>
        <v>4.0480380000000036</v>
      </c>
      <c r="X118" s="340">
        <f t="shared" si="349"/>
        <v>4.0480380000000036</v>
      </c>
      <c r="Y118" s="340">
        <f t="shared" si="349"/>
        <v>4.0480379999999991</v>
      </c>
      <c r="Z118" s="340">
        <f t="shared" si="349"/>
        <v>4.0480379999999911</v>
      </c>
      <c r="AA118" s="340">
        <f t="shared" si="349"/>
        <v>4.0480379999999903</v>
      </c>
      <c r="AB118" s="340">
        <f t="shared" si="349"/>
        <v>4.0480380000000125</v>
      </c>
      <c r="AD118" s="340">
        <f t="shared" ref="AD118:AJ118" si="350">($C77*AD77-$C76*AD76)/($C76*AD76)*100</f>
        <v>4.0480379999999876</v>
      </c>
      <c r="AE118" s="340">
        <f t="shared" si="350"/>
        <v>4.0480380000000107</v>
      </c>
      <c r="AF118" s="340">
        <f t="shared" si="350"/>
        <v>4.0480380000000107</v>
      </c>
      <c r="AG118" s="340">
        <f t="shared" si="350"/>
        <v>4.0480379999999885</v>
      </c>
      <c r="AH118" s="340">
        <f t="shared" si="350"/>
        <v>4.0480380000000045</v>
      </c>
      <c r="AI118" s="340">
        <f t="shared" si="350"/>
        <v>4.0480379999999885</v>
      </c>
      <c r="AJ118" s="340">
        <f t="shared" si="350"/>
        <v>4.0480379999999956</v>
      </c>
      <c r="AL118" s="340">
        <f t="shared" ref="AL118:AR118" si="351">($C77*AL77-$C76*AL76)/($C76*AL76)*100</f>
        <v>4.0480379999999965</v>
      </c>
      <c r="AM118" s="340">
        <f t="shared" si="351"/>
        <v>4.0480379999999938</v>
      </c>
      <c r="AN118" s="340">
        <f t="shared" si="351"/>
        <v>4.0480379999999938</v>
      </c>
      <c r="AO118" s="340">
        <f t="shared" si="351"/>
        <v>4.0480379999999965</v>
      </c>
      <c r="AP118" s="340">
        <f t="shared" si="351"/>
        <v>4.0480380000000071</v>
      </c>
      <c r="AQ118" s="340">
        <f t="shared" si="351"/>
        <v>4.0480379999999965</v>
      </c>
      <c r="AR118" s="340">
        <f t="shared" si="351"/>
        <v>4.0480379999999965</v>
      </c>
      <c r="AT118" s="340">
        <f t="shared" ref="AT118:AZ118" si="352">($C77*AT77-$C76*AT76)/($C76*AT76)*100</f>
        <v>4.0480379999999805</v>
      </c>
      <c r="AU118" s="340">
        <f t="shared" si="352"/>
        <v>4.0480379999999974</v>
      </c>
      <c r="AV118" s="340">
        <f t="shared" si="352"/>
        <v>4.0480379999999974</v>
      </c>
      <c r="AW118" s="340">
        <f t="shared" si="352"/>
        <v>4.0480379999999876</v>
      </c>
      <c r="AX118" s="340">
        <f t="shared" si="352"/>
        <v>4.0480379999999965</v>
      </c>
      <c r="AY118" s="340">
        <f t="shared" si="352"/>
        <v>4.0480379999999849</v>
      </c>
      <c r="AZ118" s="340">
        <f t="shared" si="352"/>
        <v>4.048038</v>
      </c>
      <c r="BB118" s="340">
        <f t="shared" ref="BB118:BH118" si="353">($C77*BB77-$C76*BB76)/($C76*BB76)*100</f>
        <v>4.0480380000000098</v>
      </c>
      <c r="BC118" s="340">
        <f t="shared" si="353"/>
        <v>4.0480379999999867</v>
      </c>
      <c r="BD118" s="340">
        <f t="shared" si="353"/>
        <v>4.0480379999999867</v>
      </c>
      <c r="BE118" s="340">
        <f t="shared" si="353"/>
        <v>4.048038000000008</v>
      </c>
      <c r="BF118" s="340">
        <f t="shared" si="353"/>
        <v>4.0480380000000054</v>
      </c>
      <c r="BG118" s="340">
        <f t="shared" si="353"/>
        <v>4.0480379999999929</v>
      </c>
      <c r="BH118" s="340">
        <f t="shared" si="353"/>
        <v>4.0480380000000036</v>
      </c>
      <c r="BJ118" s="340">
        <f t="shared" ref="BJ118:BP118" si="354">($C77*BJ77-$C76*BJ76)/($C76*BJ76)*100</f>
        <v>4.0480380000000205</v>
      </c>
      <c r="BK118" s="340">
        <f t="shared" si="354"/>
        <v>4.0480380000000196</v>
      </c>
      <c r="BL118" s="340">
        <f t="shared" si="354"/>
        <v>4.0480380000000196</v>
      </c>
      <c r="BM118" s="340">
        <f t="shared" si="354"/>
        <v>4.0480380000000125</v>
      </c>
      <c r="BN118" s="340">
        <f t="shared" si="354"/>
        <v>4.0480380000000196</v>
      </c>
      <c r="BO118" s="340">
        <f t="shared" si="354"/>
        <v>4.0480380000000267</v>
      </c>
      <c r="BP118" s="340">
        <f t="shared" si="354"/>
        <v>4.0480380000000311</v>
      </c>
      <c r="BR118" s="340">
        <f t="shared" ref="BR118:BX118" si="355">($C77*BR77-$C76*BR76)/($C76*BR76)*100</f>
        <v>4.048037999999984</v>
      </c>
      <c r="BS118" s="340">
        <f t="shared" si="355"/>
        <v>4.0480379999999965</v>
      </c>
      <c r="BT118" s="340">
        <f t="shared" si="355"/>
        <v>4.0480379999999965</v>
      </c>
      <c r="BU118" s="340">
        <f t="shared" si="355"/>
        <v>4.0480380000000045</v>
      </c>
      <c r="BV118" s="340">
        <f t="shared" si="355"/>
        <v>4.0480380000000009</v>
      </c>
      <c r="BW118" s="340">
        <f t="shared" si="355"/>
        <v>4.0480379999999982</v>
      </c>
      <c r="BX118" s="340">
        <f t="shared" si="355"/>
        <v>4.0480380000000116</v>
      </c>
      <c r="BZ118" s="340">
        <f t="shared" ref="BZ118:CF118" si="356">($C77*BZ77-$C76*BZ76)/($C76*BZ76)*100</f>
        <v>4.048037999999984</v>
      </c>
      <c r="CA118" s="340">
        <f t="shared" si="356"/>
        <v>4.048038000000008</v>
      </c>
      <c r="CB118" s="340">
        <f t="shared" si="356"/>
        <v>4.048038000000008</v>
      </c>
      <c r="CC118" s="340">
        <f t="shared" si="356"/>
        <v>4.0480379999999885</v>
      </c>
      <c r="CD118" s="340">
        <f t="shared" si="356"/>
        <v>4.0480379999999947</v>
      </c>
      <c r="CE118" s="340">
        <f t="shared" si="356"/>
        <v>4.0480380000000062</v>
      </c>
      <c r="CF118" s="340">
        <f t="shared" si="356"/>
        <v>4.0480380000000018</v>
      </c>
      <c r="CH118" s="340">
        <f t="shared" ref="CH118:CN118" si="357">($C77*CH77-$C76*CH76)/($C76*CH76)*100</f>
        <v>4.048038000000016</v>
      </c>
      <c r="CI118" s="340">
        <f t="shared" si="357"/>
        <v>4.048037999999984</v>
      </c>
      <c r="CJ118" s="340">
        <f t="shared" si="357"/>
        <v>4.048037999999984</v>
      </c>
      <c r="CK118" s="340">
        <f t="shared" si="357"/>
        <v>4.048038000000016</v>
      </c>
      <c r="CL118" s="340">
        <f t="shared" si="357"/>
        <v>4.0480380000000151</v>
      </c>
      <c r="CM118" s="340">
        <f t="shared" si="357"/>
        <v>4.048038</v>
      </c>
      <c r="CN118" s="340">
        <f t="shared" si="357"/>
        <v>4.0480380000000027</v>
      </c>
    </row>
    <row r="119" spans="2:92" s="204" customFormat="1" ht="18.75">
      <c r="B119" s="67">
        <f t="shared" si="67"/>
        <v>2050</v>
      </c>
      <c r="C119" s="302"/>
      <c r="D119" s="313"/>
      <c r="E119" s="225"/>
      <c r="F119" s="340">
        <f t="shared" si="16"/>
        <v>4.0480380000000089</v>
      </c>
      <c r="G119" s="340">
        <f t="shared" si="16"/>
        <v>4.0480380000000009</v>
      </c>
      <c r="H119" s="340">
        <f t="shared" si="16"/>
        <v>4.0480380000000009</v>
      </c>
      <c r="I119" s="340">
        <f t="shared" si="16"/>
        <v>4.0480379999999903</v>
      </c>
      <c r="J119" s="340">
        <f t="shared" si="16"/>
        <v>4.0480380000000089</v>
      </c>
      <c r="K119" s="340">
        <f t="shared" si="16"/>
        <v>4.0480380000000089</v>
      </c>
      <c r="L119" s="340">
        <f t="shared" si="16"/>
        <v>4.0480380000000045</v>
      </c>
      <c r="N119" s="340">
        <f t="shared" ref="N119:T119" si="358">($C78*N78-$C77*N77)/($C77*N77)*100</f>
        <v>4.048038</v>
      </c>
      <c r="O119" s="340">
        <f t="shared" si="358"/>
        <v>4.048038</v>
      </c>
      <c r="P119" s="340">
        <f t="shared" si="358"/>
        <v>4.048038</v>
      </c>
      <c r="Q119" s="340">
        <f t="shared" si="358"/>
        <v>4.0480380000000125</v>
      </c>
      <c r="R119" s="340">
        <f t="shared" si="358"/>
        <v>4.0480380000000098</v>
      </c>
      <c r="S119" s="340">
        <f t="shared" si="358"/>
        <v>4.0480379999999911</v>
      </c>
      <c r="T119" s="340">
        <f t="shared" si="358"/>
        <v>4.0480379999999867</v>
      </c>
      <c r="V119" s="340">
        <f t="shared" ref="V119:AB119" si="359">($C78*V78-$C77*V77)/($C77*V77)*100</f>
        <v>4.0480379999999991</v>
      </c>
      <c r="W119" s="340">
        <f t="shared" si="359"/>
        <v>4.0480379999999965</v>
      </c>
      <c r="X119" s="340">
        <f t="shared" si="359"/>
        <v>4.0480379999999965</v>
      </c>
      <c r="Y119" s="340">
        <f t="shared" si="359"/>
        <v>4.0480379999999991</v>
      </c>
      <c r="Z119" s="340">
        <f t="shared" si="359"/>
        <v>4.0480379999999991</v>
      </c>
      <c r="AA119" s="340">
        <f t="shared" si="359"/>
        <v>4.0480379999999991</v>
      </c>
      <c r="AB119" s="340">
        <f t="shared" si="359"/>
        <v>4.0480379999999885</v>
      </c>
      <c r="AD119" s="340">
        <f t="shared" ref="AD119:AJ119" si="360">($C78*AD78-$C77*AD77)/($C77*AD77)*100</f>
        <v>4.0480380000000036</v>
      </c>
      <c r="AE119" s="340">
        <f t="shared" si="360"/>
        <v>4.0480379999999982</v>
      </c>
      <c r="AF119" s="340">
        <f t="shared" si="360"/>
        <v>4.0480379999999982</v>
      </c>
      <c r="AG119" s="340">
        <f t="shared" si="360"/>
        <v>4.0480380000000089</v>
      </c>
      <c r="AH119" s="340">
        <f t="shared" si="360"/>
        <v>4.048038</v>
      </c>
      <c r="AI119" s="340">
        <f t="shared" si="360"/>
        <v>4.0480380000000107</v>
      </c>
      <c r="AJ119" s="340">
        <f t="shared" si="360"/>
        <v>4.0480380000000062</v>
      </c>
      <c r="AL119" s="340">
        <f t="shared" ref="AL119:AR119" si="361">($C78*AL78-$C77*AL77)/($C77*AL77)*100</f>
        <v>4.0480380000000107</v>
      </c>
      <c r="AM119" s="340">
        <f t="shared" si="361"/>
        <v>4.0480380000000062</v>
      </c>
      <c r="AN119" s="340">
        <f t="shared" si="361"/>
        <v>4.0480380000000062</v>
      </c>
      <c r="AO119" s="340">
        <f t="shared" si="361"/>
        <v>4.0480380000000089</v>
      </c>
      <c r="AP119" s="340">
        <f t="shared" si="361"/>
        <v>4.048037999999984</v>
      </c>
      <c r="AQ119" s="340">
        <f t="shared" si="361"/>
        <v>4.0480379999999965</v>
      </c>
      <c r="AR119" s="340">
        <f t="shared" si="361"/>
        <v>4.048038</v>
      </c>
      <c r="AT119" s="340">
        <f t="shared" ref="AT119:AZ119" si="362">($C78*AT78-$C77*AT77)/($C77*AT77)*100</f>
        <v>4.0480380000000151</v>
      </c>
      <c r="AU119" s="340">
        <f t="shared" si="362"/>
        <v>4.0480380000000009</v>
      </c>
      <c r="AV119" s="340">
        <f t="shared" si="362"/>
        <v>4.0480380000000009</v>
      </c>
      <c r="AW119" s="340">
        <f t="shared" si="362"/>
        <v>4.0480380000000062</v>
      </c>
      <c r="AX119" s="340">
        <f t="shared" si="362"/>
        <v>4.048038000000008</v>
      </c>
      <c r="AY119" s="340">
        <f t="shared" si="362"/>
        <v>4.0480380000000045</v>
      </c>
      <c r="AZ119" s="340">
        <f t="shared" si="362"/>
        <v>4.048038</v>
      </c>
      <c r="BB119" s="340">
        <f t="shared" ref="BB119:BH119" si="363">($C78*BB78-$C77*BB77)/($C77*BB77)*100</f>
        <v>4.0480379999999982</v>
      </c>
      <c r="BC119" s="340">
        <f t="shared" si="363"/>
        <v>4.0480379999999974</v>
      </c>
      <c r="BD119" s="340">
        <f t="shared" si="363"/>
        <v>4.0480379999999974</v>
      </c>
      <c r="BE119" s="340">
        <f t="shared" si="363"/>
        <v>4.048038000000008</v>
      </c>
      <c r="BF119" s="340">
        <f t="shared" si="363"/>
        <v>4.0480379999999938</v>
      </c>
      <c r="BG119" s="340">
        <f t="shared" si="363"/>
        <v>4.0480379999999911</v>
      </c>
      <c r="BH119" s="340">
        <f t="shared" si="363"/>
        <v>4.0480379999999974</v>
      </c>
      <c r="BJ119" s="340">
        <f t="shared" ref="BJ119:BP119" si="364">($C78*BJ78-$C77*BJ77)/($C77*BJ77)*100</f>
        <v>4.0480379999999494</v>
      </c>
      <c r="BK119" s="340">
        <f t="shared" si="364"/>
        <v>4.0480379999999432</v>
      </c>
      <c r="BL119" s="340">
        <f t="shared" si="364"/>
        <v>4.0480379999999432</v>
      </c>
      <c r="BM119" s="340">
        <f t="shared" si="364"/>
        <v>4.048037999999953</v>
      </c>
      <c r="BN119" s="340">
        <f t="shared" si="364"/>
        <v>4.0480379999999583</v>
      </c>
      <c r="BO119" s="340">
        <f t="shared" si="364"/>
        <v>4.0480379999999574</v>
      </c>
      <c r="BP119" s="340">
        <f t="shared" si="364"/>
        <v>4.048037999999937</v>
      </c>
      <c r="BR119" s="340">
        <f t="shared" ref="BR119:BX119" si="365">($C78*BR78-$C77*BR77)/($C77*BR77)*100</f>
        <v>4.0480380000000027</v>
      </c>
      <c r="BS119" s="340">
        <f t="shared" si="365"/>
        <v>4.0480380000000045</v>
      </c>
      <c r="BT119" s="340">
        <f t="shared" si="365"/>
        <v>4.0480380000000045</v>
      </c>
      <c r="BU119" s="340">
        <f t="shared" si="365"/>
        <v>4.0480380000000027</v>
      </c>
      <c r="BV119" s="340">
        <f t="shared" si="365"/>
        <v>4.0480380000000018</v>
      </c>
      <c r="BW119" s="340">
        <f t="shared" si="365"/>
        <v>4.0480380000000116</v>
      </c>
      <c r="BX119" s="340">
        <f t="shared" si="365"/>
        <v>4.0480380000000018</v>
      </c>
      <c r="BZ119" s="340">
        <f t="shared" ref="BZ119:CF119" si="366">($C78*BZ78-$C77*BZ77)/($C77*BZ77)*100</f>
        <v>4.0480380000000125</v>
      </c>
      <c r="CA119" s="340">
        <f t="shared" si="366"/>
        <v>4.0480380000000018</v>
      </c>
      <c r="CB119" s="340">
        <f t="shared" si="366"/>
        <v>4.0480380000000018</v>
      </c>
      <c r="CC119" s="340">
        <f t="shared" si="366"/>
        <v>4.0480380000000089</v>
      </c>
      <c r="CD119" s="340">
        <f t="shared" si="366"/>
        <v>4.0480380000000045</v>
      </c>
      <c r="CE119" s="340">
        <f t="shared" si="366"/>
        <v>4.0480380000000018</v>
      </c>
      <c r="CF119" s="340">
        <f t="shared" si="366"/>
        <v>4.0480379999999885</v>
      </c>
      <c r="CH119" s="340">
        <f t="shared" ref="CH119:CN119" si="367">($C78*CH78-$C77*CH77)/($C77*CH77)*100</f>
        <v>4.0480379999999929</v>
      </c>
      <c r="CI119" s="340">
        <f t="shared" si="367"/>
        <v>4.0480380000000196</v>
      </c>
      <c r="CJ119" s="340">
        <f t="shared" si="367"/>
        <v>4.0480380000000196</v>
      </c>
      <c r="CK119" s="340">
        <f t="shared" si="367"/>
        <v>4.0480379999999849</v>
      </c>
      <c r="CL119" s="340">
        <f t="shared" si="367"/>
        <v>4.048037999999976</v>
      </c>
      <c r="CM119" s="340">
        <f t="shared" si="367"/>
        <v>4.0480379999999982</v>
      </c>
      <c r="CN119" s="340">
        <f t="shared" si="367"/>
        <v>4.0480379999999938</v>
      </c>
    </row>
  </sheetData>
  <sheetProtection algorithmName="SHA-512" hashValue="j6FOkEfDDNsxYJNcoUTjpu6SGCX80lKgAdflm6beSTsHDL1ZPlo4a3E7KX4uOgjEG9vubt6UXQ08GaXug8LndQ==" saltValue="jzxKELqdRNOG4FANfphgHA==" spinCount="100000" sheet="1" objects="1" scenarios="1"/>
  <mergeCells count="22">
    <mergeCell ref="CH81:CN81"/>
    <mergeCell ref="AT81:AZ81"/>
    <mergeCell ref="BB81:BH81"/>
    <mergeCell ref="BJ81:BP81"/>
    <mergeCell ref="BR81:BX81"/>
    <mergeCell ref="BZ81:CF81"/>
    <mergeCell ref="F81:L81"/>
    <mergeCell ref="N81:T81"/>
    <mergeCell ref="V81:AB81"/>
    <mergeCell ref="AD81:AJ81"/>
    <mergeCell ref="AL81:AR81"/>
    <mergeCell ref="V40:AB40"/>
    <mergeCell ref="AD40:AJ40"/>
    <mergeCell ref="F40:L40"/>
    <mergeCell ref="N40:T40"/>
    <mergeCell ref="BB40:BH40"/>
    <mergeCell ref="BJ40:BP40"/>
    <mergeCell ref="AL40:AR40"/>
    <mergeCell ref="AT40:AZ40"/>
    <mergeCell ref="CH40:CN40"/>
    <mergeCell ref="BR40:BX40"/>
    <mergeCell ref="BZ40:CF4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1"/>
  <sheetViews>
    <sheetView workbookViewId="0"/>
  </sheetViews>
  <sheetFormatPr defaultColWidth="9.140625" defaultRowHeight="15"/>
  <cols>
    <col min="1" max="1" width="10.7109375" style="314" customWidth="1"/>
    <col min="2" max="2" width="13" style="204" customWidth="1"/>
    <col min="3" max="4" width="11.140625" style="204" customWidth="1"/>
    <col min="5" max="5" width="11" style="225" customWidth="1"/>
    <col min="6" max="6" width="9.140625" style="204"/>
    <col min="7" max="7" width="10.85546875" style="204" customWidth="1"/>
    <col min="8" max="8" width="9" style="204" customWidth="1"/>
    <col min="9" max="9" width="11.140625" style="204" customWidth="1"/>
    <col min="10" max="10" width="10.42578125" style="204" customWidth="1"/>
    <col min="11" max="15" width="9.140625" style="204"/>
    <col min="16" max="16" width="10.28515625" style="204" customWidth="1"/>
    <col min="17" max="17" width="10.140625" style="204" customWidth="1"/>
    <col min="18" max="22" width="9.140625" style="204"/>
    <col min="23" max="23" width="9.140625" style="204" customWidth="1"/>
    <col min="24" max="24" width="10.28515625" style="204" customWidth="1"/>
    <col min="25" max="29" width="9.140625" style="204"/>
    <col min="30" max="30" width="10.7109375" style="204" customWidth="1"/>
    <col min="31" max="31" width="10.85546875" style="204" customWidth="1"/>
    <col min="32" max="36" width="9.140625" style="204"/>
    <col min="37" max="37" width="11" style="204" customWidth="1"/>
    <col min="38" max="38" width="10.85546875" style="204" customWidth="1"/>
    <col min="39" max="41" width="9.140625" style="204"/>
    <col min="42" max="43" width="9.140625" style="204" customWidth="1"/>
    <col min="44" max="44" width="10.28515625" style="204" customWidth="1"/>
    <col min="45" max="45" width="10.42578125" style="204" customWidth="1"/>
    <col min="46" max="46" width="9.140625" style="204" customWidth="1"/>
    <col min="47" max="50" width="9.140625" style="204"/>
    <col min="51" max="51" width="10.42578125" style="204" customWidth="1"/>
    <col min="52" max="52" width="10.5703125" style="204" customWidth="1"/>
    <col min="53" max="57" width="9.140625" style="204"/>
    <col min="58" max="58" width="10.42578125" style="204" customWidth="1"/>
    <col min="59" max="59" width="10" style="204" customWidth="1"/>
    <col min="60" max="64" width="9.140625" style="204"/>
    <col min="65" max="65" width="10.5703125" style="204" customWidth="1"/>
    <col min="66" max="66" width="10.28515625" style="204" customWidth="1"/>
    <col min="67" max="71" width="9.140625" style="204"/>
    <col min="72" max="73" width="10.42578125" style="204" customWidth="1"/>
    <col min="74" max="78" width="9.140625" style="204"/>
    <col min="79" max="80" width="10.42578125" style="204" customWidth="1"/>
    <col min="81" max="16384" width="9.140625" style="204"/>
  </cols>
  <sheetData>
    <row r="1" spans="1:1" ht="20.25" customHeight="1">
      <c r="A1" s="208" t="s">
        <v>333</v>
      </c>
    </row>
    <row r="17" spans="1:83" ht="22.5" customHeight="1"/>
    <row r="18" spans="1:83" ht="22.5" customHeight="1">
      <c r="X18" s="225"/>
      <c r="Y18" s="225"/>
      <c r="AQ18" s="225"/>
      <c r="AR18" s="225"/>
      <c r="AS18" s="225"/>
      <c r="AT18" s="225"/>
      <c r="AZ18" s="315"/>
      <c r="BA18" s="315"/>
      <c r="BU18" s="225"/>
      <c r="BV18" s="225"/>
    </row>
    <row r="19" spans="1:83" ht="24" customHeight="1">
      <c r="F19" s="316"/>
      <c r="J19" s="315"/>
      <c r="K19" s="315"/>
      <c r="Q19" s="225"/>
      <c r="R19" s="225"/>
      <c r="X19" s="225"/>
      <c r="Y19" s="225"/>
      <c r="AL19" s="225"/>
      <c r="AM19" s="225"/>
      <c r="AQ19" s="225"/>
      <c r="AR19" s="225"/>
      <c r="AS19" s="225"/>
      <c r="AT19" s="315"/>
      <c r="AZ19" s="315"/>
      <c r="BA19" s="315"/>
      <c r="BE19" s="225"/>
      <c r="BF19" s="225"/>
      <c r="BG19" s="225"/>
      <c r="BH19" s="225"/>
      <c r="BN19" s="225"/>
      <c r="BO19" s="225"/>
      <c r="BU19" s="225"/>
      <c r="BV19" s="225"/>
    </row>
    <row r="20" spans="1:83" ht="24" customHeight="1">
      <c r="F20" s="316"/>
      <c r="J20" s="315"/>
      <c r="K20" s="315"/>
      <c r="Q20" s="225"/>
      <c r="R20" s="225"/>
      <c r="X20" s="225"/>
      <c r="Y20" s="225"/>
      <c r="AL20" s="225"/>
      <c r="AM20" s="225"/>
      <c r="AQ20" s="225"/>
      <c r="AR20" s="225"/>
      <c r="AS20" s="225"/>
      <c r="AT20" s="315"/>
      <c r="AZ20" s="315"/>
      <c r="BA20" s="315"/>
      <c r="BE20" s="225"/>
      <c r="BF20" s="225"/>
      <c r="BG20" s="225"/>
      <c r="BH20" s="225"/>
      <c r="BN20" s="225"/>
      <c r="BO20" s="225"/>
      <c r="BU20" s="225"/>
      <c r="BV20" s="225"/>
    </row>
    <row r="21" spans="1:83" ht="20.25" customHeight="1">
      <c r="F21" s="317" t="s">
        <v>55</v>
      </c>
      <c r="J21" s="315"/>
      <c r="K21" s="318"/>
      <c r="M21" s="319" t="s">
        <v>184</v>
      </c>
      <c r="Q21" s="225"/>
      <c r="R21" s="318"/>
      <c r="T21" s="319" t="s">
        <v>64</v>
      </c>
      <c r="U21" s="320"/>
      <c r="X21" s="225"/>
      <c r="Y21" s="318"/>
      <c r="AA21" s="319" t="s">
        <v>56</v>
      </c>
      <c r="AH21" s="317" t="s">
        <v>57</v>
      </c>
      <c r="AL21" s="225"/>
      <c r="AM21" s="318"/>
      <c r="AO21" s="319" t="s">
        <v>58</v>
      </c>
      <c r="AQ21" s="225"/>
      <c r="AR21" s="225"/>
      <c r="AS21" s="225"/>
      <c r="AT21" s="318"/>
      <c r="AV21" s="319" t="s">
        <v>59</v>
      </c>
      <c r="AZ21" s="315"/>
      <c r="BA21" s="321"/>
      <c r="BC21" s="319" t="s">
        <v>60</v>
      </c>
      <c r="BE21" s="225"/>
      <c r="BF21" s="225"/>
      <c r="BG21" s="225"/>
      <c r="BH21" s="318"/>
      <c r="BJ21" s="319" t="s">
        <v>65</v>
      </c>
      <c r="BN21" s="225"/>
      <c r="BO21" s="318"/>
      <c r="BQ21" s="319" t="s">
        <v>66</v>
      </c>
      <c r="BU21" s="225"/>
      <c r="BV21" s="318"/>
      <c r="BX21" s="322" t="s">
        <v>74</v>
      </c>
    </row>
    <row r="22" spans="1:83" ht="22.5" customHeight="1">
      <c r="F22" s="472" t="s">
        <v>219</v>
      </c>
      <c r="G22" s="473"/>
      <c r="H22" s="473"/>
      <c r="I22" s="473"/>
      <c r="J22" s="473"/>
      <c r="K22" s="473"/>
      <c r="M22" s="472" t="s">
        <v>219</v>
      </c>
      <c r="N22" s="473"/>
      <c r="O22" s="473"/>
      <c r="P22" s="473"/>
      <c r="Q22" s="473"/>
      <c r="R22" s="473"/>
      <c r="T22" s="472" t="s">
        <v>219</v>
      </c>
      <c r="U22" s="473"/>
      <c r="V22" s="473"/>
      <c r="W22" s="473"/>
      <c r="X22" s="473"/>
      <c r="Y22" s="473"/>
      <c r="AA22" s="472" t="s">
        <v>219</v>
      </c>
      <c r="AB22" s="473"/>
      <c r="AC22" s="473"/>
      <c r="AD22" s="473"/>
      <c r="AE22" s="473"/>
      <c r="AF22" s="473"/>
      <c r="AH22" s="472" t="s">
        <v>219</v>
      </c>
      <c r="AI22" s="473"/>
      <c r="AJ22" s="473"/>
      <c r="AK22" s="473"/>
      <c r="AL22" s="473"/>
      <c r="AM22" s="473"/>
      <c r="AO22" s="472" t="s">
        <v>219</v>
      </c>
      <c r="AP22" s="473"/>
      <c r="AQ22" s="473"/>
      <c r="AR22" s="473"/>
      <c r="AS22" s="474"/>
      <c r="AT22" s="474"/>
      <c r="AV22" s="472" t="s">
        <v>219</v>
      </c>
      <c r="AW22" s="473"/>
      <c r="AX22" s="473"/>
      <c r="AY22" s="473"/>
      <c r="AZ22" s="473"/>
      <c r="BA22" s="473"/>
      <c r="BC22" s="472" t="s">
        <v>219</v>
      </c>
      <c r="BD22" s="473"/>
      <c r="BE22" s="473"/>
      <c r="BF22" s="473"/>
      <c r="BG22" s="473"/>
      <c r="BH22" s="473"/>
      <c r="BJ22" s="472" t="s">
        <v>219</v>
      </c>
      <c r="BK22" s="473"/>
      <c r="BL22" s="473"/>
      <c r="BM22" s="473"/>
      <c r="BN22" s="473"/>
      <c r="BO22" s="473"/>
      <c r="BQ22" s="472" t="s">
        <v>219</v>
      </c>
      <c r="BR22" s="473"/>
      <c r="BS22" s="473"/>
      <c r="BT22" s="473"/>
      <c r="BU22" s="473"/>
      <c r="BV22" s="473"/>
      <c r="BX22" s="472" t="s">
        <v>219</v>
      </c>
      <c r="BY22" s="473"/>
      <c r="BZ22" s="473"/>
      <c r="CA22" s="473"/>
      <c r="CB22" s="473"/>
      <c r="CC22" s="473"/>
    </row>
    <row r="23" spans="1:83" ht="43.5" customHeight="1">
      <c r="A23" s="323" t="s">
        <v>44</v>
      </c>
      <c r="B23" s="278" t="s">
        <v>23</v>
      </c>
      <c r="C23" s="324" t="s">
        <v>1</v>
      </c>
      <c r="D23" s="280" t="s">
        <v>239</v>
      </c>
      <c r="E23" s="325"/>
      <c r="F23" s="326" t="s">
        <v>182</v>
      </c>
      <c r="G23" s="326" t="s">
        <v>183</v>
      </c>
      <c r="H23" s="326" t="s">
        <v>176</v>
      </c>
      <c r="I23" s="326" t="s">
        <v>220</v>
      </c>
      <c r="J23" s="326" t="s">
        <v>158</v>
      </c>
      <c r="K23" s="326" t="s">
        <v>181</v>
      </c>
      <c r="M23" s="326" t="s">
        <v>182</v>
      </c>
      <c r="N23" s="326" t="s">
        <v>183</v>
      </c>
      <c r="O23" s="326" t="s">
        <v>176</v>
      </c>
      <c r="P23" s="326" t="s">
        <v>220</v>
      </c>
      <c r="Q23" s="326" t="s">
        <v>158</v>
      </c>
      <c r="R23" s="326" t="s">
        <v>181</v>
      </c>
      <c r="T23" s="326" t="s">
        <v>182</v>
      </c>
      <c r="U23" s="326" t="s">
        <v>183</v>
      </c>
      <c r="V23" s="326" t="s">
        <v>176</v>
      </c>
      <c r="W23" s="326" t="s">
        <v>220</v>
      </c>
      <c r="X23" s="326" t="s">
        <v>158</v>
      </c>
      <c r="Y23" s="326" t="s">
        <v>181</v>
      </c>
      <c r="AA23" s="326" t="s">
        <v>182</v>
      </c>
      <c r="AB23" s="326" t="s">
        <v>183</v>
      </c>
      <c r="AC23" s="326" t="s">
        <v>176</v>
      </c>
      <c r="AD23" s="326" t="s">
        <v>220</v>
      </c>
      <c r="AE23" s="326" t="s">
        <v>158</v>
      </c>
      <c r="AF23" s="326" t="s">
        <v>181</v>
      </c>
      <c r="AH23" s="326" t="s">
        <v>182</v>
      </c>
      <c r="AI23" s="326" t="s">
        <v>183</v>
      </c>
      <c r="AJ23" s="326" t="s">
        <v>176</v>
      </c>
      <c r="AK23" s="326" t="s">
        <v>220</v>
      </c>
      <c r="AL23" s="326" t="s">
        <v>158</v>
      </c>
      <c r="AM23" s="326" t="s">
        <v>181</v>
      </c>
      <c r="AO23" s="326" t="s">
        <v>182</v>
      </c>
      <c r="AP23" s="326" t="s">
        <v>183</v>
      </c>
      <c r="AQ23" s="326" t="s">
        <v>176</v>
      </c>
      <c r="AR23" s="326" t="s">
        <v>220</v>
      </c>
      <c r="AS23" s="326" t="s">
        <v>158</v>
      </c>
      <c r="AT23" s="326" t="s">
        <v>181</v>
      </c>
      <c r="AV23" s="326" t="s">
        <v>182</v>
      </c>
      <c r="AW23" s="326" t="s">
        <v>183</v>
      </c>
      <c r="AX23" s="326" t="s">
        <v>176</v>
      </c>
      <c r="AY23" s="326" t="s">
        <v>220</v>
      </c>
      <c r="AZ23" s="326" t="s">
        <v>158</v>
      </c>
      <c r="BA23" s="326" t="s">
        <v>181</v>
      </c>
      <c r="BC23" s="326" t="s">
        <v>182</v>
      </c>
      <c r="BD23" s="326" t="s">
        <v>183</v>
      </c>
      <c r="BE23" s="326" t="s">
        <v>176</v>
      </c>
      <c r="BF23" s="326" t="s">
        <v>220</v>
      </c>
      <c r="BG23" s="326" t="s">
        <v>158</v>
      </c>
      <c r="BH23" s="326" t="s">
        <v>181</v>
      </c>
      <c r="BJ23" s="326" t="s">
        <v>182</v>
      </c>
      <c r="BK23" s="326" t="s">
        <v>183</v>
      </c>
      <c r="BL23" s="326" t="s">
        <v>176</v>
      </c>
      <c r="BM23" s="326" t="s">
        <v>220</v>
      </c>
      <c r="BN23" s="326" t="s">
        <v>158</v>
      </c>
      <c r="BO23" s="326" t="s">
        <v>181</v>
      </c>
      <c r="BQ23" s="326" t="s">
        <v>182</v>
      </c>
      <c r="BR23" s="326" t="s">
        <v>183</v>
      </c>
      <c r="BS23" s="326" t="s">
        <v>176</v>
      </c>
      <c r="BT23" s="326" t="s">
        <v>220</v>
      </c>
      <c r="BU23" s="326" t="s">
        <v>158</v>
      </c>
      <c r="BV23" s="326" t="s">
        <v>181</v>
      </c>
      <c r="BX23" s="326" t="s">
        <v>182</v>
      </c>
      <c r="BY23" s="326" t="s">
        <v>183</v>
      </c>
      <c r="BZ23" s="326" t="s">
        <v>176</v>
      </c>
      <c r="CA23" s="326" t="s">
        <v>220</v>
      </c>
      <c r="CB23" s="326" t="s">
        <v>158</v>
      </c>
      <c r="CC23" s="326" t="s">
        <v>181</v>
      </c>
      <c r="CE23" s="327" t="s">
        <v>223</v>
      </c>
    </row>
    <row r="24" spans="1:83" ht="18.75">
      <c r="A24" s="348"/>
      <c r="B24" s="65">
        <v>2014</v>
      </c>
      <c r="C24" s="328">
        <f>'Provincial spending Projection '!C34</f>
        <v>6050</v>
      </c>
      <c r="D24" s="293"/>
      <c r="E24" s="329"/>
      <c r="F24" s="341">
        <f>'Provincial spending Projection '!J34/100*'Type of service'!G26*'Private spending by service'!$D$11/100</f>
        <v>4.4950523463110299E-2</v>
      </c>
      <c r="G24" s="341">
        <f>'Provincial spending Projection '!J34/100*'Type of service'!K26*'Private spending by service'!$D$12/100</f>
        <v>4.6573945423859467E-2</v>
      </c>
      <c r="H24" s="341">
        <f>'Provincial spending Projection '!J34/100*'Type of service'!O26*'Private spending by service'!$D$13/100</f>
        <v>0.14988569795330633</v>
      </c>
      <c r="I24" s="341">
        <f>'Provincial spending Projection '!J34/100*'Type of service'!S26*'Private spending by service'!$D$14/100</f>
        <v>0.12174326397534976</v>
      </c>
      <c r="J24" s="341">
        <f>'Provincial spending Projection '!J34/100*'Type of service'!AA26*'Private spending by service'!$D$15/100</f>
        <v>3.2855812159945756E-3</v>
      </c>
      <c r="K24" s="341">
        <f>'Provincial spending Projection '!J34/100*'Type of service'!AE26*'Private spending by service'!$D$16/100</f>
        <v>6.8109743042970489E-2</v>
      </c>
      <c r="M24" s="331">
        <f>'Provincial spending Projection '!O34/100*'Type of service'!G26*'Private spending by service'!$D$11/100</f>
        <v>1.167234554344845E-2</v>
      </c>
      <c r="N24" s="331">
        <f>'Provincial spending Projection '!O34/100*'Type of service'!K26*'Private spending by service'!$D$12/100</f>
        <v>1.2093901081155102E-2</v>
      </c>
      <c r="O24" s="331">
        <f>'Provincial spending Projection '!O34/100*'Type of service'!O26*'Private spending by service'!$D$13/100</f>
        <v>3.8920962955363993E-2</v>
      </c>
      <c r="P24" s="331">
        <f>'Provincial spending Projection '!O34/100*'Type of service'!S26*'Private spending by service'!$D$14/100</f>
        <v>3.1613190130560846E-2</v>
      </c>
      <c r="Q24" s="331">
        <f>'Provincial spending Projection '!O34/100*'Type of service'!AA26*'Private spending by service'!$D$15/100</f>
        <v>8.531700258312989E-4</v>
      </c>
      <c r="R24" s="331">
        <f>'Provincial spending Projection '!O34/100*'Type of service'!AE26*'Private spending by service'!$D$16/100</f>
        <v>1.7686122305682856E-2</v>
      </c>
      <c r="T24" s="331">
        <f>'Provincial spending Projection '!T34/100*'Type of service'!G26*'Private spending by service'!$D$11/100</f>
        <v>7.6045441624449248E-2</v>
      </c>
      <c r="U24" s="331">
        <f>'Provincial spending Projection '!T34/100*'Type of service'!K26*'Private spending by service'!$D$12/100</f>
        <v>7.8791879940107903E-2</v>
      </c>
      <c r="V24" s="331">
        <f>'Provincial spending Projection '!T34/100*'Type of service'!O26*'Private spending by service'!$D$13/100</f>
        <v>0.25357044180813887</v>
      </c>
      <c r="W24" s="331">
        <f>'Provincial spending Projection '!T34/100*'Type of service'!S26*'Private spending by service'!$D$14/100</f>
        <v>0.20596023273021921</v>
      </c>
      <c r="X24" s="331">
        <f>'Provincial spending Projection '!T34/100*'Type of service'!AA26*'Private spending by service'!$D$15/100</f>
        <v>5.5584107884383283E-3</v>
      </c>
      <c r="Y24" s="331">
        <f>'Provincial spending Projection '!T34/100*'Type of service'!AE26*'Private spending by service'!$D$16/100</f>
        <v>0.11522525411480639</v>
      </c>
      <c r="Z24" s="250"/>
      <c r="AA24" s="331">
        <f>'Provincial spending Projection '!Y34/100*'Type of service'!G26*'Private spending by service'!$D$11/100</f>
        <v>5.8805805526476497E-2</v>
      </c>
      <c r="AB24" s="331">
        <f>'Provincial spending Projection '!Y34/100*'Type of service'!K26*'Private spending by service'!$D$12/100</f>
        <v>6.0929621419067242E-2</v>
      </c>
      <c r="AC24" s="331">
        <f>'Provincial spending Projection '!Y34/100*'Type of service'!O26*'Private spending by service'!$D$13/100</f>
        <v>0.19608557422642406</v>
      </c>
      <c r="AD24" s="331">
        <f>'Provincial spending Projection '!Y34/100*'Type of service'!S26*'Private spending by service'!$D$14/100</f>
        <v>0.15926868374221015</v>
      </c>
      <c r="AE24" s="331">
        <f>'Provincial spending Projection '!Y34/100*'Type of service'!AA26*'Private spending by service'!$D$15/100</f>
        <v>4.2983092329900129E-3</v>
      </c>
      <c r="AF24" s="331">
        <f>'Provincial spending Projection '!Y34/100*'Type of service'!AE26*'Private spending by service'!$D$16/100</f>
        <v>8.91034852381688E-2</v>
      </c>
      <c r="AG24" s="250"/>
      <c r="AH24" s="331">
        <f>'Provincial spending Projection '!AD34/100*'Type of service'!G26*'Private spending by service'!$D$11/100</f>
        <v>0.58186941101782719</v>
      </c>
      <c r="AI24" s="331">
        <f>'Provincial spending Projection '!AD34/100*'Type of service'!K26*'Private spending by service'!$D$12/100</f>
        <v>0.60288406240247117</v>
      </c>
      <c r="AJ24" s="331">
        <f>'Provincial spending Projection '!AD34/100*'Type of service'!O26*'Private spending by service'!$D$13/100</f>
        <v>1.9402199589435358</v>
      </c>
      <c r="AK24" s="331">
        <f>'Provincial spending Projection '!AD34/100*'Type of service'!S26*'Private spending by service'!$D$14/100</f>
        <v>1.5759256143670952</v>
      </c>
      <c r="AL24" s="331">
        <f>'Provincial spending Projection '!AD34/100*'Type of service'!AA26*'Private spending by service'!$D$15/100</f>
        <v>4.2530744020610717E-2</v>
      </c>
      <c r="AM24" s="331">
        <f>'Provincial spending Projection '!AD34/100*'Type of service'!AE26*'Private spending by service'!$D$16/100</f>
        <v>0.88165772088311456</v>
      </c>
      <c r="AN24" s="250"/>
      <c r="AO24" s="331">
        <f>'Provincial spending Projection '!AI34/100*'Type of service'!G26*'Private spending by service'!$D$11/100</f>
        <v>1.0182500272221851</v>
      </c>
      <c r="AP24" s="331">
        <f>'Provincial spending Projection '!AI34/100*'Type of service'!K26*'Private spending by service'!$D$12/100</f>
        <v>1.0550248927492247</v>
      </c>
      <c r="AQ24" s="331">
        <f>'Provincial spending Projection '!AI34/100*'Type of service'!O26*'Private spending by service'!$D$13/100</f>
        <v>3.3953134304747863</v>
      </c>
      <c r="AR24" s="331">
        <f>'Provincial spending Projection '!AI34/100*'Type of service'!S26*'Private spending by service'!$D$14/100</f>
        <v>2.7578117518198075</v>
      </c>
      <c r="AS24" s="331">
        <f>'Provincial spending Projection '!AI34/100*'Type of service'!AA26*'Private spending by service'!$D$15/100</f>
        <v>7.4427234765636813E-2</v>
      </c>
      <c r="AT24" s="331">
        <f>'Provincial spending Projection '!AI34/100*'Type of service'!AE26*'Private spending by service'!$D$16/100</f>
        <v>1.5428685221990059</v>
      </c>
      <c r="AU24" s="250"/>
      <c r="AV24" s="331">
        <f>'Provincial spending Projection '!AN34/100*'Type of service'!G26*'Private spending by service'!$D$11/100</f>
        <v>0.10928711231269585</v>
      </c>
      <c r="AW24" s="331">
        <f>'Provincial spending Projection '!AN34/100*'Type of service'!K26*'Private spending by service'!$D$12/100</f>
        <v>0.11323409856527852</v>
      </c>
      <c r="AX24" s="331">
        <f>'Provincial spending Projection '!AN34/100*'Type of service'!O26*'Private spending by service'!$D$13/100</f>
        <v>0.36441344492312533</v>
      </c>
      <c r="AY24" s="331">
        <f>'Provincial spending Projection '!AN34/100*'Type of service'!S26*'Private spending by service'!$D$14/100</f>
        <v>0.29599143098538688</v>
      </c>
      <c r="AZ24" s="331">
        <f>'Provincial spending Projection '!AN34/100*'Type of service'!AA26*'Private spending by service'!$D$15/100</f>
        <v>7.9881535452988334E-3</v>
      </c>
      <c r="BA24" s="331">
        <f>'Provincial spending Projection '!AN34/100*'Type of service'!AE26*'Private spending by service'!$D$16/100</f>
        <v>0.16559355851850463</v>
      </c>
      <c r="BB24" s="250"/>
      <c r="BC24" s="331">
        <f>'Provincial spending Projection '!AS34/100*'Type of service'!G26*'Private spending by service'!$D$11/100</f>
        <v>9.3415856494463531E-2</v>
      </c>
      <c r="BD24" s="331">
        <f>'Provincial spending Projection '!AS34/100*'Type of service'!K26*'Private spending by service'!$D$12/100</f>
        <v>9.6789640406896998E-2</v>
      </c>
      <c r="BE24" s="331">
        <f>'Provincial spending Projection '!AS34/100*'Type of service'!O26*'Private spending by service'!$D$13/100</f>
        <v>0.31149138590275582</v>
      </c>
      <c r="BF24" s="331">
        <f>'Provincial spending Projection '!AS34/100*'Type of service'!S26*'Private spending by service'!$D$14/100</f>
        <v>0.25300598080959341</v>
      </c>
      <c r="BG24" s="331">
        <f>'Provincial spending Projection '!AS34/100*'Type of service'!AA26*'Private spending by service'!$D$15/100</f>
        <v>6.8280713933429431E-3</v>
      </c>
      <c r="BH24" s="331">
        <f>'Provincial spending Projection '!AS34/100*'Type of service'!AE26*'Private spending by service'!$D$16/100</f>
        <v>0.14154518105219566</v>
      </c>
      <c r="BI24" s="250"/>
      <c r="BJ24" s="331">
        <f>'Provincial spending Projection '!AX34/100*'Type of service'!G26*'Private spending by service'!$D$11/100</f>
        <v>0.36050887177732704</v>
      </c>
      <c r="BK24" s="331">
        <f>'Provincial spending Projection '!AX34/100*'Type of service'!K26*'Private spending by service'!$D$12/100</f>
        <v>0.3735289208089812</v>
      </c>
      <c r="BL24" s="331">
        <f>'Provincial spending Projection '!AX34/100*'Type of service'!O26*'Private spending by service'!$D$13/100</f>
        <v>1.2021022159852905</v>
      </c>
      <c r="BM24" s="331">
        <f>'Provincial spending Projection '!AX34/100*'Type of service'!S26*'Private spending by service'!$D$14/100</f>
        <v>0.97639634337654857</v>
      </c>
      <c r="BN24" s="331">
        <f>'Provincial spending Projection '!AX34/100*'Type of service'!AA26*'Private spending by service'!$D$15/100</f>
        <v>2.6350776054544837E-2</v>
      </c>
      <c r="BO24" s="331">
        <f>'Provincial spending Projection '!AX34/100*'Type of service'!AE26*'Private spending by service'!$D$16/100</f>
        <v>0.54624873593776713</v>
      </c>
      <c r="BP24" s="250"/>
      <c r="BQ24" s="331">
        <f>'Provincial spending Projection '!BC34/100*'Type of service'!G26*'Private spending by service'!$D$11/100</f>
        <v>0.33774498858142521</v>
      </c>
      <c r="BR24" s="331">
        <f>'Provincial spending Projection '!BC34/100*'Type of service'!K26*'Private spending by service'!$D$12/100</f>
        <v>0.34994290285145679</v>
      </c>
      <c r="BS24" s="331">
        <f>'Provincial spending Projection '!BC34/100*'Type of service'!O26*'Private spending by service'!$D$13/100</f>
        <v>1.1261969704380297</v>
      </c>
      <c r="BT24" s="331">
        <f>'Provincial spending Projection '!BC34/100*'Type of service'!S26*'Private spending by service'!$D$14/100</f>
        <v>0.91474301372629252</v>
      </c>
      <c r="BU24" s="331">
        <f>'Provincial spending Projection '!BC34/100*'Type of service'!AA26*'Private spending by service'!$D$15/100</f>
        <v>2.4686889156922166E-2</v>
      </c>
      <c r="BV24" s="331">
        <f>'Provincial spending Projection '!BC34/100*'Type of service'!AE26*'Private spending by service'!$D$16/100</f>
        <v>0.51175654061538156</v>
      </c>
      <c r="BW24" s="250"/>
      <c r="BX24" s="331">
        <f>'Provincial spending Projection '!BH34/100*'Type of service'!G26*'Private spending by service'!$D$11</f>
        <v>1.8143845265464134</v>
      </c>
      <c r="BY24" s="331">
        <f>'Provincial spending Projection '!BH34/100*'Type of service'!K26*'Private spending by service'!$D$12/100</f>
        <v>1.8799123882643362E-2</v>
      </c>
      <c r="BZ24" s="331">
        <f>'Provincial spending Projection '!BH34/100*'Type of service'!O26*'Private spending by service'!$D$13/100</f>
        <v>6.0499916389243118E-2</v>
      </c>
      <c r="CA24" s="331">
        <f>'Provincial spending Projection '!BH34/100*'Type of service'!S26*'Private spending by service'!$D$14/100</f>
        <v>4.9140494336936437E-2</v>
      </c>
      <c r="CB24" s="331">
        <f>'Provincial spending Projection '!BH34/100*'Type of service'!AA26*'Private spending by service'!$D$15/100</f>
        <v>1.3261931696756308E-3</v>
      </c>
      <c r="CC24" s="331">
        <f>'Provincial spending Projection '!BH34/100*'Type of service'!AE26*'Private spending by service'!$D$16/100</f>
        <v>2.7491840887155505E-2</v>
      </c>
      <c r="CE24" s="333">
        <f t="shared" ref="CE24:CE60" si="0">SUM(F24:CC24)</f>
        <v>28.001248137805</v>
      </c>
    </row>
    <row r="25" spans="1:83" ht="18.75">
      <c r="A25" s="348"/>
      <c r="B25" s="66">
        <v>2015</v>
      </c>
      <c r="C25" s="328">
        <f>'Provincial spending Projection '!C35</f>
        <v>6292</v>
      </c>
      <c r="D25" s="297">
        <f>(C25-C24)/C24*100</f>
        <v>4</v>
      </c>
      <c r="E25" s="329"/>
      <c r="F25" s="341">
        <f>'Provincial spending Projection '!J35/100*'Type of service'!G27*'Private spending by service'!$D$11/100</f>
        <v>4.5722952127716224E-2</v>
      </c>
      <c r="G25" s="341">
        <f>'Provincial spending Projection '!J35/100*'Type of service'!K27*'Private spending by service'!$D$12/100</f>
        <v>4.7889520333109496E-2</v>
      </c>
      <c r="H25" s="341">
        <f>'Provincial spending Projection '!J35/100*'Type of service'!O27*'Private spending by service'!$D$13/100</f>
        <v>0.15355588926347952</v>
      </c>
      <c r="I25" s="341">
        <f>'Provincial spending Projection '!J35/100*'Type of service'!S27*'Private spending by service'!$D$14/100</f>
        <v>0.12347709930085009</v>
      </c>
      <c r="J25" s="341">
        <f>'Provincial spending Projection '!J35/100*'Type of service'!AA27*'Private spending by service'!$D$15/100</f>
        <v>3.3868883837882462E-3</v>
      </c>
      <c r="K25" s="341">
        <f>'Provincial spending Projection '!J35/100*'Type of service'!AE27*'Private spending by service'!$D$16/100</f>
        <v>6.6909995375535172E-2</v>
      </c>
      <c r="M25" s="331">
        <f>'Provincial spending Projection '!O35/100*'Type of service'!G27*'Private spending by service'!$D$11/100</f>
        <v>1.1651867097231839E-2</v>
      </c>
      <c r="N25" s="331">
        <f>'Provincial spending Projection '!O35/100*'Type of service'!K27*'Private spending by service'!$D$12/100</f>
        <v>1.2203987282206246E-2</v>
      </c>
      <c r="O25" s="331">
        <f>'Provincial spending Projection '!O35/100*'Type of service'!O27*'Private spending by service'!$D$13/100</f>
        <v>3.9131611814949549E-2</v>
      </c>
      <c r="P25" s="331">
        <f>'Provincial spending Projection '!O35/100*'Type of service'!S27*'Private spending by service'!$D$14/100</f>
        <v>3.1466444830299416E-2</v>
      </c>
      <c r="Q25" s="331">
        <f>'Provincial spending Projection '!O35/100*'Type of service'!AA27*'Private spending by service'!$D$15/100</f>
        <v>8.6310204141733585E-4</v>
      </c>
      <c r="R25" s="331">
        <f>'Provincial spending Projection '!O35/100*'Type of service'!AE27*'Private spending by service'!$D$16/100</f>
        <v>1.7051094413467256E-2</v>
      </c>
      <c r="T25" s="331">
        <f>'Provincial spending Projection '!T35/100*'Type of service'!G27*'Private spending by service'!$D$11/100</f>
        <v>7.6878607343288691E-2</v>
      </c>
      <c r="U25" s="331">
        <f>'Provincial spending Projection '!T35/100*'Type of service'!K27*'Private spending by service'!$D$12/100</f>
        <v>8.0521476812425996E-2</v>
      </c>
      <c r="V25" s="331">
        <f>'Provincial spending Projection '!T35/100*'Type of service'!O27*'Private spending by service'!$D$13/100</f>
        <v>0.2581889918866489</v>
      </c>
      <c r="W25" s="331">
        <f>'Provincial spending Projection '!T35/100*'Type of service'!S27*'Private spending by service'!$D$14/100</f>
        <v>0.20761449100055004</v>
      </c>
      <c r="X25" s="331">
        <f>'Provincial spending Projection '!T35/100*'Type of service'!AA27*'Private spending by service'!$D$15/100</f>
        <v>5.6947167681888631E-3</v>
      </c>
      <c r="Y25" s="331">
        <f>'Provincial spending Projection '!T35/100*'Type of service'!AE27*'Private spending by service'!$D$16/100</f>
        <v>0.11250251837301831</v>
      </c>
      <c r="Z25" s="250"/>
      <c r="AA25" s="331">
        <f>'Provincial spending Projection '!Y35/100*'Type of service'!G27*'Private spending by service'!$D$11/100</f>
        <v>5.9132375925728835E-2</v>
      </c>
      <c r="AB25" s="331">
        <f>'Provincial spending Projection '!Y35/100*'Type of service'!K27*'Private spending by service'!$D$12/100</f>
        <v>6.1934345606780718E-2</v>
      </c>
      <c r="AC25" s="331">
        <f>'Provincial spending Projection '!Y35/100*'Type of service'!O27*'Private spending by service'!$D$13/100</f>
        <v>0.1985900766900284</v>
      </c>
      <c r="AD25" s="331">
        <f>'Provincial spending Projection '!Y35/100*'Type of service'!S27*'Private spending by service'!$D$14/100</f>
        <v>0.15968991314649644</v>
      </c>
      <c r="AE25" s="331">
        <f>'Provincial spending Projection '!Y35/100*'Type of service'!AA27*'Private spending by service'!$D$15/100</f>
        <v>4.3801799273421966E-3</v>
      </c>
      <c r="AF25" s="331">
        <f>'Provincial spending Projection '!Y35/100*'Type of service'!AE27*'Private spending by service'!$D$16/100</f>
        <v>8.6533060872431164E-2</v>
      </c>
      <c r="AG25" s="250"/>
      <c r="AH25" s="331">
        <f>'Provincial spending Projection '!AD35/100*'Type of service'!G27*'Private spending by service'!$D$11/100</f>
        <v>0.58143594334553717</v>
      </c>
      <c r="AI25" s="331">
        <f>'Provincial spending Projection '!AD35/100*'Type of service'!K27*'Private spending by service'!$D$12/100</f>
        <v>0.60898710900095143</v>
      </c>
      <c r="AJ25" s="331">
        <f>'Provincial spending Projection '!AD35/100*'Type of service'!O27*'Private spending by service'!$D$13/100</f>
        <v>1.9526935417639573</v>
      </c>
      <c r="AK25" s="331">
        <f>'Provincial spending Projection '!AD35/100*'Type of service'!S27*'Private spending by service'!$D$14/100</f>
        <v>1.5701965943279594</v>
      </c>
      <c r="AL25" s="331">
        <f>'Provincial spending Projection '!AD35/100*'Type of service'!AA27*'Private spending by service'!$D$15/100</f>
        <v>4.3069367807513907E-2</v>
      </c>
      <c r="AM25" s="331">
        <f>'Provincial spending Projection '!AD35/100*'Type of service'!AE27*'Private spending by service'!$D$16/100</f>
        <v>0.85086098928501097</v>
      </c>
      <c r="AN25" s="250"/>
      <c r="AO25" s="331">
        <f>'Provincial spending Projection '!AI35/100*'Type of service'!G27*'Private spending by service'!$D$11/100</f>
        <v>1.0143681122288868</v>
      </c>
      <c r="AP25" s="331">
        <f>'Provincial spending Projection '!AI35/100*'Type of service'!K27*'Private spending by service'!$D$12/100</f>
        <v>1.0624336372715648</v>
      </c>
      <c r="AQ25" s="331">
        <f>'Provincial spending Projection '!AI35/100*'Type of service'!O27*'Private spending by service'!$D$13/100</f>
        <v>3.4066522449980696</v>
      </c>
      <c r="AR25" s="331">
        <f>'Provincial spending Projection '!AI35/100*'Type of service'!S27*'Private spending by service'!$D$14/100</f>
        <v>2.7393513824619746</v>
      </c>
      <c r="AS25" s="331">
        <f>'Provincial spending Projection '!AI35/100*'Type of service'!AA27*'Private spending by service'!$D$15/100</f>
        <v>7.51384461483771E-2</v>
      </c>
      <c r="AT25" s="331">
        <f>'Provincial spending Projection '!AI35/100*'Type of service'!AE27*'Private spending by service'!$D$16/100</f>
        <v>1.484404714479997</v>
      </c>
      <c r="AU25" s="250"/>
      <c r="AV25" s="331">
        <f>'Provincial spending Projection '!AN35/100*'Type of service'!G27*'Private spending by service'!$D$11/100</f>
        <v>0.11130156530232668</v>
      </c>
      <c r="AW25" s="331">
        <f>'Provincial spending Projection '!AN35/100*'Type of service'!K27*'Private spending by service'!$D$12/100</f>
        <v>0.11657555618377613</v>
      </c>
      <c r="AX25" s="331">
        <f>'Provincial spending Projection '!AN35/100*'Type of service'!O27*'Private spending by service'!$D$13/100</f>
        <v>0.37379499881539408</v>
      </c>
      <c r="AY25" s="331">
        <f>'Provincial spending Projection '!AN35/100*'Type of service'!S27*'Private spending by service'!$D$14/100</f>
        <v>0.30057539576156606</v>
      </c>
      <c r="AZ25" s="331">
        <f>'Provincial spending Projection '!AN35/100*'Type of service'!AA27*'Private spending by service'!$D$15/100</f>
        <v>8.2445677953368827E-3</v>
      </c>
      <c r="BA25" s="331">
        <f>'Provincial spending Projection '!AN35/100*'Type of service'!AE27*'Private spending by service'!$D$16/100</f>
        <v>0.16287634269253992</v>
      </c>
      <c r="BB25" s="250"/>
      <c r="BC25" s="331">
        <f>'Provincial spending Projection '!AS35/100*'Type of service'!G27*'Private spending by service'!$D$11/100</f>
        <v>9.39538088994466E-2</v>
      </c>
      <c r="BD25" s="331">
        <f>'Provincial spending Projection '!AS35/100*'Type of service'!K27*'Private spending by service'!$D$12/100</f>
        <v>9.8405781610406931E-2</v>
      </c>
      <c r="BE25" s="331">
        <f>'Provincial spending Projection '!AS35/100*'Type of service'!O27*'Private spending by service'!$D$13/100</f>
        <v>0.31553432147046601</v>
      </c>
      <c r="BF25" s="331">
        <f>'Provincial spending Projection '!AS35/100*'Type of service'!S27*'Private spending by service'!$D$14/100</f>
        <v>0.25372691944223152</v>
      </c>
      <c r="BG25" s="331">
        <f>'Provincial spending Projection '!AS35/100*'Type of service'!AA27*'Private spending by service'!$D$15/100</f>
        <v>6.959547648746507E-3</v>
      </c>
      <c r="BH25" s="331">
        <f>'Provincial spending Projection '!AS35/100*'Type of service'!AE27*'Private spending by service'!$D$16/100</f>
        <v>0.13749000505077152</v>
      </c>
      <c r="BI25" s="250"/>
      <c r="BJ25" s="331">
        <f>'Provincial spending Projection '!AX35/100*'Type of service'!G27*'Private spending by service'!$D$11/100</f>
        <v>0.36298154398221322</v>
      </c>
      <c r="BK25" s="331">
        <f>'Provincial spending Projection '!AX35/100*'Type of service'!K27*'Private spending by service'!$D$12/100</f>
        <v>0.3801813142450724</v>
      </c>
      <c r="BL25" s="331">
        <f>'Provincial spending Projection '!AX35/100*'Type of service'!O27*'Private spending by service'!$D$13/100</f>
        <v>1.2190366364955789</v>
      </c>
      <c r="BM25" s="331">
        <f>'Provincial spending Projection '!AX35/100*'Type of service'!S27*'Private spending by service'!$D$14/100</f>
        <v>0.98024965722847124</v>
      </c>
      <c r="BN25" s="331">
        <f>'Provincial spending Projection '!AX35/100*'Type of service'!AA27*'Private spending by service'!$D$15/100</f>
        <v>2.6887545918052373E-2</v>
      </c>
      <c r="BO25" s="331">
        <f>'Provincial spending Projection '!AX35/100*'Type of service'!AE27*'Private spending by service'!$D$16/100</f>
        <v>0.53117946893311407</v>
      </c>
      <c r="BP25" s="250"/>
      <c r="BQ25" s="331">
        <f>'Provincial spending Projection '!BC35/100*'Type of service'!G27*'Private spending by service'!$D$11/100</f>
        <v>0.34217443664406916</v>
      </c>
      <c r="BR25" s="331">
        <f>'Provincial spending Projection '!BC35/100*'Type of service'!K27*'Private spending by service'!$D$12/100</f>
        <v>0.35838826844260718</v>
      </c>
      <c r="BS25" s="331">
        <f>'Provincial spending Projection '!BC35/100*'Type of service'!O27*'Private spending by service'!$D$13/100</f>
        <v>1.149158080505039</v>
      </c>
      <c r="BT25" s="331">
        <f>'Provincial spending Projection '!BC35/100*'Type of service'!S27*'Private spending by service'!$D$14/100</f>
        <v>0.92405903218354823</v>
      </c>
      <c r="BU25" s="331">
        <f>'Provincial spending Projection '!BC35/100*'Type of service'!AA27*'Private spending by service'!$D$15/100</f>
        <v>2.534627732395656E-2</v>
      </c>
      <c r="BV25" s="331">
        <f>'Provincial spending Projection '!BC35/100*'Type of service'!AE27*'Private spending by service'!$D$16/100</f>
        <v>0.50073079073130655</v>
      </c>
      <c r="BW25" s="250"/>
      <c r="BX25" s="331">
        <f>'Provincial spending Projection '!BH35/100*'Type of service'!G27*'Private spending by service'!$D$11</f>
        <v>1.8956537824302935</v>
      </c>
      <c r="BY25" s="331">
        <f>'Provincial spending Projection '!BH35/100*'Type of service'!K27*'Private spending by service'!$D$12/100</f>
        <v>1.9854787614031054E-2</v>
      </c>
      <c r="BZ25" s="331">
        <f>'Provincial spending Projection '!BH35/100*'Type of service'!O27*'Private spending by service'!$D$13/100</f>
        <v>6.3663606296390216E-2</v>
      </c>
      <c r="CA25" s="331">
        <f>'Provincial spending Projection '!BH35/100*'Type of service'!S27*'Private spending by service'!$D$14/100</f>
        <v>5.1193070316054599E-2</v>
      </c>
      <c r="CB25" s="331">
        <f>'Provincial spending Projection '!BH35/100*'Type of service'!AA27*'Private spending by service'!$D$15/100</f>
        <v>1.4041892477685252E-3</v>
      </c>
      <c r="CC25" s="331">
        <f>'Provincial spending Projection '!BH35/100*'Type of service'!AE27*'Private spending by service'!$D$16/100</f>
        <v>2.7740594146619037E-2</v>
      </c>
      <c r="CE25" s="333">
        <f t="shared" si="0"/>
        <v>28.093885183093974</v>
      </c>
    </row>
    <row r="26" spans="1:83" ht="18.75">
      <c r="A26" s="348">
        <v>1</v>
      </c>
      <c r="B26" s="66">
        <v>2016</v>
      </c>
      <c r="C26" s="328">
        <f>'Provincial spending Projection '!C36</f>
        <v>6556.2640000000001</v>
      </c>
      <c r="D26" s="297">
        <f t="shared" ref="D26:D60" si="1">(C26-C25)/C25*100</f>
        <v>4.200000000000002</v>
      </c>
      <c r="E26" s="329"/>
      <c r="F26" s="341">
        <f>'Provincial spending Projection '!J36/100*'Type of service'!G28*'Private spending by service'!$D$11/100</f>
        <v>4.4154257965520506E-2</v>
      </c>
      <c r="G26" s="341">
        <f>'Provincial spending Projection '!J36/100*'Type of service'!K28*'Private spending by service'!$D$12/100</f>
        <v>4.6150994390174754E-2</v>
      </c>
      <c r="H26" s="341">
        <f>'Provincial spending Projection '!J36/100*'Type of service'!O28*'Private spending by service'!$D$13/100</f>
        <v>0.14893172904261776</v>
      </c>
      <c r="I26" s="341">
        <f>'Provincial spending Projection '!J36/100*'Type of service'!S28*'Private spending by service'!$D$14/100</f>
        <v>0.1192383718097358</v>
      </c>
      <c r="J26" s="341">
        <f>'Provincial spending Projection '!J36/100*'Type of service'!AA28*'Private spending by service'!$D$15/100</f>
        <v>3.2865397669830224E-3</v>
      </c>
      <c r="K26" s="341">
        <f>'Provincial spending Projection '!J36/100*'Type of service'!AE28*'Private spending by service'!$D$16/100</f>
        <v>6.4657081672980884E-2</v>
      </c>
      <c r="M26" s="331">
        <f>'Provincial spending Projection '!O36/100*'Type of service'!G28*'Private spending by service'!$D$11/100</f>
        <v>1.1723059191321772E-2</v>
      </c>
      <c r="N26" s="331">
        <f>'Provincial spending Projection '!O36/100*'Type of service'!K28*'Private spending by service'!$D$12/100</f>
        <v>1.2253197401638178E-2</v>
      </c>
      <c r="O26" s="331">
        <f>'Provincial spending Projection '!O36/100*'Type of service'!O28*'Private spending by service'!$D$13/100</f>
        <v>3.9541723844524396E-2</v>
      </c>
      <c r="P26" s="331">
        <f>'Provincial spending Projection '!O36/100*'Type of service'!S28*'Private spending by service'!$D$14/100</f>
        <v>3.1658067760846988E-2</v>
      </c>
      <c r="Q26" s="331">
        <f>'Provincial spending Projection '!O36/100*'Type of service'!AA28*'Private spending by service'!$D$15/100</f>
        <v>8.7258402695978025E-4</v>
      </c>
      <c r="R26" s="331">
        <f>'Provincial spending Projection '!O36/100*'Type of service'!AE28*'Private spending by service'!$D$16/100</f>
        <v>1.7166607038949153E-2</v>
      </c>
      <c r="T26" s="331">
        <f>'Provincial spending Projection '!T36/100*'Type of service'!G28*'Private spending by service'!$D$11/100</f>
        <v>7.5298594582576039E-2</v>
      </c>
      <c r="U26" s="331">
        <f>'Provincial spending Projection '!T36/100*'Type of service'!K28*'Private spending by service'!$D$12/100</f>
        <v>7.8703734957615526E-2</v>
      </c>
      <c r="V26" s="331">
        <f>'Provincial spending Projection '!T36/100*'Type of service'!O28*'Private spending by service'!$D$13/100</f>
        <v>0.25398116517820962</v>
      </c>
      <c r="W26" s="331">
        <f>'Provincial spending Projection '!T36/100*'Type of service'!S28*'Private spending by service'!$D$14/100</f>
        <v>0.20334351048542004</v>
      </c>
      <c r="X26" s="331">
        <f>'Provincial spending Projection '!T36/100*'Type of service'!AA28*'Private spending by service'!$D$15/100</f>
        <v>5.6047103245810666E-3</v>
      </c>
      <c r="Y26" s="331">
        <f>'Provincial spending Projection '!T36/100*'Type of service'!AE28*'Private spending by service'!$D$16/100</f>
        <v>0.11026314571038907</v>
      </c>
      <c r="Z26" s="250"/>
      <c r="AA26" s="331">
        <f>'Provincial spending Projection '!Y36/100*'Type of service'!G28*'Private spending by service'!$D$11/100</f>
        <v>5.8239649065556537E-2</v>
      </c>
      <c r="AB26" s="331">
        <f>'Provincial spending Projection '!Y36/100*'Type of service'!K28*'Private spending by service'!$D$12/100</f>
        <v>6.087335267663492E-2</v>
      </c>
      <c r="AC26" s="331">
        <f>'Provincial spending Projection '!Y36/100*'Type of service'!O28*'Private spending by service'!$D$13/100</f>
        <v>0.19644156721967376</v>
      </c>
      <c r="AD26" s="331">
        <f>'Provincial spending Projection '!Y36/100*'Type of service'!S28*'Private spending by service'!$D$14/100</f>
        <v>0.1572759060920049</v>
      </c>
      <c r="AE26" s="331">
        <f>'Provincial spending Projection '!Y36/100*'Type of service'!AA28*'Private spending by service'!$D$15/100</f>
        <v>4.3349595596998691E-3</v>
      </c>
      <c r="AF26" s="331">
        <f>'Provincial spending Projection '!Y36/100*'Type of service'!AE28*'Private spending by service'!$D$16/100</f>
        <v>8.5282958422219363E-2</v>
      </c>
      <c r="AG26" s="250"/>
      <c r="AH26" s="331">
        <f>'Provincial spending Projection '!AD36/100*'Type of service'!G28*'Private spending by service'!$D$11/100</f>
        <v>0.57684142539341077</v>
      </c>
      <c r="AI26" s="331">
        <f>'Provincial spending Projection '!AD36/100*'Type of service'!K28*'Private spending by service'!$D$12/100</f>
        <v>0.60292725127756275</v>
      </c>
      <c r="AJ26" s="331">
        <f>'Provincial spending Projection '!AD36/100*'Type of service'!O28*'Private spending by service'!$D$13/100</f>
        <v>1.9456785104244048</v>
      </c>
      <c r="AK26" s="331">
        <f>'Provincial spending Projection '!AD36/100*'Type of service'!S28*'Private spending by service'!$D$14/100</f>
        <v>1.5577576325714313</v>
      </c>
      <c r="AL26" s="331">
        <f>'Provincial spending Projection '!AD36/100*'Type of service'!AA28*'Private spending by service'!$D$15/100</f>
        <v>4.2936114684092995E-2</v>
      </c>
      <c r="AM26" s="331">
        <f>'Provincial spending Projection '!AD36/100*'Type of service'!AE28*'Private spending by service'!$D$16/100</f>
        <v>0.84469505031983827</v>
      </c>
      <c r="AN26" s="250"/>
      <c r="AO26" s="331">
        <f>'Provincial spending Projection '!AI36/100*'Type of service'!G28*'Private spending by service'!$D$11/100</f>
        <v>1.0066259127652744</v>
      </c>
      <c r="AP26" s="331">
        <f>'Provincial spending Projection '!AI36/100*'Type of service'!K28*'Private spending by service'!$D$12/100</f>
        <v>1.0521473804250596</v>
      </c>
      <c r="AQ26" s="331">
        <f>'Provincial spending Projection '!AI36/100*'Type of service'!O28*'Private spending by service'!$D$13/100</f>
        <v>3.395335910849302</v>
      </c>
      <c r="AR26" s="331">
        <f>'Provincial spending Projection '!AI36/100*'Type of service'!S28*'Private spending by service'!$D$14/100</f>
        <v>2.7183886762030767</v>
      </c>
      <c r="AS26" s="331">
        <f>'Provincial spending Projection '!AI36/100*'Type of service'!AA28*'Private spending by service'!$D$15/100</f>
        <v>7.4926320704156751E-2</v>
      </c>
      <c r="AT26" s="331">
        <f>'Provincial spending Projection '!AI36/100*'Type of service'!AE28*'Private spending by service'!$D$16/100</f>
        <v>1.4740479594658276</v>
      </c>
      <c r="AU26" s="250"/>
      <c r="AV26" s="331">
        <f>'Provincial spending Projection '!AN36/100*'Type of service'!G28*'Private spending by service'!$D$11/100</f>
        <v>0.11143247815900598</v>
      </c>
      <c r="AW26" s="331">
        <f>'Provincial spending Projection '!AN36/100*'Type of service'!K28*'Private spending by service'!$D$12/100</f>
        <v>0.11647165893752398</v>
      </c>
      <c r="AX26" s="331">
        <f>'Provincial spending Projection '!AN36/100*'Type of service'!O28*'Private spending by service'!$D$13/100</f>
        <v>0.3758602773187576</v>
      </c>
      <c r="AY26" s="331">
        <f>'Provincial spending Projection '!AN36/100*'Type of service'!S28*'Private spending by service'!$D$14/100</f>
        <v>0.30092289791801025</v>
      </c>
      <c r="AZ26" s="331">
        <f>'Provincial spending Projection '!AN36/100*'Type of service'!AA28*'Private spending by service'!$D$15/100</f>
        <v>8.2942684958950616E-3</v>
      </c>
      <c r="BA26" s="331">
        <f>'Provincial spending Projection '!AN36/100*'Type of service'!AE28*'Private spending by service'!$D$16/100</f>
        <v>0.16317562956160919</v>
      </c>
      <c r="BB26" s="250"/>
      <c r="BC26" s="331">
        <f>'Provincial spending Projection '!AS36/100*'Type of service'!G28*'Private spending by service'!$D$11/100</f>
        <v>9.330029260070663E-2</v>
      </c>
      <c r="BD26" s="331">
        <f>'Provincial spending Projection '!AS36/100*'Type of service'!K28*'Private spending by service'!$D$12/100</f>
        <v>9.7519502734692051E-2</v>
      </c>
      <c r="BE26" s="331">
        <f>'Provincial spending Projection '!AS36/100*'Type of service'!O28*'Private spending by service'!$D$13/100</f>
        <v>0.31470065487355975</v>
      </c>
      <c r="BF26" s="331">
        <f>'Provincial spending Projection '!AS36/100*'Type of service'!S28*'Private spending by service'!$D$14/100</f>
        <v>0.25195701369882717</v>
      </c>
      <c r="BG26" s="331">
        <f>'Provincial spending Projection '!AS36/100*'Type of service'!AA28*'Private spending by service'!$D$15/100</f>
        <v>6.9446331120052275E-3</v>
      </c>
      <c r="BH26" s="331">
        <f>'Provincial spending Projection '!AS36/100*'Type of service'!AE28*'Private spending by service'!$D$16/100</f>
        <v>0.13662384822563711</v>
      </c>
      <c r="BI26" s="250"/>
      <c r="BJ26" s="331">
        <f>'Provincial spending Projection '!AX36/100*'Type of service'!G28*'Private spending by service'!$D$11/100</f>
        <v>0.37506043619885793</v>
      </c>
      <c r="BK26" s="331">
        <f>'Provincial spending Projection '!AX36/100*'Type of service'!K28*'Private spending by service'!$D$12/100</f>
        <v>0.39202135613980166</v>
      </c>
      <c r="BL26" s="331">
        <f>'Provincial spending Projection '!AX36/100*'Type of service'!O28*'Private spending by service'!$D$13/100</f>
        <v>1.2650738984718854</v>
      </c>
      <c r="BM26" s="331">
        <f>'Provincial spending Projection '!AX36/100*'Type of service'!S28*'Private spending by service'!$D$14/100</f>
        <v>1.0128489935789124</v>
      </c>
      <c r="BN26" s="331">
        <f>'Provincial spending Projection '!AX36/100*'Type of service'!AA28*'Private spending by service'!$D$15/100</f>
        <v>2.7916923426775896E-2</v>
      </c>
      <c r="BO26" s="331">
        <f>'Provincial spending Projection '!AX36/100*'Type of service'!AE28*'Private spending by service'!$D$16/100</f>
        <v>0.54921800009752519</v>
      </c>
      <c r="BP26" s="250"/>
      <c r="BQ26" s="331">
        <f>'Provincial spending Projection '!BC36/100*'Type of service'!G28*'Private spending by service'!$D$11/100</f>
        <v>0.34228993871557739</v>
      </c>
      <c r="BR26" s="331">
        <f>'Provincial spending Projection '!BC36/100*'Type of service'!K28*'Private spending by service'!$D$12/100</f>
        <v>0.35776891673304911</v>
      </c>
      <c r="BS26" s="331">
        <f>'Provincial spending Projection '!BC36/100*'Type of service'!O28*'Private spending by service'!$D$13/100</f>
        <v>1.154539443208638</v>
      </c>
      <c r="BT26" s="331">
        <f>'Provincial spending Projection '!BC36/100*'Type of service'!S28*'Private spending by service'!$D$14/100</f>
        <v>0.92435241491705977</v>
      </c>
      <c r="BU26" s="331">
        <f>'Provincial spending Projection '!BC36/100*'Type of service'!AA28*'Private spending by service'!$D$15/100</f>
        <v>2.5477712620725859E-2</v>
      </c>
      <c r="BV26" s="331">
        <f>'Provincial spending Projection '!BC36/100*'Type of service'!AE28*'Private spending by service'!$D$16/100</f>
        <v>0.50123067498167195</v>
      </c>
      <c r="BW26" s="250"/>
      <c r="BX26" s="331">
        <f>'Provincial spending Projection '!BH36/100*'Type of service'!G28*'Private spending by service'!$D$11</f>
        <v>1.9177791475981962</v>
      </c>
      <c r="BY26" s="331">
        <f>'Provincial spending Projection '!BH36/100*'Type of service'!K28*'Private spending by service'!$D$12/100</f>
        <v>2.0045046335398227E-2</v>
      </c>
      <c r="BZ26" s="331">
        <f>'Provincial spending Projection '!BH36/100*'Type of service'!O28*'Private spending by service'!$D$13/100</f>
        <v>6.4686437397886418E-2</v>
      </c>
      <c r="CA26" s="331">
        <f>'Provincial spending Projection '!BH36/100*'Type of service'!S28*'Private spending by service'!$D$14/100</f>
        <v>5.1789538220490441E-2</v>
      </c>
      <c r="CB26" s="331">
        <f>'Provincial spending Projection '!BH36/100*'Type of service'!AA28*'Private spending by service'!$D$15/100</f>
        <v>1.4274631084943373E-3</v>
      </c>
      <c r="CC26" s="331">
        <f>'Provincial spending Projection '!BH36/100*'Type of service'!AE28*'Private spending by service'!$D$16/100</f>
        <v>2.8082909483797613E-2</v>
      </c>
      <c r="CE26" s="333">
        <f t="shared" si="0"/>
        <v>28.110398020141243</v>
      </c>
    </row>
    <row r="27" spans="1:83" ht="18.75">
      <c r="A27" s="348">
        <f>1+A26</f>
        <v>2</v>
      </c>
      <c r="B27" s="66">
        <v>2017</v>
      </c>
      <c r="C27" s="328">
        <f>'Provincial spending Projection '!C37</f>
        <v>6831.6270880000002</v>
      </c>
      <c r="D27" s="297">
        <f t="shared" si="1"/>
        <v>4.2000000000000011</v>
      </c>
      <c r="E27" s="329"/>
      <c r="F27" s="341">
        <f>'Provincial spending Projection '!J37/100*'Type of service'!G29*'Private spending by service'!$D$11/100</f>
        <v>4.3809923388142102E-2</v>
      </c>
      <c r="G27" s="341">
        <f>'Provincial spending Projection '!J37/100*'Type of service'!K29*'Private spending by service'!$D$12/100</f>
        <v>4.5696024742340649E-2</v>
      </c>
      <c r="H27" s="341">
        <f>'Provincial spending Projection '!J37/100*'Type of service'!O29*'Private spending by service'!$D$13/100</f>
        <v>0.14841149164517847</v>
      </c>
      <c r="I27" s="341">
        <f>'Provincial spending Projection '!J37/100*'Type of service'!S29*'Private spending by service'!$D$14/100</f>
        <v>0.11830611764981297</v>
      </c>
      <c r="J27" s="341">
        <f>'Provincial spending Projection '!J37/100*'Type of service'!AA29*'Private spending by service'!$D$15/100</f>
        <v>3.2766885442786671E-3</v>
      </c>
      <c r="K27" s="341">
        <f>'Provincial spending Projection '!J37/100*'Type of service'!AE29*'Private spending by service'!$D$16/100</f>
        <v>6.4195342023144086E-2</v>
      </c>
      <c r="M27" s="331">
        <f>'Provincial spending Projection '!O37/100*'Type of service'!G29*'Private spending by service'!$D$11/100</f>
        <v>1.1765712119891535E-2</v>
      </c>
      <c r="N27" s="331">
        <f>'Provincial spending Projection '!O37/100*'Type of service'!K29*'Private spending by service'!$D$12/100</f>
        <v>1.2272248626833798E-2</v>
      </c>
      <c r="O27" s="331">
        <f>'Provincial spending Projection '!O37/100*'Type of service'!O29*'Private spending by service'!$D$13/100</f>
        <v>3.9857793644384389E-2</v>
      </c>
      <c r="P27" s="331">
        <f>'Provincial spending Projection '!O37/100*'Type of service'!S29*'Private spending by service'!$D$14/100</f>
        <v>3.1772612564450971E-2</v>
      </c>
      <c r="Q27" s="331">
        <f>'Provincial spending Projection '!O37/100*'Type of service'!AA29*'Private spending by service'!$D$15/100</f>
        <v>8.7999638294195622E-4</v>
      </c>
      <c r="R27" s="331">
        <f>'Provincial spending Projection '!O37/100*'Type of service'!AE29*'Private spending by service'!$D$16/100</f>
        <v>1.7240475565102775E-2</v>
      </c>
      <c r="T27" s="331">
        <f>'Provincial spending Projection '!T37/100*'Type of service'!G29*'Private spending by service'!$D$11/100</f>
        <v>7.494104105285293E-2</v>
      </c>
      <c r="U27" s="331">
        <f>'Provincial spending Projection '!T37/100*'Type of service'!K29*'Private spending by service'!$D$12/100</f>
        <v>7.8167396820758517E-2</v>
      </c>
      <c r="V27" s="331">
        <f>'Provincial spending Projection '!T37/100*'Type of service'!O29*'Private spending by service'!$D$13/100</f>
        <v>0.25387197301301023</v>
      </c>
      <c r="W27" s="331">
        <f>'Provincial spending Projection '!T37/100*'Type of service'!S29*'Private spending by service'!$D$14/100</f>
        <v>0.20237386724118328</v>
      </c>
      <c r="X27" s="331">
        <f>'Provincial spending Projection '!T37/100*'Type of service'!AA29*'Private spending by service'!$D$15/100</f>
        <v>5.6050874259384121E-3</v>
      </c>
      <c r="Y27" s="331">
        <f>'Provincial spending Projection '!T37/100*'Type of service'!AE29*'Private spending by service'!$D$16/100</f>
        <v>0.10981223864136036</v>
      </c>
      <c r="Z27" s="250"/>
      <c r="AA27" s="331">
        <f>'Provincial spending Projection '!Y37/100*'Type of service'!G29*'Private spending by service'!$D$11/100</f>
        <v>5.7961982266526296E-2</v>
      </c>
      <c r="AB27" s="331">
        <f>'Provincial spending Projection '!Y37/100*'Type of service'!K29*'Private spending by service'!$D$12/100</f>
        <v>6.0457356939436969E-2</v>
      </c>
      <c r="AC27" s="331">
        <f>'Provincial spending Projection '!Y37/100*'Type of service'!O29*'Private spending by service'!$D$13/100</f>
        <v>0.19635332777630204</v>
      </c>
      <c r="AD27" s="331">
        <f>'Provincial spending Projection '!Y37/100*'Type of service'!S29*'Private spending by service'!$D$14/100</f>
        <v>0.1565229190767328</v>
      </c>
      <c r="AE27" s="331">
        <f>'Provincial spending Projection '!Y37/100*'Type of service'!AA29*'Private spending by service'!$D$15/100</f>
        <v>4.3351676654110717E-3</v>
      </c>
      <c r="AF27" s="331">
        <f>'Provincial spending Projection '!Y37/100*'Type of service'!AE29*'Private spending by service'!$D$16/100</f>
        <v>8.4932567513829257E-2</v>
      </c>
      <c r="AG27" s="250"/>
      <c r="AH27" s="331">
        <f>'Provincial spending Projection '!AD37/100*'Type of service'!G29*'Private spending by service'!$D$11/100</f>
        <v>0.5743160041633083</v>
      </c>
      <c r="AI27" s="331">
        <f>'Provincial spending Projection '!AD37/100*'Type of service'!K29*'Private spending by service'!$D$12/100</f>
        <v>0.59904141131806032</v>
      </c>
      <c r="AJ27" s="331">
        <f>'Provincial spending Projection '!AD37/100*'Type of service'!O29*'Private spending by service'!$D$13/100</f>
        <v>1.9455659417255549</v>
      </c>
      <c r="AK27" s="331">
        <f>'Provincial spending Projection '!AD37/100*'Type of service'!S29*'Private spending by service'!$D$14/100</f>
        <v>1.5509065413044139</v>
      </c>
      <c r="AL27" s="331">
        <f>'Provincial spending Projection '!AD37/100*'Type of service'!AA29*'Private spending by service'!$D$15/100</f>
        <v>4.2954986589800043E-2</v>
      </c>
      <c r="AM27" s="331">
        <f>'Provincial spending Projection '!AD37/100*'Type of service'!AE29*'Private spending by service'!$D$16/100</f>
        <v>0.84155390982966372</v>
      </c>
      <c r="AN27" s="250"/>
      <c r="AO27" s="331">
        <f>'Provincial spending Projection '!AI37/100*'Type of service'!G29*'Private spending by service'!$D$11/100</f>
        <v>1.0008555786369748</v>
      </c>
      <c r="AP27" s="331">
        <f>'Provincial spending Projection '!AI37/100*'Type of service'!K29*'Private spending by service'!$D$12/100</f>
        <v>1.0439443337918244</v>
      </c>
      <c r="AQ27" s="331">
        <f>'Provincial spending Projection '!AI37/100*'Type of service'!O29*'Private spending by service'!$D$13/100</f>
        <v>3.390521093381234</v>
      </c>
      <c r="AR27" s="331">
        <f>'Provincial spending Projection '!AI37/100*'Type of service'!S29*'Private spending by service'!$D$14/100</f>
        <v>2.7027515384504532</v>
      </c>
      <c r="AS27" s="331">
        <f>'Provincial spending Projection '!AI37/100*'Type of service'!AA29*'Private spending by service'!$D$15/100</f>
        <v>7.4857287011025037E-2</v>
      </c>
      <c r="AT27" s="331">
        <f>'Provincial spending Projection '!AI37/100*'Type of service'!AE29*'Private spending by service'!$D$16/100</f>
        <v>1.4665687866453287</v>
      </c>
      <c r="AU27" s="250"/>
      <c r="AV27" s="331">
        <f>'Provincial spending Projection '!AN37/100*'Type of service'!G29*'Private spending by service'!$D$11/100</f>
        <v>0.11156332003535285</v>
      </c>
      <c r="AW27" s="331">
        <f>'Provincial spending Projection '!AN37/100*'Type of service'!K29*'Private spending by service'!$D$12/100</f>
        <v>0.11636633525939949</v>
      </c>
      <c r="AX27" s="331">
        <f>'Provincial spending Projection '!AN37/100*'Type of service'!O29*'Private spending by service'!$D$13/100</f>
        <v>0.37793443719686226</v>
      </c>
      <c r="AY27" s="331">
        <f>'Provincial spending Projection '!AN37/100*'Type of service'!S29*'Private spending by service'!$D$14/100</f>
        <v>0.30127017453490046</v>
      </c>
      <c r="AZ27" s="331">
        <f>'Provincial spending Projection '!AN37/100*'Type of service'!AA29*'Private spending by service'!$D$15/100</f>
        <v>8.3441883584868311E-3</v>
      </c>
      <c r="BA27" s="331">
        <f>'Provincial spending Projection '!AN37/100*'Type of service'!AE29*'Private spending by service'!$D$16/100</f>
        <v>0.16347541682406669</v>
      </c>
      <c r="BB27" s="250"/>
      <c r="BC27" s="331">
        <f>'Provincial spending Projection '!AS37/100*'Type of service'!G29*'Private spending by service'!$D$11/100</f>
        <v>9.3453100789303023E-2</v>
      </c>
      <c r="BD27" s="331">
        <f>'Provincial spending Projection '!AS37/100*'Type of service'!K29*'Private spending by service'!$D$12/100</f>
        <v>9.7476436287772875E-2</v>
      </c>
      <c r="BE27" s="331">
        <f>'Provincial spending Projection '!AS37/100*'Type of service'!O29*'Private spending by service'!$D$13/100</f>
        <v>0.31658384709163134</v>
      </c>
      <c r="BF27" s="331">
        <f>'Provincial spending Projection '!AS37/100*'Type of service'!S29*'Private spending by service'!$D$14/100</f>
        <v>0.25236459417574841</v>
      </c>
      <c r="BG27" s="331">
        <f>'Provincial spending Projection '!AS37/100*'Type of service'!AA29*'Private spending by service'!$D$15/100</f>
        <v>6.989665379476824E-3</v>
      </c>
      <c r="BH27" s="331">
        <f>'Provincial spending Projection '!AS37/100*'Type of service'!AE29*'Private spending by service'!$D$16/100</f>
        <v>0.13693823920076661</v>
      </c>
      <c r="BI27" s="250"/>
      <c r="BJ27" s="331">
        <f>'Provincial spending Projection '!AX37/100*'Type of service'!G29*'Private spending by service'!$D$11/100</f>
        <v>0.38058315228890938</v>
      </c>
      <c r="BK27" s="331">
        <f>'Provincial spending Projection '!AX37/100*'Type of service'!K29*'Private spending by service'!$D$12/100</f>
        <v>0.39696798803850925</v>
      </c>
      <c r="BL27" s="331">
        <f>'Provincial spending Projection '!AX37/100*'Type of service'!O29*'Private spending by service'!$D$13/100</f>
        <v>1.2892721319277454</v>
      </c>
      <c r="BM27" s="331">
        <f>'Provincial spending Projection '!AX37/100*'Type of service'!S29*'Private spending by service'!$D$14/100</f>
        <v>1.0277423859274599</v>
      </c>
      <c r="BN27" s="331">
        <f>'Provincial spending Projection '!AX37/100*'Type of service'!AA29*'Private spending by service'!$D$15/100</f>
        <v>2.8465068158235317E-2</v>
      </c>
      <c r="BO27" s="331">
        <f>'Provincial spending Projection '!AX37/100*'Type of service'!AE29*'Private spending by service'!$D$16/100</f>
        <v>0.55767423770582791</v>
      </c>
      <c r="BP27" s="250"/>
      <c r="BQ27" s="331">
        <f>'Provincial spending Projection '!BC37/100*'Type of service'!G29*'Private spending by service'!$D$11/100</f>
        <v>0.34109561465994775</v>
      </c>
      <c r="BR27" s="331">
        <f>'Provincial spending Projection '!BC37/100*'Type of service'!K29*'Private spending by service'!$D$12/100</f>
        <v>0.35578043606494114</v>
      </c>
      <c r="BS27" s="331">
        <f>'Provincial spending Projection '!BC37/100*'Type of service'!O29*'Private spending by service'!$D$13/100</f>
        <v>1.1555032524666244</v>
      </c>
      <c r="BT27" s="331">
        <f>'Provincial spending Projection '!BC37/100*'Type of service'!S29*'Private spending by service'!$D$14/100</f>
        <v>0.9211086164263288</v>
      </c>
      <c r="BU27" s="331">
        <f>'Provincial spending Projection '!BC37/100*'Type of service'!AA29*'Private spending by service'!$D$15/100</f>
        <v>2.5511665089157764E-2</v>
      </c>
      <c r="BV27" s="331">
        <f>'Provincial spending Projection '!BC37/100*'Type of service'!AE29*'Private spending by service'!$D$16/100</f>
        <v>0.49981255277923237</v>
      </c>
      <c r="BW27" s="250"/>
      <c r="BX27" s="331">
        <f>'Provincial spending Projection '!BH37/100*'Type of service'!G29*'Private spending by service'!$D$11</f>
        <v>1.938449210562164</v>
      </c>
      <c r="BY27" s="331">
        <f>'Provincial spending Projection '!BH37/100*'Type of service'!K29*'Private spending by service'!$D$12/100</f>
        <v>2.0219031725491408E-2</v>
      </c>
      <c r="BZ27" s="331">
        <f>'Provincial spending Projection '!BH37/100*'Type of service'!O29*'Private spending by service'!$D$13/100</f>
        <v>6.5667345790387077E-2</v>
      </c>
      <c r="CA27" s="331">
        <f>'Provincial spending Projection '!BH37/100*'Type of service'!S29*'Private spending by service'!$D$14/100</f>
        <v>5.2346679160143551E-2</v>
      </c>
      <c r="CB27" s="331">
        <f>'Provincial spending Projection '!BH37/100*'Type of service'!AA29*'Private spending by service'!$D$15/100</f>
        <v>1.4498300454992943E-3</v>
      </c>
      <c r="CC27" s="331">
        <f>'Provincial spending Projection '!BH37/100*'Type of service'!AE29*'Private spending by service'!$D$16/100</f>
        <v>2.8404388878756487E-2</v>
      </c>
      <c r="CE27" s="333">
        <f t="shared" si="0"/>
        <v>28.125470108006621</v>
      </c>
    </row>
    <row r="28" spans="1:83" ht="18.75">
      <c r="A28" s="348">
        <f t="shared" ref="A28:A60" si="2">1+A27</f>
        <v>3</v>
      </c>
      <c r="B28" s="66">
        <v>2018</v>
      </c>
      <c r="C28" s="328">
        <f>'Provincial spending Projection '!C38</f>
        <v>7104.8921715200004</v>
      </c>
      <c r="D28" s="297">
        <f t="shared" si="1"/>
        <v>4.0000000000000027</v>
      </c>
      <c r="E28" s="329"/>
      <c r="F28" s="341">
        <f>'Provincial spending Projection '!J38/100*'Type of service'!G30*'Private spending by service'!$D$11/100</f>
        <v>4.3416314944368303E-2</v>
      </c>
      <c r="G28" s="341">
        <f>'Provincial spending Projection '!J38/100*'Type of service'!K30*'Private spending by service'!$D$12/100</f>
        <v>4.5190953745064849E-2</v>
      </c>
      <c r="H28" s="341">
        <f>'Provincial spending Projection '!J38/100*'Type of service'!O30*'Private spending by service'!$D$13/100</f>
        <v>0.14771560602616335</v>
      </c>
      <c r="I28" s="341">
        <f>'Provincial spending Projection '!J38/100*'Type of service'!S30*'Private spending by service'!$D$14/100</f>
        <v>0.11724083471149831</v>
      </c>
      <c r="J28" s="341">
        <f>'Provincial spending Projection '!J38/100*'Type of service'!AA30*'Private spending by service'!$D$15/100</f>
        <v>3.2629372130085614E-3</v>
      </c>
      <c r="K28" s="341">
        <f>'Provincial spending Projection '!J38/100*'Type of service'!AE30*'Private spending by service'!$D$16/100</f>
        <v>6.3660822395266825E-2</v>
      </c>
      <c r="M28" s="331">
        <f>'Provincial spending Projection '!O38/100*'Type of service'!G30*'Private spending by service'!$D$11/100</f>
        <v>1.180778346903613E-2</v>
      </c>
      <c r="N28" s="331">
        <f>'Provincial spending Projection '!O38/100*'Type of service'!K30*'Private spending by service'!$D$12/100</f>
        <v>1.2290425782673871E-2</v>
      </c>
      <c r="O28" s="331">
        <f>'Provincial spending Projection '!O38/100*'Type of service'!O30*'Private spending by service'!$D$13/100</f>
        <v>4.0173697219335995E-2</v>
      </c>
      <c r="P28" s="331">
        <f>'Provincial spending Projection '!O38/100*'Type of service'!S30*'Private spending by service'!$D$14/100</f>
        <v>3.1885580150601812E-2</v>
      </c>
      <c r="Q28" s="331">
        <f>'Provincial spending Projection '!O38/100*'Type of service'!AA30*'Private spending by service'!$D$15/100</f>
        <v>8.8740963238435639E-4</v>
      </c>
      <c r="R28" s="331">
        <f>'Provincial spending Projection '!O38/100*'Type of service'!AE30*'Private spending by service'!$D$16/100</f>
        <v>1.7313611421587993E-2</v>
      </c>
      <c r="T28" s="331">
        <f>'Provincial spending Projection '!T38/100*'Type of service'!G30*'Private spending by service'!$D$11/100</f>
        <v>7.4534510126053305E-2</v>
      </c>
      <c r="U28" s="331">
        <f>'Provincial spending Projection '!T38/100*'Type of service'!K30*'Private spending by service'!$D$12/100</f>
        <v>7.7581102952507849E-2</v>
      </c>
      <c r="V28" s="331">
        <f>'Provincial spending Projection '!T38/100*'Type of service'!O30*'Private spending by service'!$D$13/100</f>
        <v>0.25358924052492182</v>
      </c>
      <c r="W28" s="331">
        <f>'Provincial spending Projection '!T38/100*'Type of service'!S30*'Private spending by service'!$D$14/100</f>
        <v>0.20127199171989182</v>
      </c>
      <c r="X28" s="331">
        <f>'Provincial spending Projection '!T38/100*'Type of service'!AA30*'Private spending by service'!$D$15/100</f>
        <v>5.6016137494692975E-3</v>
      </c>
      <c r="Y28" s="331">
        <f>'Provincial spending Projection '!T38/100*'Type of service'!AE30*'Private spending by service'!$D$16/100</f>
        <v>0.10928905913670545</v>
      </c>
      <c r="Z28" s="250"/>
      <c r="AA28" s="331">
        <f>'Provincial spending Projection '!Y38/100*'Type of service'!G30*'Private spending by service'!$D$11/100</f>
        <v>5.7646171721676305E-2</v>
      </c>
      <c r="AB28" s="331">
        <f>'Provincial spending Projection '!Y38/100*'Type of service'!K30*'Private spending by service'!$D$12/100</f>
        <v>6.0002454911071507E-2</v>
      </c>
      <c r="AC28" s="331">
        <f>'Provincial spending Projection '!Y38/100*'Type of service'!O30*'Private spending by service'!$D$13/100</f>
        <v>0.19612993875382412</v>
      </c>
      <c r="AD28" s="331">
        <f>'Provincial spending Projection '!Y38/100*'Type of service'!S30*'Private spending by service'!$D$14/100</f>
        <v>0.15566694914646065</v>
      </c>
      <c r="AE28" s="331">
        <f>'Provincial spending Projection '!Y38/100*'Type of service'!AA30*'Private spending by service'!$D$15/100</f>
        <v>4.3323768758163125E-3</v>
      </c>
      <c r="AF28" s="331">
        <f>'Provincial spending Projection '!Y38/100*'Type of service'!AE30*'Private spending by service'!$D$16/100</f>
        <v>8.4525890887861083E-2</v>
      </c>
      <c r="AG28" s="250"/>
      <c r="AH28" s="331">
        <f>'Provincial spending Projection '!AD38/100*'Type of service'!G30*'Private spending by service'!$D$11/100</f>
        <v>0.57178972802707095</v>
      </c>
      <c r="AI28" s="331">
        <f>'Provincial spending Projection '!AD38/100*'Type of service'!K30*'Private spending by service'!$D$12/100</f>
        <v>0.59516159269353974</v>
      </c>
      <c r="AJ28" s="331">
        <f>'Provincial spending Projection '!AD38/100*'Type of service'!O30*'Private spending by service'!$D$13/100</f>
        <v>1.9454038488360885</v>
      </c>
      <c r="AK28" s="331">
        <f>'Provincial spending Projection '!AD38/100*'Type of service'!S30*'Private spending by service'!$D$14/100</f>
        <v>1.5440533145029167</v>
      </c>
      <c r="AL28" s="331">
        <f>'Provincial spending Projection '!AD38/100*'Type of service'!AA30*'Private spending by service'!$D$15/100</f>
        <v>4.2972647125538312E-2</v>
      </c>
      <c r="AM28" s="331">
        <f>'Provincial spending Projection '!AD38/100*'Type of service'!AE30*'Private spending by service'!$D$16/100</f>
        <v>0.83840842710882679</v>
      </c>
      <c r="AN28" s="250"/>
      <c r="AO28" s="331">
        <f>'Provincial spending Projection '!AI38/100*'Type of service'!G30*'Private spending by service'!$D$11/100</f>
        <v>0.99553269766721375</v>
      </c>
      <c r="AP28" s="331">
        <f>'Provincial spending Projection '!AI38/100*'Type of service'!K30*'Private spending by service'!$D$12/100</f>
        <v>1.0362250262286343</v>
      </c>
      <c r="AQ28" s="331">
        <f>'Provincial spending Projection '!AI38/100*'Type of service'!O30*'Private spending by service'!$D$13/100</f>
        <v>3.3871072647046212</v>
      </c>
      <c r="AR28" s="331">
        <f>'Provincial spending Projection '!AI38/100*'Type of service'!S30*'Private spending by service'!$D$14/100</f>
        <v>2.6883231477993883</v>
      </c>
      <c r="AS28" s="331">
        <f>'Provincial spending Projection '!AI38/100*'Type of service'!AA30*'Private spending by service'!$D$15/100</f>
        <v>7.4818894467378341E-2</v>
      </c>
      <c r="AT28" s="331">
        <f>'Provincial spending Projection '!AI38/100*'Type of service'!AE30*'Private spending by service'!$D$16/100</f>
        <v>1.4597376662685682</v>
      </c>
      <c r="AU28" s="250"/>
      <c r="AV28" s="331">
        <f>'Provincial spending Projection '!AN38/100*'Type of service'!G30*'Private spending by service'!$D$11/100</f>
        <v>0.11168294024185331</v>
      </c>
      <c r="AW28" s="331">
        <f>'Provincial spending Projection '!AN38/100*'Type of service'!K30*'Private spending by service'!$D$12/100</f>
        <v>0.1162479725202267</v>
      </c>
      <c r="AX28" s="331">
        <f>'Provincial spending Projection '!AN38/100*'Type of service'!O30*'Private spending by service'!$D$13/100</f>
        <v>0.3799795819094286</v>
      </c>
      <c r="AY28" s="331">
        <f>'Provincial spending Projection '!AN38/100*'Type of service'!S30*'Private spending by service'!$D$14/100</f>
        <v>0.30158711428565665</v>
      </c>
      <c r="AZ28" s="331">
        <f>'Provincial spending Projection '!AN38/100*'Type of service'!AA30*'Private spending by service'!$D$15/100</f>
        <v>8.3934903789116763E-3</v>
      </c>
      <c r="BA28" s="331">
        <f>'Provincial spending Projection '!AN38/100*'Type of service'!AE30*'Private spending by service'!$D$16/100</f>
        <v>0.16375935710868209</v>
      </c>
      <c r="BB28" s="250"/>
      <c r="BC28" s="331">
        <f>'Provincial spending Projection '!AS38/100*'Type of service'!G30*'Private spending by service'!$D$11/100</f>
        <v>9.3551206836027592E-2</v>
      </c>
      <c r="BD28" s="331">
        <f>'Provincial spending Projection '!AS38/100*'Type of service'!K30*'Private spending by service'!$D$12/100</f>
        <v>9.7375105794654859E-2</v>
      </c>
      <c r="BE28" s="331">
        <f>'Provincial spending Projection '!AS38/100*'Type of service'!O30*'Private spending by service'!$D$13/100</f>
        <v>0.31828986937214215</v>
      </c>
      <c r="BF28" s="331">
        <f>'Provincial spending Projection '!AS38/100*'Type of service'!S30*'Private spending by service'!$D$14/100</f>
        <v>0.25262442452285111</v>
      </c>
      <c r="BG28" s="331">
        <f>'Provincial spending Projection '!AS38/100*'Type of service'!AA30*'Private spending by service'!$D$15/100</f>
        <v>7.0308066103323408E-3</v>
      </c>
      <c r="BH28" s="331">
        <f>'Provincial spending Projection '!AS38/100*'Type of service'!AE30*'Private spending by service'!$D$16/100</f>
        <v>0.13717301366738266</v>
      </c>
      <c r="BI28" s="250"/>
      <c r="BJ28" s="331">
        <f>'Provincial spending Projection '!AX38/100*'Type of service'!G30*'Private spending by service'!$D$11/100</f>
        <v>0.38578707173780613</v>
      </c>
      <c r="BK28" s="331">
        <f>'Provincial spending Projection '!AX38/100*'Type of service'!K30*'Private spending by service'!$D$12/100</f>
        <v>0.40155609099221018</v>
      </c>
      <c r="BL28" s="331">
        <f>'Provincial spending Projection '!AX38/100*'Type of service'!O30*'Private spending by service'!$D$13/100</f>
        <v>1.3125658216693252</v>
      </c>
      <c r="BM28" s="331">
        <f>'Provincial spending Projection '!AX38/100*'Type of service'!S30*'Private spending by service'!$D$14/100</f>
        <v>1.0417742355471842</v>
      </c>
      <c r="BN28" s="331">
        <f>'Provincial spending Projection '!AX38/100*'Type of service'!AA30*'Private spending by service'!$D$15/100</f>
        <v>2.8993685767294143E-2</v>
      </c>
      <c r="BO28" s="331">
        <f>'Provincial spending Projection '!AX38/100*'Type of service'!AE30*'Private spending by service'!$D$16/100</f>
        <v>0.56567496084732194</v>
      </c>
      <c r="BP28" s="250"/>
      <c r="BQ28" s="331">
        <f>'Provincial spending Projection '!BC38/100*'Type of service'!G30*'Private spending by service'!$D$11/100</f>
        <v>0.34002299479938153</v>
      </c>
      <c r="BR28" s="331">
        <f>'Provincial spending Projection '!BC38/100*'Type of service'!K30*'Private spending by service'!$D$12/100</f>
        <v>0.35392141064773752</v>
      </c>
      <c r="BS28" s="331">
        <f>'Provincial spending Projection '!BC38/100*'Type of service'!O30*'Private spending by service'!$D$13/100</f>
        <v>1.1568624099944882</v>
      </c>
      <c r="BT28" s="331">
        <f>'Provincial spending Projection '!BC38/100*'Type of service'!S30*'Private spending by service'!$D$14/100</f>
        <v>0.91819353582780139</v>
      </c>
      <c r="BU28" s="331">
        <f>'Provincial spending Projection '!BC38/100*'Type of service'!AA30*'Private spending by service'!$D$15/100</f>
        <v>2.5554303363404935E-2</v>
      </c>
      <c r="BV28" s="331">
        <f>'Provincial spending Projection '!BC38/100*'Type of service'!AE30*'Private spending by service'!$D$16/100</f>
        <v>0.49857164317069624</v>
      </c>
      <c r="BW28" s="250"/>
      <c r="BX28" s="331">
        <f>'Provincial spending Projection '!BH38/100*'Type of service'!G30*'Private spending by service'!$D$11</f>
        <v>1.9544587329385155</v>
      </c>
      <c r="BY28" s="331">
        <f>'Provincial spending Projection '!BH38/100*'Type of service'!K30*'Private spending by service'!$D$12/100</f>
        <v>2.0343470953266461E-2</v>
      </c>
      <c r="BZ28" s="331">
        <f>'Provincial spending Projection '!BH38/100*'Type of service'!O30*'Private spending by service'!$D$13/100</f>
        <v>6.6496674478032591E-2</v>
      </c>
      <c r="CA28" s="331">
        <f>'Provincial spending Projection '!BH38/100*'Type of service'!S30*'Private spending by service'!$D$14/100</f>
        <v>5.2777941553192979E-2</v>
      </c>
      <c r="CB28" s="331">
        <f>'Provincial spending Projection '!BH38/100*'Type of service'!AA30*'Private spending by service'!$D$15/100</f>
        <v>1.468866286594382E-3</v>
      </c>
      <c r="CC28" s="331">
        <f>'Provincial spending Projection '!BH38/100*'Type of service'!AE30*'Private spending by service'!$D$16/100</f>
        <v>2.8657994220814532E-2</v>
      </c>
      <c r="CE28" s="333">
        <f t="shared" si="0"/>
        <v>28.135928260690232</v>
      </c>
    </row>
    <row r="29" spans="1:83" ht="18.75">
      <c r="A29" s="348">
        <f t="shared" si="2"/>
        <v>4</v>
      </c>
      <c r="B29" s="66">
        <v>2019</v>
      </c>
      <c r="C29" s="328">
        <f>'Provincial spending Projection '!C39</f>
        <v>7389.0878583808008</v>
      </c>
      <c r="D29" s="297">
        <f t="shared" si="1"/>
        <v>4.0000000000000053</v>
      </c>
      <c r="E29" s="329"/>
      <c r="F29" s="341">
        <f>'Provincial spending Projection '!J39/100*'Type of service'!G31*'Private spending by service'!$D$11/100</f>
        <v>4.2992166552100593E-2</v>
      </c>
      <c r="G29" s="341">
        <f>'Provincial spending Projection '!J39/100*'Type of service'!K31*'Private spending by service'!$D$12/100</f>
        <v>4.4655568822606809E-2</v>
      </c>
      <c r="H29" s="341">
        <f>'Provincial spending Projection '!J39/100*'Type of service'!O31*'Private spending by service'!$D$13/100</f>
        <v>0.14690586979818737</v>
      </c>
      <c r="I29" s="341">
        <f>'Provincial spending Projection '!J39/100*'Type of service'!S31*'Private spending by service'!$D$14/100</f>
        <v>0.11609311902041025</v>
      </c>
      <c r="J29" s="341">
        <f>'Provincial spending Projection '!J39/100*'Type of service'!AA31*'Private spending by service'!$D$15/100</f>
        <v>3.2466459516393093E-3</v>
      </c>
      <c r="K29" s="341">
        <f>'Provincial spending Projection '!J39/100*'Type of service'!AE31*'Private spending by service'!$D$16/100</f>
        <v>6.3080863505829324E-2</v>
      </c>
      <c r="M29" s="331">
        <f>'Provincial spending Projection '!O39/100*'Type of service'!G31*'Private spending by service'!$D$11/100</f>
        <v>1.1834169842684412E-2</v>
      </c>
      <c r="N29" s="331">
        <f>'Provincial spending Projection '!O39/100*'Type of service'!K31*'Private spending by service'!$D$12/100</f>
        <v>1.2292043603524585E-2</v>
      </c>
      <c r="O29" s="331">
        <f>'Provincial spending Projection '!O39/100*'Type of service'!O31*'Private spending by service'!$D$13/100</f>
        <v>4.0437808873209448E-2</v>
      </c>
      <c r="P29" s="331">
        <f>'Provincial spending Projection '!O39/100*'Type of service'!S31*'Private spending by service'!$D$14/100</f>
        <v>3.195618639943569E-2</v>
      </c>
      <c r="Q29" s="331">
        <f>'Provincial spending Projection '!O39/100*'Type of service'!AA31*'Private spending by service'!$D$15/100</f>
        <v>8.9368279600894151E-4</v>
      </c>
      <c r="R29" s="331">
        <f>'Provincial spending Projection '!O39/100*'Type of service'!AE31*'Private spending by service'!$D$16/100</f>
        <v>1.7363852822967416E-2</v>
      </c>
      <c r="T29" s="331">
        <f>'Provincial spending Projection '!T39/100*'Type of service'!G31*'Private spending by service'!$D$11/100</f>
        <v>7.4073371196276341E-2</v>
      </c>
      <c r="U29" s="331">
        <f>'Provincial spending Projection '!T39/100*'Type of service'!K31*'Private spending by service'!$D$12/100</f>
        <v>7.6939330828308769E-2</v>
      </c>
      <c r="V29" s="331">
        <f>'Provincial spending Projection '!T39/100*'Type of service'!O31*'Private spending by service'!$D$13/100</f>
        <v>0.25311152931280434</v>
      </c>
      <c r="W29" s="331">
        <f>'Provincial spending Projection '!T39/100*'Type of service'!S31*'Private spending by service'!$D$14/100</f>
        <v>0.20002268757753897</v>
      </c>
      <c r="X29" s="331">
        <f>'Provincial spending Projection '!T39/100*'Type of service'!AA31*'Private spending by service'!$D$15/100</f>
        <v>5.5938099892506137E-3</v>
      </c>
      <c r="Y29" s="331">
        <f>'Provincial spending Projection '!T39/100*'Type of service'!AE31*'Private spending by service'!$D$16/100</f>
        <v>0.10868519994651522</v>
      </c>
      <c r="Z29" s="250"/>
      <c r="AA29" s="331">
        <f>'Provincial spending Projection '!Y39/100*'Type of service'!G31*'Private spending by service'!$D$11/100</f>
        <v>5.7293902501684466E-2</v>
      </c>
      <c r="AB29" s="331">
        <f>'Provincial spending Projection '!Y39/100*'Type of service'!K31*'Private spending by service'!$D$12/100</f>
        <v>5.9510650694450454E-2</v>
      </c>
      <c r="AC29" s="331">
        <f>'Provincial spending Projection '!Y39/100*'Type of service'!O31*'Private spending by service'!$D$13/100</f>
        <v>0.19577544599764432</v>
      </c>
      <c r="AD29" s="331">
        <f>'Provincial spending Projection '!Y39/100*'Type of service'!S31*'Private spending by service'!$D$14/100</f>
        <v>0.15471255290684685</v>
      </c>
      <c r="AE29" s="331">
        <f>'Provincial spending Projection '!Y39/100*'Type of service'!AA31*'Private spending by service'!$D$15/100</f>
        <v>4.3266723109962124E-3</v>
      </c>
      <c r="AF29" s="331">
        <f>'Provincial spending Projection '!Y39/100*'Type of service'!AE31*'Private spending by service'!$D$16/100</f>
        <v>8.4065287545934661E-2</v>
      </c>
      <c r="AG29" s="250"/>
      <c r="AH29" s="331">
        <f>'Provincial spending Projection '!AD39/100*'Type of service'!G31*'Private spending by service'!$D$11/100</f>
        <v>0.56926125212758161</v>
      </c>
      <c r="AI29" s="331">
        <f>'Provincial spending Projection '!AD39/100*'Type of service'!K31*'Private spending by service'!$D$12/100</f>
        <v>0.59128643799842384</v>
      </c>
      <c r="AJ29" s="331">
        <f>'Provincial spending Projection '!AD39/100*'Type of service'!O31*'Private spending by service'!$D$13/100</f>
        <v>1.9451873700029094</v>
      </c>
      <c r="AK29" s="331">
        <f>'Provincial spending Projection '!AD39/100*'Type of service'!S31*'Private spending by service'!$D$14/100</f>
        <v>1.5371943215949897</v>
      </c>
      <c r="AL29" s="331">
        <f>'Provincial spending Projection '!AD39/100*'Type of service'!AA31*'Private spending by service'!$D$15/100</f>
        <v>4.298898817777385E-2</v>
      </c>
      <c r="AM29" s="331">
        <f>'Provincial spending Projection '!AD39/100*'Type of service'!AE31*'Private spending by service'!$D$16/100</f>
        <v>0.83525661125033313</v>
      </c>
      <c r="AN29" s="250"/>
      <c r="AO29" s="331">
        <f>'Provincial spending Projection '!AI39/100*'Type of service'!G31*'Private spending by service'!$D$11/100</f>
        <v>0.99067751062979537</v>
      </c>
      <c r="AP29" s="331">
        <f>'Provincial spending Projection '!AI39/100*'Type of service'!K31*'Private spending by service'!$D$12/100</f>
        <v>1.0290076380153046</v>
      </c>
      <c r="AQ29" s="331">
        <f>'Provincial spending Projection '!AI39/100*'Type of service'!O31*'Private spending by service'!$D$13/100</f>
        <v>3.3851827684051021</v>
      </c>
      <c r="AR29" s="331">
        <f>'Provincial spending Projection '!AI39/100*'Type of service'!S31*'Private spending by service'!$D$14/100</f>
        <v>2.6751580898583289</v>
      </c>
      <c r="AS29" s="331">
        <f>'Provincial spending Projection '!AI39/100*'Type of service'!AA31*'Private spending by service'!$D$15/100</f>
        <v>7.4813143584390535E-2</v>
      </c>
      <c r="AT29" s="331">
        <f>'Provincial spending Projection '!AI39/100*'Type of service'!AE31*'Private spending by service'!$D$16/100</f>
        <v>1.4535855677475624</v>
      </c>
      <c r="AU29" s="250"/>
      <c r="AV29" s="331">
        <f>'Provincial spending Projection '!AN39/100*'Type of service'!G31*'Private spending by service'!$D$11/100</f>
        <v>0.11178496111274351</v>
      </c>
      <c r="AW29" s="331">
        <f>'Provincial spending Projection '!AN39/100*'Type of service'!K31*'Private spending by service'!$D$12/100</f>
        <v>0.11611001316375022</v>
      </c>
      <c r="AX29" s="331">
        <f>'Provincial spending Projection '!AN39/100*'Type of service'!O31*'Private spending by service'!$D$13/100</f>
        <v>0.38197346771819674</v>
      </c>
      <c r="AY29" s="331">
        <f>'Provincial spending Projection '!AN39/100*'Type of service'!S31*'Private spending by service'!$D$14/100</f>
        <v>0.30185649703014522</v>
      </c>
      <c r="AZ29" s="331">
        <f>'Provincial spending Projection '!AN39/100*'Type of service'!AA31*'Private spending by service'!$D$15/100</f>
        <v>8.4416818354811126E-3</v>
      </c>
      <c r="BA29" s="331">
        <f>'Provincial spending Projection '!AN39/100*'Type of service'!AE31*'Private spending by service'!$D$16/100</f>
        <v>0.1640180628117909</v>
      </c>
      <c r="BB29" s="250"/>
      <c r="BC29" s="331">
        <f>'Provincial spending Projection '!AS39/100*'Type of service'!G31*'Private spending by service'!$D$11/100</f>
        <v>9.3588272943988665E-2</v>
      </c>
      <c r="BD29" s="331">
        <f>'Provincial spending Projection '!AS39/100*'Type of service'!K31*'Private spending by service'!$D$12/100</f>
        <v>9.7209280169086962E-2</v>
      </c>
      <c r="BE29" s="331">
        <f>'Provincial spending Projection '!AS39/100*'Type of service'!O31*'Private spending by service'!$D$13/100</f>
        <v>0.31979469150700573</v>
      </c>
      <c r="BF29" s="331">
        <f>'Provincial spending Projection '!AS39/100*'Type of service'!S31*'Private spending by service'!$D$14/100</f>
        <v>0.25271939939649901</v>
      </c>
      <c r="BG29" s="331">
        <f>'Provincial spending Projection '!AS39/100*'Type of service'!AA31*'Private spending by service'!$D$15/100</f>
        <v>7.0675197795927206E-3</v>
      </c>
      <c r="BH29" s="331">
        <f>'Provincial spending Projection '!AS39/100*'Type of service'!AE31*'Private spending by service'!$D$16/100</f>
        <v>0.13731871512387406</v>
      </c>
      <c r="BI29" s="250"/>
      <c r="BJ29" s="331">
        <f>'Provincial spending Projection '!AX39/100*'Type of service'!G31*'Private spending by service'!$D$11/100</f>
        <v>0.39066696979476517</v>
      </c>
      <c r="BK29" s="331">
        <f>'Provincial spending Projection '!AX39/100*'Type of service'!K31*'Private spending by service'!$D$12/100</f>
        <v>0.405782196048387</v>
      </c>
      <c r="BL29" s="331">
        <f>'Provincial spending Projection '!AX39/100*'Type of service'!O31*'Private spending by service'!$D$13/100</f>
        <v>1.3349239082792406</v>
      </c>
      <c r="BM29" s="331">
        <f>'Provincial spending Projection '!AX39/100*'Type of service'!S31*'Private spending by service'!$D$14/100</f>
        <v>1.0549304829000461</v>
      </c>
      <c r="BN29" s="331">
        <f>'Provincial spending Projection '!AX39/100*'Type of service'!AA31*'Private spending by service'!$D$15/100</f>
        <v>2.9502056715059847E-2</v>
      </c>
      <c r="BO29" s="331">
        <f>'Provincial spending Projection '!AX39/100*'Type of service'!AE31*'Private spending by service'!$D$16/100</f>
        <v>0.5732116284019988</v>
      </c>
      <c r="BP29" s="250"/>
      <c r="BQ29" s="331">
        <f>'Provincial spending Projection '!BC39/100*'Type of service'!G31*'Private spending by service'!$D$11/100</f>
        <v>0.33907195227018067</v>
      </c>
      <c r="BR29" s="331">
        <f>'Provincial spending Projection '!BC39/100*'Type of service'!K31*'Private spending by service'!$D$12/100</f>
        <v>0.35219092487621773</v>
      </c>
      <c r="BS29" s="331">
        <f>'Provincial spending Projection '!BC39/100*'Type of service'!O31*'Private spending by service'!$D$13/100</f>
        <v>1.1586217692019658</v>
      </c>
      <c r="BT29" s="331">
        <f>'Provincial spending Projection '!BC39/100*'Type of service'!S31*'Private spending by service'!$D$14/100</f>
        <v>0.91560681092173579</v>
      </c>
      <c r="BU29" s="331">
        <f>'Provincial spending Projection '!BC39/100*'Type of service'!AA31*'Private spending by service'!$D$15/100</f>
        <v>2.5605747963837654E-2</v>
      </c>
      <c r="BV29" s="331">
        <f>'Provincial spending Projection '!BC39/100*'Type of service'!AE31*'Private spending by service'!$D$16/100</f>
        <v>0.49750811031795467</v>
      </c>
      <c r="BW29" s="250"/>
      <c r="BX29" s="331">
        <f>'Provincial spending Projection '!BH39/100*'Type of service'!G31*'Private spending by service'!$D$11</f>
        <v>1.9657563321112399</v>
      </c>
      <c r="BY29" s="331">
        <f>'Provincial spending Projection '!BH39/100*'Type of service'!K31*'Private spending by service'!$D$12/100</f>
        <v>2.0418130607744299E-2</v>
      </c>
      <c r="BZ29" s="331">
        <f>'Provincial spending Projection '!BH39/100*'Type of service'!O31*'Private spending by service'!$D$13/100</f>
        <v>6.7170642221562188E-2</v>
      </c>
      <c r="CA29" s="331">
        <f>'Provincial spending Projection '!BH39/100*'Type of service'!S31*'Private spending by service'!$D$14/100</f>
        <v>5.3081945417278557E-2</v>
      </c>
      <c r="CB29" s="331">
        <f>'Provincial spending Projection '!BH39/100*'Type of service'!AA31*'Private spending by service'!$D$15/100</f>
        <v>1.4844831859832065E-3</v>
      </c>
      <c r="CC29" s="331">
        <f>'Provincial spending Projection '!BH39/100*'Type of service'!AE31*'Private spending by service'!$D$16/100</f>
        <v>2.8842837385586493E-2</v>
      </c>
      <c r="CE29" s="333">
        <f t="shared" si="0"/>
        <v>28.141721609402303</v>
      </c>
    </row>
    <row r="30" spans="1:83" ht="18.75">
      <c r="A30" s="348">
        <f t="shared" si="2"/>
        <v>5</v>
      </c>
      <c r="B30" s="67">
        <v>2020</v>
      </c>
      <c r="C30" s="328">
        <f>'Provincial spending Projection '!C40</f>
        <v>7700.6193696057517</v>
      </c>
      <c r="D30" s="297">
        <f t="shared" si="1"/>
        <v>4.2161024093333488</v>
      </c>
      <c r="E30" s="329"/>
      <c r="F30" s="341">
        <f>'Provincial spending Projection '!J40/100*'Type of service'!G32*'Private spending by service'!$D$11/100</f>
        <v>4.2530086133943941E-2</v>
      </c>
      <c r="G30" s="341">
        <f>'Provincial spending Projection '!J40/100*'Type of service'!K32*'Private spending by service'!$D$12/100</f>
        <v>4.4082415765177796E-2</v>
      </c>
      <c r="H30" s="341">
        <f>'Provincial spending Projection '!J40/100*'Type of service'!O32*'Private spending by service'!$D$13/100</f>
        <v>0.14595551394011541</v>
      </c>
      <c r="I30" s="341">
        <f>'Provincial spending Projection '!J40/100*'Type of service'!S32*'Private spending by service'!$D$14/100</f>
        <v>0.11484301511945885</v>
      </c>
      <c r="J30" s="341">
        <f>'Provincial spending Projection '!J40/100*'Type of service'!AA32*'Private spending by service'!$D$15/100</f>
        <v>3.2272193730350208E-3</v>
      </c>
      <c r="K30" s="341">
        <f>'Provincial spending Projection '!J40/100*'Type of service'!AE32*'Private spending by service'!$D$16/100</f>
        <v>6.2444519173270298E-2</v>
      </c>
      <c r="M30" s="331">
        <f>'Provincial spending Projection '!O40/100*'Type of service'!G32*'Private spending by service'!$D$11/100</f>
        <v>1.1859984565499837E-2</v>
      </c>
      <c r="N30" s="331">
        <f>'Provincial spending Projection '!O40/100*'Type of service'!K32*'Private spending by service'!$D$12/100</f>
        <v>1.2292868839682104E-2</v>
      </c>
      <c r="O30" s="331">
        <f>'Provincial spending Projection '!O40/100*'Type of service'!O32*'Private spending by service'!$D$13/100</f>
        <v>4.0701308178113529E-2</v>
      </c>
      <c r="P30" s="331">
        <f>'Provincial spending Projection '!O40/100*'Type of service'!S32*'Private spending by service'!$D$14/100</f>
        <v>3.2025244023317023E-2</v>
      </c>
      <c r="Q30" s="331">
        <f>'Provincial spending Projection '!O40/100*'Type of service'!AA32*'Private spending by service'!$D$15/100</f>
        <v>8.9994578974364459E-4</v>
      </c>
      <c r="R30" s="331">
        <f>'Provincial spending Projection '!O40/100*'Type of service'!AE32*'Private spending by service'!$D$16/100</f>
        <v>1.741334431495465E-2</v>
      </c>
      <c r="T30" s="331">
        <f>'Provincial spending Projection '!T40/100*'Type of service'!G32*'Private spending by service'!$D$11/100</f>
        <v>7.3566462890916104E-2</v>
      </c>
      <c r="U30" s="331">
        <f>'Provincial spending Projection '!T40/100*'Type of service'!K32*'Private spending by service'!$D$12/100</f>
        <v>7.6251606764149188E-2</v>
      </c>
      <c r="V30" s="331">
        <f>'Provincial spending Projection '!T40/100*'Type of service'!O32*'Private spending by service'!$D$13/100</f>
        <v>0.25246670947676203</v>
      </c>
      <c r="W30" s="331">
        <f>'Provincial spending Projection '!T40/100*'Type of service'!S32*'Private spending by service'!$D$14/100</f>
        <v>0.19864983069770059</v>
      </c>
      <c r="X30" s="331">
        <f>'Provincial spending Projection '!T40/100*'Type of service'!AA32*'Private spending by service'!$D$15/100</f>
        <v>5.5822862314342126E-3</v>
      </c>
      <c r="Y30" s="331">
        <f>'Provincial spending Projection '!T40/100*'Type of service'!AE32*'Private spending by service'!$D$16/100</f>
        <v>0.10801347516752585</v>
      </c>
      <c r="Z30" s="250"/>
      <c r="AA30" s="331">
        <f>'Provincial spending Projection '!Y40/100*'Type of service'!G32*'Private spending by service'!$D$11/100</f>
        <v>5.6905911773657857E-2</v>
      </c>
      <c r="AB30" s="331">
        <f>'Provincial spending Projection '!Y40/100*'Type of service'!K32*'Private spending by service'!$D$12/100</f>
        <v>5.8982952783178069E-2</v>
      </c>
      <c r="AC30" s="331">
        <f>'Provincial spending Projection '!Y40/100*'Type of service'!O32*'Private spending by service'!$D$13/100</f>
        <v>0.19529073073111319</v>
      </c>
      <c r="AD30" s="331">
        <f>'Provincial spending Projection '!Y40/100*'Type of service'!S32*'Private spending by service'!$D$14/100</f>
        <v>0.15366172703311073</v>
      </c>
      <c r="AE30" s="331">
        <f>'Provincial spending Projection '!Y40/100*'Type of service'!AA32*'Private spending by service'!$D$15/100</f>
        <v>4.3180693389096624E-3</v>
      </c>
      <c r="AF30" s="331">
        <f>'Provincial spending Projection '!Y40/100*'Type of service'!AE32*'Private spending by service'!$D$16/100</f>
        <v>8.3551730594463358E-2</v>
      </c>
      <c r="AG30" s="250"/>
      <c r="AH30" s="331">
        <f>'Provincial spending Projection '!AD40/100*'Type of service'!G32*'Private spending by service'!$D$11/100</f>
        <v>0.5667197027883446</v>
      </c>
      <c r="AI30" s="331">
        <f>'Provincial spending Projection '!AD40/100*'Type of service'!K32*'Private spending by service'!$D$12/100</f>
        <v>0.58740472525624543</v>
      </c>
      <c r="AJ30" s="331">
        <f>'Provincial spending Projection '!AD40/100*'Type of service'!O32*'Private spending by service'!$D$13/100</f>
        <v>1.9448788610480958</v>
      </c>
      <c r="AK30" s="331">
        <f>'Provincial spending Projection '!AD40/100*'Type of service'!S32*'Private spending by service'!$D$14/100</f>
        <v>1.5303002018581071</v>
      </c>
      <c r="AL30" s="331">
        <f>'Provincial spending Projection '!AD40/100*'Type of service'!AA32*'Private spending by service'!$D$15/100</f>
        <v>4.3003176578556179E-2</v>
      </c>
      <c r="AM30" s="331">
        <f>'Provincial spending Projection '!AD40/100*'Type of service'!AE32*'Private spending by service'!$D$16/100</f>
        <v>0.83208247533721003</v>
      </c>
      <c r="AN30" s="250"/>
      <c r="AO30" s="331">
        <f>'Provincial spending Projection '!AI40/100*'Type of service'!G32*'Private spending by service'!$D$11/100</f>
        <v>0.98627948507664598</v>
      </c>
      <c r="AP30" s="331">
        <f>'Provincial spending Projection '!AI40/100*'Type of service'!K32*'Private spending by service'!$D$12/100</f>
        <v>1.0222782569705171</v>
      </c>
      <c r="AQ30" s="331">
        <f>'Provincial spending Projection '!AI40/100*'Type of service'!O32*'Private spending by service'!$D$13/100</f>
        <v>3.3847316621835648</v>
      </c>
      <c r="AR30" s="331">
        <f>'Provincial spending Projection '!AI40/100*'Type of service'!S32*'Private spending by service'!$D$14/100</f>
        <v>2.6632278491030115</v>
      </c>
      <c r="AS30" s="331">
        <f>'Provincial spending Projection '!AI40/100*'Type of service'!AA32*'Private spending by service'!$D$15/100</f>
        <v>7.4839732311898638E-2</v>
      </c>
      <c r="AT30" s="331">
        <f>'Provincial spending Projection '!AI40/100*'Type of service'!AE32*'Private spending by service'!$D$16/100</f>
        <v>1.4480983655219455</v>
      </c>
      <c r="AU30" s="250"/>
      <c r="AV30" s="331">
        <f>'Provincial spending Projection '!AN40/100*'Type of service'!G32*'Private spending by service'!$D$11/100</f>
        <v>0.11186942958989791</v>
      </c>
      <c r="AW30" s="331">
        <f>'Provincial spending Projection '!AN40/100*'Type of service'!K32*'Private spending by service'!$D$12/100</f>
        <v>0.11595261507498508</v>
      </c>
      <c r="AX30" s="331">
        <f>'Provincial spending Projection '!AN40/100*'Type of service'!O32*'Private spending by service'!$D$13/100</f>
        <v>0.38391551897068688</v>
      </c>
      <c r="AY30" s="331">
        <f>'Provincial spending Projection '!AN40/100*'Type of service'!S32*'Private spending by service'!$D$14/100</f>
        <v>0.3020784522593325</v>
      </c>
      <c r="AZ30" s="331">
        <f>'Provincial spending Projection '!AN40/100*'Type of service'!AA32*'Private spending by service'!$D$15/100</f>
        <v>8.4887481602054452E-3</v>
      </c>
      <c r="BA30" s="331">
        <f>'Provincial spending Projection '!AN40/100*'Type of service'!AE32*'Private spending by service'!$D$16/100</f>
        <v>0.16425155403938496</v>
      </c>
      <c r="BB30" s="250"/>
      <c r="BC30" s="331">
        <f>'Provincial spending Projection '!AS40/100*'Type of service'!G32*'Private spending by service'!$D$11/100</f>
        <v>9.3564539314777734E-2</v>
      </c>
      <c r="BD30" s="331">
        <f>'Provincial spending Projection '!AS40/100*'Type of service'!K32*'Private spending by service'!$D$12/100</f>
        <v>9.6979604272644196E-2</v>
      </c>
      <c r="BE30" s="331">
        <f>'Provincial spending Projection '!AS40/100*'Type of service'!O32*'Private spending by service'!$D$13/100</f>
        <v>0.32109646755121996</v>
      </c>
      <c r="BF30" s="331">
        <f>'Provincial spending Projection '!AS40/100*'Type of service'!S32*'Private spending by service'!$D$14/100</f>
        <v>0.25265017731991568</v>
      </c>
      <c r="BG30" s="331">
        <f>'Provincial spending Projection '!AS40/100*'Type of service'!AA32*'Private spending by service'!$D$15/100</f>
        <v>7.0997574036125409E-3</v>
      </c>
      <c r="BH30" s="331">
        <f>'Provincial spending Projection '!AS40/100*'Type of service'!AE32*'Private spending by service'!$D$16/100</f>
        <v>0.13737551931541409</v>
      </c>
      <c r="BI30" s="250"/>
      <c r="BJ30" s="331">
        <f>'Provincial spending Projection '!AX40/100*'Type of service'!G32*'Private spending by service'!$D$11/100</f>
        <v>0.39520364462240964</v>
      </c>
      <c r="BK30" s="331">
        <f>'Provincial spending Projection '!AX40/100*'Type of service'!K32*'Private spending by service'!$D$12/100</f>
        <v>0.4096284056254057</v>
      </c>
      <c r="BL30" s="331">
        <f>'Provincial spending Projection '!AX40/100*'Type of service'!O32*'Private spending by service'!$D$13/100</f>
        <v>1.3562669701680543</v>
      </c>
      <c r="BM30" s="331">
        <f>'Provincial spending Projection '!AX40/100*'Type of service'!S32*'Private spending by service'!$D$14/100</f>
        <v>1.0671593279095912</v>
      </c>
      <c r="BN30" s="331">
        <f>'Provincial spending Projection '!AX40/100*'Type of service'!AA32*'Private spending by service'!$D$15/100</f>
        <v>2.9988391140397055E-2</v>
      </c>
      <c r="BO30" s="331">
        <f>'Provincial spending Projection '!AX40/100*'Type of service'!AE32*'Private spending by service'!$D$16/100</f>
        <v>0.58025515128863592</v>
      </c>
      <c r="BP30" s="250"/>
      <c r="BQ30" s="331">
        <f>'Provincial spending Projection '!BC40/100*'Type of service'!G32*'Private spending by service'!$D$11/100</f>
        <v>0.33825013957198763</v>
      </c>
      <c r="BR30" s="331">
        <f>'Provincial spending Projection '!BC40/100*'Type of service'!K32*'Private spending by service'!$D$12/100</f>
        <v>0.35059612243157817</v>
      </c>
      <c r="BS30" s="331">
        <f>'Provincial spending Projection '!BC40/100*'Type of service'!O32*'Private spending by service'!$D$13/100</f>
        <v>1.1608129079744012</v>
      </c>
      <c r="BT30" s="331">
        <f>'Provincial spending Projection '!BC40/100*'Type of service'!S32*'Private spending by service'!$D$14/100</f>
        <v>0.91336908584395038</v>
      </c>
      <c r="BU30" s="331">
        <f>'Provincial spending Projection '!BC40/100*'Type of service'!AA32*'Private spending by service'!$D$15/100</f>
        <v>2.5666710382871504E-2</v>
      </c>
      <c r="BV30" s="331">
        <f>'Provincial spending Projection '!BC40/100*'Type of service'!AE32*'Private spending by service'!$D$16/100</f>
        <v>0.49663354217866568</v>
      </c>
      <c r="BW30" s="250"/>
      <c r="BX30" s="331">
        <f>'Provincial spending Projection '!BH40/100*'Type of service'!G32*'Private spending by service'!$D$11</f>
        <v>1.9738791357873802</v>
      </c>
      <c r="BY30" s="331">
        <f>'Provincial spending Projection '!BH40/100*'Type of service'!K32*'Private spending by service'!$D$12/100</f>
        <v>2.0459248650461205E-2</v>
      </c>
      <c r="BZ30" s="331">
        <f>'Provincial spending Projection '!BH40/100*'Type of service'!O32*'Private spending by service'!$D$13/100</f>
        <v>6.7739938925160545E-2</v>
      </c>
      <c r="CA30" s="331">
        <f>'Provincial spending Projection '!BH40/100*'Type of service'!S32*'Private spending by service'!$D$14/100</f>
        <v>5.3300205111574551E-2</v>
      </c>
      <c r="CB30" s="331">
        <f>'Provincial spending Projection '!BH40/100*'Type of service'!AA32*'Private spending by service'!$D$15/100</f>
        <v>1.4977963992314951E-3</v>
      </c>
      <c r="CC30" s="331">
        <f>'Provincial spending Projection '!BH40/100*'Type of service'!AE32*'Private spending by service'!$D$16/100</f>
        <v>2.8981350555511608E-2</v>
      </c>
      <c r="CE30" s="333">
        <f t="shared" si="0"/>
        <v>28.144371910572723</v>
      </c>
    </row>
    <row r="31" spans="1:83" ht="18.75">
      <c r="A31" s="348">
        <f t="shared" si="2"/>
        <v>6</v>
      </c>
      <c r="B31" s="8">
        <f t="shared" ref="B31:B60" si="3">B30+1</f>
        <v>2021</v>
      </c>
      <c r="C31" s="328">
        <f>'Provincial spending Projection '!C41</f>
        <v>8041.9265923725961</v>
      </c>
      <c r="D31" s="297">
        <f t="shared" si="1"/>
        <v>4.432204818666662</v>
      </c>
      <c r="E31" s="329"/>
      <c r="F31" s="341">
        <f>'Provincial spending Projection '!J41/100*'Type of service'!G33*'Private spending by service'!$D$11/100</f>
        <v>4.2030109384252147E-2</v>
      </c>
      <c r="G31" s="341">
        <f>'Provincial spending Projection '!J41/100*'Type of service'!K33*'Private spending by service'!$D$12/100</f>
        <v>4.347178928189796E-2</v>
      </c>
      <c r="H31" s="341">
        <f>'Provincial spending Projection '!J41/100*'Type of service'!O33*'Private spending by service'!$D$13/100</f>
        <v>0.14486292269663267</v>
      </c>
      <c r="I31" s="341">
        <f>'Provincial spending Projection '!J41/100*'Type of service'!S33*'Private spending by service'!$D$14/100</f>
        <v>0.11349062584589183</v>
      </c>
      <c r="J31" s="341">
        <f>'Provincial spending Projection '!J41/100*'Type of service'!AA33*'Private spending by service'!$D$15/100</f>
        <v>3.2046174106390773E-3</v>
      </c>
      <c r="K31" s="341">
        <f>'Provincial spending Projection '!J41/100*'Type of service'!AE33*'Private spending by service'!$D$16/100</f>
        <v>6.1751726631018272E-2</v>
      </c>
      <c r="M31" s="331">
        <f>'Provincial spending Projection '!O41/100*'Type of service'!G33*'Private spending by service'!$D$11/100</f>
        <v>1.186982743858225E-2</v>
      </c>
      <c r="N31" s="331">
        <f>'Provincial spending Projection '!O41/100*'Type of service'!K33*'Private spending by service'!$D$12/100</f>
        <v>1.2276975834278321E-2</v>
      </c>
      <c r="O31" s="331">
        <f>'Provincial spending Projection '!O41/100*'Type of service'!O33*'Private spending by service'!$D$13/100</f>
        <v>4.0911097302591654E-2</v>
      </c>
      <c r="P31" s="331">
        <f>'Provincial spending Projection '!O41/100*'Type of service'!S33*'Private spending by service'!$D$14/100</f>
        <v>3.2051169136194921E-2</v>
      </c>
      <c r="Q31" s="331">
        <f>'Provincial spending Projection '!O41/100*'Type of service'!AA33*'Private spending by service'!$D$15/100</f>
        <v>9.0502395135841145E-4</v>
      </c>
      <c r="R31" s="331">
        <f>'Provincial spending Projection '!O41/100*'Type of service'!AE33*'Private spending by service'!$D$16/100</f>
        <v>1.7439458280813447E-2</v>
      </c>
      <c r="T31" s="331">
        <f>'Provincial spending Projection '!T41/100*'Type of service'!G33*'Private spending by service'!$D$11/100</f>
        <v>7.301278143944373E-2</v>
      </c>
      <c r="U31" s="331">
        <f>'Provincial spending Projection '!T41/100*'Type of service'!K33*'Private spending by service'!$D$12/100</f>
        <v>7.551720174228245E-2</v>
      </c>
      <c r="V31" s="331">
        <f>'Provincial spending Projection '!T41/100*'Type of service'!O33*'Private spending by service'!$D$13/100</f>
        <v>0.25164923595205324</v>
      </c>
      <c r="W31" s="331">
        <f>'Provincial spending Projection '!T41/100*'Type of service'!S33*'Private spending by service'!$D$14/100</f>
        <v>0.19715071841846044</v>
      </c>
      <c r="X31" s="331">
        <f>'Provincial spending Projection '!T41/100*'Type of service'!AA33*'Private spending by service'!$D$15/100</f>
        <v>5.5669146244880828E-3</v>
      </c>
      <c r="Y31" s="331">
        <f>'Provincial spending Projection '!T41/100*'Type of service'!AE33*'Private spending by service'!$D$16/100</f>
        <v>0.10727227185633077</v>
      </c>
      <c r="Z31" s="250"/>
      <c r="AA31" s="331">
        <f>'Provincial spending Projection '!Y41/100*'Type of service'!G33*'Private spending by service'!$D$11/100</f>
        <v>5.648142961249112E-2</v>
      </c>
      <c r="AB31" s="331">
        <f>'Provincial spending Projection '!Y41/100*'Type of service'!K33*'Private spending by service'!$D$12/100</f>
        <v>5.8418806004215076E-2</v>
      </c>
      <c r="AC31" s="331">
        <f>'Provincial spending Projection '!Y41/100*'Type of service'!O33*'Private spending by service'!$D$13/100</f>
        <v>0.19467151267551214</v>
      </c>
      <c r="AD31" s="331">
        <f>'Provincial spending Projection '!Y41/100*'Type of service'!S33*'Private spending by service'!$D$14/100</f>
        <v>0.15251239859475713</v>
      </c>
      <c r="AE31" s="331">
        <f>'Provincial spending Projection '!Y41/100*'Type of service'!AA33*'Private spending by service'!$D$15/100</f>
        <v>4.3064692280289961E-3</v>
      </c>
      <c r="AF31" s="331">
        <f>'Provincial spending Projection '!Y41/100*'Type of service'!AE33*'Private spending by service'!$D$16/100</f>
        <v>8.2983981061597531E-2</v>
      </c>
      <c r="AG31" s="250"/>
      <c r="AH31" s="331">
        <f>'Provincial spending Projection '!AD41/100*'Type of service'!G33*'Private spending by service'!$D$11/100</f>
        <v>0.56416478711934648</v>
      </c>
      <c r="AI31" s="331">
        <f>'Provincial spending Projection '!AD41/100*'Type of service'!K33*'Private spending by service'!$D$12/100</f>
        <v>0.5835162721491316</v>
      </c>
      <c r="AJ31" s="331">
        <f>'Provincial spending Projection '!AD41/100*'Type of service'!O33*'Private spending by service'!$D$13/100</f>
        <v>1.9444764989180225</v>
      </c>
      <c r="AK31" s="331">
        <f>'Provincial spending Projection '!AD41/100*'Type of service'!S33*'Private spending by service'!$D$14/100</f>
        <v>1.523370167444265</v>
      </c>
      <c r="AL31" s="331">
        <f>'Provincial spending Projection '!AD41/100*'Type of service'!AA33*'Private spending by service'!$D$15/100</f>
        <v>4.3015169975968305E-2</v>
      </c>
      <c r="AM31" s="331">
        <f>'Provincial spending Projection '!AD41/100*'Type of service'!AE33*'Private spending by service'!$D$16/100</f>
        <v>0.8288855351419494</v>
      </c>
      <c r="AN31" s="250"/>
      <c r="AO31" s="331">
        <f>'Provincial spending Projection '!AI41/100*'Type of service'!G33*'Private spending by service'!$D$11/100</f>
        <v>0.98234142122400703</v>
      </c>
      <c r="AP31" s="331">
        <f>'Provincial spending Projection '!AI41/100*'Type of service'!K33*'Private spending by service'!$D$12/100</f>
        <v>1.0160368338782053</v>
      </c>
      <c r="AQ31" s="331">
        <f>'Provincial spending Projection '!AI41/100*'Type of service'!O33*'Private spending by service'!$D$13/100</f>
        <v>3.3857834645034837</v>
      </c>
      <c r="AR31" s="331">
        <f>'Provincial spending Projection '!AI41/100*'Type of service'!S33*'Private spending by service'!$D$14/100</f>
        <v>2.6525399129897869</v>
      </c>
      <c r="AS31" s="331">
        <f>'Provincial spending Projection '!AI41/100*'Type of service'!AA33*'Private spending by service'!$D$15/100</f>
        <v>7.4899363046290149E-2</v>
      </c>
      <c r="AT31" s="331">
        <f>'Provincial spending Projection '!AI41/100*'Type of service'!AE33*'Private spending by service'!$D$16/100</f>
        <v>1.4432814901138338</v>
      </c>
      <c r="AU31" s="250"/>
      <c r="AV31" s="331">
        <f>'Provincial spending Projection '!AN41/100*'Type of service'!G33*'Private spending by service'!$D$11/100</f>
        <v>0.11193329162092022</v>
      </c>
      <c r="AW31" s="331">
        <f>'Provincial spending Projection '!AN41/100*'Type of service'!K33*'Private spending by service'!$D$12/100</f>
        <v>0.1157727290806683</v>
      </c>
      <c r="AX31" s="331">
        <f>'Provincial spending Projection '!AN41/100*'Type of service'!O33*'Private spending by service'!$D$13/100</f>
        <v>0.38579446993627009</v>
      </c>
      <c r="AY31" s="331">
        <f>'Provincial spending Projection '!AN41/100*'Type of service'!S33*'Private spending by service'!$D$14/100</f>
        <v>0.30224473609884689</v>
      </c>
      <c r="AZ31" s="331">
        <f>'Provincial spending Projection '!AN41/100*'Type of service'!AA33*'Private spending by service'!$D$15/100</f>
        <v>8.5344382970590424E-3</v>
      </c>
      <c r="BA31" s="331">
        <f>'Provincial spending Projection '!AN41/100*'Type of service'!AE33*'Private spending by service'!$D$16/100</f>
        <v>0.16445529470058748</v>
      </c>
      <c r="BB31" s="250"/>
      <c r="BC31" s="331">
        <f>'Provincial spending Projection '!AS41/100*'Type of service'!G33*'Private spending by service'!$D$11/100</f>
        <v>9.3485555893205868E-2</v>
      </c>
      <c r="BD31" s="331">
        <f>'Provincial spending Projection '!AS41/100*'Type of service'!K33*'Private spending by service'!$D$12/100</f>
        <v>9.6692215324408221E-2</v>
      </c>
      <c r="BE31" s="331">
        <f>'Provincial spending Projection '!AS41/100*'Type of service'!O33*'Private spending by service'!$D$13/100</f>
        <v>0.3222116491013311</v>
      </c>
      <c r="BF31" s="331">
        <f>'Provincial spending Projection '!AS41/100*'Type of service'!S33*'Private spending by service'!$D$14/100</f>
        <v>0.25243175431387987</v>
      </c>
      <c r="BG31" s="331">
        <f>'Provincial spending Projection '!AS41/100*'Type of service'!AA33*'Private spending by service'!$D$15/100</f>
        <v>7.1278767637680462E-3</v>
      </c>
      <c r="BH31" s="331">
        <f>'Provincial spending Projection '!AS41/100*'Type of service'!AE33*'Private spending by service'!$D$16/100</f>
        <v>0.13735140298323895</v>
      </c>
      <c r="BI31" s="250"/>
      <c r="BJ31" s="331">
        <f>'Provincial spending Projection '!AX41/100*'Type of service'!G33*'Private spending by service'!$D$11/100</f>
        <v>0.39939250339603427</v>
      </c>
      <c r="BK31" s="331">
        <f>'Provincial spending Projection '!AX41/100*'Type of service'!K33*'Private spending by service'!$D$12/100</f>
        <v>0.41309211426671733</v>
      </c>
      <c r="BL31" s="331">
        <f>'Provincial spending Projection '!AX41/100*'Type of service'!O33*'Private spending by service'!$D$13/100</f>
        <v>1.3765647102206273</v>
      </c>
      <c r="BM31" s="331">
        <f>'Provincial spending Projection '!AX41/100*'Type of service'!S33*'Private spending by service'!$D$14/100</f>
        <v>1.0784484226338145</v>
      </c>
      <c r="BN31" s="331">
        <f>'Provincial spending Projection '!AX41/100*'Type of service'!AA33*'Private spending by service'!$D$15/100</f>
        <v>3.045198284782984E-2</v>
      </c>
      <c r="BO31" s="331">
        <f>'Provincial spending Projection '!AX41/100*'Type of service'!AE33*'Private spending by service'!$D$16/100</f>
        <v>0.58679782302519423</v>
      </c>
      <c r="BP31" s="250"/>
      <c r="BQ31" s="331">
        <f>'Provincial spending Projection '!BC41/100*'Type of service'!G33*'Private spending by service'!$D$11/100</f>
        <v>0.33757526471386357</v>
      </c>
      <c r="BR31" s="331">
        <f>'Provincial spending Projection '!BC41/100*'Type of service'!K33*'Private spending by service'!$D$12/100</f>
        <v>0.34915447495648044</v>
      </c>
      <c r="BS31" s="331">
        <f>'Provincial spending Projection '!BC41/100*'Type of service'!O33*'Private spending by service'!$D$13/100</f>
        <v>1.163502550741931</v>
      </c>
      <c r="BT31" s="331">
        <f>'Provincial spending Projection '!BC41/100*'Type of service'!S33*'Private spending by service'!$D$14/100</f>
        <v>0.91152815502363649</v>
      </c>
      <c r="BU31" s="331">
        <f>'Provincial spending Projection '!BC41/100*'Type of service'!AA33*'Private spending by service'!$D$15/100</f>
        <v>2.5738680830282867E-2</v>
      </c>
      <c r="BV31" s="331">
        <f>'Provincial spending Projection '!BC41/100*'Type of service'!AE33*'Private spending by service'!$D$16/100</f>
        <v>0.49597433291036519</v>
      </c>
      <c r="BW31" s="250"/>
      <c r="BX31" s="331">
        <f>'Provincial spending Projection '!BH41/100*'Type of service'!G33*'Private spending by service'!$D$11</f>
        <v>1.9787291236850106</v>
      </c>
      <c r="BY31" s="331">
        <f>'Provincial spending Projection '!BH41/100*'Type of service'!K33*'Private spending by service'!$D$12/100</f>
        <v>2.0466017521957477E-2</v>
      </c>
      <c r="BZ31" s="331">
        <f>'Provincial spending Projection '!BH41/100*'Type of service'!O33*'Private spending by service'!$D$13/100</f>
        <v>6.819979492828955E-2</v>
      </c>
      <c r="CA31" s="331">
        <f>'Provincial spending Projection '!BH41/100*'Type of service'!S33*'Private spending by service'!$D$14/100</f>
        <v>5.3430079035351234E-2</v>
      </c>
      <c r="CB31" s="331">
        <f>'Provincial spending Projection '!BH41/100*'Type of service'!AA33*'Private spending by service'!$D$15/100</f>
        <v>1.508696954063951E-3</v>
      </c>
      <c r="CC31" s="331">
        <f>'Provincial spending Projection '!BH41/100*'Type of service'!AE33*'Private spending by service'!$D$16/100</f>
        <v>2.9072001408688531E-2</v>
      </c>
      <c r="CE31" s="333">
        <f t="shared" si="0"/>
        <v>28.143782124122428</v>
      </c>
    </row>
    <row r="32" spans="1:83" ht="18.75">
      <c r="A32" s="348">
        <f t="shared" si="2"/>
        <v>7</v>
      </c>
      <c r="B32" s="8">
        <f t="shared" si="3"/>
        <v>2022</v>
      </c>
      <c r="C32" s="328">
        <f>'Provincial spending Projection '!C42</f>
        <v>8415.7400474363058</v>
      </c>
      <c r="D32" s="297">
        <f t="shared" si="1"/>
        <v>4.648307228000002</v>
      </c>
      <c r="E32" s="329"/>
      <c r="F32" s="341">
        <f>'Provincial spending Projection '!J42/100*'Type of service'!G34*'Private spending by service'!$D$11/100</f>
        <v>4.1487109983036306E-2</v>
      </c>
      <c r="G32" s="341">
        <f>'Provincial spending Projection '!J42/100*'Type of service'!K34*'Private spending by service'!$D$12/100</f>
        <v>4.2818657768877749E-2</v>
      </c>
      <c r="H32" s="341">
        <f>'Provincial spending Projection '!J42/100*'Type of service'!O34*'Private spending by service'!$D$13/100</f>
        <v>0.14360860258070113</v>
      </c>
      <c r="I32" s="341">
        <f>'Provincial spending Projection '!J42/100*'Type of service'!S34*'Private spending by service'!$D$14/100</f>
        <v>0.11202211577187698</v>
      </c>
      <c r="J32" s="341">
        <f>'Provincial spending Projection '!J42/100*'Type of service'!AA34*'Private spending by service'!$D$15/100</f>
        <v>3.1784042976086739E-3</v>
      </c>
      <c r="K32" s="341">
        <f>'Provincial spending Projection '!J42/100*'Type of service'!AE34*'Private spending by service'!$D$16/100</f>
        <v>6.0994833242686612E-2</v>
      </c>
      <c r="M32" s="331">
        <f>'Provincial spending Projection '!O42/100*'Type of service'!G34*'Private spending by service'!$D$11/100</f>
        <v>1.1871752981455409E-2</v>
      </c>
      <c r="N32" s="331">
        <f>'Provincial spending Projection '!O42/100*'Type of service'!K34*'Private spending by service'!$D$12/100</f>
        <v>1.2252782327750612E-2</v>
      </c>
      <c r="O32" s="331">
        <f>'Provincial spending Projection '!O42/100*'Type of service'!O34*'Private spending by service'!$D$13/100</f>
        <v>4.1094350909166619E-2</v>
      </c>
      <c r="P32" s="331">
        <f>'Provincial spending Projection '!O42/100*'Type of service'!S34*'Private spending by service'!$D$14/100</f>
        <v>3.2055712905707502E-2</v>
      </c>
      <c r="Q32" s="331">
        <f>'Provincial spending Projection '!O42/100*'Type of service'!AA34*'Private spending by service'!$D$15/100</f>
        <v>9.0951697314744823E-4</v>
      </c>
      <c r="R32" s="331">
        <f>'Provincial spending Projection '!O42/100*'Type of service'!AE34*'Private spending by service'!$D$16/100</f>
        <v>1.7453989774132844E-2</v>
      </c>
      <c r="T32" s="331">
        <f>'Provincial spending Projection '!T42/100*'Type of service'!G34*'Private spending by service'!$D$11/100</f>
        <v>7.240895125979388E-2</v>
      </c>
      <c r="U32" s="331">
        <f>'Provincial spending Projection '!T42/100*'Type of service'!K34*'Private spending by service'!$D$12/100</f>
        <v>7.4732949696043188E-2</v>
      </c>
      <c r="V32" s="331">
        <f>'Provincial spending Projection '!T42/100*'Type of service'!O34*'Private spending by service'!$D$13/100</f>
        <v>0.2506452801606322</v>
      </c>
      <c r="W32" s="331">
        <f>'Provincial spending Projection '!T42/100*'Type of service'!S34*'Private spending by service'!$D$14/100</f>
        <v>0.19551624406379486</v>
      </c>
      <c r="X32" s="331">
        <f>'Provincial spending Projection '!T42/100*'Type of service'!AA34*'Private spending by service'!$D$15/100</f>
        <v>5.5473838009822817E-3</v>
      </c>
      <c r="Y32" s="331">
        <f>'Provincial spending Projection '!T42/100*'Type of service'!AE34*'Private spending by service'!$D$16/100</f>
        <v>0.10645648513899486</v>
      </c>
      <c r="Z32" s="250"/>
      <c r="AA32" s="331">
        <f>'Provincial spending Projection '!Y42/100*'Type of service'!G34*'Private spending by service'!$D$11/100</f>
        <v>5.6016426623694313E-2</v>
      </c>
      <c r="AB32" s="331">
        <f>'Provincial spending Projection '!Y42/100*'Type of service'!K34*'Private spending by service'!$D$12/100</f>
        <v>5.7814299477986358E-2</v>
      </c>
      <c r="AC32" s="331">
        <f>'Provincial spending Projection '!Y42/100*'Type of service'!O34*'Private spending by service'!$D$13/100</f>
        <v>0.19390217232008738</v>
      </c>
      <c r="AD32" s="331">
        <f>'Provincial spending Projection '!Y42/100*'Type of service'!S34*'Private spending by service'!$D$14/100</f>
        <v>0.15125369376011386</v>
      </c>
      <c r="AE32" s="331">
        <f>'Provincial spending Projection '!Y42/100*'Type of service'!AA34*'Private spending by service'!$D$15/100</f>
        <v>4.2915221424252269E-3</v>
      </c>
      <c r="AF32" s="331">
        <f>'Provincial spending Projection '!Y42/100*'Type of service'!AE34*'Private spending by service'!$D$16/100</f>
        <v>8.2356004121773907E-2</v>
      </c>
      <c r="AG32" s="250"/>
      <c r="AH32" s="331">
        <f>'Provincial spending Projection '!AD42/100*'Type of service'!G34*'Private spending by service'!$D$11/100</f>
        <v>0.56159062368548096</v>
      </c>
      <c r="AI32" s="331">
        <f>'Provincial spending Projection '!AD42/100*'Type of service'!K34*'Private spending by service'!$D$12/100</f>
        <v>0.57961513182363456</v>
      </c>
      <c r="AJ32" s="331">
        <f>'Provincial spending Projection '!AD42/100*'Type of service'!O34*'Private spending by service'!$D$13/100</f>
        <v>1.9439590929055566</v>
      </c>
      <c r="AK32" s="331">
        <f>'Provincial spending Projection '!AD42/100*'Type of service'!S34*'Private spending by service'!$D$14/100</f>
        <v>1.5163883405862466</v>
      </c>
      <c r="AL32" s="331">
        <f>'Provincial spending Projection '!AD42/100*'Type of service'!AA34*'Private spending by service'!$D$15/100</f>
        <v>4.3024497308887577E-2</v>
      </c>
      <c r="AM32" s="331">
        <f>'Provincial spending Projection '!AD42/100*'Type of service'!AE34*'Private spending by service'!$D$16/100</f>
        <v>0.825657088583863</v>
      </c>
      <c r="AN32" s="250"/>
      <c r="AO32" s="331">
        <f>'Provincial spending Projection '!AI42/100*'Type of service'!G34*'Private spending by service'!$D$11/100</f>
        <v>0.97888178086957933</v>
      </c>
      <c r="AP32" s="331">
        <f>'Provincial spending Projection '!AI42/100*'Type of service'!K34*'Private spending by service'!$D$12/100</f>
        <v>1.0102994397147091</v>
      </c>
      <c r="AQ32" s="331">
        <f>'Provincial spending Projection '!AI42/100*'Type of service'!O34*'Private spending by service'!$D$13/100</f>
        <v>3.3884222039054674</v>
      </c>
      <c r="AR32" s="331">
        <f>'Provincial spending Projection '!AI42/100*'Type of service'!S34*'Private spending by service'!$D$14/100</f>
        <v>2.6431440567537874</v>
      </c>
      <c r="AS32" s="331">
        <f>'Provincial spending Projection '!AI42/100*'Type of service'!AA34*'Private spending by service'!$D$15/100</f>
        <v>7.4993945358904912E-2</v>
      </c>
      <c r="AT32" s="331">
        <f>'Provincial spending Projection '!AI42/100*'Type of service'!AE34*'Private spending by service'!$D$16/100</f>
        <v>1.4391634175737382</v>
      </c>
      <c r="AU32" s="250"/>
      <c r="AV32" s="331">
        <f>'Provincial spending Projection '!AN42/100*'Type of service'!G34*'Private spending by service'!$D$11/100</f>
        <v>0.11198135873334591</v>
      </c>
      <c r="AW32" s="331">
        <f>'Provincial spending Projection '!AN42/100*'Type of service'!K34*'Private spending by service'!$D$12/100</f>
        <v>0.11557545170192995</v>
      </c>
      <c r="AX32" s="331">
        <f>'Provincial spending Projection '!AN42/100*'Type of service'!O34*'Private spending by service'!$D$13/100</f>
        <v>0.38762609517412927</v>
      </c>
      <c r="AY32" s="331">
        <f>'Provincial spending Projection '!AN42/100*'Type of service'!S34*'Private spending by service'!$D$14/100</f>
        <v>0.30236834374455696</v>
      </c>
      <c r="AZ32" s="331">
        <f>'Provincial spending Projection '!AN42/100*'Type of service'!AA34*'Private spending by service'!$D$15/100</f>
        <v>8.5790991948019157E-3</v>
      </c>
      <c r="BA32" s="331">
        <f>'Provincial spending Projection '!AN42/100*'Type of service'!AE34*'Private spending by service'!$D$16/100</f>
        <v>0.16463630040807234</v>
      </c>
      <c r="BB32" s="250"/>
      <c r="BC32" s="331">
        <f>'Provincial spending Projection '!AS42/100*'Type of service'!G34*'Private spending by service'!$D$11/100</f>
        <v>9.334008489386017E-2</v>
      </c>
      <c r="BD32" s="331">
        <f>'Provincial spending Projection '!AS42/100*'Type of service'!K34*'Private spending by service'!$D$12/100</f>
        <v>9.633587764542785E-2</v>
      </c>
      <c r="BE32" s="331">
        <f>'Provincial spending Projection '!AS42/100*'Type of service'!O34*'Private spending by service'!$D$13/100</f>
        <v>0.32309888931410796</v>
      </c>
      <c r="BF32" s="331">
        <f>'Provincial spending Projection '!AS42/100*'Type of service'!S34*'Private spending by service'!$D$14/100</f>
        <v>0.25203379556715938</v>
      </c>
      <c r="BG32" s="331">
        <f>'Provincial spending Projection '!AS42/100*'Type of service'!AA34*'Private spending by service'!$D$15/100</f>
        <v>7.1509566968417492E-3</v>
      </c>
      <c r="BH32" s="331">
        <f>'Provincial spending Projection '!AS42/100*'Type of service'!AE34*'Private spending by service'!$D$16/100</f>
        <v>0.13722968206961475</v>
      </c>
      <c r="BI32" s="250"/>
      <c r="BJ32" s="331">
        <f>'Provincial spending Projection '!AX42/100*'Type of service'!G34*'Private spending by service'!$D$11/100</f>
        <v>0.40323281230770291</v>
      </c>
      <c r="BK32" s="331">
        <f>'Provincial spending Projection '!AX42/100*'Type of service'!K34*'Private spending by service'!$D$12/100</f>
        <v>0.41617475400059223</v>
      </c>
      <c r="BL32" s="331">
        <f>'Provincial spending Projection '!AX42/100*'Type of service'!O34*'Private spending by service'!$D$13/100</f>
        <v>1.3957998210497979</v>
      </c>
      <c r="BM32" s="331">
        <f>'Provincial spending Projection '!AX42/100*'Type of service'!S34*'Private spending by service'!$D$14/100</f>
        <v>1.0887958404869136</v>
      </c>
      <c r="BN32" s="331">
        <f>'Provincial spending Projection '!AX42/100*'Type of service'!AA34*'Private spending by service'!$D$15/100</f>
        <v>3.0892412223933761E-2</v>
      </c>
      <c r="BO32" s="331">
        <f>'Provincial spending Projection '!AX42/100*'Type of service'!AE34*'Private spending by service'!$D$16/100</f>
        <v>0.59283758629474559</v>
      </c>
      <c r="BP32" s="250"/>
      <c r="BQ32" s="331">
        <f>'Provincial spending Projection '!BC42/100*'Type of service'!G34*'Private spending by service'!$D$11/100</f>
        <v>0.3370615866453352</v>
      </c>
      <c r="BR32" s="331">
        <f>'Provincial spending Projection '!BC42/100*'Type of service'!K34*'Private spending by service'!$D$12/100</f>
        <v>0.34787973256037519</v>
      </c>
      <c r="BS32" s="331">
        <f>'Provincial spending Projection '!BC42/100*'Type of service'!O34*'Private spending by service'!$D$13/100</f>
        <v>1.1667465740940459</v>
      </c>
      <c r="BT32" s="331">
        <f>'Provincial spending Projection '!BC42/100*'Type of service'!S34*'Private spending by service'!$D$14/100</f>
        <v>0.91012249580352345</v>
      </c>
      <c r="BU32" s="331">
        <f>'Provincial spending Projection '!BC42/100*'Type of service'!AA34*'Private spending by service'!$D$15/100</f>
        <v>2.5822912128378762E-2</v>
      </c>
      <c r="BV32" s="331">
        <f>'Provincial spending Projection '!BC42/100*'Type of service'!AE34*'Private spending by service'!$D$16/100</f>
        <v>0.49555187812199919</v>
      </c>
      <c r="BW32" s="250"/>
      <c r="BX32" s="331">
        <f>'Provincial spending Projection '!BH42/100*'Type of service'!G34*'Private spending by service'!$D$11</f>
        <v>1.9787860488753841</v>
      </c>
      <c r="BY32" s="331">
        <f>'Provincial spending Projection '!BH42/100*'Type of service'!K34*'Private spending by service'!$D$12/100</f>
        <v>2.0422960929134312E-2</v>
      </c>
      <c r="BZ32" s="331">
        <f>'Provincial spending Projection '!BH42/100*'Type of service'!O34*'Private spending by service'!$D$13/100</f>
        <v>6.8496142392510742E-2</v>
      </c>
      <c r="CA32" s="331">
        <f>'Provincial spending Projection '!BH42/100*'Type of service'!S34*'Private spending by service'!$D$14/100</f>
        <v>5.3430523347018186E-2</v>
      </c>
      <c r="CB32" s="331">
        <f>'Provincial spending Projection '!BH42/100*'Type of service'!AA34*'Private spending by service'!$D$15/100</f>
        <v>1.5159846237458524E-3</v>
      </c>
      <c r="CC32" s="331">
        <f>'Provincial spending Projection '!BH42/100*'Type of service'!AE34*'Private spending by service'!$D$16/100</f>
        <v>2.909234341063046E-2</v>
      </c>
      <c r="CE32" s="333">
        <f t="shared" si="0"/>
        <v>28.138447205591948</v>
      </c>
    </row>
    <row r="33" spans="1:83" ht="18.75">
      <c r="A33" s="348">
        <f t="shared" si="2"/>
        <v>8</v>
      </c>
      <c r="B33" s="8">
        <f t="shared" si="3"/>
        <v>2023</v>
      </c>
      <c r="C33" s="328">
        <f>'Provincial spending Projection '!C43</f>
        <v>8825.1161173567198</v>
      </c>
      <c r="D33" s="297">
        <f t="shared" si="1"/>
        <v>4.8644096373333516</v>
      </c>
      <c r="E33" s="329"/>
      <c r="F33" s="341">
        <f>'Provincial spending Projection '!J43/100*'Type of service'!G35*'Private spending by service'!$D$11/100</f>
        <v>4.0918781457189815E-2</v>
      </c>
      <c r="G33" s="341">
        <f>'Provincial spending Projection '!J43/100*'Type of service'!K35*'Private spending by service'!$D$12/100</f>
        <v>4.2141538466428569E-2</v>
      </c>
      <c r="H33" s="341">
        <f>'Provincial spending Projection '!J43/100*'Type of service'!O35*'Private spending by service'!$D$13/100</f>
        <v>0.14225207458104722</v>
      </c>
      <c r="I33" s="341">
        <f>'Provincial spending Projection '!J43/100*'Type of service'!S35*'Private spending by service'!$D$14/100</f>
        <v>0.11048526677630413</v>
      </c>
      <c r="J33" s="341">
        <f>'Provincial spending Projection '!J43/100*'Type of service'!AA35*'Private spending by service'!$D$15/100</f>
        <v>3.1498931048222854E-3</v>
      </c>
      <c r="K33" s="341">
        <f>'Provincial spending Projection '!J43/100*'Type of service'!AE35*'Private spending by service'!$D$16/100</f>
        <v>6.0199737903779714E-2</v>
      </c>
      <c r="M33" s="331">
        <f>'Provincial spending Projection '!O43/100*'Type of service'!G35*'Private spending by service'!$D$11/100</f>
        <v>1.1865721045723476E-2</v>
      </c>
      <c r="N33" s="331">
        <f>'Provincial spending Projection '!O43/100*'Type of service'!K35*'Private spending by service'!$D$12/100</f>
        <v>1.2220298896325152E-2</v>
      </c>
      <c r="O33" s="331">
        <f>'Provincial spending Projection '!O43/100*'Type of service'!O35*'Private spending by service'!$D$13/100</f>
        <v>4.1250579197234946E-2</v>
      </c>
      <c r="P33" s="331">
        <f>'Provincial spending Projection '!O43/100*'Type of service'!S35*'Private spending by service'!$D$14/100</f>
        <v>3.2038768226799477E-2</v>
      </c>
      <c r="Q33" s="331">
        <f>'Provincial spending Projection '!O43/100*'Type of service'!AA35*'Private spending by service'!$D$15/100</f>
        <v>9.1341314610681736E-4</v>
      </c>
      <c r="R33" s="331">
        <f>'Provincial spending Projection '!O43/100*'Type of service'!AE35*'Private spending by service'!$D$16/100</f>
        <v>1.7456856522945274E-2</v>
      </c>
      <c r="T33" s="331">
        <f>'Provincial spending Projection '!T43/100*'Type of service'!G35*'Private spending by service'!$D$11/100</f>
        <v>7.1755997779887365E-2</v>
      </c>
      <c r="U33" s="331">
        <f>'Provincial spending Projection '!T43/100*'Type of service'!K35*'Private spending by service'!$D$12/100</f>
        <v>7.3900249053158368E-2</v>
      </c>
      <c r="V33" s="331">
        <f>'Provincial spending Projection '!T43/100*'Type of service'!O35*'Private spending by service'!$D$13/100</f>
        <v>0.24945609777019528</v>
      </c>
      <c r="W33" s="331">
        <f>'Provincial spending Projection '!T43/100*'Type of service'!S35*'Private spending by service'!$D$14/100</f>
        <v>0.19374918497524618</v>
      </c>
      <c r="X33" s="331">
        <f>'Provincial spending Projection '!T43/100*'Type of service'!AA35*'Private spending by service'!$D$15/100</f>
        <v>5.5237158729416636E-3</v>
      </c>
      <c r="Y33" s="331">
        <f>'Provincial spending Projection '!T43/100*'Type of service'!AE35*'Private spending by service'!$D$16/100</f>
        <v>0.10556747062208538</v>
      </c>
      <c r="Z33" s="250"/>
      <c r="AA33" s="331">
        <f>'Provincial spending Projection '!Y43/100*'Type of service'!G35*'Private spending by service'!$D$11/100</f>
        <v>5.5511742838329339E-2</v>
      </c>
      <c r="AB33" s="331">
        <f>'Provincial spending Projection '!Y43/100*'Type of service'!K35*'Private spending by service'!$D$12/100</f>
        <v>5.7170574558957209E-2</v>
      </c>
      <c r="AC33" s="331">
        <f>'Provincial spending Projection '!Y43/100*'Type of service'!O35*'Private spending by service'!$D$13/100</f>
        <v>0.19298376689500416</v>
      </c>
      <c r="AD33" s="331">
        <f>'Provincial spending Projection '!Y43/100*'Type of service'!S35*'Private spending by service'!$D$14/100</f>
        <v>0.1498878876226345</v>
      </c>
      <c r="AE33" s="331">
        <f>'Provincial spending Projection '!Y43/100*'Type of service'!AA35*'Private spending by service'!$D$15/100</f>
        <v>4.2732468997411363E-3</v>
      </c>
      <c r="AF33" s="331">
        <f>'Provincial spending Projection '!Y43/100*'Type of service'!AE35*'Private spending by service'!$D$16/100</f>
        <v>8.1668912182678466E-2</v>
      </c>
      <c r="AG33" s="250"/>
      <c r="AH33" s="331">
        <f>'Provincial spending Projection '!AD43/100*'Type of service'!G35*'Private spending by service'!$D$11/100</f>
        <v>0.55900368187764438</v>
      </c>
      <c r="AI33" s="331">
        <f>'Provincial spending Projection '!AD43/100*'Type of service'!K35*'Private spending by service'!$D$12/100</f>
        <v>0.57570813019855238</v>
      </c>
      <c r="AJ33" s="331">
        <f>'Provincial spending Projection '!AD43/100*'Type of service'!O35*'Private spending by service'!$D$13/100</f>
        <v>1.9433480327055619</v>
      </c>
      <c r="AK33" s="331">
        <f>'Provincial spending Projection '!AD43/100*'Type of service'!S35*'Private spending by service'!$D$14/100</f>
        <v>1.5093721934462854</v>
      </c>
      <c r="AL33" s="331">
        <f>'Provincial spending Projection '!AD43/100*'Type of service'!AA35*'Private spending by service'!$D$15/100</f>
        <v>4.3031629496563924E-2</v>
      </c>
      <c r="AM33" s="331">
        <f>'Provincial spending Projection '!AD43/100*'Type of service'!AE35*'Private spending by service'!$D$16/100</f>
        <v>0.82240658049627935</v>
      </c>
      <c r="AN33" s="250"/>
      <c r="AO33" s="331">
        <f>'Provincial spending Projection '!AI43/100*'Type of service'!G35*'Private spending by service'!$D$11/100</f>
        <v>0.97586754403090159</v>
      </c>
      <c r="AP33" s="331">
        <f>'Provincial spending Projection '!AI43/100*'Type of service'!K35*'Private spending by service'!$D$12/100</f>
        <v>1.005028942221627</v>
      </c>
      <c r="AQ33" s="331">
        <f>'Provincial spending Projection '!AI43/100*'Type of service'!O35*'Private spending by service'!$D$13/100</f>
        <v>3.3925541697751447</v>
      </c>
      <c r="AR33" s="331">
        <f>'Provincial spending Projection '!AI43/100*'Type of service'!S35*'Private spending by service'!$D$14/100</f>
        <v>2.6349510445073645</v>
      </c>
      <c r="AS33" s="331">
        <f>'Provincial spending Projection '!AI43/100*'Type of service'!AA35*'Private spending by service'!$D$15/100</f>
        <v>7.5121456179694845E-2</v>
      </c>
      <c r="AT33" s="331">
        <f>'Provincial spending Projection '!AI43/100*'Type of service'!AE35*'Private spending by service'!$D$16/100</f>
        <v>1.4356969657302217</v>
      </c>
      <c r="AU33" s="250"/>
      <c r="AV33" s="331">
        <f>'Provincial spending Projection '!AN43/100*'Type of service'!G35*'Private spending by service'!$D$11/100</f>
        <v>0.11199758401426482</v>
      </c>
      <c r="AW33" s="331">
        <f>'Provincial spending Projection '!AN43/100*'Type of service'!K35*'Private spending by service'!$D$12/100</f>
        <v>0.11534435598533449</v>
      </c>
      <c r="AX33" s="331">
        <f>'Provincial spending Projection '!AN43/100*'Type of service'!O35*'Private spending by service'!$D$13/100</f>
        <v>0.38935393740311192</v>
      </c>
      <c r="AY33" s="331">
        <f>'Provincial spending Projection '!AN43/100*'Type of service'!S35*'Private spending by service'!$D$14/100</f>
        <v>0.30240594923540526</v>
      </c>
      <c r="AZ33" s="331">
        <f>'Provincial spending Projection '!AN43/100*'Type of service'!AA35*'Private spending by service'!$D$15/100</f>
        <v>8.6214790636513564E-3</v>
      </c>
      <c r="BA33" s="331">
        <f>'Provincial spending Projection '!AN43/100*'Type of service'!AE35*'Private spending by service'!$D$16/100</f>
        <v>0.16477091847344391</v>
      </c>
      <c r="BB33" s="250"/>
      <c r="BC33" s="331">
        <f>'Provincial spending Projection '!AS43/100*'Type of service'!G35*'Private spending by service'!$D$11/100</f>
        <v>9.3128453665106428E-2</v>
      </c>
      <c r="BD33" s="331">
        <f>'Provincial spending Projection '!AS43/100*'Type of service'!K35*'Private spending by service'!$D$12/100</f>
        <v>9.5911368146509357E-2</v>
      </c>
      <c r="BE33" s="331">
        <f>'Provincial spending Projection '!AS43/100*'Type of service'!O35*'Private spending by service'!$D$13/100</f>
        <v>0.32375635990642565</v>
      </c>
      <c r="BF33" s="331">
        <f>'Provincial spending Projection '!AS43/100*'Type of service'!S35*'Private spending by service'!$D$14/100</f>
        <v>0.25145719596803962</v>
      </c>
      <c r="BG33" s="331">
        <f>'Provincial spending Projection '!AS43/100*'Type of service'!AA35*'Private spending by service'!$D$15/100</f>
        <v>7.1689494069950375E-3</v>
      </c>
      <c r="BH33" s="331">
        <f>'Provincial spending Projection '!AS43/100*'Type of service'!AE35*'Private spending by service'!$D$16/100</f>
        <v>0.13701064162649007</v>
      </c>
      <c r="BI33" s="250"/>
      <c r="BJ33" s="331">
        <f>'Provincial spending Projection '!AX43/100*'Type of service'!G35*'Private spending by service'!$D$11/100</f>
        <v>0.40671456878690337</v>
      </c>
      <c r="BK33" s="331">
        <f>'Provincial spending Projection '!AX43/100*'Type of service'!K35*'Private spending by service'!$D$12/100</f>
        <v>0.41886823202010598</v>
      </c>
      <c r="BL33" s="331">
        <f>'Provincial spending Projection '!AX43/100*'Type of service'!O35*'Private spending by service'!$D$13/100</f>
        <v>1.4139226319044547</v>
      </c>
      <c r="BM33" s="331">
        <f>'Provincial spending Projection '!AX43/100*'Type of service'!S35*'Private spending by service'!$D$14/100</f>
        <v>1.0981746287152654</v>
      </c>
      <c r="BN33" s="331">
        <f>'Provincial spending Projection '!AX43/100*'Type of service'!AA35*'Private spending by service'!$D$15/100</f>
        <v>3.1308542684560646E-2</v>
      </c>
      <c r="BO33" s="331">
        <f>'Provincial spending Projection '!AX43/100*'Type of service'!AE35*'Private spending by service'!$D$16/100</f>
        <v>0.59835873822968599</v>
      </c>
      <c r="BP33" s="250"/>
      <c r="BQ33" s="331">
        <f>'Provincial spending Projection '!BC43/100*'Type of service'!G35*'Private spending by service'!$D$11/100</f>
        <v>0.33669476342985549</v>
      </c>
      <c r="BR33" s="331">
        <f>'Provincial spending Projection '!BC43/100*'Type of service'!K35*'Private spending by service'!$D$12/100</f>
        <v>0.3467560572244559</v>
      </c>
      <c r="BS33" s="331">
        <f>'Provincial spending Projection '!BC43/100*'Type of service'!O35*'Private spending by service'!$D$13/100</f>
        <v>1.1705023192975887</v>
      </c>
      <c r="BT33" s="331">
        <f>'Provincial spending Projection '!BC43/100*'Type of service'!S35*'Private spending by service'!$D$14/100</f>
        <v>0.9091133566294366</v>
      </c>
      <c r="BU33" s="331">
        <f>'Provincial spending Projection '!BC43/100*'Type of service'!AA35*'Private spending by service'!$D$15/100</f>
        <v>2.5918477432350887E-2</v>
      </c>
      <c r="BV33" s="331">
        <f>'Provincial spending Projection '!BC43/100*'Type of service'!AE35*'Private spending by service'!$D$16/100</f>
        <v>0.49534555502974215</v>
      </c>
      <c r="BW33" s="250"/>
      <c r="BX33" s="331">
        <f>'Provincial spending Projection '!BH43/100*'Type of service'!G35*'Private spending by service'!$D$11</f>
        <v>1.97875949392738</v>
      </c>
      <c r="BY33" s="331">
        <f>'Provincial spending Projection '!BH43/100*'Type of service'!K35*'Private spending by service'!$D$12/100</f>
        <v>2.0378898481225264E-2</v>
      </c>
      <c r="BZ33" s="331">
        <f>'Provincial spending Projection '!BH43/100*'Type of service'!O35*'Private spending by service'!$D$13/100</f>
        <v>6.8790573199890279E-2</v>
      </c>
      <c r="CA33" s="331">
        <f>'Provincial spending Projection '!BH43/100*'Type of service'!S35*'Private spending by service'!$D$14/100</f>
        <v>5.3428709943730952E-2</v>
      </c>
      <c r="CB33" s="331">
        <f>'Provincial spending Projection '!BH43/100*'Type of service'!AA35*'Private spending by service'!$D$15/100</f>
        <v>1.5232322821109603E-3</v>
      </c>
      <c r="CC33" s="331">
        <f>'Provincial spending Projection '!BH43/100*'Type of service'!AE35*'Private spending by service'!$D$16/100</f>
        <v>2.9111522549534134E-2</v>
      </c>
      <c r="CE33" s="333">
        <f t="shared" si="0"/>
        <v>28.133029641724473</v>
      </c>
    </row>
    <row r="34" spans="1:83" ht="18.75">
      <c r="A34" s="348">
        <f t="shared" si="2"/>
        <v>9</v>
      </c>
      <c r="B34" s="8">
        <f t="shared" si="3"/>
        <v>2024</v>
      </c>
      <c r="C34" s="328">
        <f>'Provincial spending Projection '!C44</f>
        <v>9273.4772048313498</v>
      </c>
      <c r="D34" s="297">
        <f t="shared" si="1"/>
        <v>5.0805120466666702</v>
      </c>
      <c r="E34" s="329"/>
      <c r="F34" s="341">
        <f>'Provincial spending Projection '!J44/100*'Type of service'!G36*'Private spending by service'!$D$11/100</f>
        <v>4.0303538361698241E-2</v>
      </c>
      <c r="G34" s="341">
        <f>'Provincial spending Projection '!J44/100*'Type of service'!K36*'Private spending by service'!$D$12/100</f>
        <v>4.1418427905898912E-2</v>
      </c>
      <c r="H34" s="341">
        <f>'Provincial spending Projection '!J44/100*'Type of service'!O36*'Private spending by service'!$D$13/100</f>
        <v>0.14071676685946158</v>
      </c>
      <c r="I34" s="341">
        <f>'Provincial spending Projection '!J44/100*'Type of service'!S36*'Private spending by service'!$D$14/100</f>
        <v>0.10882180143755503</v>
      </c>
      <c r="J34" s="341">
        <f>'Provincial spending Projection '!J44/100*'Type of service'!AA36*'Private spending by service'!$D$15/100</f>
        <v>3.1173845248200611E-3</v>
      </c>
      <c r="K34" s="341">
        <f>'Provincial spending Projection '!J44/100*'Type of service'!AE36*'Private spending by service'!$D$16/100</f>
        <v>5.9334582642622438E-2</v>
      </c>
      <c r="M34" s="331">
        <f>'Provincial spending Projection '!O44/100*'Type of service'!G36*'Private spending by service'!$D$11/100</f>
        <v>1.1852178832513903E-2</v>
      </c>
      <c r="N34" s="331">
        <f>'Provincial spending Projection '!O44/100*'Type of service'!K36*'Private spending by service'!$D$12/100</f>
        <v>1.2180037645747131E-2</v>
      </c>
      <c r="O34" s="331">
        <f>'Provincial spending Projection '!O44/100*'Type of service'!O36*'Private spending by service'!$D$13/100</f>
        <v>4.1380989197128876E-2</v>
      </c>
      <c r="P34" s="331">
        <f>'Provincial spending Projection '!O44/100*'Type of service'!S36*'Private spending by service'!$D$14/100</f>
        <v>3.2001543882805489E-2</v>
      </c>
      <c r="Q34" s="331">
        <f>'Provincial spending Projection '!O44/100*'Type of service'!AA36*'Private spending by service'!$D$15/100</f>
        <v>9.167383405967014E-4</v>
      </c>
      <c r="R34" s="331">
        <f>'Provincial spending Projection '!O44/100*'Type of service'!AE36*'Private spending by service'!$D$16/100</f>
        <v>1.7448693415495552E-2</v>
      </c>
      <c r="T34" s="331">
        <f>'Provincial spending Projection '!T44/100*'Type of service'!G36*'Private spending by service'!$D$11/100</f>
        <v>7.1057874538014112E-2</v>
      </c>
      <c r="U34" s="331">
        <f>'Provincial spending Projection '!T44/100*'Type of service'!K36*'Private spending by service'!$D$12/100</f>
        <v>7.3023500499799193E-2</v>
      </c>
      <c r="V34" s="331">
        <f>'Provincial spending Projection '!T44/100*'Type of service'!O36*'Private spending by service'!$D$13/100</f>
        <v>0.24809321392974792</v>
      </c>
      <c r="W34" s="331">
        <f>'Provincial spending Projection '!T44/100*'Type of service'!S36*'Private spending by service'!$D$14/100</f>
        <v>0.19186022438414624</v>
      </c>
      <c r="X34" s="331">
        <f>'Provincial spending Projection '!T44/100*'Type of service'!AA36*'Private spending by service'!$D$15/100</f>
        <v>5.4961605718946826E-3</v>
      </c>
      <c r="Y34" s="331">
        <f>'Provincial spending Projection '!T44/100*'Type of service'!AE36*'Private spending by service'!$D$16/100</f>
        <v>0.10461089771690311</v>
      </c>
      <c r="Z34" s="250"/>
      <c r="AA34" s="331">
        <f>'Provincial spending Projection '!Y44/100*'Type of service'!G36*'Private spending by service'!$D$11/100</f>
        <v>5.497765123032515E-2</v>
      </c>
      <c r="AB34" s="331">
        <f>'Provincial spending Projection '!Y44/100*'Type of service'!K36*'Private spending by service'!$D$12/100</f>
        <v>5.6498460841911263E-2</v>
      </c>
      <c r="AC34" s="331">
        <f>'Provincial spending Projection '!Y44/100*'Type of service'!O36*'Private spending by service'!$D$13/100</f>
        <v>0.19195032607882612</v>
      </c>
      <c r="AD34" s="331">
        <f>'Provincial spending Projection '!Y44/100*'Type of service'!S36*'Private spending by service'!$D$14/100</f>
        <v>0.14844272460641356</v>
      </c>
      <c r="AE34" s="331">
        <f>'Provincial spending Projection '!Y44/100*'Type of service'!AA36*'Private spending by service'!$D$15/100</f>
        <v>4.2523928697844639E-3</v>
      </c>
      <c r="AF34" s="331">
        <f>'Provincial spending Projection '!Y44/100*'Type of service'!AE36*'Private spending by service'!$D$16/100</f>
        <v>8.0937707283861154E-2</v>
      </c>
      <c r="AG34" s="250"/>
      <c r="AH34" s="331">
        <f>'Provincial spending Projection '!AD44/100*'Type of service'!G36*'Private spending by service'!$D$11/100</f>
        <v>0.55640101428882782</v>
      </c>
      <c r="AI34" s="331">
        <f>'Provincial spending Projection '!AD44/100*'Type of service'!K36*'Private spending by service'!$D$12/100</f>
        <v>0.57179235952621699</v>
      </c>
      <c r="AJ34" s="331">
        <f>'Provincial spending Projection '!AD44/100*'Type of service'!O36*'Private spending by service'!$D$13/100</f>
        <v>1.9426322102392666</v>
      </c>
      <c r="AK34" s="331">
        <f>'Provincial spending Projection '!AD44/100*'Type of service'!S36*'Private spending by service'!$D$14/100</f>
        <v>1.5023137708954681</v>
      </c>
      <c r="AL34" s="331">
        <f>'Provincial spending Projection '!AD44/100*'Type of service'!AA36*'Private spending by service'!$D$15/100</f>
        <v>4.3036318448569387E-2</v>
      </c>
      <c r="AM34" s="331">
        <f>'Provincial spending Projection '!AD44/100*'Type of service'!AE36*'Private spending by service'!$D$16/100</f>
        <v>0.81912961756562563</v>
      </c>
      <c r="AN34" s="250"/>
      <c r="AO34" s="331">
        <f>'Provincial spending Projection '!AI44/100*'Type of service'!G36*'Private spending by service'!$D$11/100</f>
        <v>0.97331902034499573</v>
      </c>
      <c r="AP34" s="331">
        <f>'Provincial spending Projection '!AI44/100*'Type of service'!K36*'Private spending by service'!$D$12/100</f>
        <v>1.000243286626924</v>
      </c>
      <c r="AQ34" s="331">
        <f>'Provincial spending Projection '!AI44/100*'Type of service'!O36*'Private spending by service'!$D$13/100</f>
        <v>3.3982700088666662</v>
      </c>
      <c r="AR34" s="331">
        <f>'Provincial spending Projection '!AI44/100*'Type of service'!S36*'Private spending by service'!$D$14/100</f>
        <v>2.6280156401363599</v>
      </c>
      <c r="AS34" s="331">
        <f>'Provincial spending Projection '!AI44/100*'Type of service'!AA36*'Private spending by service'!$D$15/100</f>
        <v>7.5283952106299928E-2</v>
      </c>
      <c r="AT34" s="331">
        <f>'Provincial spending Projection '!AI44/100*'Type of service'!AE36*'Private spending by service'!$D$16/100</f>
        <v>1.4329133420498774</v>
      </c>
      <c r="AU34" s="250"/>
      <c r="AV34" s="331">
        <f>'Provincial spending Projection '!AN44/100*'Type of service'!G36*'Private spending by service'!$D$11/100</f>
        <v>0.11199418096266262</v>
      </c>
      <c r="AW34" s="331">
        <f>'Provincial spending Projection '!AN44/100*'Type of service'!K36*'Private spending by service'!$D$12/100</f>
        <v>0.11509220030394329</v>
      </c>
      <c r="AX34" s="331">
        <f>'Provincial spending Projection '!AN44/100*'Type of service'!O36*'Private spending by service'!$D$13/100</f>
        <v>0.39101924279472366</v>
      </c>
      <c r="AY34" s="331">
        <f>'Provincial spending Projection '!AN44/100*'Type of service'!S36*'Private spending by service'!$D$14/100</f>
        <v>0.3023905348832242</v>
      </c>
      <c r="AZ34" s="331">
        <f>'Provincial spending Projection '!AN44/100*'Type of service'!AA36*'Private spending by service'!$D$15/100</f>
        <v>8.6624882279489994E-3</v>
      </c>
      <c r="BA34" s="331">
        <f>'Provincial spending Projection '!AN44/100*'Type of service'!AE36*'Private spending by service'!$D$16/100</f>
        <v>0.1648770370032076</v>
      </c>
      <c r="BB34" s="250"/>
      <c r="BC34" s="331">
        <f>'Provincial spending Projection '!AS44/100*'Type of service'!G36*'Private spending by service'!$D$11/100</f>
        <v>9.2862389584236274E-2</v>
      </c>
      <c r="BD34" s="331">
        <f>'Provincial spending Projection '!AS44/100*'Type of service'!K36*'Private spending by service'!$D$12/100</f>
        <v>9.5431179110054748E-2</v>
      </c>
      <c r="BE34" s="331">
        <f>'Provincial spending Projection '!AS44/100*'Type of service'!O36*'Private spending by service'!$D$13/100</f>
        <v>0.32422203499521374</v>
      </c>
      <c r="BF34" s="331">
        <f>'Provincial spending Projection '!AS44/100*'Type of service'!S36*'Private spending by service'!$D$14/100</f>
        <v>0.25073363111850688</v>
      </c>
      <c r="BG34" s="331">
        <f>'Provincial spending Projection '!AS44/100*'Type of service'!AA36*'Private spending by service'!$D$15/100</f>
        <v>7.1826888654227782E-3</v>
      </c>
      <c r="BH34" s="331">
        <f>'Provincial spending Projection '!AS44/100*'Type of service'!AE36*'Private spending by service'!$D$16/100</f>
        <v>0.1367113497512058</v>
      </c>
      <c r="BI34" s="250"/>
      <c r="BJ34" s="331">
        <f>'Provincial spending Projection '!AX44/100*'Type of service'!G36*'Private spending by service'!$D$11/100</f>
        <v>0.40985293324083427</v>
      </c>
      <c r="BK34" s="331">
        <f>'Provincial spending Projection '!AX44/100*'Type of service'!K36*'Private spending by service'!$D$12/100</f>
        <v>0.42119041795072332</v>
      </c>
      <c r="BL34" s="331">
        <f>'Provincial spending Projection '!AX44/100*'Type of service'!O36*'Private spending by service'!$D$13/100</f>
        <v>1.4309706293263234</v>
      </c>
      <c r="BM34" s="331">
        <f>'Provincial spending Projection '!AX44/100*'Type of service'!S36*'Private spending by service'!$D$14/100</f>
        <v>1.106625778597129</v>
      </c>
      <c r="BN34" s="331">
        <f>'Provincial spending Projection '!AX44/100*'Type of service'!AA36*'Private spending by service'!$D$15/100</f>
        <v>3.1701166782698589E-2</v>
      </c>
      <c r="BO34" s="331">
        <f>'Provincial spending Projection '!AX44/100*'Type of service'!AE36*'Private spending by service'!$D$16/100</f>
        <v>0.60338257451385746</v>
      </c>
      <c r="BP34" s="250"/>
      <c r="BQ34" s="331">
        <f>'Provincial spending Projection '!BC44/100*'Type of service'!G36*'Private spending by service'!$D$11/100</f>
        <v>0.33648732567089745</v>
      </c>
      <c r="BR34" s="331">
        <f>'Provincial spending Projection '!BC44/100*'Type of service'!K36*'Private spending by service'!$D$12/100</f>
        <v>0.34579534715972637</v>
      </c>
      <c r="BS34" s="331">
        <f>'Provincial spending Projection '!BC44/100*'Type of service'!O36*'Private spending by service'!$D$13/100</f>
        <v>1.174820139429571</v>
      </c>
      <c r="BT34" s="331">
        <f>'Provincial spending Projection '!BC44/100*'Type of service'!S36*'Private spending by service'!$D$14/100</f>
        <v>0.90853454631692554</v>
      </c>
      <c r="BU34" s="331">
        <f>'Provincial spending Projection '!BC44/100*'Type of service'!AA36*'Private spending by service'!$D$15/100</f>
        <v>2.6026508452702136E-2</v>
      </c>
      <c r="BV34" s="331">
        <f>'Provincial spending Projection '!BC44/100*'Type of service'!AE36*'Private spending by service'!$D$16/100</f>
        <v>0.49537424863392593</v>
      </c>
      <c r="BW34" s="250"/>
      <c r="BX34" s="331">
        <f>'Provincial spending Projection '!BH44/100*'Type of service'!G36*'Private spending by service'!$D$11</f>
        <v>1.9724412203115382</v>
      </c>
      <c r="BY34" s="331">
        <f>'Provincial spending Projection '!BH44/100*'Type of service'!K36*'Private spending by service'!$D$12/100</f>
        <v>2.0270035287952411E-2</v>
      </c>
      <c r="BZ34" s="331">
        <f>'Provincial spending Projection '!BH44/100*'Type of service'!O36*'Private spending by service'!$D$13/100</f>
        <v>6.8866298748186491E-2</v>
      </c>
      <c r="CA34" s="331">
        <f>'Provincial spending Projection '!BH44/100*'Type of service'!S36*'Private spending by service'!$D$14/100</f>
        <v>5.3257013043791386E-2</v>
      </c>
      <c r="CB34" s="331">
        <f>'Provincial spending Projection '!BH44/100*'Type of service'!AA36*'Private spending by service'!$D$15/100</f>
        <v>1.5256371986832411E-3</v>
      </c>
      <c r="CC34" s="331">
        <f>'Provincial spending Projection '!BH44/100*'Type of service'!AE36*'Private spending by service'!$D$16/100</f>
        <v>2.9038139416937944E-2</v>
      </c>
      <c r="CE34" s="333">
        <f t="shared" si="0"/>
        <v>28.12138327637582</v>
      </c>
    </row>
    <row r="35" spans="1:83" ht="18.75">
      <c r="A35" s="348">
        <f t="shared" si="2"/>
        <v>10</v>
      </c>
      <c r="B35" s="67">
        <f t="shared" si="3"/>
        <v>2025</v>
      </c>
      <c r="C35" s="328">
        <f>'Provincial spending Projection '!C45</f>
        <v>9764.6575390363123</v>
      </c>
      <c r="D35" s="297">
        <f t="shared" si="1"/>
        <v>5.2966144560000057</v>
      </c>
      <c r="E35" s="329"/>
      <c r="F35" s="341">
        <f>'Provincial spending Projection '!J45/100*'Type of service'!G37*'Private spending by service'!$D$11/100</f>
        <v>3.9667172801945053E-2</v>
      </c>
      <c r="G35" s="341">
        <f>'Provincial spending Projection '!J45/100*'Type of service'!K37*'Private spending by service'!$D$12/100</f>
        <v>4.0676098718864094E-2</v>
      </c>
      <c r="H35" s="341">
        <f>'Provincial spending Projection '!J45/100*'Type of service'!O37*'Private spending by service'!$D$13/100</f>
        <v>0.13909092932705211</v>
      </c>
      <c r="I35" s="341">
        <f>'Provincial spending Projection '!J45/100*'Type of service'!S37*'Private spending by service'!$D$14/100</f>
        <v>0.10710136656525165</v>
      </c>
      <c r="J35" s="341">
        <f>'Provincial spending Projection '!J45/100*'Type of service'!AA37*'Private spending by service'!$D$15/100</f>
        <v>3.0828291905859468E-3</v>
      </c>
      <c r="K35" s="341">
        <f>'Provincial spending Projection '!J45/100*'Type of service'!AE37*'Private spending by service'!$D$16/100</f>
        <v>5.8437219062575568E-2</v>
      </c>
      <c r="M35" s="331">
        <f>'Provincial spending Projection '!O45/100*'Type of service'!G37*'Private spending by service'!$D$11/100</f>
        <v>1.1831129263024133E-2</v>
      </c>
      <c r="N35" s="331">
        <f>'Provincial spending Projection '!O45/100*'Type of service'!K37*'Private spending by service'!$D$12/100</f>
        <v>1.213205146384453E-2</v>
      </c>
      <c r="O35" s="331">
        <f>'Provincial spending Projection '!O45/100*'Type of service'!O37*'Private spending by service'!$D$13/100</f>
        <v>4.14852546310489E-2</v>
      </c>
      <c r="P35" s="331">
        <f>'Provincial spending Projection '!O45/100*'Type of service'!S37*'Private spending by service'!$D$14/100</f>
        <v>3.1944049010165163E-2</v>
      </c>
      <c r="Q35" s="331">
        <f>'Provincial spending Projection '!O45/100*'Type of service'!AA37*'Private spending by service'!$D$15/100</f>
        <v>9.1948450250676703E-4</v>
      </c>
      <c r="R35" s="331">
        <f>'Provincial spending Projection '!O45/100*'Type of service'!AE37*'Private spending by service'!$D$16/100</f>
        <v>1.7429482457773957E-2</v>
      </c>
      <c r="T35" s="331">
        <f>'Provincial spending Projection '!T45/100*'Type of service'!G37*'Private spending by service'!$D$11/100</f>
        <v>7.0315799439304966E-2</v>
      </c>
      <c r="U35" s="331">
        <f>'Provincial spending Projection '!T45/100*'Type of service'!K37*'Private spending by service'!$D$12/100</f>
        <v>7.2104266512000345E-2</v>
      </c>
      <c r="V35" s="331">
        <f>'Provincial spending Projection '!T45/100*'Type of service'!O37*'Private spending by service'!$D$13/100</f>
        <v>0.24655878399047307</v>
      </c>
      <c r="W35" s="331">
        <f>'Provincial spending Projection '!T45/100*'Type of service'!S37*'Private spending by service'!$D$14/100</f>
        <v>0.1898526584861234</v>
      </c>
      <c r="X35" s="331">
        <f>'Provincial spending Projection '!T45/100*'Type of service'!AA37*'Private spending by service'!$D$15/100</f>
        <v>5.4647604999025056E-3</v>
      </c>
      <c r="Y35" s="331">
        <f>'Provincial spending Projection '!T45/100*'Type of service'!AE37*'Private spending by service'!$D$16/100</f>
        <v>0.1035884204783384</v>
      </c>
      <c r="Z35" s="250"/>
      <c r="AA35" s="331">
        <f>'Provincial spending Projection '!Y45/100*'Type of service'!G37*'Private spending by service'!$D$11/100</f>
        <v>5.440074214282719E-2</v>
      </c>
      <c r="AB35" s="331">
        <f>'Provincial spending Projection '!Y45/100*'Type of service'!K37*'Private spending by service'!$D$12/100</f>
        <v>5.5784413192981719E-2</v>
      </c>
      <c r="AC35" s="331">
        <f>'Provincial spending Projection '!Y45/100*'Type of service'!O37*'Private spending by service'!$D$13/100</f>
        <v>0.19075344286588877</v>
      </c>
      <c r="AD35" s="331">
        <f>'Provincial spending Projection '!Y45/100*'Type of service'!S37*'Private spending by service'!$D$14/100</f>
        <v>0.14688200378563343</v>
      </c>
      <c r="AE35" s="331">
        <f>'Provincial spending Projection '!Y45/100*'Type of service'!AA37*'Private spending by service'!$D$15/100</f>
        <v>4.2278837643610259E-3</v>
      </c>
      <c r="AF35" s="331">
        <f>'Provincial spending Projection '!Y45/100*'Type of service'!AE37*'Private spending by service'!$D$16/100</f>
        <v>8.0142542591570776E-2</v>
      </c>
      <c r="AG35" s="250"/>
      <c r="AH35" s="331">
        <f>'Provincial spending Projection '!AD45/100*'Type of service'!G37*'Private spending by service'!$D$11/100</f>
        <v>0.55378355822385816</v>
      </c>
      <c r="AI35" s="331">
        <f>'Provincial spending Projection '!AD45/100*'Type of service'!K37*'Private spending by service'!$D$12/100</f>
        <v>0.56786892263955213</v>
      </c>
      <c r="AJ35" s="331">
        <f>'Provincial spending Projection '!AD45/100*'Type of service'!O37*'Private spending by service'!$D$13/100</f>
        <v>1.9418139564416144</v>
      </c>
      <c r="AK35" s="331">
        <f>'Provincial spending Projection '!AD45/100*'Type of service'!S37*'Private spending by service'!$D$14/100</f>
        <v>1.4952156072044174</v>
      </c>
      <c r="AL35" s="331">
        <f>'Provincial spending Projection '!AD45/100*'Type of service'!AA37*'Private spending by service'!$D$15/100</f>
        <v>4.3038613492397675E-2</v>
      </c>
      <c r="AM35" s="331">
        <f>'Provincial spending Projection '!AD45/100*'Type of service'!AE37*'Private spending by service'!$D$16/100</f>
        <v>0.81582751729645198</v>
      </c>
      <c r="AN35" s="250"/>
      <c r="AO35" s="331">
        <f>'Provincial spending Projection '!AI45/100*'Type of service'!G37*'Private spending by service'!$D$11/100</f>
        <v>0.97120708676968559</v>
      </c>
      <c r="AP35" s="331">
        <f>'Provincial spending Projection '!AI45/100*'Type of service'!K37*'Private spending by service'!$D$12/100</f>
        <v>0.99590952788969733</v>
      </c>
      <c r="AQ35" s="331">
        <f>'Provincial spending Projection '!AI45/100*'Type of service'!O37*'Private spending by service'!$D$13/100</f>
        <v>3.4054883856303131</v>
      </c>
      <c r="AR35" s="331">
        <f>'Provincial spending Projection '!AI45/100*'Type of service'!S37*'Private spending by service'!$D$14/100</f>
        <v>2.6222591342781514</v>
      </c>
      <c r="AS35" s="331">
        <f>'Provincial spending Projection '!AI45/100*'Type of service'!AA37*'Private spending by service'!$D$15/100</f>
        <v>7.547968120003537E-2</v>
      </c>
      <c r="AT35" s="331">
        <f>'Provincial spending Projection '!AI45/100*'Type of service'!AE37*'Private spending by service'!$D$16/100</f>
        <v>1.4307710198570804</v>
      </c>
      <c r="AU35" s="250"/>
      <c r="AV35" s="331">
        <f>'Provincial spending Projection '!AN45/100*'Type of service'!G37*'Private spending by service'!$D$11/100</f>
        <v>0.11197108646089209</v>
      </c>
      <c r="AW35" s="331">
        <f>'Provincial spending Projection '!AN45/100*'Type of service'!K37*'Private spending by service'!$D$12/100</f>
        <v>0.11481904670348436</v>
      </c>
      <c r="AX35" s="331">
        <f>'Provincial spending Projection '!AN45/100*'Type of service'!O37*'Private spending by service'!$D$13/100</f>
        <v>0.39262093498232664</v>
      </c>
      <c r="AY35" s="331">
        <f>'Provincial spending Projection '!AN45/100*'Type of service'!S37*'Private spending by service'!$D$14/100</f>
        <v>0.30232193344440866</v>
      </c>
      <c r="AZ35" s="331">
        <f>'Provincial spending Projection '!AN45/100*'Type of service'!AA37*'Private spending by service'!$D$15/100</f>
        <v>8.7021007412541145E-3</v>
      </c>
      <c r="BA35" s="331">
        <f>'Provincial spending Projection '!AN45/100*'Type of service'!AE37*'Private spending by service'!$D$16/100</f>
        <v>0.16495450635869102</v>
      </c>
      <c r="BB35" s="250"/>
      <c r="BC35" s="331">
        <f>'Provincial spending Projection '!AS45/100*'Type of service'!G37*'Private spending by service'!$D$11/100</f>
        <v>9.254230082797639E-2</v>
      </c>
      <c r="BD35" s="331">
        <f>'Provincial spending Projection '!AS45/100*'Type of service'!K37*'Private spending by service'!$D$12/100</f>
        <v>9.4896094131644501E-2</v>
      </c>
      <c r="BE35" s="331">
        <f>'Provincial spending Projection '!AS45/100*'Type of service'!O37*'Private spending by service'!$D$13/100</f>
        <v>0.32449488367861962</v>
      </c>
      <c r="BF35" s="331">
        <f>'Provincial spending Projection '!AS45/100*'Type of service'!S37*'Private spending by service'!$D$14/100</f>
        <v>0.24986421223553626</v>
      </c>
      <c r="BG35" s="331">
        <f>'Provincial spending Projection '!AS45/100*'Type of service'!AA37*'Private spending by service'!$D$15/100</f>
        <v>7.1921462056525141E-3</v>
      </c>
      <c r="BH35" s="331">
        <f>'Provincial spending Projection '!AS45/100*'Type of service'!AE37*'Private spending by service'!$D$16/100</f>
        <v>0.13633224462556232</v>
      </c>
      <c r="BI35" s="250"/>
      <c r="BJ35" s="331">
        <f>'Provincial spending Projection '!AX45/100*'Type of service'!G37*'Private spending by service'!$D$11/100</f>
        <v>0.4126244307740275</v>
      </c>
      <c r="BK35" s="331">
        <f>'Provincial spending Projection '!AX45/100*'Type of service'!K37*'Private spending by service'!$D$12/100</f>
        <v>0.42311944346980163</v>
      </c>
      <c r="BL35" s="331">
        <f>'Provincial spending Projection '!AX45/100*'Type of service'!O37*'Private spending by service'!$D$13/100</f>
        <v>1.4468466362843779</v>
      </c>
      <c r="BM35" s="331">
        <f>'Provincial spending Projection '!AX45/100*'Type of service'!S37*'Private spending by service'!$D$14/100</f>
        <v>1.1140859630898741</v>
      </c>
      <c r="BN35" s="331">
        <f>'Provincial spending Projection '!AX45/100*'Type of service'!AA37*'Private spending by service'!$D$15/100</f>
        <v>3.2068094348198878E-2</v>
      </c>
      <c r="BO35" s="331">
        <f>'Provincial spending Projection '!AX45/100*'Type of service'!AE37*'Private spending by service'!$D$16/100</f>
        <v>0.60787352736492595</v>
      </c>
      <c r="BP35" s="250"/>
      <c r="BQ35" s="331">
        <f>'Provincial spending Projection '!BC45/100*'Type of service'!G37*'Private spending by service'!$D$11/100</f>
        <v>0.33644525583944146</v>
      </c>
      <c r="BR35" s="331">
        <f>'Provincial spending Projection '!BC45/100*'Type of service'!K37*'Private spending by service'!$D$12/100</f>
        <v>0.34500266778144473</v>
      </c>
      <c r="BS35" s="331">
        <f>'Provincial spending Projection '!BC45/100*'Type of service'!O37*'Private spending by service'!$D$13/100</f>
        <v>1.1797282235372997</v>
      </c>
      <c r="BT35" s="331">
        <f>'Provincial spending Projection '!BC45/100*'Type of service'!S37*'Private spending by service'!$D$14/100</f>
        <v>0.90840219076649187</v>
      </c>
      <c r="BU35" s="331">
        <f>'Provincial spending Projection '!BC45/100*'Type of service'!AA37*'Private spending by service'!$D$15/100</f>
        <v>2.6147647600565288E-2</v>
      </c>
      <c r="BV35" s="331">
        <f>'Provincial spending Projection '!BC45/100*'Type of service'!AE37*'Private spending by service'!$D$16/100</f>
        <v>0.49564725008810467</v>
      </c>
      <c r="BW35" s="250"/>
      <c r="BX35" s="331">
        <f>'Provincial spending Projection '!BH45/100*'Type of service'!G37*'Private spending by service'!$D$11</f>
        <v>1.9630042108179999</v>
      </c>
      <c r="BY35" s="331">
        <f>'Provincial spending Projection '!BH45/100*'Type of service'!K37*'Private spending by service'!$D$12/100</f>
        <v>2.0129327961801103E-2</v>
      </c>
      <c r="BZ35" s="331">
        <f>'Provincial spending Projection '!BH45/100*'Type of service'!O37*'Private spending by service'!$D$13/100</f>
        <v>6.8831746925559573E-2</v>
      </c>
      <c r="CA35" s="331">
        <f>'Provincial spending Projection '!BH45/100*'Type of service'!S37*'Private spending by service'!$D$14/100</f>
        <v>5.3001113692086002E-2</v>
      </c>
      <c r="CB35" s="331">
        <f>'Provincial spending Projection '!BH45/100*'Type of service'!AA37*'Private spending by service'!$D$15/100</f>
        <v>1.5255956638422503E-3</v>
      </c>
      <c r="CC35" s="331">
        <f>'Provincial spending Projection '!BH45/100*'Type of service'!AE37*'Private spending by service'!$D$16/100</f>
        <v>2.8918750439079668E-2</v>
      </c>
      <c r="CE35" s="333">
        <f t="shared" si="0"/>
        <v>28.106649362508261</v>
      </c>
    </row>
    <row r="36" spans="1:83" ht="18.75">
      <c r="A36" s="348">
        <f t="shared" si="2"/>
        <v>11</v>
      </c>
      <c r="B36" s="8">
        <f t="shared" si="3"/>
        <v>2026</v>
      </c>
      <c r="C36" s="328">
        <f>'Provincial spending Projection '!C46</f>
        <v>10281.853801827803</v>
      </c>
      <c r="D36" s="297">
        <f t="shared" si="1"/>
        <v>5.2966144559999968</v>
      </c>
      <c r="E36" s="329"/>
      <c r="F36" s="341">
        <f>'Provincial spending Projection '!J46/100*'Type of service'!G38*'Private spending by service'!$D$11/100</f>
        <v>3.9095085829610021E-2</v>
      </c>
      <c r="G36" s="341">
        <f>'Provincial spending Projection '!J46/100*'Type of service'!K38*'Private spending by service'!$D$12/100</f>
        <v>4.0089460838754462E-2</v>
      </c>
      <c r="H36" s="341">
        <f>'Provincial spending Projection '!J46/100*'Type of service'!O38*'Private spending by service'!$D$13/100</f>
        <v>0.13708493537746375</v>
      </c>
      <c r="I36" s="341">
        <f>'Provincial spending Projection '!J46/100*'Type of service'!S38*'Private spending by service'!$D$14/100</f>
        <v>0.10555673173994708</v>
      </c>
      <c r="J36" s="341">
        <f>'Provincial spending Projection '!J46/100*'Type of service'!AA38*'Private spending by service'!$D$15/100</f>
        <v>3.0383680834968662E-3</v>
      </c>
      <c r="K36" s="341">
        <f>'Provincial spending Projection '!J46/100*'Type of service'!AE38*'Private spending by service'!$D$16/100</f>
        <v>5.759442716782405E-2</v>
      </c>
      <c r="M36" s="331">
        <f>'Provincial spending Projection '!O46/100*'Type of service'!G38*'Private spending by service'!$D$11/100</f>
        <v>1.1823743753142529E-2</v>
      </c>
      <c r="N36" s="331">
        <f>'Provincial spending Projection '!O46/100*'Type of service'!K38*'Private spending by service'!$D$12/100</f>
        <v>1.2124478105124634E-2</v>
      </c>
      <c r="O36" s="331">
        <f>'Provincial spending Projection '!O46/100*'Type of service'!O38*'Private spending by service'!$D$13/100</f>
        <v>4.1459357715276368E-2</v>
      </c>
      <c r="P36" s="331">
        <f>'Provincial spending Projection '!O46/100*'Type of service'!S38*'Private spending by service'!$D$14/100</f>
        <v>3.1924108133484827E-2</v>
      </c>
      <c r="Q36" s="331">
        <f>'Provincial spending Projection '!O46/100*'Type of service'!AA38*'Private spending by service'!$D$15/100</f>
        <v>9.1891051994531607E-4</v>
      </c>
      <c r="R36" s="331">
        <f>'Provincial spending Projection '!O46/100*'Type of service'!AE38*'Private spending by service'!$D$16/100</f>
        <v>1.7418602210245479E-2</v>
      </c>
      <c r="T36" s="331">
        <f>'Provincial spending Projection '!T46/100*'Type of service'!G38*'Private spending by service'!$D$11/100</f>
        <v>6.9686647102649144E-2</v>
      </c>
      <c r="U36" s="331">
        <f>'Provincial spending Projection '!T46/100*'Type of service'!K38*'Private spending by service'!$D$12/100</f>
        <v>7.1459111822433932E-2</v>
      </c>
      <c r="V36" s="331">
        <f>'Provincial spending Projection '!T46/100*'Type of service'!O38*'Private spending by service'!$D$13/100</f>
        <v>0.24435269323551378</v>
      </c>
      <c r="W36" s="331">
        <f>'Provincial spending Projection '!T46/100*'Type of service'!S38*'Private spending by service'!$D$14/100</f>
        <v>0.18815394717715275</v>
      </c>
      <c r="X36" s="331">
        <f>'Provincial spending Projection '!T46/100*'Type of service'!AA38*'Private spending by service'!$D$15/100</f>
        <v>5.4158644215645813E-3</v>
      </c>
      <c r="Y36" s="331">
        <f>'Provincial spending Projection '!T46/100*'Type of service'!AE38*'Private spending by service'!$D$16/100</f>
        <v>0.1026615605504969</v>
      </c>
      <c r="Z36" s="250"/>
      <c r="AA36" s="331">
        <f>'Provincial spending Projection '!Y46/100*'Type of service'!G38*'Private spending by service'!$D$11/100</f>
        <v>5.392120149012708E-2</v>
      </c>
      <c r="AB36" s="331">
        <f>'Provincial spending Projection '!Y46/100*'Type of service'!K38*'Private spending by service'!$D$12/100</f>
        <v>5.5292675528028148E-2</v>
      </c>
      <c r="AC36" s="331">
        <f>'Provincial spending Projection '!Y46/100*'Type of service'!O38*'Private spending by service'!$D$13/100</f>
        <v>0.18907195789172174</v>
      </c>
      <c r="AD36" s="331">
        <f>'Provincial spending Projection '!Y46/100*'Type of service'!S38*'Private spending by service'!$D$14/100</f>
        <v>0.14558724402334314</v>
      </c>
      <c r="AE36" s="331">
        <f>'Provincial spending Projection '!Y46/100*'Type of service'!AA38*'Private spending by service'!$D$15/100</f>
        <v>4.1906151158087905E-3</v>
      </c>
      <c r="AF36" s="331">
        <f>'Provincial spending Projection '!Y46/100*'Type of service'!AE38*'Private spending by service'!$D$16/100</f>
        <v>7.9436088861904619E-2</v>
      </c>
      <c r="AG36" s="250"/>
      <c r="AH36" s="331">
        <f>'Provincial spending Projection '!AD46/100*'Type of service'!G38*'Private spending by service'!$D$11/100</f>
        <v>0.55206422209057981</v>
      </c>
      <c r="AI36" s="331">
        <f>'Provincial spending Projection '!AD46/100*'Type of service'!K38*'Private spending by service'!$D$12/100</f>
        <v>0.56610585556549242</v>
      </c>
      <c r="AJ36" s="331">
        <f>'Provincial spending Projection '!AD46/100*'Type of service'!O38*'Private spending by service'!$D$13/100</f>
        <v>1.935785191502976</v>
      </c>
      <c r="AK36" s="331">
        <f>'Provincial spending Projection '!AD46/100*'Type of service'!S38*'Private spending by service'!$D$14/100</f>
        <v>1.4905733996445656</v>
      </c>
      <c r="AL36" s="331">
        <f>'Provincial spending Projection '!AD46/100*'Type of service'!AA38*'Private spending by service'!$D$15/100</f>
        <v>4.2904991173343981E-2</v>
      </c>
      <c r="AM36" s="331">
        <f>'Provincial spending Projection '!AD46/100*'Type of service'!AE38*'Private spending by service'!$D$16/100</f>
        <v>0.81329461123923819</v>
      </c>
      <c r="AN36" s="250"/>
      <c r="AO36" s="331">
        <f>'Provincial spending Projection '!AI46/100*'Type of service'!G38*'Private spending by service'!$D$11/100</f>
        <v>0.97070637631821588</v>
      </c>
      <c r="AP36" s="331">
        <f>'Provincial spending Projection '!AI46/100*'Type of service'!K38*'Private spending by service'!$D$12/100</f>
        <v>0.99539608197674456</v>
      </c>
      <c r="AQ36" s="331">
        <f>'Provincial spending Projection '!AI46/100*'Type of service'!O38*'Private spending by service'!$D$13/100</f>
        <v>3.4037326698305908</v>
      </c>
      <c r="AR36" s="331">
        <f>'Provincial spending Projection '!AI46/100*'Type of service'!S38*'Private spending by service'!$D$14/100</f>
        <v>2.6209072160591838</v>
      </c>
      <c r="AS36" s="331">
        <f>'Provincial spending Projection '!AI46/100*'Type of service'!AA38*'Private spending by service'!$D$15/100</f>
        <v>7.5440767289948307E-2</v>
      </c>
      <c r="AT36" s="331">
        <f>'Provincial spending Projection '!AI46/100*'Type of service'!AE38*'Private spending by service'!$D$16/100</f>
        <v>1.4300333790253137</v>
      </c>
      <c r="AU36" s="250"/>
      <c r="AV36" s="331">
        <f>'Provincial spending Projection '!AN46/100*'Type of service'!G38*'Private spending by service'!$D$11/100</f>
        <v>0.11214124631604019</v>
      </c>
      <c r="AW36" s="331">
        <f>'Provincial spending Projection '!AN46/100*'Type of service'!K38*'Private spending by service'!$D$12/100</f>
        <v>0.11499353453755687</v>
      </c>
      <c r="AX36" s="331">
        <f>'Provincial spending Projection '!AN46/100*'Type of service'!O38*'Private spending by service'!$D$13/100</f>
        <v>0.39321759188310645</v>
      </c>
      <c r="AY36" s="331">
        <f>'Provincial spending Projection '!AN46/100*'Type of service'!S38*'Private spending by service'!$D$14/100</f>
        <v>0.30278136505330849</v>
      </c>
      <c r="AZ36" s="331">
        <f>'Provincial spending Projection '!AN46/100*'Type of service'!AA38*'Private spending by service'!$D$15/100</f>
        <v>8.7153251213009496E-3</v>
      </c>
      <c r="BA36" s="331">
        <f>'Provincial spending Projection '!AN46/100*'Type of service'!AE38*'Private spending by service'!$D$16/100</f>
        <v>0.16520518388442731</v>
      </c>
      <c r="BB36" s="250"/>
      <c r="BC36" s="331">
        <f>'Provincial spending Projection '!AS46/100*'Type of service'!G38*'Private spending by service'!$D$11/100</f>
        <v>9.2365200413736748E-2</v>
      </c>
      <c r="BD36" s="331">
        <f>'Provincial spending Projection '!AS46/100*'Type of service'!K38*'Private spending by service'!$D$12/100</f>
        <v>9.4714489206868771E-2</v>
      </c>
      <c r="BE36" s="331">
        <f>'Provincial spending Projection '!AS46/100*'Type of service'!O38*'Private spending by service'!$D$13/100</f>
        <v>0.32387389005944267</v>
      </c>
      <c r="BF36" s="331">
        <f>'Provincial spending Projection '!AS46/100*'Type of service'!S38*'Private spending by service'!$D$14/100</f>
        <v>0.24938604111708923</v>
      </c>
      <c r="BG36" s="331">
        <f>'Provincial spending Projection '!AS46/100*'Type of service'!AA38*'Private spending by service'!$D$15/100</f>
        <v>7.17838242345889E-3</v>
      </c>
      <c r="BH36" s="331">
        <f>'Provincial spending Projection '!AS46/100*'Type of service'!AE38*'Private spending by service'!$D$16/100</f>
        <v>0.13607134234864263</v>
      </c>
      <c r="BI36" s="250"/>
      <c r="BJ36" s="331">
        <f>'Provincial spending Projection '!AX46/100*'Type of service'!G38*'Private spending by service'!$D$11/100</f>
        <v>0.41609422861302631</v>
      </c>
      <c r="BK36" s="331">
        <f>'Provincial spending Projection '!AX46/100*'Type of service'!K38*'Private spending by service'!$D$12/100</f>
        <v>0.42667749486253159</v>
      </c>
      <c r="BL36" s="331">
        <f>'Provincial spending Projection '!AX46/100*'Type of service'!O38*'Private spending by service'!$D$13/100</f>
        <v>1.4590133064025892</v>
      </c>
      <c r="BM36" s="331">
        <f>'Provincial spending Projection '!AX46/100*'Type of service'!S38*'Private spending by service'!$D$14/100</f>
        <v>1.1234544172551713</v>
      </c>
      <c r="BN36" s="331">
        <f>'Provincial spending Projection '!AX46/100*'Type of service'!AA38*'Private spending by service'!$D$15/100</f>
        <v>3.2337757984599334E-2</v>
      </c>
      <c r="BO36" s="331">
        <f>'Provincial spending Projection '!AX46/100*'Type of service'!AE38*'Private spending by service'!$D$16/100</f>
        <v>0.61298519331179901</v>
      </c>
      <c r="BP36" s="250"/>
      <c r="BQ36" s="331">
        <f>'Provincial spending Projection '!BC46/100*'Type of service'!G38*'Private spending by service'!$D$11/100</f>
        <v>0.33696465329402547</v>
      </c>
      <c r="BR36" s="331">
        <f>'Provincial spending Projection '!BC46/100*'Type of service'!K38*'Private spending by service'!$D$12/100</f>
        <v>0.34553527599737355</v>
      </c>
      <c r="BS36" s="331">
        <f>'Provincial spending Projection '!BC46/100*'Type of service'!O38*'Private spending by service'!$D$13/100</f>
        <v>1.1815494643655509</v>
      </c>
      <c r="BT36" s="331">
        <f>'Provincial spending Projection '!BC46/100*'Type of service'!S38*'Private spending by service'!$D$14/100</f>
        <v>0.90980456389386888</v>
      </c>
      <c r="BU36" s="331">
        <f>'Provincial spending Projection '!BC46/100*'Type of service'!AA38*'Private spending by service'!$D$15/100</f>
        <v>2.6188013815785678E-2</v>
      </c>
      <c r="BV36" s="331">
        <f>'Provincial spending Projection '!BC46/100*'Type of service'!AE38*'Private spending by service'!$D$16/100</f>
        <v>0.49641242039619837</v>
      </c>
      <c r="BW36" s="250"/>
      <c r="BX36" s="331">
        <f>'Provincial spending Projection '!BH46/100*'Type of service'!G38*'Private spending by service'!$D$11</f>
        <v>1.9555999430009454</v>
      </c>
      <c r="BY36" s="331">
        <f>'Provincial spending Projection '!BH46/100*'Type of service'!K38*'Private spending by service'!$D$12/100</f>
        <v>2.0053402024207526E-2</v>
      </c>
      <c r="BZ36" s="331">
        <f>'Provincial spending Projection '!BH46/100*'Type of service'!O38*'Private spending by service'!$D$13/100</f>
        <v>6.857212003034259E-2</v>
      </c>
      <c r="CA36" s="331">
        <f>'Provincial spending Projection '!BH46/100*'Type of service'!S38*'Private spending by service'!$D$14/100</f>
        <v>5.2801198461025531E-2</v>
      </c>
      <c r="CB36" s="331">
        <f>'Provincial spending Projection '!BH46/100*'Type of service'!AA38*'Private spending by service'!$D$15/100</f>
        <v>1.5198412600496477E-3</v>
      </c>
      <c r="CC36" s="331">
        <f>'Provincial spending Projection '!BH46/100*'Type of service'!AE38*'Private spending by service'!$D$16/100</f>
        <v>2.8809671624064649E-2</v>
      </c>
      <c r="CE36" s="333">
        <f t="shared" si="0"/>
        <v>28.099319137369385</v>
      </c>
    </row>
    <row r="37" spans="1:83" ht="18.75">
      <c r="A37" s="348">
        <f t="shared" si="2"/>
        <v>12</v>
      </c>
      <c r="B37" s="8">
        <f t="shared" si="3"/>
        <v>2027</v>
      </c>
      <c r="C37" s="328">
        <f>'Provincial spending Projection '!C47</f>
        <v>10826.4439566402</v>
      </c>
      <c r="D37" s="297">
        <f t="shared" si="1"/>
        <v>5.2966144559999959</v>
      </c>
      <c r="E37" s="329"/>
      <c r="F37" s="341">
        <f>'Provincial spending Projection '!J47/100*'Type of service'!G39*'Private spending by service'!$D$11/100</f>
        <v>3.8520344016454627E-2</v>
      </c>
      <c r="G37" s="341">
        <f>'Provincial spending Projection '!J47/100*'Type of service'!K39*'Private spending by service'!$D$12/100</f>
        <v>3.9500100592525331E-2</v>
      </c>
      <c r="H37" s="341">
        <f>'Provincial spending Projection '!J47/100*'Type of service'!O39*'Private spending by service'!$D$13/100</f>
        <v>0.1350696323632046</v>
      </c>
      <c r="I37" s="341">
        <f>'Provincial spending Projection '!J47/100*'Type of service'!S39*'Private spending by service'!$D$14/100</f>
        <v>0.1040049288444275</v>
      </c>
      <c r="J37" s="341">
        <f>'Provincial spending Projection '!J47/100*'Type of service'!AA39*'Private spending by service'!$D$15/100</f>
        <v>2.9937006491048985E-3</v>
      </c>
      <c r="K37" s="341">
        <f>'Provincial spending Projection '!J47/100*'Type of service'!AE39*'Private spending by service'!$D$16/100</f>
        <v>5.6747724192356713E-2</v>
      </c>
      <c r="M37" s="331">
        <f>'Provincial spending Projection '!O47/100*'Type of service'!G39*'Private spending by service'!$D$11/100</f>
        <v>1.18245995347301E-2</v>
      </c>
      <c r="N37" s="331">
        <f>'Provincial spending Projection '!O47/100*'Type of service'!K39*'Private spending by service'!$D$12/100</f>
        <v>1.2125355653330847E-2</v>
      </c>
      <c r="O37" s="331">
        <f>'Provincial spending Projection '!O47/100*'Type of service'!O39*'Private spending by service'!$D$13/100</f>
        <v>4.1462358470003985E-2</v>
      </c>
      <c r="P37" s="331">
        <f>'Provincial spending Projection '!O47/100*'Type of service'!S39*'Private spending by service'!$D$14/100</f>
        <v>3.1926418743771279E-2</v>
      </c>
      <c r="Q37" s="331">
        <f>'Provincial spending Projection '!O47/100*'Type of service'!AA39*'Private spending by service'!$D$15/100</f>
        <v>9.1897702905782881E-4</v>
      </c>
      <c r="R37" s="331">
        <f>'Provincial spending Projection '!O47/100*'Type of service'!AE39*'Private spending by service'!$D$16/100</f>
        <v>1.7419862937758188E-2</v>
      </c>
      <c r="T37" s="331">
        <f>'Provincial spending Projection '!T47/100*'Type of service'!G39*'Private spending by service'!$D$11/100</f>
        <v>6.9067037541700835E-2</v>
      </c>
      <c r="U37" s="331">
        <f>'Provincial spending Projection '!T47/100*'Type of service'!K39*'Private spending by service'!$D$12/100</f>
        <v>7.0823742627000627E-2</v>
      </c>
      <c r="V37" s="331">
        <f>'Provincial spending Projection '!T47/100*'Type of service'!O39*'Private spending by service'!$D$13/100</f>
        <v>0.242180063739519</v>
      </c>
      <c r="W37" s="331">
        <f>'Provincial spending Projection '!T47/100*'Type of service'!S39*'Private spending by service'!$D$14/100</f>
        <v>0.18648100136259227</v>
      </c>
      <c r="X37" s="331">
        <f>'Provincial spending Projection '!T47/100*'Type of service'!AA39*'Private spending by service'!$D$15/100</f>
        <v>5.3677099828604458E-3</v>
      </c>
      <c r="Y37" s="331">
        <f>'Provincial spending Projection '!T47/100*'Type of service'!AE39*'Private spending by service'!$D$16/100</f>
        <v>0.10174875892918682</v>
      </c>
      <c r="Z37" s="250"/>
      <c r="AA37" s="331">
        <f>'Provincial spending Projection '!Y47/100*'Type of service'!G39*'Private spending by service'!$D$11/100</f>
        <v>5.3440591461376009E-2</v>
      </c>
      <c r="AB37" s="331">
        <f>'Provincial spending Projection '!Y47/100*'Type of service'!K39*'Private spending by service'!$D$12/100</f>
        <v>5.4799841287676239E-2</v>
      </c>
      <c r="AC37" s="331">
        <f>'Provincial spending Projection '!Y47/100*'Type of service'!O39*'Private spending by service'!$D$13/100</f>
        <v>0.18738672320467567</v>
      </c>
      <c r="AD37" s="331">
        <f>'Provincial spending Projection '!Y47/100*'Type of service'!S39*'Private spending by service'!$D$14/100</f>
        <v>0.14428959694571522</v>
      </c>
      <c r="AE37" s="331">
        <f>'Provincial spending Projection '!Y47/100*'Type of service'!AA39*'Private spending by service'!$D$15/100</f>
        <v>4.1532633581395492E-3</v>
      </c>
      <c r="AF37" s="331">
        <f>'Provincial spending Projection '!Y47/100*'Type of service'!AE39*'Private spending by service'!$D$16/100</f>
        <v>7.8728059739838707E-2</v>
      </c>
      <c r="AG37" s="250"/>
      <c r="AH37" s="331">
        <f>'Provincial spending Projection '!AD47/100*'Type of service'!G39*'Private spending by service'!$D$11/100</f>
        <v>0.55031431237972583</v>
      </c>
      <c r="AI37" s="331">
        <f>'Provincial spending Projection '!AD47/100*'Type of service'!K39*'Private spending by service'!$D$12/100</f>
        <v>0.56431143728155808</v>
      </c>
      <c r="AJ37" s="331">
        <f>'Provincial spending Projection '!AD47/100*'Type of service'!O39*'Private spending by service'!$D$13/100</f>
        <v>1.9296492218654027</v>
      </c>
      <c r="AK37" s="331">
        <f>'Provincial spending Projection '!AD47/100*'Type of service'!S39*'Private spending by service'!$D$14/100</f>
        <v>1.4858486434252598</v>
      </c>
      <c r="AL37" s="331">
        <f>'Provincial spending Projection '!AD47/100*'Type of service'!AA39*'Private spending by service'!$D$15/100</f>
        <v>4.276899275559827E-2</v>
      </c>
      <c r="AM37" s="331">
        <f>'Provincial spending Projection '!AD47/100*'Type of service'!AE39*'Private spending by service'!$D$16/100</f>
        <v>0.8107166645420163</v>
      </c>
      <c r="AN37" s="250"/>
      <c r="AO37" s="331">
        <f>'Provincial spending Projection '!AI47/100*'Type of service'!G39*'Private spending by service'!$D$11/100</f>
        <v>0.97017769994731684</v>
      </c>
      <c r="AP37" s="331">
        <f>'Provincial spending Projection '!AI47/100*'Type of service'!K39*'Private spending by service'!$D$12/100</f>
        <v>0.99485395883728112</v>
      </c>
      <c r="AQ37" s="331">
        <f>'Provincial spending Projection '!AI47/100*'Type of service'!O39*'Private spending by service'!$D$13/100</f>
        <v>3.4018788929529502</v>
      </c>
      <c r="AR37" s="331">
        <f>'Provincial spending Projection '!AI47/100*'Type of service'!S39*'Private spending by service'!$D$14/100</f>
        <v>2.6194797898577553</v>
      </c>
      <c r="AS37" s="331">
        <f>'Provincial spending Projection '!AI47/100*'Type of service'!AA39*'Private spending by service'!$D$15/100</f>
        <v>7.5399679941557773E-2</v>
      </c>
      <c r="AT37" s="331">
        <f>'Provincial spending Projection '!AI47/100*'Type of service'!AE39*'Private spending by service'!$D$16/100</f>
        <v>1.429254539125286</v>
      </c>
      <c r="AU37" s="250"/>
      <c r="AV37" s="331">
        <f>'Provincial spending Projection '!AN47/100*'Type of service'!G39*'Private spending by service'!$D$11/100</f>
        <v>0.11231126745692702</v>
      </c>
      <c r="AW37" s="331">
        <f>'Provincial spending Projection '!AN47/100*'Type of service'!K39*'Private spending by service'!$D$12/100</f>
        <v>0.11516788012920105</v>
      </c>
      <c r="AX37" s="331">
        <f>'Provincial spending Projection '!AN47/100*'Type of service'!O39*'Private spending by service'!$D$13/100</f>
        <v>0.39381376238936538</v>
      </c>
      <c r="AY37" s="331">
        <f>'Provincial spending Projection '!AN47/100*'Type of service'!S39*'Private spending by service'!$D$14/100</f>
        <v>0.303240422133703</v>
      </c>
      <c r="AZ37" s="331">
        <f>'Provincial spending Projection '!AN47/100*'Type of service'!AA39*'Private spending by service'!$D$15/100</f>
        <v>8.7285387208372641E-3</v>
      </c>
      <c r="BA37" s="331">
        <f>'Provincial spending Projection '!AN47/100*'Type of service'!AE39*'Private spending by service'!$D$16/100</f>
        <v>0.1654556570579222</v>
      </c>
      <c r="BB37" s="250"/>
      <c r="BC37" s="331">
        <f>'Provincial spending Projection '!AS47/100*'Type of service'!G39*'Private spending by service'!$D$11/100</f>
        <v>9.2192068561882862E-2</v>
      </c>
      <c r="BD37" s="331">
        <f>'Provincial spending Projection '!AS47/100*'Type of service'!K39*'Private spending by service'!$D$12/100</f>
        <v>9.4536953784000316E-2</v>
      </c>
      <c r="BE37" s="331">
        <f>'Provincial spending Projection '!AS47/100*'Type of service'!O39*'Private spending by service'!$D$13/100</f>
        <v>0.32326681200296742</v>
      </c>
      <c r="BF37" s="331">
        <f>'Provincial spending Projection '!AS47/100*'Type of service'!S39*'Private spending by service'!$D$14/100</f>
        <v>0.2489185851170837</v>
      </c>
      <c r="BG37" s="331">
        <f>'Provincial spending Projection '!AS47/100*'Type of service'!AA39*'Private spending by service'!$D$15/100</f>
        <v>7.1649270675811141E-3</v>
      </c>
      <c r="BH37" s="331">
        <f>'Provincial spending Projection '!AS47/100*'Type of service'!AE39*'Private spending by service'!$D$16/100</f>
        <v>0.13581628651181726</v>
      </c>
      <c r="BI37" s="250"/>
      <c r="BJ37" s="331">
        <f>'Provincial spending Projection '!AX47/100*'Type of service'!G39*'Private spending by service'!$D$11/100</f>
        <v>0.41958308632880142</v>
      </c>
      <c r="BK37" s="331">
        <f>'Provincial spending Projection '!AX47/100*'Type of service'!K39*'Private spending by service'!$D$12/100</f>
        <v>0.43025509091586012</v>
      </c>
      <c r="BL37" s="331">
        <f>'Provincial spending Projection '!AX47/100*'Type of service'!O39*'Private spending by service'!$D$13/100</f>
        <v>1.4712468090119111</v>
      </c>
      <c r="BM37" s="331">
        <f>'Provincial spending Projection '!AX47/100*'Type of service'!S39*'Private spending by service'!$D$14/100</f>
        <v>1.1328743330877638</v>
      </c>
      <c r="BN37" s="331">
        <f>'Provincial spending Projection '!AX47/100*'Type of service'!AA39*'Private spending by service'!$D$15/100</f>
        <v>3.2608902904901413E-2</v>
      </c>
      <c r="BO37" s="331">
        <f>'Provincial spending Projection '!AX47/100*'Type of service'!AE39*'Private spending by service'!$D$16/100</f>
        <v>0.61812493804815449</v>
      </c>
      <c r="BP37" s="250"/>
      <c r="BQ37" s="331">
        <f>'Provincial spending Projection '!BC47/100*'Type of service'!G39*'Private spending by service'!$D$11/100</f>
        <v>0.33748752571008866</v>
      </c>
      <c r="BR37" s="331">
        <f>'Provincial spending Projection '!BC47/100*'Type of service'!K39*'Private spending by service'!$D$12/100</f>
        <v>0.3460714475596714</v>
      </c>
      <c r="BS37" s="331">
        <f>'Provincial spending Projection '!BC47/100*'Type of service'!O39*'Private spending by service'!$D$13/100</f>
        <v>1.1833828899699623</v>
      </c>
      <c r="BT37" s="331">
        <f>'Provincial spending Projection '!BC47/100*'Type of service'!S39*'Private spending by service'!$D$14/100</f>
        <v>0.91121631941723946</v>
      </c>
      <c r="BU37" s="331">
        <f>'Provincial spending Projection '!BC47/100*'Type of service'!AA39*'Private spending by service'!$D$15/100</f>
        <v>2.6228650095947114E-2</v>
      </c>
      <c r="BV37" s="331">
        <f>'Provincial spending Projection '!BC47/100*'Type of service'!AE39*'Private spending by service'!$D$16/100</f>
        <v>0.49718270997725378</v>
      </c>
      <c r="BW37" s="250"/>
      <c r="BX37" s="331">
        <f>'Provincial spending Projection '!BH47/100*'Type of service'!G39*'Private spending by service'!$D$11</f>
        <v>1.9500071712158673</v>
      </c>
      <c r="BY37" s="331">
        <f>'Provincial spending Projection '!BH47/100*'Type of service'!K39*'Private spending by service'!$D$12/100</f>
        <v>1.9996051797011406E-2</v>
      </c>
      <c r="BZ37" s="331">
        <f>'Provincial spending Projection '!BH47/100*'Type of service'!O39*'Private spending by service'!$D$13/100</f>
        <v>6.8376012324612032E-2</v>
      </c>
      <c r="CA37" s="331">
        <f>'Provincial spending Projection '!BH47/100*'Type of service'!S39*'Private spending by service'!$D$14/100</f>
        <v>5.2650193622828426E-2</v>
      </c>
      <c r="CB37" s="331">
        <f>'Provincial spending Projection '!BH47/100*'Type of service'!AA39*'Private spending by service'!$D$15/100</f>
        <v>1.5154947037166796E-3</v>
      </c>
      <c r="CC37" s="331">
        <f>'Provincial spending Projection '!BH47/100*'Type of service'!AE39*'Private spending by service'!$D$16/100</f>
        <v>2.8727279558564193E-2</v>
      </c>
      <c r="CE37" s="333">
        <f t="shared" si="0"/>
        <v>28.093782293302162</v>
      </c>
    </row>
    <row r="38" spans="1:83" ht="18.75">
      <c r="A38" s="348">
        <f t="shared" si="2"/>
        <v>13</v>
      </c>
      <c r="B38" s="8">
        <f t="shared" si="3"/>
        <v>2028</v>
      </c>
      <c r="C38" s="328">
        <f>'Provincial spending Projection '!C48</f>
        <v>11399.878952318344</v>
      </c>
      <c r="D38" s="297">
        <f t="shared" si="1"/>
        <v>5.296614456000011</v>
      </c>
      <c r="E38" s="329"/>
      <c r="F38" s="341">
        <f>'Provincial spending Projection '!J48/100*'Type of service'!G40*'Private spending by service'!$D$11/100</f>
        <v>3.795165569923227E-2</v>
      </c>
      <c r="G38" s="341">
        <f>'Provincial spending Projection '!J48/100*'Type of service'!K40*'Private spending by service'!$D$12/100</f>
        <v>3.8916947811582309E-2</v>
      </c>
      <c r="H38" s="341">
        <f>'Provincial spending Projection '!J48/100*'Type of service'!O40*'Private spending by service'!$D$13/100</f>
        <v>0.13307555562537321</v>
      </c>
      <c r="I38" s="341">
        <f>'Provincial spending Projection '!J48/100*'Type of service'!S40*'Private spending by service'!$D$14/100</f>
        <v>0.10246947038792714</v>
      </c>
      <c r="J38" s="341">
        <f>'Provincial spending Projection '!J48/100*'Type of service'!AA40*'Private spending by service'!$D$15/100</f>
        <v>2.9495036766251166E-3</v>
      </c>
      <c r="K38" s="341">
        <f>'Provincial spending Projection '!J48/100*'Type of service'!AE40*'Private spending by service'!$D$16/100</f>
        <v>5.5909939156912454E-2</v>
      </c>
      <c r="M38" s="331">
        <f>'Provincial spending Projection '!O48/100*'Type of service'!G40*'Private spending by service'!$D$11/100</f>
        <v>1.1812849119715524E-2</v>
      </c>
      <c r="N38" s="331">
        <f>'Provincial spending Projection '!O48/100*'Type of service'!K40*'Private spending by service'!$D$12/100</f>
        <v>1.2113306369064814E-2</v>
      </c>
      <c r="O38" s="331">
        <f>'Provincial spending Projection '!O48/100*'Type of service'!O40*'Private spending by service'!$D$13/100</f>
        <v>4.1421156235790922E-2</v>
      </c>
      <c r="P38" s="331">
        <f>'Provincial spending Projection '!O48/100*'Type of service'!S40*'Private spending by service'!$D$14/100</f>
        <v>3.1894692623231927E-2</v>
      </c>
      <c r="Q38" s="331">
        <f>'Provincial spending Projection '!O48/100*'Type of service'!AA40*'Private spending by service'!$D$15/100</f>
        <v>9.1806381745615246E-4</v>
      </c>
      <c r="R38" s="331">
        <f>'Provincial spending Projection '!O48/100*'Type of service'!AE40*'Private spending by service'!$D$16/100</f>
        <v>1.740255236259541E-2</v>
      </c>
      <c r="T38" s="331">
        <f>'Provincial spending Projection '!T48/100*'Type of service'!G40*'Private spending by service'!$D$11/100</f>
        <v>6.8436778374266122E-2</v>
      </c>
      <c r="U38" s="331">
        <f>'Provincial spending Projection '!T48/100*'Type of service'!K40*'Private spending by service'!$D$12/100</f>
        <v>7.0177452954655078E-2</v>
      </c>
      <c r="V38" s="331">
        <f>'Provincial spending Projection '!T48/100*'Type of service'!O40*'Private spending by service'!$D$13/100</f>
        <v>0.2399700919385771</v>
      </c>
      <c r="W38" s="331">
        <f>'Provincial spending Projection '!T48/100*'Type of service'!S40*'Private spending by service'!$D$14/100</f>
        <v>0.18477930161051859</v>
      </c>
      <c r="X38" s="331">
        <f>'Provincial spending Projection '!T48/100*'Type of service'!AA40*'Private spending by service'!$D$15/100</f>
        <v>5.3187278845217697E-3</v>
      </c>
      <c r="Y38" s="331">
        <f>'Provincial spending Projection '!T48/100*'Type of service'!AE40*'Private spending by service'!$D$16/100</f>
        <v>0.10082026843107465</v>
      </c>
      <c r="Z38" s="250"/>
      <c r="AA38" s="331">
        <f>'Provincial spending Projection '!Y48/100*'Type of service'!G40*'Private spending by service'!$D$11/100</f>
        <v>5.2953287759989351E-2</v>
      </c>
      <c r="AB38" s="331">
        <f>'Provincial spending Projection '!Y48/100*'Type of service'!K40*'Private spending by service'!$D$12/100</f>
        <v>5.4300143122580385E-2</v>
      </c>
      <c r="AC38" s="331">
        <f>'Provincial spending Projection '!Y48/100*'Type of service'!O40*'Private spending by service'!$D$13/100</f>
        <v>0.18567801749406701</v>
      </c>
      <c r="AD38" s="331">
        <f>'Provincial spending Projection '!Y48/100*'Type of service'!S40*'Private spending by service'!$D$14/100</f>
        <v>0.14297387695197125</v>
      </c>
      <c r="AE38" s="331">
        <f>'Provincial spending Projection '!Y48/100*'Type of service'!AA40*'Private spending by service'!$D$15/100</f>
        <v>4.1153913856948245E-3</v>
      </c>
      <c r="AF38" s="331">
        <f>'Provincial spending Projection '!Y48/100*'Type of service'!AE40*'Private spending by service'!$D$16/100</f>
        <v>7.8010169576853861E-2</v>
      </c>
      <c r="AG38" s="250"/>
      <c r="AH38" s="331">
        <f>'Provincial spending Projection '!AD48/100*'Type of service'!G40*'Private spending by service'!$D$11/100</f>
        <v>0.54854857719437877</v>
      </c>
      <c r="AI38" s="331">
        <f>'Provincial spending Projection '!AD48/100*'Type of service'!K40*'Private spending by service'!$D$12/100</f>
        <v>0.56250079100562711</v>
      </c>
      <c r="AJ38" s="331">
        <f>'Provincial spending Projection '!AD48/100*'Type of service'!O40*'Private spending by service'!$D$13/100</f>
        <v>1.9234577610042607</v>
      </c>
      <c r="AK38" s="331">
        <f>'Provincial spending Projection '!AD48/100*'Type of service'!S40*'Private spending by service'!$D$14/100</f>
        <v>1.4810811584248227</v>
      </c>
      <c r="AL38" s="331">
        <f>'Provincial spending Projection '!AD48/100*'Type of service'!AA40*'Private spending by service'!$D$15/100</f>
        <v>4.2631764423258785E-2</v>
      </c>
      <c r="AM38" s="331">
        <f>'Provincial spending Projection '!AD48/100*'Type of service'!AE40*'Private spending by service'!$D$16/100</f>
        <v>0.80811540393925507</v>
      </c>
      <c r="AN38" s="250"/>
      <c r="AO38" s="331">
        <f>'Provincial spending Projection '!AI48/100*'Type of service'!G40*'Private spending by service'!$D$11/100</f>
        <v>0.96964099973587781</v>
      </c>
      <c r="AP38" s="331">
        <f>'Provincial spending Projection '!AI48/100*'Type of service'!K40*'Private spending by service'!$D$12/100</f>
        <v>0.99430360777263826</v>
      </c>
      <c r="AQ38" s="331">
        <f>'Provincial spending Projection '!AI48/100*'Type of service'!O40*'Private spending by service'!$D$13/100</f>
        <v>3.3999969808854638</v>
      </c>
      <c r="AR38" s="331">
        <f>'Provincial spending Projection '!AI48/100*'Type of service'!S40*'Private spending by service'!$D$14/100</f>
        <v>2.6180306992868703</v>
      </c>
      <c r="AS38" s="331">
        <f>'Provincial spending Projection '!AI48/100*'Type of service'!AA40*'Private spending by service'!$D$15/100</f>
        <v>7.5357969001212249E-2</v>
      </c>
      <c r="AT38" s="331">
        <f>'Provincial spending Projection '!AI48/100*'Type of service'!AE40*'Private spending by service'!$D$16/100</f>
        <v>1.4284638785964054</v>
      </c>
      <c r="AU38" s="250"/>
      <c r="AV38" s="331">
        <f>'Provincial spending Projection '!AN48/100*'Type of service'!G40*'Private spending by service'!$D$11/100</f>
        <v>0.11248416648723435</v>
      </c>
      <c r="AW38" s="331">
        <f>'Provincial spending Projection '!AN48/100*'Type of service'!K40*'Private spending by service'!$D$12/100</f>
        <v>0.11534517680875751</v>
      </c>
      <c r="AX38" s="331">
        <f>'Provincial spending Projection '!AN48/100*'Type of service'!O40*'Private spending by service'!$D$13/100</f>
        <v>0.39442002406889742</v>
      </c>
      <c r="AY38" s="331">
        <f>'Provincial spending Projection '!AN48/100*'Type of service'!S40*'Private spending by service'!$D$14/100</f>
        <v>0.3037072495155328</v>
      </c>
      <c r="AZ38" s="331">
        <f>'Provincial spending Projection '!AN48/100*'Type of service'!AA40*'Private spending by service'!$D$15/100</f>
        <v>8.7419759824318016E-3</v>
      </c>
      <c r="BA38" s="331">
        <f>'Provincial spending Projection '!AN48/100*'Type of service'!AE40*'Private spending by service'!$D$16/100</f>
        <v>0.16571036990474453</v>
      </c>
      <c r="BB38" s="250"/>
      <c r="BC38" s="331">
        <f>'Provincial spending Projection '!AS48/100*'Type of service'!G40*'Private spending by service'!$D$11/100</f>
        <v>9.2025188254349591E-2</v>
      </c>
      <c r="BD38" s="331">
        <f>'Provincial spending Projection '!AS48/100*'Type of service'!K40*'Private spending by service'!$D$12/100</f>
        <v>9.4365828912123279E-2</v>
      </c>
      <c r="BE38" s="331">
        <f>'Provincial spending Projection '!AS48/100*'Type of service'!O40*'Private spending by service'!$D$13/100</f>
        <v>0.32268165466954513</v>
      </c>
      <c r="BF38" s="331">
        <f>'Provincial spending Projection '!AS48/100*'Type of service'!S40*'Private spending by service'!$D$14/100</f>
        <v>0.24846800828674392</v>
      </c>
      <c r="BG38" s="331">
        <f>'Provincial spending Projection '!AS48/100*'Type of service'!AA40*'Private spending by service'!$D$15/100</f>
        <v>7.1519575654195615E-3</v>
      </c>
      <c r="BH38" s="331">
        <f>'Provincial spending Projection '!AS48/100*'Type of service'!AE40*'Private spending by service'!$D$16/100</f>
        <v>0.13557044037760341</v>
      </c>
      <c r="BI38" s="250"/>
      <c r="BJ38" s="331">
        <f>'Provincial spending Projection '!AX48/100*'Type of service'!G40*'Private spending by service'!$D$11/100</f>
        <v>0.42309492726692433</v>
      </c>
      <c r="BK38" s="331">
        <f>'Provincial spending Projection '!AX48/100*'Type of service'!K40*'Private spending by service'!$D$12/100</f>
        <v>0.4338562547648005</v>
      </c>
      <c r="BL38" s="331">
        <f>'Provincial spending Projection '!AX48/100*'Type of service'!O40*'Private spending by service'!$D$13/100</f>
        <v>1.4835609011245803</v>
      </c>
      <c r="BM38" s="331">
        <f>'Provincial spending Projection '!AX48/100*'Type of service'!S40*'Private spending by service'!$D$14/100</f>
        <v>1.1423563036206958</v>
      </c>
      <c r="BN38" s="331">
        <f>'Provincial spending Projection '!AX48/100*'Type of service'!AA40*'Private spending by service'!$D$15/100</f>
        <v>3.2881834021288144E-2</v>
      </c>
      <c r="BO38" s="331">
        <f>'Provincial spending Projection '!AX48/100*'Type of service'!AE40*'Private spending by service'!$D$16/100</f>
        <v>0.62329854140120089</v>
      </c>
      <c r="BP38" s="250"/>
      <c r="BQ38" s="331">
        <f>'Provincial spending Projection '!BC48/100*'Type of service'!G40*'Private spending by service'!$D$11/100</f>
        <v>0.33802284569654967</v>
      </c>
      <c r="BR38" s="331">
        <f>'Provincial spending Projection '!BC48/100*'Type of service'!K40*'Private spending by service'!$D$12/100</f>
        <v>0.34662038329361411</v>
      </c>
      <c r="BS38" s="331">
        <f>'Provincial spending Projection '!BC48/100*'Type of service'!O40*'Private spending by service'!$D$13/100</f>
        <v>1.1852599623485756</v>
      </c>
      <c r="BT38" s="331">
        <f>'Provincial spending Projection '!BC48/100*'Type of service'!S40*'Private spending by service'!$D$14/100</f>
        <v>0.91266168338068421</v>
      </c>
      <c r="BU38" s="331">
        <f>'Provincial spending Projection '!BC48/100*'Type of service'!AA40*'Private spending by service'!$D$15/100</f>
        <v>2.6270253768807938E-2</v>
      </c>
      <c r="BV38" s="331">
        <f>'Provincial spending Projection '!BC48/100*'Type of service'!AE40*'Private spending by service'!$D$16/100</f>
        <v>0.49797133717469955</v>
      </c>
      <c r="BW38" s="250"/>
      <c r="BX38" s="331">
        <f>'Provincial spending Projection '!BH48/100*'Type of service'!G40*'Private spending by service'!$D$11</f>
        <v>1.9447329062645236</v>
      </c>
      <c r="BY38" s="331">
        <f>'Provincial spending Projection '!BH48/100*'Type of service'!K40*'Private spending by service'!$D$12/100</f>
        <v>1.9941967649673389E-2</v>
      </c>
      <c r="BZ38" s="331">
        <f>'Provincial spending Projection '!BH48/100*'Type of service'!O40*'Private spending by service'!$D$13/100</f>
        <v>6.8191072899444954E-2</v>
      </c>
      <c r="CA38" s="331">
        <f>'Provincial spending Projection '!BH48/100*'Type of service'!S40*'Private spending by service'!$D$14/100</f>
        <v>5.2507788469142148E-2</v>
      </c>
      <c r="CB38" s="331">
        <f>'Provincial spending Projection '!BH48/100*'Type of service'!AA40*'Private spending by service'!$D$15/100</f>
        <v>1.5113956825860159E-3</v>
      </c>
      <c r="CC38" s="331">
        <f>'Provincial spending Projection '!BH48/100*'Type of service'!AE40*'Private spending by service'!$D$16/100</f>
        <v>2.8649579698809977E-2</v>
      </c>
      <c r="CE38" s="333">
        <f t="shared" si="0"/>
        <v>28.088560771000328</v>
      </c>
    </row>
    <row r="39" spans="1:83" ht="18.75">
      <c r="A39" s="348">
        <f t="shared" si="2"/>
        <v>14</v>
      </c>
      <c r="B39" s="8">
        <f t="shared" si="3"/>
        <v>2029</v>
      </c>
      <c r="C39" s="328">
        <f>'Provincial spending Projection '!C49</f>
        <v>12003.686588873339</v>
      </c>
      <c r="D39" s="297">
        <f t="shared" si="1"/>
        <v>5.2966144560000021</v>
      </c>
      <c r="E39" s="329"/>
      <c r="F39" s="341">
        <f>'Provincial spending Projection '!J49/100*'Type of service'!G41*'Private spending by service'!$D$11/100</f>
        <v>3.7388537634282196E-2</v>
      </c>
      <c r="G39" s="341">
        <f>'Provincial spending Projection '!J49/100*'Type of service'!K41*'Private spending by service'!$D$12/100</f>
        <v>3.8339506961067207E-2</v>
      </c>
      <c r="H39" s="341">
        <f>'Provincial spending Projection '!J49/100*'Type of service'!O41*'Private spending by service'!$D$13/100</f>
        <v>0.13110101069458563</v>
      </c>
      <c r="I39" s="341">
        <f>'Provincial spending Projection '!J49/100*'Type of service'!S41*'Private spending by service'!$D$14/100</f>
        <v>0.10094905161256193</v>
      </c>
      <c r="J39" s="341">
        <f>'Provincial spending Projection '!J49/100*'Type of service'!AA41*'Private spending by service'!$D$15/100</f>
        <v>2.9057396096208448E-3</v>
      </c>
      <c r="K39" s="341">
        <f>'Provincial spending Projection '!J49/100*'Type of service'!AE41*'Private spending by service'!$D$16/100</f>
        <v>5.5080360152533113E-2</v>
      </c>
      <c r="M39" s="331">
        <f>'Provincial spending Projection '!O49/100*'Type of service'!G41*'Private spending by service'!$D$11/100</f>
        <v>1.1809538940835241E-2</v>
      </c>
      <c r="N39" s="331">
        <f>'Provincial spending Projection '!O49/100*'Type of service'!K41*'Private spending by service'!$D$12/100</f>
        <v>1.2109911996504311E-2</v>
      </c>
      <c r="O39" s="331">
        <f>'Provincial spending Projection '!O49/100*'Type of service'!O41*'Private spending by service'!$D$13/100</f>
        <v>4.140954926145482E-2</v>
      </c>
      <c r="P39" s="331">
        <f>'Provincial spending Projection '!O49/100*'Type of service'!S41*'Private spending by service'!$D$14/100</f>
        <v>3.188575514025515E-2</v>
      </c>
      <c r="Q39" s="331">
        <f>'Provincial spending Projection '!O49/100*'Type of service'!AA41*'Private spending by service'!$D$15/100</f>
        <v>9.1780655898882578E-4</v>
      </c>
      <c r="R39" s="331">
        <f>'Provincial spending Projection '!O49/100*'Type of service'!AE41*'Private spending by service'!$D$16/100</f>
        <v>1.7397675845447859E-2</v>
      </c>
      <c r="T39" s="331">
        <f>'Provincial spending Projection '!T49/100*'Type of service'!G41*'Private spending by service'!$D$11/100</f>
        <v>6.7809936094734916E-2</v>
      </c>
      <c r="U39" s="331">
        <f>'Provincial spending Projection '!T49/100*'Type of service'!K41*'Private spending by service'!$D$12/100</f>
        <v>6.9534667078014048E-2</v>
      </c>
      <c r="V39" s="331">
        <f>'Provincial spending Projection '!T49/100*'Type of service'!O41*'Private spending by service'!$D$13/100</f>
        <v>0.23777210128174844</v>
      </c>
      <c r="W39" s="331">
        <f>'Provincial spending Projection '!T49/100*'Type of service'!S41*'Private spending by service'!$D$14/100</f>
        <v>0.18308682745578431</v>
      </c>
      <c r="X39" s="331">
        <f>'Provincial spending Projection '!T49/100*'Type of service'!AA41*'Private spending by service'!$D$15/100</f>
        <v>5.2700113377973333E-3</v>
      </c>
      <c r="Y39" s="331">
        <f>'Provincial spending Projection '!T49/100*'Type of service'!AE41*'Private spending by service'!$D$16/100</f>
        <v>9.9896811652605846E-2</v>
      </c>
      <c r="Z39" s="250"/>
      <c r="AA39" s="331">
        <f>'Provincial spending Projection '!Y49/100*'Type of service'!G41*'Private spending by service'!$D$11/100</f>
        <v>5.2472811108821169E-2</v>
      </c>
      <c r="AB39" s="331">
        <f>'Provincial spending Projection '!Y49/100*'Type of service'!K41*'Private spending by service'!$D$12/100</f>
        <v>5.3807445652241187E-2</v>
      </c>
      <c r="AC39" s="331">
        <f>'Provincial spending Projection '!Y49/100*'Type of service'!O41*'Private spending by service'!$D$13/100</f>
        <v>0.18399325048874984</v>
      </c>
      <c r="AD39" s="331">
        <f>'Provincial spending Projection '!Y49/100*'Type of service'!S41*'Private spending by service'!$D$14/100</f>
        <v>0.14167658999381719</v>
      </c>
      <c r="AE39" s="331">
        <f>'Provincial spending Projection '!Y49/100*'Type of service'!AA41*'Private spending by service'!$D$15/100</f>
        <v>4.0780499937833848E-3</v>
      </c>
      <c r="AF39" s="331">
        <f>'Provincial spending Projection '!Y49/100*'Type of service'!AE41*'Private spending by service'!$D$16/100</f>
        <v>7.7302336945096681E-2</v>
      </c>
      <c r="AG39" s="250"/>
      <c r="AH39" s="331">
        <f>'Provincial spending Projection '!AD49/100*'Type of service'!G41*'Private spending by service'!$D$11/100</f>
        <v>0.54676473409539439</v>
      </c>
      <c r="AI39" s="331">
        <f>'Provincial spending Projection '!AD49/100*'Type of service'!K41*'Private spending by service'!$D$12/100</f>
        <v>0.56067157624521213</v>
      </c>
      <c r="AJ39" s="331">
        <f>'Provincial spending Projection '!AD49/100*'Type of service'!O41*'Private spending by service'!$D$13/100</f>
        <v>1.9172028056624668</v>
      </c>
      <c r="AK39" s="331">
        <f>'Provincial spending Projection '!AD49/100*'Type of service'!S41*'Private spending by service'!$D$14/100</f>
        <v>1.4762647820575652</v>
      </c>
      <c r="AL39" s="331">
        <f>'Provincial spending Projection '!AD49/100*'Type of service'!AA41*'Private spending by service'!$D$15/100</f>
        <v>4.2493128791109468E-2</v>
      </c>
      <c r="AM39" s="331">
        <f>'Provincial spending Projection '!AD49/100*'Type of service'!AE41*'Private spending by service'!$D$16/100</f>
        <v>0.80548746696807016</v>
      </c>
      <c r="AN39" s="250"/>
      <c r="AO39" s="331">
        <f>'Provincial spending Projection '!AI49/100*'Type of service'!G41*'Private spending by service'!$D$11/100</f>
        <v>0.9690742538184367</v>
      </c>
      <c r="AP39" s="331">
        <f>'Provincial spending Projection '!AI49/100*'Type of service'!K41*'Private spending by service'!$D$12/100</f>
        <v>0.99372244679599275</v>
      </c>
      <c r="AQ39" s="331">
        <f>'Provincial spending Projection '!AI49/100*'Type of service'!O41*'Private spending by service'!$D$13/100</f>
        <v>3.3980097150739379</v>
      </c>
      <c r="AR39" s="331">
        <f>'Provincial spending Projection '!AI49/100*'Type of service'!S41*'Private spending by service'!$D$14/100</f>
        <v>2.6165004853097793</v>
      </c>
      <c r="AS39" s="331">
        <f>'Provincial spending Projection '!AI49/100*'Type of service'!AA41*'Private spending by service'!$D$15/100</f>
        <v>7.5313922986976325E-2</v>
      </c>
      <c r="AT39" s="331">
        <f>'Provincial spending Projection '!AI49/100*'Type of service'!AE41*'Private spending by service'!$D$16/100</f>
        <v>1.4276289550817987</v>
      </c>
      <c r="AU39" s="250"/>
      <c r="AV39" s="331">
        <f>'Provincial spending Projection '!AN49/100*'Type of service'!G41*'Private spending by service'!$D$11/100</f>
        <v>0.11266690605125718</v>
      </c>
      <c r="AW39" s="331">
        <f>'Provincial spending Projection '!AN49/100*'Type of service'!K41*'Private spending by service'!$D$12/100</f>
        <v>0.11553256431386524</v>
      </c>
      <c r="AX39" s="331">
        <f>'Provincial spending Projection '!AN49/100*'Type of service'!O41*'Private spending by service'!$D$13/100</f>
        <v>0.39506079108074516</v>
      </c>
      <c r="AY39" s="331">
        <f>'Provincial spending Projection '!AN49/100*'Type of service'!S41*'Private spending by service'!$D$14/100</f>
        <v>0.30420064633839439</v>
      </c>
      <c r="AZ39" s="331">
        <f>'Provincial spending Projection '!AN49/100*'Type of service'!AA41*'Private spending by service'!$D$15/100</f>
        <v>8.7561780246357482E-3</v>
      </c>
      <c r="BA39" s="331">
        <f>'Provincial spending Projection '!AN49/100*'Type of service'!AE41*'Private spending by service'!$D$16/100</f>
        <v>0.16597957971174335</v>
      </c>
      <c r="BB39" s="250"/>
      <c r="BC39" s="331">
        <f>'Provincial spending Projection '!AS49/100*'Type of service'!G41*'Private spending by service'!$D$11/100</f>
        <v>9.1856744150366487E-2</v>
      </c>
      <c r="BD39" s="331">
        <f>'Provincial spending Projection '!AS49/100*'Type of service'!K41*'Private spending by service'!$D$12/100</f>
        <v>9.4193100468973653E-2</v>
      </c>
      <c r="BE39" s="331">
        <f>'Provincial spending Projection '!AS49/100*'Type of service'!O41*'Private spending by service'!$D$13/100</f>
        <v>0.32209101396319456</v>
      </c>
      <c r="BF39" s="331">
        <f>'Provincial spending Projection '!AS49/100*'Type of service'!S41*'Private spending by service'!$D$14/100</f>
        <v>0.24801320920598957</v>
      </c>
      <c r="BG39" s="331">
        <f>'Provincial spending Projection '!AS49/100*'Type of service'!AA41*'Private spending by service'!$D$15/100</f>
        <v>7.1388665290773971E-3</v>
      </c>
      <c r="BH39" s="331">
        <f>'Provincial spending Projection '!AS49/100*'Type of service'!AE41*'Private spending by service'!$D$16/100</f>
        <v>0.13532229047659064</v>
      </c>
      <c r="BI39" s="250"/>
      <c r="BJ39" s="331">
        <f>'Provincial spending Projection '!AX49/100*'Type of service'!G41*'Private spending by service'!$D$11/100</f>
        <v>0.42664412241041971</v>
      </c>
      <c r="BK39" s="331">
        <f>'Provincial spending Projection '!AX49/100*'Type of service'!K41*'Private spending by service'!$D$12/100</f>
        <v>0.43749572291520655</v>
      </c>
      <c r="BL39" s="331">
        <f>'Provincial spending Projection '!AX49/100*'Type of service'!O41*'Private spending by service'!$D$13/100</f>
        <v>1.4960059738636091</v>
      </c>
      <c r="BM39" s="331">
        <f>'Provincial spending Projection '!AX49/100*'Type of service'!S41*'Private spending by service'!$D$14/100</f>
        <v>1.1519391305081335</v>
      </c>
      <c r="BN39" s="331">
        <f>'Provincial spending Projection '!AX49/100*'Type of service'!AA41*'Private spending by service'!$D$15/100</f>
        <v>3.3157668209070665E-2</v>
      </c>
      <c r="BO39" s="331">
        <f>'Provincial spending Projection '!AX49/100*'Type of service'!AE41*'Private spending by service'!$D$16/100</f>
        <v>0.62852717453650964</v>
      </c>
      <c r="BP39" s="250"/>
      <c r="BQ39" s="331">
        <f>'Provincial spending Projection '!BC49/100*'Type of service'!G41*'Private spending by service'!$D$11/100</f>
        <v>0.33856314466279103</v>
      </c>
      <c r="BR39" s="331">
        <f>'Provincial spending Projection '!BC49/100*'Type of service'!K41*'Private spending by service'!$D$12/100</f>
        <v>0.34717442464660558</v>
      </c>
      <c r="BS39" s="331">
        <f>'Provincial spending Projection '!BC49/100*'Type of service'!O41*'Private spending by service'!$D$13/100</f>
        <v>1.1871544932672318</v>
      </c>
      <c r="BT39" s="331">
        <f>'Provincial spending Projection '!BC49/100*'Type of service'!S41*'Private spending by service'!$D$14/100</f>
        <v>0.91412049058953582</v>
      </c>
      <c r="BU39" s="331">
        <f>'Provincial spending Projection '!BC49/100*'Type of service'!AA41*'Private spending by service'!$D$15/100</f>
        <v>2.6312244394988651E-2</v>
      </c>
      <c r="BV39" s="331">
        <f>'Provincial spending Projection '!BC49/100*'Type of service'!AE41*'Private spending by service'!$D$16/100</f>
        <v>0.49876729934743053</v>
      </c>
      <c r="BW39" s="250"/>
      <c r="BX39" s="331">
        <f>'Provincial spending Projection '!BH49/100*'Type of service'!G41*'Private spending by service'!$D$11</f>
        <v>1.9367875683823901</v>
      </c>
      <c r="BY39" s="331">
        <f>'Provincial spending Projection '!BH49/100*'Type of service'!K41*'Private spending by service'!$D$12/100</f>
        <v>1.9860493391434208E-2</v>
      </c>
      <c r="BZ39" s="331">
        <f>'Provincial spending Projection '!BH49/100*'Type of service'!O41*'Private spending by service'!$D$13/100</f>
        <v>6.791247365685181E-2</v>
      </c>
      <c r="CA39" s="331">
        <f>'Provincial spending Projection '!BH49/100*'Type of service'!S41*'Private spending by service'!$D$14/100</f>
        <v>5.2293264346324538E-2</v>
      </c>
      <c r="CB39" s="331">
        <f>'Provincial spending Projection '!BH49/100*'Type of service'!AA41*'Private spending by service'!$D$15/100</f>
        <v>1.5052207732537057E-3</v>
      </c>
      <c r="CC39" s="331">
        <f>'Provincial spending Projection '!BH49/100*'Type of service'!AE41*'Private spending by service'!$D$16/100</f>
        <v>2.8532529902328976E-2</v>
      </c>
      <c r="CE39" s="333">
        <f t="shared" si="0"/>
        <v>28.080694886497024</v>
      </c>
    </row>
    <row r="40" spans="1:83" ht="18.75">
      <c r="A40" s="348">
        <f t="shared" si="2"/>
        <v>15</v>
      </c>
      <c r="B40" s="67">
        <f t="shared" si="3"/>
        <v>2030</v>
      </c>
      <c r="C40" s="328">
        <f>'Provincial spending Projection '!C50</f>
        <v>12639.475587992538</v>
      </c>
      <c r="D40" s="297">
        <f t="shared" si="1"/>
        <v>5.2966144560000012</v>
      </c>
      <c r="E40" s="329"/>
      <c r="F40" s="341">
        <f>'Provincial spending Projection '!J50/100*'Type of service'!G42*'Private spending by service'!$D$11/100</f>
        <v>3.6823009290337265E-2</v>
      </c>
      <c r="G40" s="341">
        <f>'Provincial spending Projection '!J50/100*'Type of service'!K42*'Private spending by service'!$D$12/100</f>
        <v>3.7759594526634979E-2</v>
      </c>
      <c r="H40" s="341">
        <f>'Provincial spending Projection '!J50/100*'Type of service'!O42*'Private spending by service'!$D$13/100</f>
        <v>0.12911801424276306</v>
      </c>
      <c r="I40" s="341">
        <f>'Provincial spending Projection '!J50/100*'Type of service'!S42*'Private spending by service'!$D$14/100</f>
        <v>9.9422125083910629E-2</v>
      </c>
      <c r="J40" s="341">
        <f>'Provincial spending Projection '!J50/100*'Type of service'!AA42*'Private spending by service'!$D$15/100</f>
        <v>2.8617882220207769E-3</v>
      </c>
      <c r="K40" s="341">
        <f>'Provincial spending Projection '!J50/100*'Type of service'!AE42*'Private spending by service'!$D$16/100</f>
        <v>5.4247230353083806E-2</v>
      </c>
      <c r="M40" s="331">
        <f>'Provincial spending Projection '!O50/100*'Type of service'!G42*'Private spending by service'!$D$11/100</f>
        <v>1.1800720133647019E-2</v>
      </c>
      <c r="N40" s="331">
        <f>'Provincial spending Projection '!O50/100*'Type of service'!K42*'Private spending by service'!$D$12/100</f>
        <v>1.2100868884872391E-2</v>
      </c>
      <c r="O40" s="331">
        <f>'Provincial spending Projection '!O50/100*'Type of service'!O42*'Private spending by service'!$D$13/100</f>
        <v>4.1378626561380125E-2</v>
      </c>
      <c r="P40" s="331">
        <f>'Provincial spending Projection '!O50/100*'Type of service'!S42*'Private spending by service'!$D$14/100</f>
        <v>3.186194436084696E-2</v>
      </c>
      <c r="Q40" s="331">
        <f>'Provincial spending Projection '!O50/100*'Type of service'!AA42*'Private spending by service'!$D$15/100</f>
        <v>9.1712118429974118E-4</v>
      </c>
      <c r="R40" s="331">
        <f>'Provincial spending Projection '!O50/100*'Type of service'!AE42*'Private spending by service'!$D$16/100</f>
        <v>1.7384684080945213E-2</v>
      </c>
      <c r="T40" s="331">
        <f>'Provincial spending Projection '!T50/100*'Type of service'!G42*'Private spending by service'!$D$11/100</f>
        <v>6.7179161437746812E-2</v>
      </c>
      <c r="U40" s="331">
        <f>'Provincial spending Projection '!T50/100*'Type of service'!K42*'Private spending by service'!$D$12/100</f>
        <v>6.8887848804750393E-2</v>
      </c>
      <c r="V40" s="331">
        <f>'Provincial spending Projection '!T50/100*'Type of service'!O42*'Private spending by service'!$D$13/100</f>
        <v>0.2355603219428356</v>
      </c>
      <c r="W40" s="331">
        <f>'Provincial spending Projection '!T50/100*'Type of service'!S42*'Private spending by service'!$D$14/100</f>
        <v>0.18138373588191645</v>
      </c>
      <c r="X40" s="331">
        <f>'Provincial spending Projection '!T50/100*'Type of service'!AA42*'Private spending by service'!$D$15/100</f>
        <v>5.2209891769553242E-3</v>
      </c>
      <c r="Y40" s="331">
        <f>'Provincial spending Projection '!T50/100*'Type of service'!AE42*'Private spending by service'!$D$16/100</f>
        <v>9.8967561741260368E-2</v>
      </c>
      <c r="Z40" s="250"/>
      <c r="AA40" s="331">
        <f>'Provincial spending Projection '!Y50/100*'Type of service'!G42*'Private spending by service'!$D$11/100</f>
        <v>5.1985241779249902E-2</v>
      </c>
      <c r="AB40" s="331">
        <f>'Provincial spending Projection '!Y50/100*'Type of service'!K42*'Private spending by service'!$D$12/100</f>
        <v>5.3307475102765609E-2</v>
      </c>
      <c r="AC40" s="331">
        <f>'Provincial spending Projection '!Y50/100*'Type of service'!O42*'Private spending by service'!$D$13/100</f>
        <v>0.18228361336638577</v>
      </c>
      <c r="AD40" s="331">
        <f>'Provincial spending Projection '!Y50/100*'Type of service'!S42*'Private spending by service'!$D$14/100</f>
        <v>0.14036015280397474</v>
      </c>
      <c r="AE40" s="331">
        <f>'Provincial spending Projection '!Y50/100*'Type of service'!AA42*'Private spending by service'!$D$15/100</f>
        <v>4.0401573774090961E-3</v>
      </c>
      <c r="AF40" s="331">
        <f>'Provincial spending Projection '!Y50/100*'Type of service'!AE42*'Private spending by service'!$D$16/100</f>
        <v>7.6584055461750039E-2</v>
      </c>
      <c r="AG40" s="250"/>
      <c r="AH40" s="331">
        <f>'Provincial spending Projection '!AD50/100*'Type of service'!G42*'Private spending by service'!$D$11/100</f>
        <v>0.54498063211707215</v>
      </c>
      <c r="AI40" s="331">
        <f>'Provincial spending Projection '!AD50/100*'Type of service'!K42*'Private spending by service'!$D$12/100</f>
        <v>0.5588420960209195</v>
      </c>
      <c r="AJ40" s="331">
        <f>'Provincial spending Projection '!AD50/100*'Type of service'!O42*'Private spending by service'!$D$13/100</f>
        <v>1.9109469425734062</v>
      </c>
      <c r="AK40" s="331">
        <f>'Provincial spending Projection '!AD50/100*'Type of service'!S42*'Private spending by service'!$D$14/100</f>
        <v>1.4714477067160947</v>
      </c>
      <c r="AL40" s="331">
        <f>'Provincial spending Projection '!AD50/100*'Type of service'!AA42*'Private spending by service'!$D$15/100</f>
        <v>4.2354473039533325E-2</v>
      </c>
      <c r="AM40" s="331">
        <f>'Provincial spending Projection '!AD50/100*'Type of service'!AE42*'Private spending by service'!$D$16/100</f>
        <v>0.80285914861884622</v>
      </c>
      <c r="AN40" s="250"/>
      <c r="AO40" s="331">
        <f>'Provincial spending Projection '!AI50/100*'Type of service'!G42*'Private spending by service'!$D$11/100</f>
        <v>0.9684783624246931</v>
      </c>
      <c r="AP40" s="331">
        <f>'Provincial spending Projection '!AI50/100*'Type of service'!K42*'Private spending by service'!$D$12/100</f>
        <v>0.99311139903419088</v>
      </c>
      <c r="AQ40" s="331">
        <f>'Provincial spending Projection '!AI50/100*'Type of service'!O42*'Private spending by service'!$D$13/100</f>
        <v>3.3959202521281511</v>
      </c>
      <c r="AR40" s="331">
        <f>'Provincial spending Projection '!AI50/100*'Type of service'!S42*'Private spending by service'!$D$14/100</f>
        <v>2.614891578546672</v>
      </c>
      <c r="AS40" s="331">
        <f>'Provincial spending Projection '!AI50/100*'Type of service'!AA42*'Private spending by service'!$D$15/100</f>
        <v>7.5267611862353881E-2</v>
      </c>
      <c r="AT40" s="331">
        <f>'Provincial spending Projection '!AI50/100*'Type of service'!AE42*'Private spending by service'!$D$16/100</f>
        <v>1.4267510947894211</v>
      </c>
      <c r="AU40" s="250"/>
      <c r="AV40" s="331">
        <f>'Provincial spending Projection '!AN50/100*'Type of service'!G42*'Private spending by service'!$D$11/100</f>
        <v>0.11285202282636037</v>
      </c>
      <c r="AW40" s="331">
        <f>'Provincial spending Projection '!AN50/100*'Type of service'!K42*'Private spending by service'!$D$12/100</f>
        <v>0.11572238949390043</v>
      </c>
      <c r="AX40" s="331">
        <f>'Provincial spending Projection '!AN50/100*'Type of service'!O42*'Private spending by service'!$D$13/100</f>
        <v>0.39570989366266324</v>
      </c>
      <c r="AY40" s="331">
        <f>'Provincial spending Projection '!AN50/100*'Type of service'!S42*'Private spending by service'!$D$14/100</f>
        <v>0.30470046163117304</v>
      </c>
      <c r="AZ40" s="331">
        <f>'Provincial spending Projection '!AN50/100*'Type of service'!AA42*'Private spending by service'!$D$15/100</f>
        <v>8.7705648174834436E-3</v>
      </c>
      <c r="BA40" s="331">
        <f>'Provincial spending Projection '!AN50/100*'Type of service'!AE42*'Private spending by service'!$D$16/100</f>
        <v>0.16625229159854396</v>
      </c>
      <c r="BB40" s="250"/>
      <c r="BC40" s="331">
        <f>'Provincial spending Projection '!AS50/100*'Type of service'!G42*'Private spending by service'!$D$11/100</f>
        <v>9.1686753072538346E-2</v>
      </c>
      <c r="BD40" s="331">
        <f>'Provincial spending Projection '!AS50/100*'Type of service'!K42*'Private spending by service'!$D$12/100</f>
        <v>9.4018785705035524E-2</v>
      </c>
      <c r="BE40" s="331">
        <f>'Provincial spending Projection '!AS50/100*'Type of service'!O42*'Private spending by service'!$D$13/100</f>
        <v>0.32149494887152597</v>
      </c>
      <c r="BF40" s="331">
        <f>'Provincial spending Projection '!AS50/100*'Type of service'!S42*'Private spending by service'!$D$14/100</f>
        <v>0.24755423329585355</v>
      </c>
      <c r="BG40" s="331">
        <f>'Provincial spending Projection '!AS50/100*'Type of service'!AA42*'Private spending by service'!$D$15/100</f>
        <v>7.1256552659635783E-3</v>
      </c>
      <c r="BH40" s="331">
        <f>'Provincial spending Projection '!AS50/100*'Type of service'!AE42*'Private spending by service'!$D$16/100</f>
        <v>0.13507186159164525</v>
      </c>
      <c r="BI40" s="250"/>
      <c r="BJ40" s="331">
        <f>'Provincial spending Projection '!AX50/100*'Type of service'!G42*'Private spending by service'!$D$11/100</f>
        <v>0.43022355201993201</v>
      </c>
      <c r="BK40" s="331">
        <f>'Provincial spending Projection '!AX50/100*'Type of service'!K42*'Private spending by service'!$D$12/100</f>
        <v>0.44116619453869987</v>
      </c>
      <c r="BL40" s="331">
        <f>'Provincial spending Projection '!AX50/100*'Type of service'!O42*'Private spending by service'!$D$13/100</f>
        <v>1.5085570622240936</v>
      </c>
      <c r="BM40" s="331">
        <f>'Provincial spending Projection '!AX50/100*'Type of service'!S42*'Private spending by service'!$D$14/100</f>
        <v>1.1616035904538167</v>
      </c>
      <c r="BN40" s="331">
        <f>'Provincial spending Projection '!AX50/100*'Type of service'!AA42*'Private spending by service'!$D$15/100</f>
        <v>3.3435852140679505E-2</v>
      </c>
      <c r="BO40" s="331">
        <f>'Provincial spending Projection '!AX50/100*'Type of service'!AE42*'Private spending by service'!$D$16/100</f>
        <v>0.63380034873661006</v>
      </c>
      <c r="BP40" s="250"/>
      <c r="BQ40" s="331">
        <f>'Provincial spending Projection '!BC50/100*'Type of service'!G42*'Private spending by service'!$D$11/100</f>
        <v>0.33910258084743922</v>
      </c>
      <c r="BR40" s="331">
        <f>'Provincial spending Projection '!BC50/100*'Type of service'!K42*'Private spending by service'!$D$12/100</f>
        <v>0.34772758127334158</v>
      </c>
      <c r="BS40" s="331">
        <f>'Provincial spending Projection '!BC50/100*'Type of service'!O42*'Private spending by service'!$D$13/100</f>
        <v>1.1890459988859958</v>
      </c>
      <c r="BT40" s="331">
        <f>'Provincial spending Projection '!BC50/100*'Type of service'!S42*'Private spending by service'!$D$14/100</f>
        <v>0.91557696828808621</v>
      </c>
      <c r="BU40" s="331">
        <f>'Provincial spending Projection '!BC50/100*'Type of service'!AA42*'Private spending by service'!$D$15/100</f>
        <v>2.6354167968034681E-2</v>
      </c>
      <c r="BV40" s="331">
        <f>'Provincial spending Projection '!BC50/100*'Type of service'!AE42*'Private spending by service'!$D$16/100</f>
        <v>0.49956199048032174</v>
      </c>
      <c r="BW40" s="250"/>
      <c r="BX40" s="331">
        <f>'Provincial spending Projection '!BH50/100*'Type of service'!G42*'Private spending by service'!$D$11</f>
        <v>1.9306568702146143</v>
      </c>
      <c r="BY40" s="331">
        <f>'Provincial spending Projection '!BH50/100*'Type of service'!K42*'Private spending by service'!$D$12/100</f>
        <v>1.9797627080005084E-2</v>
      </c>
      <c r="BZ40" s="331">
        <f>'Provincial spending Projection '!BH50/100*'Type of service'!O42*'Private spending by service'!$D$13/100</f>
        <v>6.769750383537318E-2</v>
      </c>
      <c r="CA40" s="331">
        <f>'Provincial spending Projection '!BH50/100*'Type of service'!S42*'Private spending by service'!$D$14/100</f>
        <v>5.2127735495794594E-2</v>
      </c>
      <c r="CB40" s="331">
        <f>'Provincial spending Projection '!BH50/100*'Type of service'!AA42*'Private spending by service'!$D$15/100</f>
        <v>1.5004561545689666E-3</v>
      </c>
      <c r="CC40" s="331">
        <f>'Provincial spending Projection '!BH50/100*'Type of service'!AE42*'Private spending by service'!$D$16/100</f>
        <v>2.8442213167726885E-2</v>
      </c>
      <c r="CE40" s="333">
        <f t="shared" si="0"/>
        <v>28.074625495310908</v>
      </c>
    </row>
    <row r="41" spans="1:83" ht="18.75">
      <c r="A41" s="348">
        <f t="shared" si="2"/>
        <v>16</v>
      </c>
      <c r="B41" s="8">
        <f t="shared" si="3"/>
        <v>2031</v>
      </c>
      <c r="C41" s="328">
        <f>'Provincial spending Projection '!C51</f>
        <v>13292.979144162968</v>
      </c>
      <c r="D41" s="297">
        <f t="shared" si="1"/>
        <v>5.1703375794424273</v>
      </c>
      <c r="E41" s="329"/>
      <c r="F41" s="341">
        <f>'Provincial spending Projection '!J51/100*'Type of service'!G43*'Private spending by service'!$D$11/100</f>
        <v>3.6262163367777774E-2</v>
      </c>
      <c r="G41" s="341">
        <f>'Provincial spending Projection '!J51/100*'Type of service'!K43*'Private spending by service'!$D$12/100</f>
        <v>3.718448360995822E-2</v>
      </c>
      <c r="H41" s="341">
        <f>'Provincial spending Projection '!J51/100*'Type of service'!O43*'Private spending by service'!$D$13/100</f>
        <v>0.12715143646401444</v>
      </c>
      <c r="I41" s="341">
        <f>'Provincial spending Projection '!J51/100*'Type of service'!S43*'Private spending by service'!$D$14/100</f>
        <v>9.790784109300002E-2</v>
      </c>
      <c r="J41" s="341">
        <f>'Provincial spending Projection '!J51/100*'Type of service'!AA43*'Private spending by service'!$D$15/100</f>
        <v>2.8182007399957733E-3</v>
      </c>
      <c r="K41" s="341">
        <f>'Provincial spending Projection '!J51/100*'Type of service'!AE43*'Private spending by service'!$D$16/100</f>
        <v>5.3420998642530595E-2</v>
      </c>
      <c r="M41" s="331">
        <f>'Provincial spending Projection '!O51/100*'Type of service'!G43*'Private spending by service'!$D$11/100</f>
        <v>1.1793213577033026E-2</v>
      </c>
      <c r="N41" s="331">
        <f>'Provincial spending Projection '!O51/100*'Type of service'!K43*'Private spending by service'!$D$12/100</f>
        <v>1.2093171400622778E-2</v>
      </c>
      <c r="O41" s="331">
        <f>'Provincial spending Projection '!O51/100*'Type of service'!O43*'Private spending by service'!$D$13/100</f>
        <v>4.1352305201380508E-2</v>
      </c>
      <c r="P41" s="331">
        <f>'Provincial spending Projection '!O51/100*'Type of service'!S43*'Private spending by service'!$D$14/100</f>
        <v>3.1841676657989169E-2</v>
      </c>
      <c r="Q41" s="331">
        <f>'Provincial spending Projection '!O51/100*'Type of service'!AA43*'Private spending by service'!$D$15/100</f>
        <v>9.1653779430202328E-4</v>
      </c>
      <c r="R41" s="331">
        <f>'Provincial spending Projection '!O51/100*'Type of service'!AE43*'Private spending by service'!$D$16/100</f>
        <v>1.7373625508774013E-2</v>
      </c>
      <c r="T41" s="331">
        <f>'Provincial spending Projection '!T51/100*'Type of service'!G43*'Private spending by service'!$D$11/100</f>
        <v>6.6550646632192303E-2</v>
      </c>
      <c r="U41" s="331">
        <f>'Provincial spending Projection '!T51/100*'Type of service'!K43*'Private spending by service'!$D$12/100</f>
        <v>6.8243347861750264E-2</v>
      </c>
      <c r="V41" s="331">
        <f>'Provincial spending Projection '!T51/100*'Type of service'!O43*'Private spending by service'!$D$13/100</f>
        <v>0.23335646665834453</v>
      </c>
      <c r="W41" s="331">
        <f>'Provincial spending Projection '!T51/100*'Type of service'!S43*'Private spending by service'!$D$14/100</f>
        <v>0.17968674590691924</v>
      </c>
      <c r="X41" s="331">
        <f>'Provincial spending Projection '!T51/100*'Type of service'!AA43*'Private spending by service'!$D$15/100</f>
        <v>5.1721426458714685E-3</v>
      </c>
      <c r="Y41" s="331">
        <f>'Provincial spending Projection '!T51/100*'Type of service'!AE43*'Private spending by service'!$D$16/100</f>
        <v>9.8041641016845635E-2</v>
      </c>
      <c r="Z41" s="250"/>
      <c r="AA41" s="331">
        <f>'Provincial spending Projection '!Y51/100*'Type of service'!G43*'Private spending by service'!$D$11/100</f>
        <v>5.1503539061934521E-2</v>
      </c>
      <c r="AB41" s="331">
        <f>'Provincial spending Projection '!Y51/100*'Type of service'!K43*'Private spending by service'!$D$12/100</f>
        <v>5.2813520381553278E-2</v>
      </c>
      <c r="AC41" s="331">
        <f>'Provincial spending Projection '!Y51/100*'Type of service'!O43*'Private spending by service'!$D$13/100</f>
        <v>0.18059454722231513</v>
      </c>
      <c r="AD41" s="331">
        <f>'Provincial spending Projection '!Y51/100*'Type of service'!S43*'Private spending by service'!$D$14/100</f>
        <v>0.13905955546722318</v>
      </c>
      <c r="AE41" s="331">
        <f>'Provincial spending Projection '!Y51/100*'Type of service'!AA43*'Private spending by service'!$D$15/100</f>
        <v>4.0027206988351282E-3</v>
      </c>
      <c r="AF41" s="331">
        <f>'Provincial spending Projection '!Y51/100*'Type of service'!AE43*'Private spending by service'!$D$16/100</f>
        <v>7.5874416603560035E-2</v>
      </c>
      <c r="AG41" s="250"/>
      <c r="AH41" s="331">
        <f>'Provincial spending Projection '!AD51/100*'Type of service'!G43*'Private spending by service'!$D$11/100</f>
        <v>0.54318979410961432</v>
      </c>
      <c r="AI41" s="331">
        <f>'Provincial spending Projection '!AD51/100*'Type of service'!K43*'Private spending by service'!$D$12/100</f>
        <v>0.55700570843805453</v>
      </c>
      <c r="AJ41" s="331">
        <f>'Provincial spending Projection '!AD51/100*'Type of service'!O43*'Private spending by service'!$D$13/100</f>
        <v>1.9046674599398643</v>
      </c>
      <c r="AK41" s="331">
        <f>'Provincial spending Projection '!AD51/100*'Type of service'!S43*'Private spending by service'!$D$14/100</f>
        <v>1.4666124440959589</v>
      </c>
      <c r="AL41" s="331">
        <f>'Provincial spending Projection '!AD51/100*'Type of service'!AA43*'Private spending by service'!$D$15/100</f>
        <v>4.2215293781345024E-2</v>
      </c>
      <c r="AM41" s="331">
        <f>'Provincial spending Projection '!AD51/100*'Type of service'!AE43*'Private spending by service'!$D$16/100</f>
        <v>0.80022090682959846</v>
      </c>
      <c r="AN41" s="250"/>
      <c r="AO41" s="331">
        <f>'Provincial spending Projection '!AI51/100*'Type of service'!G43*'Private spending by service'!$D$11/100</f>
        <v>0.96783726459302755</v>
      </c>
      <c r="AP41" s="331">
        <f>'Provincial spending Projection '!AI51/100*'Type of service'!K43*'Private spending by service'!$D$12/100</f>
        <v>0.99245399501854592</v>
      </c>
      <c r="AQ41" s="331">
        <f>'Provincial spending Projection '!AI51/100*'Type of service'!O43*'Private spending by service'!$D$13/100</f>
        <v>3.3936722751008706</v>
      </c>
      <c r="AR41" s="331">
        <f>'Provincial spending Projection '!AI51/100*'Type of service'!S43*'Private spending by service'!$D$14/100</f>
        <v>2.613160614401175</v>
      </c>
      <c r="AS41" s="331">
        <f>'Provincial spending Projection '!AI51/100*'Type of service'!AA43*'Private spending by service'!$D$15/100</f>
        <v>7.5217787411305956E-2</v>
      </c>
      <c r="AT41" s="331">
        <f>'Provincial spending Projection '!AI51/100*'Type of service'!AE43*'Private spending by service'!$D$16/100</f>
        <v>1.4258066368968298</v>
      </c>
      <c r="AU41" s="250"/>
      <c r="AV41" s="331">
        <f>'Provincial spending Projection '!AN51/100*'Type of service'!G43*'Private spending by service'!$D$11/100</f>
        <v>0.11303829762037594</v>
      </c>
      <c r="AW41" s="331">
        <f>'Provincial spending Projection '!AN51/100*'Type of service'!K43*'Private spending by service'!$D$12/100</f>
        <v>0.11591340214680726</v>
      </c>
      <c r="AX41" s="331">
        <f>'Provincial spending Projection '!AN51/100*'Type of service'!O43*'Private spending by service'!$D$13/100</f>
        <v>0.39636305677915734</v>
      </c>
      <c r="AY41" s="331">
        <f>'Provincial spending Projection '!AN51/100*'Type of service'!S43*'Private spending by service'!$D$14/100</f>
        <v>0.30520340357501508</v>
      </c>
      <c r="AZ41" s="331">
        <f>'Provincial spending Projection '!AN51/100*'Type of service'!AA43*'Private spending by service'!$D$15/100</f>
        <v>8.7850416085400868E-3</v>
      </c>
      <c r="BA41" s="331">
        <f>'Provincial spending Projection '!AN51/100*'Type of service'!AE43*'Private spending by service'!$D$16/100</f>
        <v>0.16652670946537992</v>
      </c>
      <c r="BB41" s="250"/>
      <c r="BC41" s="331">
        <f>'Provincial spending Projection '!AS51/100*'Type of service'!G43*'Private spending by service'!$D$11/100</f>
        <v>9.1521353528620009E-2</v>
      </c>
      <c r="BD41" s="331">
        <f>'Provincial spending Projection '!AS51/100*'Type of service'!K43*'Private spending by service'!$D$12/100</f>
        <v>9.3849179259674037E-2</v>
      </c>
      <c r="BE41" s="331">
        <f>'Provincial spending Projection '!AS51/100*'Type of service'!O43*'Private spending by service'!$D$13/100</f>
        <v>0.32091498376060817</v>
      </c>
      <c r="BF41" s="331">
        <f>'Provincial spending Projection '!AS51/100*'Type of service'!S43*'Private spending by service'!$D$14/100</f>
        <v>0.24710765452727401</v>
      </c>
      <c r="BG41" s="331">
        <f>'Provincial spending Projection '!AS51/100*'Type of service'!AA43*'Private spending by service'!$D$15/100</f>
        <v>7.1128008448873145E-3</v>
      </c>
      <c r="BH41" s="331">
        <f>'Provincial spending Projection '!AS51/100*'Type of service'!AE43*'Private spending by service'!$D$16/100</f>
        <v>0.13482819690122061</v>
      </c>
      <c r="BI41" s="250"/>
      <c r="BJ41" s="331">
        <f>'Provincial spending Projection '!AX51/100*'Type of service'!G43*'Private spending by service'!$D$11/100</f>
        <v>0.4338365387130465</v>
      </c>
      <c r="BK41" s="331">
        <f>'Provincial spending Projection '!AX51/100*'Type of service'!K43*'Private spending by service'!$D$12/100</f>
        <v>0.44487107676292198</v>
      </c>
      <c r="BL41" s="331">
        <f>'Provincial spending Projection '!AX51/100*'Type of service'!O43*'Private spending by service'!$D$13/100</f>
        <v>1.5212258167960591</v>
      </c>
      <c r="BM41" s="331">
        <f>'Provincial spending Projection '!AX51/100*'Type of service'!S43*'Private spending by service'!$D$14/100</f>
        <v>1.1713586545252257</v>
      </c>
      <c r="BN41" s="331">
        <f>'Provincial spending Projection '!AX51/100*'Type of service'!AA43*'Private spending by service'!$D$15/100</f>
        <v>3.3716644041285687E-2</v>
      </c>
      <c r="BO41" s="331">
        <f>'Provincial spending Projection '!AX51/100*'Type of service'!AE43*'Private spending by service'!$D$16/100</f>
        <v>0.63912295884320558</v>
      </c>
      <c r="BP41" s="250"/>
      <c r="BQ41" s="331">
        <f>'Provincial spending Projection '!BC51/100*'Type of service'!G43*'Private spending by service'!$D$11/100</f>
        <v>0.3396376698177756</v>
      </c>
      <c r="BR41" s="331">
        <f>'Provincial spending Projection '!BC51/100*'Type of service'!K43*'Private spending by service'!$D$12/100</f>
        <v>0.34827628011531464</v>
      </c>
      <c r="BS41" s="331">
        <f>'Provincial spending Projection '!BC51/100*'Type of service'!O43*'Private spending by service'!$D$13/100</f>
        <v>1.1909222612182857</v>
      </c>
      <c r="BT41" s="331">
        <f>'Provincial spending Projection '!BC51/100*'Type of service'!S43*'Private spending by service'!$D$14/100</f>
        <v>0.91702170850799403</v>
      </c>
      <c r="BU41" s="331">
        <f>'Provincial spending Projection '!BC51/100*'Type of service'!AA43*'Private spending by service'!$D$15/100</f>
        <v>2.6395753686924948E-2</v>
      </c>
      <c r="BV41" s="331">
        <f>'Provincial spending Projection '!BC51/100*'Type of service'!AE43*'Private spending by service'!$D$16/100</f>
        <v>0.50035027734749105</v>
      </c>
      <c r="BW41" s="250"/>
      <c r="BX41" s="331">
        <f>'Provincial spending Projection '!BH51/100*'Type of service'!G43*'Private spending by service'!$D$11</f>
        <v>1.924812362976456</v>
      </c>
      <c r="BY41" s="331">
        <f>'Provincial spending Projection '!BH51/100*'Type of service'!K43*'Private spending by service'!$D$12/100</f>
        <v>1.9737695469912924E-2</v>
      </c>
      <c r="BZ41" s="331">
        <f>'Provincial spending Projection '!BH51/100*'Type of service'!O43*'Private spending by service'!$D$13/100</f>
        <v>6.7492569153672285E-2</v>
      </c>
      <c r="CA41" s="331">
        <f>'Provincial spending Projection '!BH51/100*'Type of service'!S43*'Private spending by service'!$D$14/100</f>
        <v>5.1969933800364319E-2</v>
      </c>
      <c r="CB41" s="331">
        <f>'Provincial spending Projection '!BH51/100*'Type of service'!AA43*'Private spending by service'!$D$15/100</f>
        <v>1.4959139560088764E-3</v>
      </c>
      <c r="CC41" s="331">
        <f>'Provincial spending Projection '!BH51/100*'Type of service'!AE43*'Private spending by service'!$D$16/100</f>
        <v>2.8356112564718372E-2</v>
      </c>
      <c r="CE41" s="333">
        <f t="shared" si="0"/>
        <v>28.068839433145133</v>
      </c>
    </row>
    <row r="42" spans="1:83" ht="18.75">
      <c r="A42" s="348">
        <f t="shared" si="2"/>
        <v>17</v>
      </c>
      <c r="B42" s="8">
        <f t="shared" si="3"/>
        <v>2032</v>
      </c>
      <c r="C42" s="328">
        <f>'Provincial spending Projection '!C52</f>
        <v>13962.260696999108</v>
      </c>
      <c r="D42" s="297">
        <f t="shared" si="1"/>
        <v>5.034849942798763</v>
      </c>
      <c r="E42" s="329"/>
      <c r="F42" s="341">
        <f>'Provincial spending Projection '!J52/100*'Type of service'!G44*'Private spending by service'!$D$11/100</f>
        <v>3.5698645062772837E-2</v>
      </c>
      <c r="G42" s="341">
        <f>'Provincial spending Projection '!J52/100*'Type of service'!K44*'Private spending by service'!$D$12/100</f>
        <v>3.6606632339369456E-2</v>
      </c>
      <c r="H42" s="341">
        <f>'Provincial spending Projection '!J52/100*'Type of service'!O44*'Private spending by service'!$D$13/100</f>
        <v>0.12517548811177645</v>
      </c>
      <c r="I42" s="341">
        <f>'Provincial spending Projection '!J52/100*'Type of service'!S44*'Private spending by service'!$D$14/100</f>
        <v>9.6386341669486675E-2</v>
      </c>
      <c r="J42" s="341">
        <f>'Provincial spending Projection '!J52/100*'Type of service'!AA44*'Private spending by service'!$D$15/100</f>
        <v>2.774405567378541E-3</v>
      </c>
      <c r="K42" s="341">
        <f>'Provincial spending Projection '!J52/100*'Type of service'!AE44*'Private spending by service'!$D$16/100</f>
        <v>5.2590830009142879E-2</v>
      </c>
      <c r="M42" s="331">
        <f>'Provincial spending Projection '!O52/100*'Type of service'!G44*'Private spending by service'!$D$11/100</f>
        <v>1.1780371397732921E-2</v>
      </c>
      <c r="N42" s="331">
        <f>'Provincial spending Projection '!O52/100*'Type of service'!K44*'Private spending by service'!$D$12/100</f>
        <v>1.2080002583283957E-2</v>
      </c>
      <c r="O42" s="331">
        <f>'Provincial spending Projection '!O52/100*'Type of service'!O44*'Private spending by service'!$D$13/100</f>
        <v>4.1307274751079592E-2</v>
      </c>
      <c r="P42" s="331">
        <f>'Provincial spending Projection '!O52/100*'Type of service'!S44*'Private spending by service'!$D$14/100</f>
        <v>3.1807002773878892E-2</v>
      </c>
      <c r="Q42" s="331">
        <f>'Provincial spending Projection '!O52/100*'Type of service'!AA44*'Private spending by service'!$D$15/100</f>
        <v>9.1553973362815664E-4</v>
      </c>
      <c r="R42" s="331">
        <f>'Provincial spending Projection '!O52/100*'Type of service'!AE44*'Private spending by service'!$D$16/100</f>
        <v>1.7354706559123932E-2</v>
      </c>
      <c r="T42" s="331">
        <f>'Provincial spending Projection '!T52/100*'Type of service'!G44*'Private spending by service'!$D$11/100</f>
        <v>6.5918057996115206E-2</v>
      </c>
      <c r="U42" s="331">
        <f>'Provincial spending Projection '!T52/100*'Type of service'!K44*'Private spending by service'!$D$12/100</f>
        <v>6.7594669471233798E-2</v>
      </c>
      <c r="V42" s="331">
        <f>'Provincial spending Projection '!T52/100*'Type of service'!O44*'Private spending by service'!$D$13/100</f>
        <v>0.23113832669376952</v>
      </c>
      <c r="W42" s="331">
        <f>'Provincial spending Projection '!T52/100*'Type of service'!S44*'Private spending by service'!$D$14/100</f>
        <v>0.17797875658951109</v>
      </c>
      <c r="X42" s="331">
        <f>'Provincial spending Projection '!T52/100*'Type of service'!AA44*'Private spending by service'!$D$15/100</f>
        <v>5.1229795073067805E-3</v>
      </c>
      <c r="Y42" s="331">
        <f>'Provincial spending Projection '!T52/100*'Type of service'!AE44*'Private spending by service'!$D$16/100</f>
        <v>9.7109718772537837E-2</v>
      </c>
      <c r="Z42" s="250"/>
      <c r="AA42" s="331">
        <f>'Provincial spending Projection '!Y52/100*'Type of service'!G44*'Private spending by service'!$D$11/100</f>
        <v>5.1014696154504227E-2</v>
      </c>
      <c r="AB42" s="331">
        <f>'Provincial spending Projection '!Y52/100*'Type of service'!K44*'Private spending by service'!$D$12/100</f>
        <v>5.2312243861042711E-2</v>
      </c>
      <c r="AC42" s="331">
        <f>'Provincial spending Projection '!Y52/100*'Type of service'!O44*'Private spending by service'!$D$13/100</f>
        <v>0.17888044436379025</v>
      </c>
      <c r="AD42" s="331">
        <f>'Provincial spending Projection '!Y52/100*'Type of service'!S44*'Private spending by service'!$D$14/100</f>
        <v>0.13773967961716141</v>
      </c>
      <c r="AE42" s="331">
        <f>'Provincial spending Projection '!Y52/100*'Type of service'!AA44*'Private spending by service'!$D$15/100</f>
        <v>3.9647291033120136E-3</v>
      </c>
      <c r="AF42" s="331">
        <f>'Provincial spending Projection '!Y52/100*'Type of service'!AE44*'Private spending by service'!$D$16/100</f>
        <v>7.5154258900077611E-2</v>
      </c>
      <c r="AG42" s="250"/>
      <c r="AH42" s="331">
        <f>'Provincial spending Projection '!AD52/100*'Type of service'!G44*'Private spending by service'!$D$11/100</f>
        <v>0.54140495095714858</v>
      </c>
      <c r="AI42" s="331">
        <f>'Provincial spending Projection '!AD52/100*'Type of service'!K44*'Private spending by service'!$D$12/100</f>
        <v>0.55517546818801522</v>
      </c>
      <c r="AJ42" s="331">
        <f>'Provincial spending Projection '!AD52/100*'Type of service'!O44*'Private spending by service'!$D$13/100</f>
        <v>1.8984089979612657</v>
      </c>
      <c r="AK42" s="331">
        <f>'Provincial spending Projection '!AD52/100*'Type of service'!S44*'Private spending by service'!$D$14/100</f>
        <v>1.4617933675843013</v>
      </c>
      <c r="AL42" s="331">
        <f>'Provincial spending Projection '!AD52/100*'Type of service'!AA44*'Private spending by service'!$D$15/100</f>
        <v>4.2076580427647968E-2</v>
      </c>
      <c r="AM42" s="331">
        <f>'Provincial spending Projection '!AD52/100*'Type of service'!AE44*'Private spending by service'!$D$16/100</f>
        <v>0.79759149659121964</v>
      </c>
      <c r="AN42" s="250"/>
      <c r="AO42" s="331">
        <f>'Provincial spending Projection '!AI52/100*'Type of service'!G44*'Private spending by service'!$D$11/100</f>
        <v>0.96717076232400445</v>
      </c>
      <c r="AP42" s="331">
        <f>'Provincial spending Projection '!AI52/100*'Type of service'!K44*'Private spending by service'!$D$12/100</f>
        <v>0.99177054040920209</v>
      </c>
      <c r="AQ42" s="331">
        <f>'Provincial spending Projection '!AI52/100*'Type of service'!O44*'Private spending by service'!$D$13/100</f>
        <v>3.3913352187026278</v>
      </c>
      <c r="AR42" s="331">
        <f>'Provincial spending Projection '!AI52/100*'Type of service'!S44*'Private spending by service'!$D$14/100</f>
        <v>2.6113610582748121</v>
      </c>
      <c r="AS42" s="331">
        <f>'Provincial spending Projection '!AI52/100*'Type of service'!AA44*'Private spending by service'!$D$15/100</f>
        <v>7.5165988593659042E-2</v>
      </c>
      <c r="AT42" s="331">
        <f>'Provincial spending Projection '!AI52/100*'Type of service'!AE44*'Private spending by service'!$D$16/100</f>
        <v>1.4248247534816674</v>
      </c>
      <c r="AU42" s="250"/>
      <c r="AV42" s="331">
        <f>'Provincial spending Projection '!AN52/100*'Type of service'!G44*'Private spending by service'!$D$11/100</f>
        <v>0.11322727917481126</v>
      </c>
      <c r="AW42" s="331">
        <f>'Provincial spending Projection '!AN52/100*'Type of service'!K44*'Private spending by service'!$D$12/100</f>
        <v>0.11610719040599669</v>
      </c>
      <c r="AX42" s="331">
        <f>'Provincial spending Projection '!AN52/100*'Type of service'!O44*'Private spending by service'!$D$13/100</f>
        <v>0.39702571101376394</v>
      </c>
      <c r="AY42" s="331">
        <f>'Provincial spending Projection '!AN52/100*'Type of service'!S44*'Private spending by service'!$D$14/100</f>
        <v>0.30571365377199039</v>
      </c>
      <c r="AZ42" s="331">
        <f>'Provincial spending Projection '!AN52/100*'Type of service'!AA44*'Private spending by service'!$D$15/100</f>
        <v>8.7997287619554394E-3</v>
      </c>
      <c r="BA42" s="331">
        <f>'Provincial spending Projection '!AN52/100*'Type of service'!AE44*'Private spending by service'!$D$16/100</f>
        <v>0.16680511490028352</v>
      </c>
      <c r="BB42" s="250"/>
      <c r="BC42" s="331">
        <f>'Provincial spending Projection '!AS52/100*'Type of service'!G44*'Private spending by service'!$D$11/100</f>
        <v>9.1361618851256626E-2</v>
      </c>
      <c r="BD42" s="331">
        <f>'Provincial spending Projection '!AS52/100*'Type of service'!K44*'Private spending by service'!$D$12/100</f>
        <v>9.3685381765516856E-2</v>
      </c>
      <c r="BE42" s="331">
        <f>'Provincial spending Projection '!AS52/100*'Type of service'!O44*'Private spending by service'!$D$13/100</f>
        <v>0.32035488221691721</v>
      </c>
      <c r="BF42" s="331">
        <f>'Provincial spending Projection '!AS52/100*'Type of service'!S44*'Private spending by service'!$D$14/100</f>
        <v>0.24667637089839292</v>
      </c>
      <c r="BG42" s="331">
        <f>'Provincial spending Projection '!AS52/100*'Type of service'!AA44*'Private spending by service'!$D$15/100</f>
        <v>7.100386682461793E-3</v>
      </c>
      <c r="BH42" s="331">
        <f>'Provincial spending Projection '!AS52/100*'Type of service'!AE44*'Private spending by service'!$D$16/100</f>
        <v>0.13459287762652516</v>
      </c>
      <c r="BI42" s="250"/>
      <c r="BJ42" s="331">
        <f>'Provincial spending Projection '!AX52/100*'Type of service'!G44*'Private spending by service'!$D$11/100</f>
        <v>0.43749675000650479</v>
      </c>
      <c r="BK42" s="331">
        <f>'Provincial spending Projection '!AX52/100*'Type of service'!K44*'Private spending by service'!$D$12/100</f>
        <v>0.44862438473493121</v>
      </c>
      <c r="BL42" s="331">
        <f>'Provincial spending Projection '!AX52/100*'Type of service'!O44*'Private spending by service'!$D$13/100</f>
        <v>1.5340601620336785</v>
      </c>
      <c r="BM42" s="331">
        <f>'Provincial spending Projection '!AX52/100*'Type of service'!S44*'Private spending by service'!$D$14/100</f>
        <v>1.1812412250175632</v>
      </c>
      <c r="BN42" s="331">
        <f>'Provincial spending Projection '!AX52/100*'Type of service'!AA44*'Private spending by service'!$D$15/100</f>
        <v>3.4001106114635971E-2</v>
      </c>
      <c r="BO42" s="331">
        <f>'Provincial spending Projection '!AX52/100*'Type of service'!AE44*'Private spending by service'!$D$16/100</f>
        <v>0.64451513968349583</v>
      </c>
      <c r="BP42" s="250"/>
      <c r="BQ42" s="331">
        <f>'Provincial spending Projection '!BC52/100*'Type of service'!G44*'Private spending by service'!$D$11/100</f>
        <v>0.34016728555650116</v>
      </c>
      <c r="BR42" s="331">
        <f>'Provincial spending Projection '!BC52/100*'Type of service'!K44*'Private spending by service'!$D$12/100</f>
        <v>0.34881936651522089</v>
      </c>
      <c r="BS42" s="331">
        <f>'Provincial spending Projection '!BC52/100*'Type of service'!O44*'Private spending by service'!$D$13/100</f>
        <v>1.1927793319415607</v>
      </c>
      <c r="BT42" s="331">
        <f>'Provincial spending Projection '!BC52/100*'Type of service'!S44*'Private spending by service'!$D$14/100</f>
        <v>0.9184516710025532</v>
      </c>
      <c r="BU42" s="331">
        <f>'Provincial spending Projection '!BC52/100*'Type of service'!AA44*'Private spending by service'!$D$15/100</f>
        <v>2.643691404053243E-2</v>
      </c>
      <c r="BV42" s="331">
        <f>'Provincial spending Projection '!BC52/100*'Type of service'!AE44*'Private spending by service'!$D$16/100</f>
        <v>0.50113050111330926</v>
      </c>
      <c r="BW42" s="250"/>
      <c r="BX42" s="331">
        <f>'Provincial spending Projection '!BH52/100*'Type of service'!G44*'Private spending by service'!$D$11</f>
        <v>1.917818716981061</v>
      </c>
      <c r="BY42" s="331">
        <f>'Provincial spending Projection '!BH52/100*'Type of service'!K44*'Private spending by service'!$D$12/100</f>
        <v>1.9665980191303622E-2</v>
      </c>
      <c r="BZ42" s="331">
        <f>'Provincial spending Projection '!BH52/100*'Type of service'!O44*'Private spending by service'!$D$13/100</f>
        <v>6.7247340504345332E-2</v>
      </c>
      <c r="CA42" s="331">
        <f>'Provincial spending Projection '!BH52/100*'Type of service'!S44*'Private spending by service'!$D$14/100</f>
        <v>5.1781105358488649E-2</v>
      </c>
      <c r="CB42" s="331">
        <f>'Provincial spending Projection '!BH52/100*'Type of service'!AA44*'Private spending by service'!$D$15/100</f>
        <v>1.4904786767841939E-3</v>
      </c>
      <c r="CC42" s="331">
        <f>'Provincial spending Projection '!BH52/100*'Type of service'!AE44*'Private spending by service'!$D$16/100</f>
        <v>2.8253082982771717E-2</v>
      </c>
      <c r="CE42" s="333">
        <f t="shared" si="0"/>
        <v>28.061915723609705</v>
      </c>
    </row>
    <row r="43" spans="1:83" ht="18.75">
      <c r="A43" s="348">
        <f t="shared" si="2"/>
        <v>18</v>
      </c>
      <c r="B43" s="8">
        <f t="shared" si="3"/>
        <v>2033</v>
      </c>
      <c r="C43" s="328">
        <f>'Provincial spending Projection '!C53</f>
        <v>14646.845590941457</v>
      </c>
      <c r="D43" s="297">
        <f t="shared" si="1"/>
        <v>4.9031092370985849</v>
      </c>
      <c r="E43" s="329"/>
      <c r="F43" s="341">
        <f>'Provincial spending Projection '!J53/100*'Type of service'!G45*'Private spending by service'!$D$11/100</f>
        <v>3.5146025184939457E-2</v>
      </c>
      <c r="G43" s="341">
        <f>'Provincial spending Projection '!J53/100*'Type of service'!K45*'Private spending by service'!$D$12/100</f>
        <v>3.6039956695078146E-2</v>
      </c>
      <c r="H43" s="341">
        <f>'Provincial spending Projection '!J53/100*'Type of service'!O45*'Private spending by service'!$D$13/100</f>
        <v>0.12323775454159681</v>
      </c>
      <c r="I43" s="341">
        <f>'Provincial spending Projection '!J53/100*'Type of service'!S45*'Private spending by service'!$D$14/100</f>
        <v>9.4894267999336548E-2</v>
      </c>
      <c r="J43" s="341">
        <f>'Provincial spending Projection '!J53/100*'Type of service'!AA45*'Private spending by service'!$D$15/100</f>
        <v>2.7314573920904041E-3</v>
      </c>
      <c r="K43" s="341">
        <f>'Provincial spending Projection '!J53/100*'Type of service'!AE45*'Private spending by service'!$D$16/100</f>
        <v>5.1776716812305744E-2</v>
      </c>
      <c r="M43" s="331">
        <f>'Provincial spending Projection '!O53/100*'Type of service'!G45*'Private spending by service'!$D$11/100</f>
        <v>1.1775317361526441E-2</v>
      </c>
      <c r="N43" s="331">
        <f>'Provincial spending Projection '!O53/100*'Type of service'!K45*'Private spending by service'!$D$12/100</f>
        <v>1.2074819998765265E-2</v>
      </c>
      <c r="O43" s="331">
        <f>'Provincial spending Projection '!O53/100*'Type of service'!O45*'Private spending by service'!$D$13/100</f>
        <v>4.1289553029485726E-2</v>
      </c>
      <c r="P43" s="331">
        <f>'Provincial spending Projection '!O53/100*'Type of service'!S45*'Private spending by service'!$D$14/100</f>
        <v>3.1793356876121392E-2</v>
      </c>
      <c r="Q43" s="331">
        <f>'Provincial spending Projection '!O53/100*'Type of service'!AA45*'Private spending by service'!$D$15/100</f>
        <v>9.1514694711863106E-4</v>
      </c>
      <c r="R43" s="331">
        <f>'Provincial spending Projection '!O53/100*'Type of service'!AE45*'Private spending by service'!$D$16/100</f>
        <v>1.7347261011582068E-2</v>
      </c>
      <c r="T43" s="331">
        <f>'Provincial spending Projection '!T53/100*'Type of service'!G45*'Private spending by service'!$D$11/100</f>
        <v>6.5278834436991992E-2</v>
      </c>
      <c r="U43" s="331">
        <f>'Provincial spending Projection '!T53/100*'Type of service'!K45*'Private spending by service'!$D$12/100</f>
        <v>6.6939187399845931E-2</v>
      </c>
      <c r="V43" s="331">
        <f>'Provincial spending Projection '!T53/100*'Type of service'!O45*'Private spending by service'!$D$13/100</f>
        <v>0.22889692170808743</v>
      </c>
      <c r="W43" s="331">
        <f>'Provincial spending Projection '!T53/100*'Type of service'!S45*'Private spending by service'!$D$14/100</f>
        <v>0.17625285297987842</v>
      </c>
      <c r="X43" s="331">
        <f>'Provincial spending Projection '!T53/100*'Type of service'!AA45*'Private spending by service'!$D$15/100</f>
        <v>5.0733007198314438E-3</v>
      </c>
      <c r="Y43" s="331">
        <f>'Provincial spending Projection '!T53/100*'Type of service'!AE45*'Private spending by service'!$D$16/100</f>
        <v>9.6168022036525164E-2</v>
      </c>
      <c r="Z43" s="250"/>
      <c r="AA43" s="331">
        <f>'Provincial spending Projection '!Y53/100*'Type of service'!G45*'Private spending by service'!$D$11/100</f>
        <v>5.0530137763710445E-2</v>
      </c>
      <c r="AB43" s="331">
        <f>'Provincial spending Projection '!Y53/100*'Type of service'!K45*'Private spending by service'!$D$12/100</f>
        <v>5.1815360832917864E-2</v>
      </c>
      <c r="AC43" s="331">
        <f>'Provincial spending Projection '!Y53/100*'Type of service'!O45*'Private spending by service'!$D$13/100</f>
        <v>0.17718136494552061</v>
      </c>
      <c r="AD43" s="331">
        <f>'Provincial spending Projection '!Y53/100*'Type of service'!S45*'Private spending by service'!$D$14/100</f>
        <v>0.13643137196201821</v>
      </c>
      <c r="AE43" s="331">
        <f>'Provincial spending Projection '!Y53/100*'Type of service'!AA45*'Private spending by service'!$D$15/100</f>
        <v>3.927070489244888E-3</v>
      </c>
      <c r="AF43" s="331">
        <f>'Provincial spending Projection '!Y53/100*'Type of service'!AE45*'Private spending by service'!$D$16/100</f>
        <v>7.44404130968285E-2</v>
      </c>
      <c r="AG43" s="250"/>
      <c r="AH43" s="331">
        <f>'Provincial spending Projection '!AD53/100*'Type of service'!G45*'Private spending by service'!$D$11/100</f>
        <v>0.53962842299561697</v>
      </c>
      <c r="AI43" s="331">
        <f>'Provincial spending Projection '!AD53/100*'Type of service'!K45*'Private spending by service'!$D$12/100</f>
        <v>0.55335375462398384</v>
      </c>
      <c r="AJ43" s="331">
        <f>'Provincial spending Projection '!AD53/100*'Type of service'!O45*'Private spending by service'!$D$13/100</f>
        <v>1.8921796927778924</v>
      </c>
      <c r="AK43" s="331">
        <f>'Provincial spending Projection '!AD53/100*'Type of service'!S45*'Private spending by service'!$D$14/100</f>
        <v>1.4569967420881662</v>
      </c>
      <c r="AL43" s="331">
        <f>'Provincial spending Projection '!AD53/100*'Type of service'!AA45*'Private spending by service'!$D$15/100</f>
        <v>4.1938513308898501E-2</v>
      </c>
      <c r="AM43" s="331">
        <f>'Provincial spending Projection '!AD53/100*'Type of service'!AE45*'Private spending by service'!$D$16/100</f>
        <v>0.79497433619571689</v>
      </c>
      <c r="AN43" s="250"/>
      <c r="AO43" s="331">
        <f>'Provincial spending Projection '!AI53/100*'Type of service'!G45*'Private spending by service'!$D$11/100</f>
        <v>0.96644308309539373</v>
      </c>
      <c r="AP43" s="331">
        <f>'Provincial spending Projection '!AI53/100*'Type of service'!K45*'Private spending by service'!$D$12/100</f>
        <v>0.99102435281760293</v>
      </c>
      <c r="AQ43" s="331">
        <f>'Provincial spending Projection '!AI53/100*'Type of service'!O45*'Private spending by service'!$D$13/100</f>
        <v>3.3887836483987694</v>
      </c>
      <c r="AR43" s="331">
        <f>'Provincial spending Projection '!AI53/100*'Type of service'!S45*'Private spending by service'!$D$14/100</f>
        <v>2.6093963243575633</v>
      </c>
      <c r="AS43" s="331">
        <f>'Provincial spending Projection '!AI53/100*'Type of service'!AA45*'Private spending by service'!$D$15/100</f>
        <v>7.5109435262305069E-2</v>
      </c>
      <c r="AT43" s="331">
        <f>'Provincial spending Projection '!AI53/100*'Type of service'!AE45*'Private spending by service'!$D$16/100</f>
        <v>1.4237527448789387</v>
      </c>
      <c r="AU43" s="250"/>
      <c r="AV43" s="331">
        <f>'Provincial spending Projection '!AN53/100*'Type of service'!G45*'Private spending by service'!$D$11/100</f>
        <v>0.1134219084809224</v>
      </c>
      <c r="AW43" s="331">
        <f>'Provincial spending Projection '!AN53/100*'Type of service'!K45*'Private spending by service'!$D$12/100</f>
        <v>0.11630677006619805</v>
      </c>
      <c r="AX43" s="331">
        <f>'Provincial spending Projection '!AN53/100*'Type of service'!O45*'Private spending by service'!$D$13/100</f>
        <v>0.39770816880314169</v>
      </c>
      <c r="AY43" s="331">
        <f>'Provincial spending Projection '!AN53/100*'Type of service'!S45*'Private spending by service'!$D$14/100</f>
        <v>0.30623915289849046</v>
      </c>
      <c r="AZ43" s="331">
        <f>'Provincial spending Projection '!AN53/100*'Type of service'!AA45*'Private spending by service'!$D$15/100</f>
        <v>8.814854843897775E-3</v>
      </c>
      <c r="BA43" s="331">
        <f>'Provincial spending Projection '!AN53/100*'Type of service'!AE45*'Private spending by service'!$D$16/100</f>
        <v>0.16709184053747481</v>
      </c>
      <c r="BB43" s="250"/>
      <c r="BC43" s="331">
        <f>'Provincial spending Projection '!AS53/100*'Type of service'!G45*'Private spending by service'!$D$11/100</f>
        <v>9.1203962851900008E-2</v>
      </c>
      <c r="BD43" s="331">
        <f>'Provincial spending Projection '!AS53/100*'Type of service'!K45*'Private spending by service'!$D$12/100</f>
        <v>9.3523715820089656E-2</v>
      </c>
      <c r="BE43" s="331">
        <f>'Provincial spending Projection '!AS53/100*'Type of service'!O45*'Private spending by service'!$D$13/100</f>
        <v>0.31980206945221668</v>
      </c>
      <c r="BF43" s="331">
        <f>'Provincial spending Projection '!AS53/100*'Type of service'!S45*'Private spending by service'!$D$14/100</f>
        <v>0.24625069970013005</v>
      </c>
      <c r="BG43" s="331">
        <f>'Provincial spending Projection '!AS53/100*'Type of service'!AA45*'Private spending by service'!$D$15/100</f>
        <v>7.0881340694683168E-3</v>
      </c>
      <c r="BH43" s="331">
        <f>'Provincial spending Projection '!AS53/100*'Type of service'!AE45*'Private spending by service'!$D$16/100</f>
        <v>0.13436062063616863</v>
      </c>
      <c r="BI43" s="250"/>
      <c r="BJ43" s="331">
        <f>'Provincial spending Projection '!AX53/100*'Type of service'!G45*'Private spending by service'!$D$11/100</f>
        <v>0.441195311198258</v>
      </c>
      <c r="BK43" s="331">
        <f>'Provincial spending Projection '!AX53/100*'Type of service'!K45*'Private spending by service'!$D$12/100</f>
        <v>0.45241701802656159</v>
      </c>
      <c r="BL43" s="331">
        <f>'Provincial spending Projection '!AX53/100*'Type of service'!O45*'Private spending by service'!$D$13/100</f>
        <v>1.5470289792443848</v>
      </c>
      <c r="BM43" s="331">
        <f>'Provincial spending Projection '!AX53/100*'Type of service'!S45*'Private spending by service'!$D$14/100</f>
        <v>1.1912273402352969</v>
      </c>
      <c r="BN43" s="331">
        <f>'Provincial spending Projection '!AX53/100*'Type of service'!AA45*'Private spending by service'!$D$15/100</f>
        <v>3.4288548642038535E-2</v>
      </c>
      <c r="BO43" s="331">
        <f>'Provincial spending Projection '!AX53/100*'Type of service'!AE45*'Private spending by service'!$D$16/100</f>
        <v>0.64996381714931784</v>
      </c>
      <c r="BP43" s="250"/>
      <c r="BQ43" s="331">
        <f>'Provincial spending Projection '!BC53/100*'Type of service'!G45*'Private spending by service'!$D$11/100</f>
        <v>0.3406849022045082</v>
      </c>
      <c r="BR43" s="331">
        <f>'Provincial spending Projection '!BC53/100*'Type of service'!K45*'Private spending by service'!$D$12/100</f>
        <v>0.34935014863014457</v>
      </c>
      <c r="BS43" s="331">
        <f>'Provincial spending Projection '!BC53/100*'Type of service'!O45*'Private spending by service'!$D$13/100</f>
        <v>1.1945943284618803</v>
      </c>
      <c r="BT43" s="331">
        <f>'Provincial spending Projection '!BC53/100*'Type of service'!S45*'Private spending by service'!$D$14/100</f>
        <v>0.91984923595217216</v>
      </c>
      <c r="BU43" s="331">
        <f>'Provincial spending Projection '!BC53/100*'Type of service'!AA45*'Private spending by service'!$D$15/100</f>
        <v>2.647714185611124E-2</v>
      </c>
      <c r="BV43" s="331">
        <f>'Provincial spending Projection '!BC53/100*'Type of service'!AE45*'Private spending by service'!$D$16/100</f>
        <v>0.50189304795780076</v>
      </c>
      <c r="BW43" s="250"/>
      <c r="BX43" s="331">
        <f>'Provincial spending Projection '!BH53/100*'Type of service'!G45*'Private spending by service'!$D$11</f>
        <v>1.9110699077394564</v>
      </c>
      <c r="BY43" s="331">
        <f>'Provincial spending Projection '!BH53/100*'Type of service'!K45*'Private spending by service'!$D$12/100</f>
        <v>1.9596775553928299E-2</v>
      </c>
      <c r="BZ43" s="331">
        <f>'Provincial spending Projection '!BH53/100*'Type of service'!O45*'Private spending by service'!$D$13/100</f>
        <v>6.7010696931597516E-2</v>
      </c>
      <c r="CA43" s="331">
        <f>'Provincial spending Projection '!BH53/100*'Type of service'!S45*'Private spending by service'!$D$14/100</f>
        <v>5.1598887508965331E-2</v>
      </c>
      <c r="CB43" s="331">
        <f>'Provincial spending Projection '!BH53/100*'Type of service'!AA45*'Private spending by service'!$D$15/100</f>
        <v>1.4852336782975126E-3</v>
      </c>
      <c r="CC43" s="331">
        <f>'Provincial spending Projection '!BH53/100*'Type of service'!AE45*'Private spending by service'!$D$16/100</f>
        <v>2.815366030749504E-2</v>
      </c>
      <c r="CE43" s="333">
        <f t="shared" si="0"/>
        <v>28.055234402460513</v>
      </c>
    </row>
    <row r="44" spans="1:83" ht="18.75">
      <c r="A44" s="348">
        <f t="shared" si="2"/>
        <v>19</v>
      </c>
      <c r="B44" s="8">
        <f t="shared" si="3"/>
        <v>2034</v>
      </c>
      <c r="C44" s="328">
        <f>'Provincial spending Projection '!C54</f>
        <v>15346.183595871411</v>
      </c>
      <c r="D44" s="297">
        <f t="shared" si="1"/>
        <v>4.7746663306293691</v>
      </c>
      <c r="E44" s="329"/>
      <c r="F44" s="341">
        <f>'Provincial spending Projection '!J54/100*'Type of service'!G46*'Private spending by service'!$D$11/100</f>
        <v>3.4589401686263427E-2</v>
      </c>
      <c r="G44" s="341">
        <f>'Provincial spending Projection '!J54/100*'Type of service'!K46*'Private spending by service'!$D$12/100</f>
        <v>3.5469175598718386E-2</v>
      </c>
      <c r="H44" s="341">
        <f>'Provincial spending Projection '!J54/100*'Type of service'!O46*'Private spending by service'!$D$13/100</f>
        <v>0.12128598247801456</v>
      </c>
      <c r="I44" s="341">
        <f>'Provincial spending Projection '!J54/100*'Type of service'!S46*'Private spending by service'!$D$14/100</f>
        <v>9.3391384552911239E-2</v>
      </c>
      <c r="J44" s="341">
        <f>'Provincial spending Projection '!J54/100*'Type of service'!AA46*'Private spending by service'!$D$15/100</f>
        <v>2.6881980658346031E-3</v>
      </c>
      <c r="K44" s="341">
        <f>'Provincial spending Projection '!J54/100*'Type of service'!AE46*'Private spending by service'!$D$16/100</f>
        <v>5.0956705527661982E-2</v>
      </c>
      <c r="M44" s="331">
        <f>'Provincial spending Projection '!O54/100*'Type of service'!G46*'Private spending by service'!$D$11/100</f>
        <v>1.1764651145501803E-2</v>
      </c>
      <c r="N44" s="331">
        <f>'Provincial spending Projection '!O54/100*'Type of service'!K46*'Private spending by service'!$D$12/100</f>
        <v>1.2063882489854785E-2</v>
      </c>
      <c r="O44" s="331">
        <f>'Provincial spending Projection '!O54/100*'Type of service'!O46*'Private spending by service'!$D$13/100</f>
        <v>4.1252152484035277E-2</v>
      </c>
      <c r="P44" s="331">
        <f>'Provincial spending Projection '!O54/100*'Type of service'!S46*'Private spending by service'!$D$14/100</f>
        <v>3.1764558092854868E-2</v>
      </c>
      <c r="Q44" s="331">
        <f>'Provincial spending Projection '!O54/100*'Type of service'!AA46*'Private spending by service'!$D$15/100</f>
        <v>9.143179966341077E-4</v>
      </c>
      <c r="R44" s="331">
        <f>'Provincial spending Projection '!O54/100*'Type of service'!AE46*'Private spending by service'!$D$16/100</f>
        <v>1.7331547665800848E-2</v>
      </c>
      <c r="T44" s="331">
        <f>'Provincial spending Projection '!T54/100*'Type of service'!G46*'Private spending by service'!$D$11/100</f>
        <v>6.4640535847637709E-2</v>
      </c>
      <c r="U44" s="331">
        <f>'Provincial spending Projection '!T54/100*'Type of service'!K46*'Private spending by service'!$D$12/100</f>
        <v>6.6284653824631973E-2</v>
      </c>
      <c r="V44" s="331">
        <f>'Provincial spending Projection '!T54/100*'Type of service'!O46*'Private spending by service'!$D$13/100</f>
        <v>0.22665876008198127</v>
      </c>
      <c r="W44" s="331">
        <f>'Provincial spending Projection '!T54/100*'Type of service'!S46*'Private spending by service'!$D$14/100</f>
        <v>0.17452944678862181</v>
      </c>
      <c r="X44" s="331">
        <f>'Provincial spending Projection '!T54/100*'Type of service'!AA46*'Private spending by service'!$D$15/100</f>
        <v>5.0236938185935828E-3</v>
      </c>
      <c r="Y44" s="331">
        <f>'Provincial spending Projection '!T54/100*'Type of service'!AE46*'Private spending by service'!$D$16/100</f>
        <v>9.5227687955251772E-2</v>
      </c>
      <c r="Z44" s="250"/>
      <c r="AA44" s="331">
        <f>'Provincial spending Projection '!Y54/100*'Type of service'!G46*'Private spending by service'!$D$11/100</f>
        <v>5.0043576500755055E-2</v>
      </c>
      <c r="AB44" s="331">
        <f>'Provincial spending Projection '!Y54/100*'Type of service'!K46*'Private spending by service'!$D$12/100</f>
        <v>5.1316423990013391E-2</v>
      </c>
      <c r="AC44" s="331">
        <f>'Provincial spending Projection '!Y54/100*'Type of service'!O46*'Private spending by service'!$D$13/100</f>
        <v>0.17547526255761134</v>
      </c>
      <c r="AD44" s="331">
        <f>'Provincial spending Projection '!Y54/100*'Type of service'!S46*'Private spending by service'!$D$14/100</f>
        <v>0.13511765655203864</v>
      </c>
      <c r="AE44" s="331">
        <f>'Provincial spending Projection '!Y54/100*'Type of service'!AA46*'Private spending by service'!$D$15/100</f>
        <v>3.8892562171782465E-3</v>
      </c>
      <c r="AF44" s="331">
        <f>'Provincial spending Projection '!Y54/100*'Type of service'!AE46*'Private spending by service'!$D$16/100</f>
        <v>7.3723616685532622E-2</v>
      </c>
      <c r="AG44" s="250"/>
      <c r="AH44" s="331">
        <f>'Provincial spending Projection '!AD54/100*'Type of service'!G46*'Private spending by service'!$D$11/100</f>
        <v>0.53785951063217585</v>
      </c>
      <c r="AI44" s="331">
        <f>'Provincial spending Projection '!AD54/100*'Type of service'!K46*'Private spending by service'!$D$12/100</f>
        <v>0.55153985035912489</v>
      </c>
      <c r="AJ44" s="331">
        <f>'Provincial spending Projection '!AD54/100*'Type of service'!O46*'Private spending by service'!$D$13/100</f>
        <v>1.8859770913029252</v>
      </c>
      <c r="AK44" s="331">
        <f>'Provincial spending Projection '!AD54/100*'Type of service'!S46*'Private spending by service'!$D$14/100</f>
        <v>1.4522206787068754</v>
      </c>
      <c r="AL44" s="331">
        <f>'Provincial spending Projection '!AD54/100*'Type of service'!AA46*'Private spending by service'!$D$15/100</f>
        <v>4.1801038054565851E-2</v>
      </c>
      <c r="AM44" s="331">
        <f>'Provincial spending Projection '!AD54/100*'Type of service'!AE46*'Private spending by service'!$D$16/100</f>
        <v>0.79236839501102441</v>
      </c>
      <c r="AN44" s="250"/>
      <c r="AO44" s="331">
        <f>'Provincial spending Projection '!AI54/100*'Type of service'!G46*'Private spending by service'!$D$11/100</f>
        <v>0.96567141717231653</v>
      </c>
      <c r="AP44" s="331">
        <f>'Provincial spending Projection '!AI54/100*'Type of service'!K46*'Private spending by service'!$D$12/100</f>
        <v>0.99023305973952547</v>
      </c>
      <c r="AQ44" s="331">
        <f>'Provincial spending Projection '!AI54/100*'Type of service'!O46*'Private spending by service'!$D$13/100</f>
        <v>3.3860778409819727</v>
      </c>
      <c r="AR44" s="331">
        <f>'Provincial spending Projection '!AI54/100*'Type of service'!S46*'Private spending by service'!$D$14/100</f>
        <v>2.6073128263652547</v>
      </c>
      <c r="AS44" s="331">
        <f>'Provincial spending Projection '!AI54/100*'Type of service'!AA46*'Private spending by service'!$D$15/100</f>
        <v>7.5049463399805033E-2</v>
      </c>
      <c r="AT44" s="331">
        <f>'Provincial spending Projection '!AI54/100*'Type of service'!AE46*'Private spending by service'!$D$16/100</f>
        <v>1.4226159355879124</v>
      </c>
      <c r="AU44" s="250"/>
      <c r="AV44" s="331">
        <f>'Provincial spending Projection '!AN54/100*'Type of service'!G46*'Private spending by service'!$D$11/100</f>
        <v>0.11361617291939559</v>
      </c>
      <c r="AW44" s="331">
        <f>'Provincial spending Projection '!AN54/100*'Type of service'!K46*'Private spending by service'!$D$12/100</f>
        <v>0.11650597557843241</v>
      </c>
      <c r="AX44" s="331">
        <f>'Provincial spending Projection '!AN54/100*'Type of service'!O46*'Private spending by service'!$D$13/100</f>
        <v>0.39838934720265462</v>
      </c>
      <c r="AY44" s="331">
        <f>'Provincial spending Projection '!AN54/100*'Type of service'!S46*'Private spending by service'!$D$14/100</f>
        <v>0.30676366688236817</v>
      </c>
      <c r="AZ44" s="331">
        <f>'Provincial spending Projection '!AN54/100*'Type of service'!AA46*'Private spending by service'!$D$15/100</f>
        <v>8.8299525692791155E-3</v>
      </c>
      <c r="BA44" s="331">
        <f>'Provincial spending Projection '!AN54/100*'Type of service'!AE46*'Private spending by service'!$D$16/100</f>
        <v>0.16737802865589221</v>
      </c>
      <c r="BB44" s="250"/>
      <c r="BC44" s="331">
        <f>'Provincial spending Projection '!AS54/100*'Type of service'!G46*'Private spending by service'!$D$11/100</f>
        <v>9.1049259529611085E-2</v>
      </c>
      <c r="BD44" s="331">
        <f>'Provincial spending Projection '!AS54/100*'Type of service'!K46*'Private spending by service'!$D$12/100</f>
        <v>9.3365077652429476E-2</v>
      </c>
      <c r="BE44" s="331">
        <f>'Provincial spending Projection '!AS54/100*'Type of service'!O46*'Private spending by service'!$D$13/100</f>
        <v>0.31925961009988058</v>
      </c>
      <c r="BF44" s="331">
        <f>'Provincial spending Projection '!AS54/100*'Type of service'!S46*'Private spending by service'!$D$14/100</f>
        <v>0.24583300072994999</v>
      </c>
      <c r="BG44" s="331">
        <f>'Provincial spending Projection '!AS54/100*'Type of service'!AA46*'Private spending by service'!$D$15/100</f>
        <v>7.0761109308339065E-3</v>
      </c>
      <c r="BH44" s="331">
        <f>'Provincial spending Projection '!AS54/100*'Type of service'!AE46*'Private spending by service'!$D$16/100</f>
        <v>0.13413271349543432</v>
      </c>
      <c r="BI44" s="250"/>
      <c r="BJ44" s="331">
        <f>'Provincial spending Projection '!AX54/100*'Type of service'!G46*'Private spending by service'!$D$11/100</f>
        <v>0.44492949888155198</v>
      </c>
      <c r="BK44" s="331">
        <f>'Provincial spending Projection '!AX54/100*'Type of service'!K46*'Private spending by service'!$D$12/100</f>
        <v>0.45624618396180028</v>
      </c>
      <c r="BL44" s="331">
        <f>'Provincial spending Projection '!AX54/100*'Type of service'!O46*'Private spending by service'!$D$13/100</f>
        <v>1.5601227189405378</v>
      </c>
      <c r="BM44" s="331">
        <f>'Provincial spending Projection '!AX54/100*'Type of service'!S46*'Private spending by service'!$D$14/100</f>
        <v>1.2013096469801903</v>
      </c>
      <c r="BN44" s="331">
        <f>'Provincial spending Projection '!AX54/100*'Type of service'!AA46*'Private spending by service'!$D$15/100</f>
        <v>3.4578759967424967E-2</v>
      </c>
      <c r="BO44" s="331">
        <f>'Provincial spending Projection '!AX54/100*'Type of service'!AE46*'Private spending by service'!$D$16/100</f>
        <v>0.65546497914941682</v>
      </c>
      <c r="BP44" s="250"/>
      <c r="BQ44" s="331">
        <f>'Provincial spending Projection '!BC54/100*'Type of service'!G46*'Private spending by service'!$D$11/100</f>
        <v>0.34119446931032443</v>
      </c>
      <c r="BR44" s="331">
        <f>'Provincial spending Projection '!BC54/100*'Type of service'!K46*'Private spending by service'!$D$12/100</f>
        <v>0.34987267646452191</v>
      </c>
      <c r="BS44" s="331">
        <f>'Provincial spending Projection '!BC54/100*'Type of service'!O46*'Private spending by service'!$D$13/100</f>
        <v>1.1963810996708184</v>
      </c>
      <c r="BT44" s="331">
        <f>'Provincial spending Projection '!BC54/100*'Type of service'!S46*'Private spending by service'!$D$14/100</f>
        <v>0.921225067137876</v>
      </c>
      <c r="BU44" s="331">
        <f>'Provincial spending Projection '!BC54/100*'Type of service'!AA46*'Private spending by service'!$D$15/100</f>
        <v>2.6516744082269783E-2</v>
      </c>
      <c r="BV44" s="331">
        <f>'Provincial spending Projection '!BC54/100*'Type of service'!AE46*'Private spending by service'!$D$16/100</f>
        <v>0.50264373631006487</v>
      </c>
      <c r="BW44" s="250"/>
      <c r="BX44" s="331">
        <f>'Provincial spending Projection '!BH54/100*'Type of service'!G46*'Private spending by service'!$D$11</f>
        <v>1.9060111025628752</v>
      </c>
      <c r="BY44" s="331">
        <f>'Provincial spending Projection '!BH54/100*'Type of service'!K46*'Private spending by service'!$D$12/100</f>
        <v>1.9544900806063227E-2</v>
      </c>
      <c r="BZ44" s="331">
        <f>'Provincial spending Projection '!BH54/100*'Type of service'!O46*'Private spending by service'!$D$13/100</f>
        <v>6.6833312494141303E-2</v>
      </c>
      <c r="CA44" s="331">
        <f>'Provincial spending Projection '!BH54/100*'Type of service'!S46*'Private spending by service'!$D$14/100</f>
        <v>5.1462299769197639E-2</v>
      </c>
      <c r="CB44" s="331">
        <f>'Provincial spending Projection '!BH54/100*'Type of service'!AA46*'Private spending by service'!$D$15/100</f>
        <v>1.4813021068831042E-3</v>
      </c>
      <c r="CC44" s="331">
        <f>'Provincial spending Projection '!BH54/100*'Type of service'!AE46*'Private spending by service'!$D$16/100</f>
        <v>2.807913457616178E-2</v>
      </c>
      <c r="CE44" s="333">
        <f t="shared" si="0"/>
        <v>28.050226185335692</v>
      </c>
    </row>
    <row r="45" spans="1:83" ht="18.75">
      <c r="A45" s="348">
        <f t="shared" si="2"/>
        <v>20</v>
      </c>
      <c r="B45" s="8">
        <f t="shared" si="3"/>
        <v>2035</v>
      </c>
      <c r="C45" s="328">
        <f>'Provincial spending Projection '!C55</f>
        <v>16059.638535506458</v>
      </c>
      <c r="D45" s="297">
        <f t="shared" si="1"/>
        <v>4.6490707945589005</v>
      </c>
      <c r="E45" s="329"/>
      <c r="F45" s="341">
        <f>'Provincial spending Projection '!J55/100*'Type of service'!G47*'Private spending by service'!$D$11/100</f>
        <v>3.4035819138891844E-2</v>
      </c>
      <c r="G45" s="341">
        <f>'Provincial spending Projection '!J55/100*'Type of service'!K47*'Private spending by service'!$D$12/100</f>
        <v>3.4901512799598453E-2</v>
      </c>
      <c r="H45" s="341">
        <f>'Provincial spending Projection '!J55/100*'Type of service'!O47*'Private spending by service'!$D$13/100</f>
        <v>0.1193448733559303</v>
      </c>
      <c r="I45" s="341">
        <f>'Provincial spending Projection '!J55/100*'Type of service'!S47*'Private spending by service'!$D$14/100</f>
        <v>9.1896711675008E-2</v>
      </c>
      <c r="J45" s="341">
        <f>'Provincial spending Projection '!J55/100*'Type of service'!AA47*'Private spending by service'!$D$15/100</f>
        <v>2.645175074381269E-3</v>
      </c>
      <c r="K45" s="341">
        <f>'Provincial spending Projection '!J55/100*'Type of service'!AE47*'Private spending by service'!$D$16/100</f>
        <v>5.0141174137222563E-2</v>
      </c>
      <c r="M45" s="331">
        <f>'Provincial spending Projection '!O55/100*'Type of service'!G47*'Private spending by service'!$D$11/100</f>
        <v>1.1748385358834738E-2</v>
      </c>
      <c r="N45" s="331">
        <f>'Provincial spending Projection '!O55/100*'Type of service'!K47*'Private spending by service'!$D$12/100</f>
        <v>1.2047202986439885E-2</v>
      </c>
      <c r="O45" s="331">
        <f>'Provincial spending Projection '!O55/100*'Type of service'!O47*'Private spending by service'!$D$13/100</f>
        <v>4.1195117328163347E-2</v>
      </c>
      <c r="P45" s="331">
        <f>'Provincial spending Projection '!O55/100*'Type of service'!S47*'Private spending by service'!$D$14/100</f>
        <v>3.1720640468853797E-2</v>
      </c>
      <c r="Q45" s="331">
        <f>'Provincial spending Projection '!O55/100*'Type of service'!AA47*'Private spending by service'!$D$15/100</f>
        <v>9.1305386212683036E-4</v>
      </c>
      <c r="R45" s="331">
        <f>'Provincial spending Projection '!O55/100*'Type of service'!AE47*'Private spending by service'!$D$16/100</f>
        <v>1.7307585097471757E-2</v>
      </c>
      <c r="T45" s="331">
        <f>'Provincial spending Projection '!T55/100*'Type of service'!G47*'Private spending by service'!$D$11/100</f>
        <v>6.4002415042791319E-2</v>
      </c>
      <c r="U45" s="331">
        <f>'Provincial spending Projection '!T55/100*'Type of service'!K47*'Private spending by service'!$D$12/100</f>
        <v>6.5630302555836253E-2</v>
      </c>
      <c r="V45" s="331">
        <f>'Provincial spending Projection '!T55/100*'Type of service'!O47*'Private spending by service'!$D$13/100</f>
        <v>0.22442122184823404</v>
      </c>
      <c r="W45" s="331">
        <f>'Provincial spending Projection '!T55/100*'Type of service'!S47*'Private spending by service'!$D$14/100</f>
        <v>0.17280652061553659</v>
      </c>
      <c r="X45" s="331">
        <f>'Provincial spending Projection '!T55/100*'Type of service'!AA47*'Private spending by service'!$D$15/100</f>
        <v>4.9741007343038915E-3</v>
      </c>
      <c r="Y45" s="331">
        <f>'Provincial spending Projection '!T55/100*'Type of service'!AE47*'Private spending by service'!$D$16/100</f>
        <v>9.4287615784054174E-2</v>
      </c>
      <c r="Z45" s="250"/>
      <c r="AA45" s="331">
        <f>'Provincial spending Projection '!Y55/100*'Type of service'!G47*'Private spending by service'!$D$11/100</f>
        <v>4.9554493627933384E-2</v>
      </c>
      <c r="AB45" s="331">
        <f>'Provincial spending Projection '!Y55/100*'Type of service'!K47*'Private spending by service'!$D$12/100</f>
        <v>5.0814901400643861E-2</v>
      </c>
      <c r="AC45" s="331">
        <f>'Provincial spending Projection '!Y55/100*'Type of service'!O47*'Private spending by service'!$D$13/100</f>
        <v>0.17376031827261368</v>
      </c>
      <c r="AD45" s="331">
        <f>'Provincial spending Projection '!Y55/100*'Type of service'!S47*'Private spending by service'!$D$14/100</f>
        <v>0.13379713279542016</v>
      </c>
      <c r="AE45" s="331">
        <f>'Provincial spending Projection '!Y55/100*'Type of service'!AA47*'Private spending by service'!$D$15/100</f>
        <v>3.8512459721709098E-3</v>
      </c>
      <c r="AF45" s="331">
        <f>'Provincial spending Projection '!Y55/100*'Type of service'!AE47*'Private spending by service'!$D$16/100</f>
        <v>7.3003105467817797E-2</v>
      </c>
      <c r="AG45" s="250"/>
      <c r="AH45" s="331">
        <f>'Provincial spending Projection '!AD55/100*'Type of service'!G47*'Private spending by service'!$D$11/100</f>
        <v>0.53611001943187908</v>
      </c>
      <c r="AI45" s="331">
        <f>'Provincial spending Projection '!AD55/100*'Type of service'!K47*'Private spending by service'!$D$12/100</f>
        <v>0.54974586123047264</v>
      </c>
      <c r="AJ45" s="331">
        <f>'Provincial spending Projection '!AD55/100*'Type of service'!O47*'Private spending by service'!$D$13/100</f>
        <v>1.8798425891513915</v>
      </c>
      <c r="AK45" s="331">
        <f>'Provincial spending Projection '!AD55/100*'Type of service'!S47*'Private spending by service'!$D$14/100</f>
        <v>1.447497052466074</v>
      </c>
      <c r="AL45" s="331">
        <f>'Provincial spending Projection '!AD55/100*'Type of service'!AA47*'Private spending by service'!$D$15/100</f>
        <v>4.1665072162368873E-2</v>
      </c>
      <c r="AM45" s="331">
        <f>'Provincial spending Projection '!AD55/100*'Type of service'!AE47*'Private spending by service'!$D$16/100</f>
        <v>0.78979106485870298</v>
      </c>
      <c r="AN45" s="250"/>
      <c r="AO45" s="331">
        <f>'Provincial spending Projection '!AI55/100*'Type of service'!G47*'Private spending by service'!$D$11/100</f>
        <v>0.96485382042328949</v>
      </c>
      <c r="AP45" s="331">
        <f>'Provincial spending Projection '!AI55/100*'Type of service'!K47*'Private spending by service'!$D$12/100</f>
        <v>0.98939466759492556</v>
      </c>
      <c r="AQ45" s="331">
        <f>'Provincial spending Projection '!AI55/100*'Type of service'!O47*'Private spending by service'!$D$13/100</f>
        <v>3.3832109794538092</v>
      </c>
      <c r="AR45" s="331">
        <f>'Provincial spending Projection '!AI55/100*'Type of service'!S47*'Private spending by service'!$D$14/100</f>
        <v>2.6051053151428816</v>
      </c>
      <c r="AS45" s="331">
        <f>'Provincial spending Projection '!AI55/100*'Type of service'!AA47*'Private spending by service'!$D$15/100</f>
        <v>7.4985921913331754E-2</v>
      </c>
      <c r="AT45" s="331">
        <f>'Provincial spending Projection '!AI55/100*'Type of service'!AE47*'Private spending by service'!$D$16/100</f>
        <v>1.4214114615366287</v>
      </c>
      <c r="AU45" s="250"/>
      <c r="AV45" s="331">
        <f>'Provincial spending Projection '!AN55/100*'Type of service'!G47*'Private spending by service'!$D$11/100</f>
        <v>0.11381619395145647</v>
      </c>
      <c r="AW45" s="331">
        <f>'Provincial spending Projection '!AN55/100*'Type of service'!K47*'Private spending by service'!$D$12/100</f>
        <v>0.11671108410196092</v>
      </c>
      <c r="AX45" s="331">
        <f>'Provincial spending Projection '!AN55/100*'Type of service'!O47*'Private spending by service'!$D$13/100</f>
        <v>0.39909071080558178</v>
      </c>
      <c r="AY45" s="331">
        <f>'Provincial spending Projection '!AN55/100*'Type of service'!S47*'Private spending by service'!$D$14/100</f>
        <v>0.30730372366893255</v>
      </c>
      <c r="AZ45" s="331">
        <f>'Provincial spending Projection '!AN55/100*'Type of service'!AA47*'Private spending by service'!$D$15/100</f>
        <v>8.8454976820968902E-3</v>
      </c>
      <c r="BA45" s="331">
        <f>'Provincial spending Projection '!AN55/100*'Type of service'!AE47*'Private spending by service'!$D$16/100</f>
        <v>0.16767269732123988</v>
      </c>
      <c r="BB45" s="250"/>
      <c r="BC45" s="331">
        <f>'Provincial spending Projection '!AS55/100*'Type of service'!G47*'Private spending by service'!$D$11/100</f>
        <v>9.0896601538252242E-2</v>
      </c>
      <c r="BD45" s="331">
        <f>'Provincial spending Projection '!AS55/100*'Type of service'!K47*'Private spending by service'!$D$12/100</f>
        <v>9.3208536838246939E-2</v>
      </c>
      <c r="BE45" s="331">
        <f>'Provincial spending Projection '!AS55/100*'Type of service'!O47*'Private spending by service'!$D$13/100</f>
        <v>0.31872432259670208</v>
      </c>
      <c r="BF45" s="331">
        <f>'Provincial spending Projection '!AS55/100*'Type of service'!S47*'Private spending by service'!$D$14/100</f>
        <v>0.24542082415328109</v>
      </c>
      <c r="BG45" s="331">
        <f>'Provincial spending Projection '!AS55/100*'Type of service'!AA47*'Private spending by service'!$D$15/100</f>
        <v>7.0642467499837354E-3</v>
      </c>
      <c r="BH45" s="331">
        <f>'Provincial spending Projection '!AS55/100*'Type of service'!AE47*'Private spending by service'!$D$16/100</f>
        <v>0.13390781951251221</v>
      </c>
      <c r="BI45" s="250"/>
      <c r="BJ45" s="331">
        <f>'Provincial spending Projection '!AX55/100*'Type of service'!G47*'Private spending by service'!$D$11/100</f>
        <v>0.44871015601320857</v>
      </c>
      <c r="BK45" s="331">
        <f>'Provincial spending Projection '!AX55/100*'Type of service'!K47*'Private spending by service'!$D$12/100</f>
        <v>0.46012300128571854</v>
      </c>
      <c r="BL45" s="331">
        <f>'Provincial spending Projection '!AX55/100*'Type of service'!O47*'Private spending by service'!$D$13/100</f>
        <v>1.5733794014002285</v>
      </c>
      <c r="BM45" s="331">
        <f>'Provincial spending Projection '!AX55/100*'Type of service'!S47*'Private spending by service'!$D$14/100</f>
        <v>1.2115174212356634</v>
      </c>
      <c r="BN45" s="331">
        <f>'Provincial spending Projection '!AX55/100*'Type of service'!AA47*'Private spending by service'!$D$15/100</f>
        <v>3.4872582777113498E-2</v>
      </c>
      <c r="BO45" s="331">
        <f>'Provincial spending Projection '!AX55/100*'Type of service'!AE47*'Private spending by service'!$D$16/100</f>
        <v>0.66103459940206744</v>
      </c>
      <c r="BP45" s="250"/>
      <c r="BQ45" s="331">
        <f>'Provincial spending Projection '!BC55/100*'Type of service'!G47*'Private spending by service'!$D$11/100</f>
        <v>0.34169325734940242</v>
      </c>
      <c r="BR45" s="331">
        <f>'Provincial spending Projection '!BC55/100*'Type of service'!K47*'Private spending by service'!$D$12/100</f>
        <v>0.35038415106894161</v>
      </c>
      <c r="BS45" s="331">
        <f>'Provincial spending Projection '!BC55/100*'Type of service'!O47*'Private spending by service'!$D$13/100</f>
        <v>1.1981300746290027</v>
      </c>
      <c r="BT45" s="331">
        <f>'Provincial spending Projection '!BC55/100*'Type of service'!S47*'Private spending by service'!$D$14/100</f>
        <v>0.92257179484338681</v>
      </c>
      <c r="BU45" s="331">
        <f>'Provincial spending Projection '!BC55/100*'Type of service'!AA47*'Private spending by service'!$D$15/100</f>
        <v>2.655550858748074E-2</v>
      </c>
      <c r="BV45" s="331">
        <f>'Provincial spending Projection '!BC55/100*'Type of service'!AE47*'Private spending by service'!$D$16/100</f>
        <v>0.50337854506618496</v>
      </c>
      <c r="BW45" s="250"/>
      <c r="BX45" s="331">
        <f>'Provincial spending Projection '!BH55/100*'Type of service'!G47*'Private spending by service'!$D$11</f>
        <v>1.8997442775222817</v>
      </c>
      <c r="BY45" s="331">
        <f>'Provincial spending Projection '!BH55/100*'Type of service'!K47*'Private spending by service'!$D$12/100</f>
        <v>1.9480638602331748E-2</v>
      </c>
      <c r="BZ45" s="331">
        <f>'Provincial spending Projection '!BH55/100*'Type of service'!O47*'Private spending by service'!$D$13/100</f>
        <v>6.6613569452917173E-2</v>
      </c>
      <c r="CA45" s="331">
        <f>'Provincial spending Projection '!BH55/100*'Type of service'!S47*'Private spending by service'!$D$14/100</f>
        <v>5.1293095493101612E-2</v>
      </c>
      <c r="CB45" s="331">
        <f>'Provincial spending Projection '!BH55/100*'Type of service'!AA47*'Private spending by service'!$D$15/100</f>
        <v>1.4764316939439473E-3</v>
      </c>
      <c r="CC45" s="331">
        <f>'Provincial spending Projection '!BH55/100*'Type of service'!AE47*'Private spending by service'!$D$16/100</f>
        <v>2.7986812436252163E-2</v>
      </c>
      <c r="CE45" s="333">
        <f t="shared" si="0"/>
        <v>28.044022028545506</v>
      </c>
    </row>
    <row r="46" spans="1:83" ht="18.75">
      <c r="A46" s="348">
        <f t="shared" si="2"/>
        <v>21</v>
      </c>
      <c r="B46" s="8">
        <f t="shared" si="3"/>
        <v>2036</v>
      </c>
      <c r="C46" s="328">
        <f>'Provincial spending Projection '!C56</f>
        <v>16786.47718882886</v>
      </c>
      <c r="D46" s="297">
        <f t="shared" si="1"/>
        <v>4.5258718103488151</v>
      </c>
      <c r="E46" s="329"/>
      <c r="F46" s="341">
        <f>'Provincial spending Projection '!J56/100*'Type of service'!G48*'Private spending by service'!$D$11/100</f>
        <v>3.3484544061797884E-2</v>
      </c>
      <c r="G46" s="341">
        <f>'Provincial spending Projection '!J56/100*'Type of service'!K48*'Private spending by service'!$D$12/100</f>
        <v>3.4336216160761011E-2</v>
      </c>
      <c r="H46" s="341">
        <f>'Provincial spending Projection '!J56/100*'Type of service'!O48*'Private spending by service'!$D$13/100</f>
        <v>0.11741185526132884</v>
      </c>
      <c r="I46" s="341">
        <f>'Provincial spending Projection '!J56/100*'Type of service'!S48*'Private spending by service'!$D$14/100</f>
        <v>9.0408268966854291E-2</v>
      </c>
      <c r="J46" s="341">
        <f>'Provincial spending Projection '!J56/100*'Type of service'!AA48*'Private spending by service'!$D$15/100</f>
        <v>2.6023314134984228E-3</v>
      </c>
      <c r="K46" s="341">
        <f>'Provincial spending Projection '!J56/100*'Type of service'!AE48*'Private spending by service'!$D$16/100</f>
        <v>4.932904208524283E-2</v>
      </c>
      <c r="M46" s="331">
        <f>'Provincial spending Projection '!O56/100*'Type of service'!G48*'Private spending by service'!$D$11/100</f>
        <v>1.1739610438877104E-2</v>
      </c>
      <c r="N46" s="331">
        <f>'Provincial spending Projection '!O56/100*'Type of service'!K48*'Private spending by service'!$D$12/100</f>
        <v>1.2038204878300721E-2</v>
      </c>
      <c r="O46" s="331">
        <f>'Provincial spending Projection '!O56/100*'Type of service'!O48*'Private spending by service'!$D$13/100</f>
        <v>4.1164348516436543E-2</v>
      </c>
      <c r="P46" s="331">
        <f>'Provincial spending Projection '!O56/100*'Type of service'!S48*'Private spending by service'!$D$14/100</f>
        <v>3.1696948184968182E-2</v>
      </c>
      <c r="Q46" s="331">
        <f>'Provincial spending Projection '!O56/100*'Type of service'!AA48*'Private spending by service'!$D$15/100</f>
        <v>9.1237189823881865E-4</v>
      </c>
      <c r="R46" s="331">
        <f>'Provincial spending Projection '!O56/100*'Type of service'!AE48*'Private spending by service'!$D$16/100</f>
        <v>1.7294657987128374E-2</v>
      </c>
      <c r="T46" s="331">
        <f>'Provincial spending Projection '!T56/100*'Type of service'!G48*'Private spending by service'!$D$11/100</f>
        <v>6.3363291885368891E-2</v>
      </c>
      <c r="U46" s="331">
        <f>'Provincial spending Projection '!T56/100*'Type of service'!K48*'Private spending by service'!$D$12/100</f>
        <v>6.4974923439844595E-2</v>
      </c>
      <c r="V46" s="331">
        <f>'Provincial spending Projection '!T56/100*'Type of service'!O48*'Private spending by service'!$D$13/100</f>
        <v>0.22218016891602288</v>
      </c>
      <c r="W46" s="331">
        <f>'Provincial spending Projection '!T56/100*'Type of service'!S48*'Private spending by service'!$D$14/100</f>
        <v>0.17108088809049601</v>
      </c>
      <c r="X46" s="331">
        <f>'Provincial spending Projection '!T56/100*'Type of service'!AA48*'Private spending by service'!$D$15/100</f>
        <v>4.9244297497868213E-3</v>
      </c>
      <c r="Y46" s="331">
        <f>'Provincial spending Projection '!T56/100*'Type of service'!AE48*'Private spending by service'!$D$16/100</f>
        <v>9.3346066958663029E-2</v>
      </c>
      <c r="Z46" s="250"/>
      <c r="AA46" s="331">
        <f>'Provincial spending Projection '!Y56/100*'Type of service'!G48*'Private spending by service'!$D$11/100</f>
        <v>4.9062032088363496E-2</v>
      </c>
      <c r="AB46" s="331">
        <f>'Provincial spending Projection '!Y56/100*'Type of service'!K48*'Private spending by service'!$D$12/100</f>
        <v>5.0309914208871882E-2</v>
      </c>
      <c r="AC46" s="331">
        <f>'Provincial spending Projection '!Y56/100*'Type of service'!O48*'Private spending by service'!$D$13/100</f>
        <v>0.17203352686404505</v>
      </c>
      <c r="AD46" s="331">
        <f>'Provincial spending Projection '!Y56/100*'Type of service'!S48*'Private spending by service'!$D$14/100</f>
        <v>0.13246748663858146</v>
      </c>
      <c r="AE46" s="331">
        <f>'Provincial spending Projection '!Y56/100*'Type of service'!AA48*'Private spending by service'!$D$15/100</f>
        <v>3.8129731459978157E-3</v>
      </c>
      <c r="AF46" s="331">
        <f>'Provincial spending Projection '!Y56/100*'Type of service'!AE48*'Private spending by service'!$D$16/100</f>
        <v>7.2277616837422454E-2</v>
      </c>
      <c r="AG46" s="250"/>
      <c r="AH46" s="331">
        <f>'Provincial spending Projection '!AD56/100*'Type of service'!G48*'Private spending by service'!$D$11/100</f>
        <v>0.5343704314051918</v>
      </c>
      <c r="AI46" s="331">
        <f>'Provincial spending Projection '!AD56/100*'Type of service'!K48*'Private spending by service'!$D$12/100</f>
        <v>0.5479620271604978</v>
      </c>
      <c r="AJ46" s="331">
        <f>'Provincial spending Projection '!AD56/100*'Type of service'!O48*'Private spending by service'!$D$13/100</f>
        <v>1.8737428119757846</v>
      </c>
      <c r="AK46" s="331">
        <f>'Provincial spending Projection '!AD56/100*'Type of service'!S48*'Private spending by service'!$D$14/100</f>
        <v>1.4428001647940181</v>
      </c>
      <c r="AL46" s="331">
        <f>'Provincial spending Projection '!AD56/100*'Type of service'!AA48*'Private spending by service'!$D$15/100</f>
        <v>4.1529875918990461E-2</v>
      </c>
      <c r="AM46" s="331">
        <f>'Provincial spending Projection '!AD56/100*'Type of service'!AE48*'Private spending by service'!$D$16/100</f>
        <v>0.78722832394692377</v>
      </c>
      <c r="AN46" s="250"/>
      <c r="AO46" s="331">
        <f>'Provincial spending Projection '!AI56/100*'Type of service'!G48*'Private spending by service'!$D$11/100</f>
        <v>0.96398698736193522</v>
      </c>
      <c r="AP46" s="331">
        <f>'Provincial spending Projection '!AI56/100*'Type of service'!K48*'Private spending by service'!$D$12/100</f>
        <v>0.98850578682309764</v>
      </c>
      <c r="AQ46" s="331">
        <f>'Provincial spending Projection '!AI56/100*'Type of service'!O48*'Private spending by service'!$D$13/100</f>
        <v>3.3801714732939634</v>
      </c>
      <c r="AR46" s="331">
        <f>'Provincial spending Projection '!AI56/100*'Type of service'!S48*'Private spending by service'!$D$14/100</f>
        <v>2.6027648658772256</v>
      </c>
      <c r="AS46" s="331">
        <f>'Provincial spending Projection '!AI56/100*'Type of service'!AA48*'Private spending by service'!$D$15/100</f>
        <v>7.4918553909106927E-2</v>
      </c>
      <c r="AT46" s="331">
        <f>'Provincial spending Projection '!AI56/100*'Type of service'!AE48*'Private spending by service'!$D$16/100</f>
        <v>1.4201344531208797</v>
      </c>
      <c r="AU46" s="250"/>
      <c r="AV46" s="331">
        <f>'Provincial spending Projection '!AN56/100*'Type of service'!G48*'Private spending by service'!$D$11/100</f>
        <v>0.11402003473462179</v>
      </c>
      <c r="AW46" s="331">
        <f>'Provincial spending Projection '!AN56/100*'Type of service'!K48*'Private spending by service'!$D$12/100</f>
        <v>0.11692010953113283</v>
      </c>
      <c r="AX46" s="331">
        <f>'Provincial spending Projection '!AN56/100*'Type of service'!O48*'Private spending by service'!$D$13/100</f>
        <v>0.39980546817200102</v>
      </c>
      <c r="AY46" s="331">
        <f>'Provincial spending Projection '!AN56/100*'Type of service'!S48*'Private spending by service'!$D$14/100</f>
        <v>0.30785409378347883</v>
      </c>
      <c r="AZ46" s="331">
        <f>'Provincial spending Projection '!AN56/100*'Type of service'!AA48*'Private spending by service'!$D$15/100</f>
        <v>8.8613396560059329E-3</v>
      </c>
      <c r="BA46" s="331">
        <f>'Provincial spending Projection '!AN56/100*'Type of service'!AE48*'Private spending by service'!$D$16/100</f>
        <v>0.16797299319962761</v>
      </c>
      <c r="BB46" s="250"/>
      <c r="BC46" s="331">
        <f>'Provincial spending Projection '!AS56/100*'Type of service'!G48*'Private spending by service'!$D$11/100</f>
        <v>9.0744430952401783E-2</v>
      </c>
      <c r="BD46" s="331">
        <f>'Provincial spending Projection '!AS56/100*'Type of service'!K48*'Private spending by service'!$D$12/100</f>
        <v>9.3052495826625947E-2</v>
      </c>
      <c r="BE46" s="331">
        <f>'Provincial spending Projection '!AS56/100*'Type of service'!O48*'Private spending by service'!$D$13/100</f>
        <v>0.31819074415621534</v>
      </c>
      <c r="BF46" s="331">
        <f>'Provincial spending Projection '!AS56/100*'Type of service'!S48*'Private spending by service'!$D$14/100</f>
        <v>0.24500996357148491</v>
      </c>
      <c r="BG46" s="331">
        <f>'Provincial spending Projection '!AS56/100*'Type of service'!AA48*'Private spending by service'!$D$15/100</f>
        <v>7.052420449018184E-3</v>
      </c>
      <c r="BH46" s="331">
        <f>'Provincial spending Projection '!AS56/100*'Type of service'!AE48*'Private spending by service'!$D$16/100</f>
        <v>0.13368364356973397</v>
      </c>
      <c r="BI46" s="250"/>
      <c r="BJ46" s="331">
        <f>'Provincial spending Projection '!AX56/100*'Type of service'!G48*'Private spending by service'!$D$11/100</f>
        <v>0.45253703708145987</v>
      </c>
      <c r="BK46" s="331">
        <f>'Provincial spending Projection '!AX56/100*'Type of service'!K48*'Private spending by service'!$D$12/100</f>
        <v>0.46404721824201012</v>
      </c>
      <c r="BL46" s="331">
        <f>'Provincial spending Projection '!AX56/100*'Type of service'!O48*'Private spending by service'!$D$13/100</f>
        <v>1.5867981657488961</v>
      </c>
      <c r="BM46" s="331">
        <f>'Provincial spending Projection '!AX56/100*'Type of service'!S48*'Private spending by service'!$D$14/100</f>
        <v>1.2218500001199417</v>
      </c>
      <c r="BN46" s="331">
        <f>'Provincial spending Projection '!AX56/100*'Type of service'!AA48*'Private spending by service'!$D$15/100</f>
        <v>3.5169997990569989E-2</v>
      </c>
      <c r="BO46" s="331">
        <f>'Provincial spending Projection '!AX56/100*'Type of service'!AE48*'Private spending by service'!$D$16/100</f>
        <v>0.66667231622217971</v>
      </c>
      <c r="BP46" s="250"/>
      <c r="BQ46" s="331">
        <f>'Provincial spending Projection '!BC56/100*'Type of service'!G48*'Private spending by service'!$D$11/100</f>
        <v>0.34218758054939991</v>
      </c>
      <c r="BR46" s="331">
        <f>'Provincial spending Projection '!BC56/100*'Type of service'!K48*'Private spending by service'!$D$12/100</f>
        <v>0.35089104727206949</v>
      </c>
      <c r="BS46" s="331">
        <f>'Provincial spending Projection '!BC56/100*'Type of service'!O48*'Private spending by service'!$D$13/100</f>
        <v>1.1998633938554286</v>
      </c>
      <c r="BT46" s="331">
        <f>'Provincial spending Projection '!BC56/100*'Type of service'!S48*'Private spending by service'!$D$14/100</f>
        <v>0.9239064674833799</v>
      </c>
      <c r="BU46" s="331">
        <f>'Provincial spending Projection '!BC56/100*'Type of service'!AA48*'Private spending by service'!$D$15/100</f>
        <v>2.6593926097045757E-2</v>
      </c>
      <c r="BV46" s="331">
        <f>'Provincial spending Projection '!BC56/100*'Type of service'!AE48*'Private spending by service'!$D$16/100</f>
        <v>0.50410677627313771</v>
      </c>
      <c r="BW46" s="250"/>
      <c r="BX46" s="331">
        <f>'Provincial spending Projection '!BH56/100*'Type of service'!G48*'Private spending by service'!$D$11</f>
        <v>1.8922624091744868</v>
      </c>
      <c r="BY46" s="331">
        <f>'Provincial spending Projection '!BH56/100*'Type of service'!K48*'Private spending by service'!$D$12/100</f>
        <v>1.9403916921904466E-2</v>
      </c>
      <c r="BZ46" s="331">
        <f>'Provincial spending Projection '!BH56/100*'Type of service'!O48*'Private spending by service'!$D$13/100</f>
        <v>6.6351221534452345E-2</v>
      </c>
      <c r="CA46" s="331">
        <f>'Provincial spending Projection '!BH56/100*'Type of service'!S48*'Private spending by service'!$D$14/100</f>
        <v>5.1091085047711149E-2</v>
      </c>
      <c r="CB46" s="331">
        <f>'Provincial spending Projection '!BH56/100*'Type of service'!AA48*'Private spending by service'!$D$15/100</f>
        <v>1.4706169810432155E-3</v>
      </c>
      <c r="CC46" s="331">
        <f>'Provincial spending Projection '!BH56/100*'Type of service'!AE48*'Private spending by service'!$D$16/100</f>
        <v>2.7876590419215447E-2</v>
      </c>
      <c r="CE46" s="333">
        <f t="shared" si="0"/>
        <v>28.03661497888119</v>
      </c>
    </row>
    <row r="47" spans="1:83" ht="18.75">
      <c r="A47" s="348">
        <f t="shared" si="2"/>
        <v>22</v>
      </c>
      <c r="B47" s="8">
        <f t="shared" si="3"/>
        <v>2037</v>
      </c>
      <c r="C47" s="328">
        <f>'Provincial spending Projection '!C57</f>
        <v>17525.857513863095</v>
      </c>
      <c r="D47" s="297">
        <f t="shared" si="1"/>
        <v>4.4046187697218651</v>
      </c>
      <c r="E47" s="329"/>
      <c r="F47" s="341">
        <f>'Provincial spending Projection '!J57/100*'Type of service'!G49*'Private spending by service'!$D$11/100</f>
        <v>3.3484544061797884E-2</v>
      </c>
      <c r="G47" s="341">
        <f>'Provincial spending Projection '!J57/100*'Type of service'!K49*'Private spending by service'!$D$12/100</f>
        <v>3.4336216160761011E-2</v>
      </c>
      <c r="H47" s="341">
        <f>'Provincial spending Projection '!J57/100*'Type of service'!O49*'Private spending by service'!$D$13/100</f>
        <v>0.11741185526132884</v>
      </c>
      <c r="I47" s="341">
        <f>'Provincial spending Projection '!J57/100*'Type of service'!S49*'Private spending by service'!$D$14/100</f>
        <v>9.0408268966854291E-2</v>
      </c>
      <c r="J47" s="341">
        <f>'Provincial spending Projection '!J57/100*'Type of service'!AA49*'Private spending by service'!$D$15/100</f>
        <v>2.6023314134984228E-3</v>
      </c>
      <c r="K47" s="341">
        <f>'Provincial spending Projection '!J57/100*'Type of service'!AE49*'Private spending by service'!$D$16/100</f>
        <v>4.932904208524283E-2</v>
      </c>
      <c r="M47" s="331">
        <f>'Provincial spending Projection '!O57/100*'Type of service'!G49*'Private spending by service'!$D$11/100</f>
        <v>1.1739610438877102E-2</v>
      </c>
      <c r="N47" s="331">
        <f>'Provincial spending Projection '!O57/100*'Type of service'!K49*'Private spending by service'!$D$12/100</f>
        <v>1.2038204878300717E-2</v>
      </c>
      <c r="O47" s="331">
        <f>'Provincial spending Projection '!O57/100*'Type of service'!O49*'Private spending by service'!$D$13/100</f>
        <v>4.1164348516436543E-2</v>
      </c>
      <c r="P47" s="331">
        <f>'Provincial spending Projection '!O57/100*'Type of service'!S49*'Private spending by service'!$D$14/100</f>
        <v>3.1696948184968182E-2</v>
      </c>
      <c r="Q47" s="331">
        <f>'Provincial spending Projection '!O57/100*'Type of service'!AA49*'Private spending by service'!$D$15/100</f>
        <v>9.1237189823881843E-4</v>
      </c>
      <c r="R47" s="331">
        <f>'Provincial spending Projection '!O57/100*'Type of service'!AE49*'Private spending by service'!$D$16/100</f>
        <v>1.7294657987128367E-2</v>
      </c>
      <c r="T47" s="331">
        <f>'Provincial spending Projection '!T57/100*'Type of service'!G49*'Private spending by service'!$D$11/100</f>
        <v>6.3363291885368878E-2</v>
      </c>
      <c r="U47" s="331">
        <f>'Provincial spending Projection '!T57/100*'Type of service'!K49*'Private spending by service'!$D$12/100</f>
        <v>6.4974923439844581E-2</v>
      </c>
      <c r="V47" s="331">
        <f>'Provincial spending Projection '!T57/100*'Type of service'!O49*'Private spending by service'!$D$13/100</f>
        <v>0.22218016891602285</v>
      </c>
      <c r="W47" s="331">
        <f>'Provincial spending Projection '!T57/100*'Type of service'!S49*'Private spending by service'!$D$14/100</f>
        <v>0.17108088809049601</v>
      </c>
      <c r="X47" s="331">
        <f>'Provincial spending Projection '!T57/100*'Type of service'!AA49*'Private spending by service'!$D$15/100</f>
        <v>4.9244297497868213E-3</v>
      </c>
      <c r="Y47" s="331">
        <f>'Provincial spending Projection '!T57/100*'Type of service'!AE49*'Private spending by service'!$D$16/100</f>
        <v>9.3346066958663002E-2</v>
      </c>
      <c r="Z47" s="250"/>
      <c r="AA47" s="331">
        <f>'Provincial spending Projection '!Y57/100*'Type of service'!G49*'Private spending by service'!$D$11/100</f>
        <v>4.9062032088363496E-2</v>
      </c>
      <c r="AB47" s="331">
        <f>'Provincial spending Projection '!Y57/100*'Type of service'!K49*'Private spending by service'!$D$12/100</f>
        <v>5.0309914208871882E-2</v>
      </c>
      <c r="AC47" s="331">
        <f>'Provincial spending Projection '!Y57/100*'Type of service'!O49*'Private spending by service'!$D$13/100</f>
        <v>0.17203352686404505</v>
      </c>
      <c r="AD47" s="331">
        <f>'Provincial spending Projection '!Y57/100*'Type of service'!S49*'Private spending by service'!$D$14/100</f>
        <v>0.13246748663858146</v>
      </c>
      <c r="AE47" s="331">
        <f>'Provincial spending Projection '!Y57/100*'Type of service'!AA49*'Private spending by service'!$D$15/100</f>
        <v>3.8129731459978157E-3</v>
      </c>
      <c r="AF47" s="331">
        <f>'Provincial spending Projection '!Y57/100*'Type of service'!AE49*'Private spending by service'!$D$16/100</f>
        <v>7.2277616837422454E-2</v>
      </c>
      <c r="AG47" s="250"/>
      <c r="AH47" s="331">
        <f>'Provincial spending Projection '!AD57/100*'Type of service'!G49*'Private spending by service'!$D$11/100</f>
        <v>0.5343704314051918</v>
      </c>
      <c r="AI47" s="331">
        <f>'Provincial spending Projection '!AD57/100*'Type of service'!K49*'Private spending by service'!$D$12/100</f>
        <v>0.5479620271604978</v>
      </c>
      <c r="AJ47" s="331">
        <f>'Provincial spending Projection '!AD57/100*'Type of service'!O49*'Private spending by service'!$D$13/100</f>
        <v>1.8737428119757846</v>
      </c>
      <c r="AK47" s="331">
        <f>'Provincial spending Projection '!AD57/100*'Type of service'!S49*'Private spending by service'!$D$14/100</f>
        <v>1.4428001647940181</v>
      </c>
      <c r="AL47" s="331">
        <f>'Provincial spending Projection '!AD57/100*'Type of service'!AA49*'Private spending by service'!$D$15/100</f>
        <v>4.1529875918990461E-2</v>
      </c>
      <c r="AM47" s="331">
        <f>'Provincial spending Projection '!AD57/100*'Type of service'!AE49*'Private spending by service'!$D$16/100</f>
        <v>0.78722832394692377</v>
      </c>
      <c r="AN47" s="250"/>
      <c r="AO47" s="331">
        <f>'Provincial spending Projection '!AI57/100*'Type of service'!G49*'Private spending by service'!$D$11/100</f>
        <v>0.96398698736193522</v>
      </c>
      <c r="AP47" s="331">
        <f>'Provincial spending Projection '!AI57/100*'Type of service'!K49*'Private spending by service'!$D$12/100</f>
        <v>0.98850578682309764</v>
      </c>
      <c r="AQ47" s="331">
        <f>'Provincial spending Projection '!AI57/100*'Type of service'!O49*'Private spending by service'!$D$13/100</f>
        <v>3.3801714732939634</v>
      </c>
      <c r="AR47" s="331">
        <f>'Provincial spending Projection '!AI57/100*'Type of service'!S49*'Private spending by service'!$D$14/100</f>
        <v>2.6027648658772256</v>
      </c>
      <c r="AS47" s="331">
        <f>'Provincial spending Projection '!AI57/100*'Type of service'!AA49*'Private spending by service'!$D$15/100</f>
        <v>7.4918553909106927E-2</v>
      </c>
      <c r="AT47" s="331">
        <f>'Provincial spending Projection '!AI57/100*'Type of service'!AE49*'Private spending by service'!$D$16/100</f>
        <v>1.4201344531208797</v>
      </c>
      <c r="AU47" s="250"/>
      <c r="AV47" s="331">
        <f>'Provincial spending Projection '!AN57/100*'Type of service'!G49*'Private spending by service'!$D$11/100</f>
        <v>0.11402003473462179</v>
      </c>
      <c r="AW47" s="331">
        <f>'Provincial spending Projection '!AN57/100*'Type of service'!K49*'Private spending by service'!$D$12/100</f>
        <v>0.11692010953113283</v>
      </c>
      <c r="AX47" s="331">
        <f>'Provincial spending Projection '!AN57/100*'Type of service'!O49*'Private spending by service'!$D$13/100</f>
        <v>0.39980546817200102</v>
      </c>
      <c r="AY47" s="331">
        <f>'Provincial spending Projection '!AN57/100*'Type of service'!S49*'Private spending by service'!$D$14/100</f>
        <v>0.30785409378347883</v>
      </c>
      <c r="AZ47" s="331">
        <f>'Provincial spending Projection '!AN57/100*'Type of service'!AA49*'Private spending by service'!$D$15/100</f>
        <v>8.8613396560059329E-3</v>
      </c>
      <c r="BA47" s="331">
        <f>'Provincial spending Projection '!AN57/100*'Type of service'!AE49*'Private spending by service'!$D$16/100</f>
        <v>0.16797299319962761</v>
      </c>
      <c r="BB47" s="250"/>
      <c r="BC47" s="331">
        <f>'Provincial spending Projection '!AS57/100*'Type of service'!G49*'Private spending by service'!$D$11/100</f>
        <v>9.0744430952401756E-2</v>
      </c>
      <c r="BD47" s="331">
        <f>'Provincial spending Projection '!AS57/100*'Type of service'!K49*'Private spending by service'!$D$12/100</f>
        <v>9.3052495826625906E-2</v>
      </c>
      <c r="BE47" s="331">
        <f>'Provincial spending Projection '!AS57/100*'Type of service'!O49*'Private spending by service'!$D$13/100</f>
        <v>0.31819074415621518</v>
      </c>
      <c r="BF47" s="331">
        <f>'Provincial spending Projection '!AS57/100*'Type of service'!S49*'Private spending by service'!$D$14/100</f>
        <v>0.24500996357148477</v>
      </c>
      <c r="BG47" s="331">
        <f>'Provincial spending Projection '!AS57/100*'Type of service'!AA49*'Private spending by service'!$D$15/100</f>
        <v>7.0524204490181805E-3</v>
      </c>
      <c r="BH47" s="331">
        <f>'Provincial spending Projection '!AS57/100*'Type of service'!AE49*'Private spending by service'!$D$16/100</f>
        <v>0.13368364356973389</v>
      </c>
      <c r="BI47" s="250"/>
      <c r="BJ47" s="331">
        <f>'Provincial spending Projection '!AX57/100*'Type of service'!G49*'Private spending by service'!$D$11/100</f>
        <v>0.45253703708145987</v>
      </c>
      <c r="BK47" s="331">
        <f>'Provincial spending Projection '!AX57/100*'Type of service'!K49*'Private spending by service'!$D$12/100</f>
        <v>0.46404721824201012</v>
      </c>
      <c r="BL47" s="331">
        <f>'Provincial spending Projection '!AX57/100*'Type of service'!O49*'Private spending by service'!$D$13/100</f>
        <v>1.5867981657488961</v>
      </c>
      <c r="BM47" s="331">
        <f>'Provincial spending Projection '!AX57/100*'Type of service'!S49*'Private spending by service'!$D$14/100</f>
        <v>1.2218500001199417</v>
      </c>
      <c r="BN47" s="331">
        <f>'Provincial spending Projection '!AX57/100*'Type of service'!AA49*'Private spending by service'!$D$15/100</f>
        <v>3.5169997990569989E-2</v>
      </c>
      <c r="BO47" s="331">
        <f>'Provincial spending Projection '!AX57/100*'Type of service'!AE49*'Private spending by service'!$D$16/100</f>
        <v>0.66667231622217971</v>
      </c>
      <c r="BP47" s="250"/>
      <c r="BQ47" s="331">
        <f>'Provincial spending Projection '!BC57/100*'Type of service'!G49*'Private spending by service'!$D$11/100</f>
        <v>0.34218758054939991</v>
      </c>
      <c r="BR47" s="331">
        <f>'Provincial spending Projection '!BC57/100*'Type of service'!K49*'Private spending by service'!$D$12/100</f>
        <v>0.35089104727206949</v>
      </c>
      <c r="BS47" s="331">
        <f>'Provincial spending Projection '!BC57/100*'Type of service'!O49*'Private spending by service'!$D$13/100</f>
        <v>1.1998633938554286</v>
      </c>
      <c r="BT47" s="331">
        <f>'Provincial spending Projection '!BC57/100*'Type of service'!S49*'Private spending by service'!$D$14/100</f>
        <v>0.9239064674833799</v>
      </c>
      <c r="BU47" s="331">
        <f>'Provincial spending Projection '!BC57/100*'Type of service'!AA49*'Private spending by service'!$D$15/100</f>
        <v>2.6593926097045757E-2</v>
      </c>
      <c r="BV47" s="331">
        <f>'Provincial spending Projection '!BC57/100*'Type of service'!AE49*'Private spending by service'!$D$16/100</f>
        <v>0.50410677627313771</v>
      </c>
      <c r="BW47" s="250"/>
      <c r="BX47" s="331">
        <f>'Provincial spending Projection '!BH57/100*'Type of service'!G49*'Private spending by service'!$D$11</f>
        <v>1.8922624091744864</v>
      </c>
      <c r="BY47" s="331">
        <f>'Provincial spending Projection '!BH57/100*'Type of service'!K49*'Private spending by service'!$D$12/100</f>
        <v>1.9403916921904466E-2</v>
      </c>
      <c r="BZ47" s="331">
        <f>'Provincial spending Projection '!BH57/100*'Type of service'!O49*'Private spending by service'!$D$13/100</f>
        <v>6.6351221534452345E-2</v>
      </c>
      <c r="CA47" s="331">
        <f>'Provincial spending Projection '!BH57/100*'Type of service'!S49*'Private spending by service'!$D$14/100</f>
        <v>5.1091085047711149E-2</v>
      </c>
      <c r="CB47" s="331">
        <f>'Provincial spending Projection '!BH57/100*'Type of service'!AA49*'Private spending by service'!$D$15/100</f>
        <v>1.4706169810432151E-3</v>
      </c>
      <c r="CC47" s="331">
        <f>'Provincial spending Projection '!BH57/100*'Type of service'!AE49*'Private spending by service'!$D$16/100</f>
        <v>2.7876590419215447E-2</v>
      </c>
      <c r="CE47" s="333">
        <f t="shared" si="0"/>
        <v>28.03661497888119</v>
      </c>
    </row>
    <row r="48" spans="1:83" ht="18.75">
      <c r="A48" s="348">
        <f t="shared" si="2"/>
        <v>23</v>
      </c>
      <c r="B48" s="8">
        <f t="shared" si="3"/>
        <v>2038</v>
      </c>
      <c r="C48" s="328">
        <f>'Provincial spending Projection '!C58</f>
        <v>18276.816254693542</v>
      </c>
      <c r="D48" s="297">
        <f t="shared" si="1"/>
        <v>4.284861612257389</v>
      </c>
      <c r="E48" s="329"/>
      <c r="F48" s="341">
        <f>'Provincial spending Projection '!J58/100*'Type of service'!G50*'Private spending by service'!$D$11/100</f>
        <v>3.3484544061797884E-2</v>
      </c>
      <c r="G48" s="341">
        <f>'Provincial spending Projection '!J58/100*'Type of service'!K50*'Private spending by service'!$D$12/100</f>
        <v>3.4336216160761011E-2</v>
      </c>
      <c r="H48" s="341">
        <f>'Provincial spending Projection '!J58/100*'Type of service'!O50*'Private spending by service'!$D$13/100</f>
        <v>0.11741185526132884</v>
      </c>
      <c r="I48" s="341">
        <f>'Provincial spending Projection '!J58/100*'Type of service'!S50*'Private spending by service'!$D$14/100</f>
        <v>9.0408268966854291E-2</v>
      </c>
      <c r="J48" s="341">
        <f>'Provincial spending Projection '!J58/100*'Type of service'!AA50*'Private spending by service'!$D$15/100</f>
        <v>2.6023314134984228E-3</v>
      </c>
      <c r="K48" s="341">
        <f>'Provincial spending Projection '!J58/100*'Type of service'!AE50*'Private spending by service'!$D$16/100</f>
        <v>4.932904208524283E-2</v>
      </c>
      <c r="M48" s="331">
        <f>'Provincial spending Projection '!O58/100*'Type of service'!G50*'Private spending by service'!$D$11/100</f>
        <v>1.1739610438877104E-2</v>
      </c>
      <c r="N48" s="331">
        <f>'Provincial spending Projection '!O58/100*'Type of service'!K50*'Private spending by service'!$D$12/100</f>
        <v>1.2038204878300721E-2</v>
      </c>
      <c r="O48" s="331">
        <f>'Provincial spending Projection '!O58/100*'Type of service'!O50*'Private spending by service'!$D$13/100</f>
        <v>4.1164348516436543E-2</v>
      </c>
      <c r="P48" s="331">
        <f>'Provincial spending Projection '!O58/100*'Type of service'!S50*'Private spending by service'!$D$14/100</f>
        <v>3.1696948184968182E-2</v>
      </c>
      <c r="Q48" s="331">
        <f>'Provincial spending Projection '!O58/100*'Type of service'!AA50*'Private spending by service'!$D$15/100</f>
        <v>9.1237189823881865E-4</v>
      </c>
      <c r="R48" s="331">
        <f>'Provincial spending Projection '!O58/100*'Type of service'!AE50*'Private spending by service'!$D$16/100</f>
        <v>1.7294657987128374E-2</v>
      </c>
      <c r="T48" s="331">
        <f>'Provincial spending Projection '!T58/100*'Type of service'!G50*'Private spending by service'!$D$11/100</f>
        <v>6.3363291885368891E-2</v>
      </c>
      <c r="U48" s="331">
        <f>'Provincial spending Projection '!T58/100*'Type of service'!K50*'Private spending by service'!$D$12/100</f>
        <v>6.4974923439844595E-2</v>
      </c>
      <c r="V48" s="331">
        <f>'Provincial spending Projection '!T58/100*'Type of service'!O50*'Private spending by service'!$D$13/100</f>
        <v>0.22218016891602288</v>
      </c>
      <c r="W48" s="331">
        <f>'Provincial spending Projection '!T58/100*'Type of service'!S50*'Private spending by service'!$D$14/100</f>
        <v>0.17108088809049601</v>
      </c>
      <c r="X48" s="331">
        <f>'Provincial spending Projection '!T58/100*'Type of service'!AA50*'Private spending by service'!$D$15/100</f>
        <v>4.9244297497868213E-3</v>
      </c>
      <c r="Y48" s="331">
        <f>'Provincial spending Projection '!T58/100*'Type of service'!AE50*'Private spending by service'!$D$16/100</f>
        <v>9.3346066958663029E-2</v>
      </c>
      <c r="Z48" s="250"/>
      <c r="AA48" s="331">
        <f>'Provincial spending Projection '!Y58/100*'Type of service'!G50*'Private spending by service'!$D$11/100</f>
        <v>4.9062032088363496E-2</v>
      </c>
      <c r="AB48" s="331">
        <f>'Provincial spending Projection '!Y58/100*'Type of service'!K50*'Private spending by service'!$D$12/100</f>
        <v>5.0309914208871882E-2</v>
      </c>
      <c r="AC48" s="331">
        <f>'Provincial spending Projection '!Y58/100*'Type of service'!O50*'Private spending by service'!$D$13/100</f>
        <v>0.17203352686404505</v>
      </c>
      <c r="AD48" s="331">
        <f>'Provincial spending Projection '!Y58/100*'Type of service'!S50*'Private spending by service'!$D$14/100</f>
        <v>0.13246748663858146</v>
      </c>
      <c r="AE48" s="331">
        <f>'Provincial spending Projection '!Y58/100*'Type of service'!AA50*'Private spending by service'!$D$15/100</f>
        <v>3.8129731459978157E-3</v>
      </c>
      <c r="AF48" s="331">
        <f>'Provincial spending Projection '!Y58/100*'Type of service'!AE50*'Private spending by service'!$D$16/100</f>
        <v>7.2277616837422454E-2</v>
      </c>
      <c r="AG48" s="250"/>
      <c r="AH48" s="331">
        <f>'Provincial spending Projection '!AD58/100*'Type of service'!G50*'Private spending by service'!$D$11/100</f>
        <v>0.5343704314051918</v>
      </c>
      <c r="AI48" s="331">
        <f>'Provincial spending Projection '!AD58/100*'Type of service'!K50*'Private spending by service'!$D$12/100</f>
        <v>0.5479620271604978</v>
      </c>
      <c r="AJ48" s="331">
        <f>'Provincial spending Projection '!AD58/100*'Type of service'!O50*'Private spending by service'!$D$13/100</f>
        <v>1.8737428119757846</v>
      </c>
      <c r="AK48" s="331">
        <f>'Provincial spending Projection '!AD58/100*'Type of service'!S50*'Private spending by service'!$D$14/100</f>
        <v>1.4428001647940181</v>
      </c>
      <c r="AL48" s="331">
        <f>'Provincial spending Projection '!AD58/100*'Type of service'!AA50*'Private spending by service'!$D$15/100</f>
        <v>4.1529875918990461E-2</v>
      </c>
      <c r="AM48" s="331">
        <f>'Provincial spending Projection '!AD58/100*'Type of service'!AE50*'Private spending by service'!$D$16/100</f>
        <v>0.78722832394692377</v>
      </c>
      <c r="AN48" s="250"/>
      <c r="AO48" s="331">
        <f>'Provincial spending Projection '!AI58/100*'Type of service'!G50*'Private spending by service'!$D$11/100</f>
        <v>0.96398698736193522</v>
      </c>
      <c r="AP48" s="331">
        <f>'Provincial spending Projection '!AI58/100*'Type of service'!K50*'Private spending by service'!$D$12/100</f>
        <v>0.98850578682309764</v>
      </c>
      <c r="AQ48" s="331">
        <f>'Provincial spending Projection '!AI58/100*'Type of service'!O50*'Private spending by service'!$D$13/100</f>
        <v>3.3801714732939634</v>
      </c>
      <c r="AR48" s="331">
        <f>'Provincial spending Projection '!AI58/100*'Type of service'!S50*'Private spending by service'!$D$14/100</f>
        <v>2.6027648658772256</v>
      </c>
      <c r="AS48" s="331">
        <f>'Provincial spending Projection '!AI58/100*'Type of service'!AA50*'Private spending by service'!$D$15/100</f>
        <v>7.4918553909106927E-2</v>
      </c>
      <c r="AT48" s="331">
        <f>'Provincial spending Projection '!AI58/100*'Type of service'!AE50*'Private spending by service'!$D$16/100</f>
        <v>1.4201344531208797</v>
      </c>
      <c r="AU48" s="250"/>
      <c r="AV48" s="331">
        <f>'Provincial spending Projection '!AN58/100*'Type of service'!G50*'Private spending by service'!$D$11/100</f>
        <v>0.11402003473462179</v>
      </c>
      <c r="AW48" s="331">
        <f>'Provincial spending Projection '!AN58/100*'Type of service'!K50*'Private spending by service'!$D$12/100</f>
        <v>0.11692010953113283</v>
      </c>
      <c r="AX48" s="331">
        <f>'Provincial spending Projection '!AN58/100*'Type of service'!O50*'Private spending by service'!$D$13/100</f>
        <v>0.39980546817200102</v>
      </c>
      <c r="AY48" s="331">
        <f>'Provincial spending Projection '!AN58/100*'Type of service'!S50*'Private spending by service'!$D$14/100</f>
        <v>0.30785409378347883</v>
      </c>
      <c r="AZ48" s="331">
        <f>'Provincial spending Projection '!AN58/100*'Type of service'!AA50*'Private spending by service'!$D$15/100</f>
        <v>8.8613396560059329E-3</v>
      </c>
      <c r="BA48" s="331">
        <f>'Provincial spending Projection '!AN58/100*'Type of service'!AE50*'Private spending by service'!$D$16/100</f>
        <v>0.16797299319962761</v>
      </c>
      <c r="BB48" s="250"/>
      <c r="BC48" s="331">
        <f>'Provincial spending Projection '!AS58/100*'Type of service'!G50*'Private spending by service'!$D$11/100</f>
        <v>9.0744430952401783E-2</v>
      </c>
      <c r="BD48" s="331">
        <f>'Provincial spending Projection '!AS58/100*'Type of service'!K50*'Private spending by service'!$D$12/100</f>
        <v>9.3052495826625947E-2</v>
      </c>
      <c r="BE48" s="331">
        <f>'Provincial spending Projection '!AS58/100*'Type of service'!O50*'Private spending by service'!$D$13/100</f>
        <v>0.31819074415621534</v>
      </c>
      <c r="BF48" s="331">
        <f>'Provincial spending Projection '!AS58/100*'Type of service'!S50*'Private spending by service'!$D$14/100</f>
        <v>0.24500996357148491</v>
      </c>
      <c r="BG48" s="331">
        <f>'Provincial spending Projection '!AS58/100*'Type of service'!AA50*'Private spending by service'!$D$15/100</f>
        <v>7.052420449018184E-3</v>
      </c>
      <c r="BH48" s="331">
        <f>'Provincial spending Projection '!AS58/100*'Type of service'!AE50*'Private spending by service'!$D$16/100</f>
        <v>0.13368364356973397</v>
      </c>
      <c r="BI48" s="250"/>
      <c r="BJ48" s="331">
        <f>'Provincial spending Projection '!AX58/100*'Type of service'!G50*'Private spending by service'!$D$11/100</f>
        <v>0.45253703708145987</v>
      </c>
      <c r="BK48" s="331">
        <f>'Provincial spending Projection '!AX58/100*'Type of service'!K50*'Private spending by service'!$D$12/100</f>
        <v>0.46404721824201012</v>
      </c>
      <c r="BL48" s="331">
        <f>'Provincial spending Projection '!AX58/100*'Type of service'!O50*'Private spending by service'!$D$13/100</f>
        <v>1.5867981657488961</v>
      </c>
      <c r="BM48" s="331">
        <f>'Provincial spending Projection '!AX58/100*'Type of service'!S50*'Private spending by service'!$D$14/100</f>
        <v>1.2218500001199417</v>
      </c>
      <c r="BN48" s="331">
        <f>'Provincial spending Projection '!AX58/100*'Type of service'!AA50*'Private spending by service'!$D$15/100</f>
        <v>3.5169997990569989E-2</v>
      </c>
      <c r="BO48" s="331">
        <f>'Provincial spending Projection '!AX58/100*'Type of service'!AE50*'Private spending by service'!$D$16/100</f>
        <v>0.66667231622217971</v>
      </c>
      <c r="BP48" s="250"/>
      <c r="BQ48" s="331">
        <f>'Provincial spending Projection '!BC58/100*'Type of service'!G50*'Private spending by service'!$D$11/100</f>
        <v>0.34218758054940002</v>
      </c>
      <c r="BR48" s="331">
        <f>'Provincial spending Projection '!BC58/100*'Type of service'!K50*'Private spending by service'!$D$12/100</f>
        <v>0.35089104727206966</v>
      </c>
      <c r="BS48" s="331">
        <f>'Provincial spending Projection '!BC58/100*'Type of service'!O50*'Private spending by service'!$D$13/100</f>
        <v>1.1998633938554291</v>
      </c>
      <c r="BT48" s="331">
        <f>'Provincial spending Projection '!BC58/100*'Type of service'!S50*'Private spending by service'!$D$14/100</f>
        <v>0.92390646748338023</v>
      </c>
      <c r="BU48" s="331">
        <f>'Provincial spending Projection '!BC58/100*'Type of service'!AA50*'Private spending by service'!$D$15/100</f>
        <v>2.6593926097045771E-2</v>
      </c>
      <c r="BV48" s="331">
        <f>'Provincial spending Projection '!BC58/100*'Type of service'!AE50*'Private spending by service'!$D$16/100</f>
        <v>0.50410677627313794</v>
      </c>
      <c r="BW48" s="250"/>
      <c r="BX48" s="331">
        <f>'Provincial spending Projection '!BH58/100*'Type of service'!G50*'Private spending by service'!$D$11</f>
        <v>1.8922624091744864</v>
      </c>
      <c r="BY48" s="331">
        <f>'Provincial spending Projection '!BH58/100*'Type of service'!K50*'Private spending by service'!$D$12/100</f>
        <v>1.9403916921904466E-2</v>
      </c>
      <c r="BZ48" s="331">
        <f>'Provincial spending Projection '!BH58/100*'Type of service'!O50*'Private spending by service'!$D$13/100</f>
        <v>6.6351221534452345E-2</v>
      </c>
      <c r="CA48" s="331">
        <f>'Provincial spending Projection '!BH58/100*'Type of service'!S50*'Private spending by service'!$D$14/100</f>
        <v>5.1091085047711149E-2</v>
      </c>
      <c r="CB48" s="331">
        <f>'Provincial spending Projection '!BH58/100*'Type of service'!AA50*'Private spending by service'!$D$15/100</f>
        <v>1.4706169810432151E-3</v>
      </c>
      <c r="CC48" s="331">
        <f>'Provincial spending Projection '!BH58/100*'Type of service'!AE50*'Private spending by service'!$D$16/100</f>
        <v>2.7876590419215447E-2</v>
      </c>
      <c r="CE48" s="333">
        <f t="shared" si="0"/>
        <v>28.036614978881193</v>
      </c>
    </row>
    <row r="49" spans="1:83" ht="18.75">
      <c r="A49" s="348">
        <f t="shared" si="2"/>
        <v>24</v>
      </c>
      <c r="B49" s="8">
        <f t="shared" si="3"/>
        <v>2039</v>
      </c>
      <c r="C49" s="328">
        <f>'Provincial spending Projection '!C59</f>
        <v>19038.256008065113</v>
      </c>
      <c r="D49" s="297">
        <f t="shared" si="1"/>
        <v>4.1661509464266295</v>
      </c>
      <c r="E49" s="329"/>
      <c r="F49" s="341">
        <f>'Provincial spending Projection '!J59/100*'Type of service'!G51*'Private spending by service'!$D$11/100</f>
        <v>3.3484544061797891E-2</v>
      </c>
      <c r="G49" s="341">
        <f>'Provincial spending Projection '!J59/100*'Type of service'!K51*'Private spending by service'!$D$12/100</f>
        <v>3.4336216160761018E-2</v>
      </c>
      <c r="H49" s="341">
        <f>'Provincial spending Projection '!J59/100*'Type of service'!O51*'Private spending by service'!$D$13/100</f>
        <v>0.11741185526132888</v>
      </c>
      <c r="I49" s="341">
        <f>'Provincial spending Projection '!J59/100*'Type of service'!S51*'Private spending by service'!$D$14/100</f>
        <v>9.0408268966854333E-2</v>
      </c>
      <c r="J49" s="341">
        <f>'Provincial spending Projection '!J59/100*'Type of service'!AA51*'Private spending by service'!$D$15/100</f>
        <v>2.6023314134984237E-3</v>
      </c>
      <c r="K49" s="341">
        <f>'Provincial spending Projection '!J59/100*'Type of service'!AE51*'Private spending by service'!$D$16/100</f>
        <v>4.9329042085242837E-2</v>
      </c>
      <c r="M49" s="331">
        <f>'Provincial spending Projection '!O59/100*'Type of service'!G51*'Private spending by service'!$D$11/100</f>
        <v>1.1739610438877106E-2</v>
      </c>
      <c r="N49" s="331">
        <f>'Provincial spending Projection '!O59/100*'Type of service'!K51*'Private spending by service'!$D$12/100</f>
        <v>1.2038204878300722E-2</v>
      </c>
      <c r="O49" s="331">
        <f>'Provincial spending Projection '!O59/100*'Type of service'!O51*'Private spending by service'!$D$13/100</f>
        <v>4.116434851643655E-2</v>
      </c>
      <c r="P49" s="331">
        <f>'Provincial spending Projection '!O59/100*'Type of service'!S51*'Private spending by service'!$D$14/100</f>
        <v>3.1696948184968196E-2</v>
      </c>
      <c r="Q49" s="331">
        <f>'Provincial spending Projection '!O59/100*'Type of service'!AA51*'Private spending by service'!$D$15/100</f>
        <v>9.1237189823881887E-4</v>
      </c>
      <c r="R49" s="331">
        <f>'Provincial spending Projection '!O59/100*'Type of service'!AE51*'Private spending by service'!$D$16/100</f>
        <v>1.7294657987128377E-2</v>
      </c>
      <c r="T49" s="331">
        <f>'Provincial spending Projection '!T59/100*'Type of service'!G51*'Private spending by service'!$D$11/100</f>
        <v>6.3363291885368891E-2</v>
      </c>
      <c r="U49" s="331">
        <f>'Provincial spending Projection '!T59/100*'Type of service'!K51*'Private spending by service'!$D$12/100</f>
        <v>6.4974923439844595E-2</v>
      </c>
      <c r="V49" s="331">
        <f>'Provincial spending Projection '!T59/100*'Type of service'!O51*'Private spending by service'!$D$13/100</f>
        <v>0.22218016891602288</v>
      </c>
      <c r="W49" s="331">
        <f>'Provincial spending Projection '!T59/100*'Type of service'!S51*'Private spending by service'!$D$14/100</f>
        <v>0.17108088809049601</v>
      </c>
      <c r="X49" s="331">
        <f>'Provincial spending Projection '!T59/100*'Type of service'!AA51*'Private spending by service'!$D$15/100</f>
        <v>4.9244297497868213E-3</v>
      </c>
      <c r="Y49" s="331">
        <f>'Provincial spending Projection '!T59/100*'Type of service'!AE51*'Private spending by service'!$D$16/100</f>
        <v>9.3346066958663029E-2</v>
      </c>
      <c r="Z49" s="250"/>
      <c r="AA49" s="331">
        <f>'Provincial spending Projection '!Y59/100*'Type of service'!G51*'Private spending by service'!$D$11/100</f>
        <v>4.9062032088363516E-2</v>
      </c>
      <c r="AB49" s="331">
        <f>'Provincial spending Projection '!Y59/100*'Type of service'!K51*'Private spending by service'!$D$12/100</f>
        <v>5.0309914208871896E-2</v>
      </c>
      <c r="AC49" s="331">
        <f>'Provincial spending Projection '!Y59/100*'Type of service'!O51*'Private spending by service'!$D$13/100</f>
        <v>0.17203352686404508</v>
      </c>
      <c r="AD49" s="331">
        <f>'Provincial spending Projection '!Y59/100*'Type of service'!S51*'Private spending by service'!$D$14/100</f>
        <v>0.13246748663858149</v>
      </c>
      <c r="AE49" s="331">
        <f>'Provincial spending Projection '!Y59/100*'Type of service'!AA51*'Private spending by service'!$D$15/100</f>
        <v>3.8129731459978166E-3</v>
      </c>
      <c r="AF49" s="331">
        <f>'Provincial spending Projection '!Y59/100*'Type of service'!AE51*'Private spending by service'!$D$16/100</f>
        <v>7.2277616837422481E-2</v>
      </c>
      <c r="AG49" s="250"/>
      <c r="AH49" s="331">
        <f>'Provincial spending Projection '!AD59/100*'Type of service'!G51*'Private spending by service'!$D$11/100</f>
        <v>0.5343704314051918</v>
      </c>
      <c r="AI49" s="331">
        <f>'Provincial spending Projection '!AD59/100*'Type of service'!K51*'Private spending by service'!$D$12/100</f>
        <v>0.5479620271604978</v>
      </c>
      <c r="AJ49" s="331">
        <f>'Provincial spending Projection '!AD59/100*'Type of service'!O51*'Private spending by service'!$D$13/100</f>
        <v>1.8737428119757846</v>
      </c>
      <c r="AK49" s="331">
        <f>'Provincial spending Projection '!AD59/100*'Type of service'!S51*'Private spending by service'!$D$14/100</f>
        <v>1.4428001647940181</v>
      </c>
      <c r="AL49" s="331">
        <f>'Provincial spending Projection '!AD59/100*'Type of service'!AA51*'Private spending by service'!$D$15/100</f>
        <v>4.1529875918990461E-2</v>
      </c>
      <c r="AM49" s="331">
        <f>'Provincial spending Projection '!AD59/100*'Type of service'!AE51*'Private spending by service'!$D$16/100</f>
        <v>0.78722832394692377</v>
      </c>
      <c r="AN49" s="250"/>
      <c r="AO49" s="331">
        <f>'Provincial spending Projection '!AI59/100*'Type of service'!G51*'Private spending by service'!$D$11/100</f>
        <v>0.96398698736193555</v>
      </c>
      <c r="AP49" s="331">
        <f>'Provincial spending Projection '!AI59/100*'Type of service'!K51*'Private spending by service'!$D$12/100</f>
        <v>0.98850578682309787</v>
      </c>
      <c r="AQ49" s="331">
        <f>'Provincial spending Projection '!AI59/100*'Type of service'!O51*'Private spending by service'!$D$13/100</f>
        <v>3.3801714732939638</v>
      </c>
      <c r="AR49" s="331">
        <f>'Provincial spending Projection '!AI59/100*'Type of service'!S51*'Private spending by service'!$D$14/100</f>
        <v>2.602764865877226</v>
      </c>
      <c r="AS49" s="331">
        <f>'Provincial spending Projection '!AI59/100*'Type of service'!AA51*'Private spending by service'!$D$15/100</f>
        <v>7.4918553909106955E-2</v>
      </c>
      <c r="AT49" s="331">
        <f>'Provincial spending Projection '!AI59/100*'Type of service'!AE51*'Private spending by service'!$D$16/100</f>
        <v>1.4201344531208804</v>
      </c>
      <c r="AU49" s="250"/>
      <c r="AV49" s="331">
        <f>'Provincial spending Projection '!AN59/100*'Type of service'!G51*'Private spending by service'!$D$11/100</f>
        <v>0.1140200347346218</v>
      </c>
      <c r="AW49" s="331">
        <f>'Provincial spending Projection '!AN59/100*'Type of service'!K51*'Private spending by service'!$D$12/100</f>
        <v>0.11692010953113285</v>
      </c>
      <c r="AX49" s="331">
        <f>'Provincial spending Projection '!AN59/100*'Type of service'!O51*'Private spending by service'!$D$13/100</f>
        <v>0.39980546817200113</v>
      </c>
      <c r="AY49" s="331">
        <f>'Provincial spending Projection '!AN59/100*'Type of service'!S51*'Private spending by service'!$D$14/100</f>
        <v>0.30785409378347894</v>
      </c>
      <c r="AZ49" s="331">
        <f>'Provincial spending Projection '!AN59/100*'Type of service'!AA51*'Private spending by service'!$D$15/100</f>
        <v>8.8613396560059329E-3</v>
      </c>
      <c r="BA49" s="331">
        <f>'Provincial spending Projection '!AN59/100*'Type of service'!AE51*'Private spending by service'!$D$16/100</f>
        <v>0.16797299319962761</v>
      </c>
      <c r="BB49" s="250"/>
      <c r="BC49" s="331">
        <f>'Provincial spending Projection '!AS59/100*'Type of service'!G51*'Private spending by service'!$D$11/100</f>
        <v>9.0744430952401783E-2</v>
      </c>
      <c r="BD49" s="331">
        <f>'Provincial spending Projection '!AS59/100*'Type of service'!K51*'Private spending by service'!$D$12/100</f>
        <v>9.3052495826625947E-2</v>
      </c>
      <c r="BE49" s="331">
        <f>'Provincial spending Projection '!AS59/100*'Type of service'!O51*'Private spending by service'!$D$13/100</f>
        <v>0.31819074415621534</v>
      </c>
      <c r="BF49" s="331">
        <f>'Provincial spending Projection '!AS59/100*'Type of service'!S51*'Private spending by service'!$D$14/100</f>
        <v>0.24500996357148491</v>
      </c>
      <c r="BG49" s="331">
        <f>'Provincial spending Projection '!AS59/100*'Type of service'!AA51*'Private spending by service'!$D$15/100</f>
        <v>7.052420449018184E-3</v>
      </c>
      <c r="BH49" s="331">
        <f>'Provincial spending Projection '!AS59/100*'Type of service'!AE51*'Private spending by service'!$D$16/100</f>
        <v>0.13368364356973397</v>
      </c>
      <c r="BI49" s="250"/>
      <c r="BJ49" s="331">
        <f>'Provincial spending Projection '!AX59/100*'Type of service'!G51*'Private spending by service'!$D$11/100</f>
        <v>0.45253703708146004</v>
      </c>
      <c r="BK49" s="331">
        <f>'Provincial spending Projection '!AX59/100*'Type of service'!K51*'Private spending by service'!$D$12/100</f>
        <v>0.46404721824201034</v>
      </c>
      <c r="BL49" s="331">
        <f>'Provincial spending Projection '!AX59/100*'Type of service'!O51*'Private spending by service'!$D$13/100</f>
        <v>1.5867981657488965</v>
      </c>
      <c r="BM49" s="331">
        <f>'Provincial spending Projection '!AX59/100*'Type of service'!S51*'Private spending by service'!$D$14/100</f>
        <v>1.2218500001199422</v>
      </c>
      <c r="BN49" s="331">
        <f>'Provincial spending Projection '!AX59/100*'Type of service'!AA51*'Private spending by service'!$D$15/100</f>
        <v>3.5169997990569996E-2</v>
      </c>
      <c r="BO49" s="331">
        <f>'Provincial spending Projection '!AX59/100*'Type of service'!AE51*'Private spending by service'!$D$16/100</f>
        <v>0.66667231622217982</v>
      </c>
      <c r="BP49" s="250"/>
      <c r="BQ49" s="331">
        <f>'Provincial spending Projection '!BC59/100*'Type of service'!G51*'Private spending by service'!$D$11/100</f>
        <v>0.34218758054939996</v>
      </c>
      <c r="BR49" s="331">
        <f>'Provincial spending Projection '!BC59/100*'Type of service'!K51*'Private spending by service'!$D$12/100</f>
        <v>0.3508910472720696</v>
      </c>
      <c r="BS49" s="331">
        <f>'Provincial spending Projection '!BC59/100*'Type of service'!O51*'Private spending by service'!$D$13/100</f>
        <v>1.1998633938554288</v>
      </c>
      <c r="BT49" s="331">
        <f>'Provincial spending Projection '!BC59/100*'Type of service'!S51*'Private spending by service'!$D$14/100</f>
        <v>0.92390646748338012</v>
      </c>
      <c r="BU49" s="331">
        <f>'Provincial spending Projection '!BC59/100*'Type of service'!AA51*'Private spending by service'!$D$15/100</f>
        <v>2.6593926097045761E-2</v>
      </c>
      <c r="BV49" s="331">
        <f>'Provincial spending Projection '!BC59/100*'Type of service'!AE51*'Private spending by service'!$D$16/100</f>
        <v>0.50410677627313794</v>
      </c>
      <c r="BW49" s="250"/>
      <c r="BX49" s="331">
        <f>'Provincial spending Projection '!BH59/100*'Type of service'!G51*'Private spending by service'!$D$11</f>
        <v>1.8922624091744873</v>
      </c>
      <c r="BY49" s="331">
        <f>'Provincial spending Projection '!BH59/100*'Type of service'!K51*'Private spending by service'!$D$12/100</f>
        <v>1.9403916921904473E-2</v>
      </c>
      <c r="BZ49" s="331">
        <f>'Provincial spending Projection '!BH59/100*'Type of service'!O51*'Private spending by service'!$D$13/100</f>
        <v>6.6351221534452373E-2</v>
      </c>
      <c r="CA49" s="331">
        <f>'Provincial spending Projection '!BH59/100*'Type of service'!S51*'Private spending by service'!$D$14/100</f>
        <v>5.1091085047711156E-2</v>
      </c>
      <c r="CB49" s="331">
        <f>'Provincial spending Projection '!BH59/100*'Type of service'!AA51*'Private spending by service'!$D$15/100</f>
        <v>1.4706169810432157E-3</v>
      </c>
      <c r="CC49" s="331">
        <f>'Provincial spending Projection '!BH59/100*'Type of service'!AE51*'Private spending by service'!$D$16/100</f>
        <v>2.787659041921545E-2</v>
      </c>
      <c r="CE49" s="333">
        <f t="shared" si="0"/>
        <v>28.036614978881204</v>
      </c>
    </row>
    <row r="50" spans="1:83" ht="18.75">
      <c r="A50" s="348">
        <f t="shared" si="2"/>
        <v>25</v>
      </c>
      <c r="B50" s="67">
        <f t="shared" si="3"/>
        <v>2040</v>
      </c>
      <c r="C50" s="328">
        <f>'Provincial spending Projection '!C60</f>
        <v>19808.931845808871</v>
      </c>
      <c r="D50" s="297">
        <f t="shared" si="1"/>
        <v>4.0480379999999965</v>
      </c>
      <c r="E50" s="329"/>
      <c r="F50" s="341">
        <f>'Provincial spending Projection '!J60/100*'Type of service'!G52*'Private spending by service'!$D$11/100</f>
        <v>3.3484544061797884E-2</v>
      </c>
      <c r="G50" s="341">
        <f>'Provincial spending Projection '!J60/100*'Type of service'!K52*'Private spending by service'!$D$12/100</f>
        <v>3.4336216160761011E-2</v>
      </c>
      <c r="H50" s="341">
        <f>'Provincial spending Projection '!J60/100*'Type of service'!O52*'Private spending by service'!$D$13/100</f>
        <v>0.11741185526132884</v>
      </c>
      <c r="I50" s="341">
        <f>'Provincial spending Projection '!J60/100*'Type of service'!S52*'Private spending by service'!$D$14/100</f>
        <v>9.0408268966854291E-2</v>
      </c>
      <c r="J50" s="341">
        <f>'Provincial spending Projection '!J60/100*'Type of service'!AA52*'Private spending by service'!$D$15/100</f>
        <v>2.6023314134984228E-3</v>
      </c>
      <c r="K50" s="341">
        <f>'Provincial spending Projection '!J60/100*'Type of service'!AE52*'Private spending by service'!$D$16/100</f>
        <v>4.932904208524283E-2</v>
      </c>
      <c r="M50" s="331">
        <f>'Provincial spending Projection '!O60/100*'Type of service'!G52*'Private spending by service'!$D$11/100</f>
        <v>1.1739610438877104E-2</v>
      </c>
      <c r="N50" s="331">
        <f>'Provincial spending Projection '!O60/100*'Type of service'!K52*'Private spending by service'!$D$12/100</f>
        <v>1.2038204878300721E-2</v>
      </c>
      <c r="O50" s="331">
        <f>'Provincial spending Projection '!O60/100*'Type of service'!O52*'Private spending by service'!$D$13/100</f>
        <v>4.1164348516436543E-2</v>
      </c>
      <c r="P50" s="331">
        <f>'Provincial spending Projection '!O60/100*'Type of service'!S52*'Private spending by service'!$D$14/100</f>
        <v>3.1696948184968182E-2</v>
      </c>
      <c r="Q50" s="331">
        <f>'Provincial spending Projection '!O60/100*'Type of service'!AA52*'Private spending by service'!$D$15/100</f>
        <v>9.1237189823881865E-4</v>
      </c>
      <c r="R50" s="331">
        <f>'Provincial spending Projection '!O60/100*'Type of service'!AE52*'Private spending by service'!$D$16/100</f>
        <v>1.7294657987128374E-2</v>
      </c>
      <c r="T50" s="331">
        <f>'Provincial spending Projection '!T60/100*'Type of service'!G52*'Private spending by service'!$D$11/100</f>
        <v>6.3363291885368891E-2</v>
      </c>
      <c r="U50" s="331">
        <f>'Provincial spending Projection '!T60/100*'Type of service'!K52*'Private spending by service'!$D$12/100</f>
        <v>6.4974923439844595E-2</v>
      </c>
      <c r="V50" s="331">
        <f>'Provincial spending Projection '!T60/100*'Type of service'!O52*'Private spending by service'!$D$13/100</f>
        <v>0.22218016891602288</v>
      </c>
      <c r="W50" s="331">
        <f>'Provincial spending Projection '!T60/100*'Type of service'!S52*'Private spending by service'!$D$14/100</f>
        <v>0.17108088809049601</v>
      </c>
      <c r="X50" s="331">
        <f>'Provincial spending Projection '!T60/100*'Type of service'!AA52*'Private spending by service'!$D$15/100</f>
        <v>4.9244297497868213E-3</v>
      </c>
      <c r="Y50" s="331">
        <f>'Provincial spending Projection '!T60/100*'Type of service'!AE52*'Private spending by service'!$D$16/100</f>
        <v>9.3346066958663029E-2</v>
      </c>
      <c r="Z50" s="250"/>
      <c r="AA50" s="331">
        <f>'Provincial spending Projection '!Y60/100*'Type of service'!G52*'Private spending by service'!$D$11/100</f>
        <v>4.9062032088363496E-2</v>
      </c>
      <c r="AB50" s="331">
        <f>'Provincial spending Projection '!Y60/100*'Type of service'!K52*'Private spending by service'!$D$12/100</f>
        <v>5.0309914208871882E-2</v>
      </c>
      <c r="AC50" s="331">
        <f>'Provincial spending Projection '!Y60/100*'Type of service'!O52*'Private spending by service'!$D$13/100</f>
        <v>0.17203352686404505</v>
      </c>
      <c r="AD50" s="331">
        <f>'Provincial spending Projection '!Y60/100*'Type of service'!S52*'Private spending by service'!$D$14/100</f>
        <v>0.13246748663858146</v>
      </c>
      <c r="AE50" s="331">
        <f>'Provincial spending Projection '!Y60/100*'Type of service'!AA52*'Private spending by service'!$D$15/100</f>
        <v>3.8129731459978157E-3</v>
      </c>
      <c r="AF50" s="331">
        <f>'Provincial spending Projection '!Y60/100*'Type of service'!AE52*'Private spending by service'!$D$16/100</f>
        <v>7.2277616837422454E-2</v>
      </c>
      <c r="AG50" s="250"/>
      <c r="AH50" s="331">
        <f>'Provincial spending Projection '!AD60/100*'Type of service'!G52*'Private spending by service'!$D$11/100</f>
        <v>0.5343704314051918</v>
      </c>
      <c r="AI50" s="331">
        <f>'Provincial spending Projection '!AD60/100*'Type of service'!K52*'Private spending by service'!$D$12/100</f>
        <v>0.5479620271604978</v>
      </c>
      <c r="AJ50" s="331">
        <f>'Provincial spending Projection '!AD60/100*'Type of service'!O52*'Private spending by service'!$D$13/100</f>
        <v>1.8737428119757846</v>
      </c>
      <c r="AK50" s="331">
        <f>'Provincial spending Projection '!AD60/100*'Type of service'!S52*'Private spending by service'!$D$14/100</f>
        <v>1.4428001647940181</v>
      </c>
      <c r="AL50" s="331">
        <f>'Provincial spending Projection '!AD60/100*'Type of service'!AA52*'Private spending by service'!$D$15/100</f>
        <v>4.1529875918990461E-2</v>
      </c>
      <c r="AM50" s="331">
        <f>'Provincial spending Projection '!AD60/100*'Type of service'!AE52*'Private spending by service'!$D$16/100</f>
        <v>0.78722832394692377</v>
      </c>
      <c r="AN50" s="250"/>
      <c r="AO50" s="331">
        <f>'Provincial spending Projection '!AI60/100*'Type of service'!G52*'Private spending by service'!$D$11/100</f>
        <v>0.96398698736193522</v>
      </c>
      <c r="AP50" s="331">
        <f>'Provincial spending Projection '!AI60/100*'Type of service'!K52*'Private spending by service'!$D$12/100</f>
        <v>0.98850578682309764</v>
      </c>
      <c r="AQ50" s="331">
        <f>'Provincial spending Projection '!AI60/100*'Type of service'!O52*'Private spending by service'!$D$13/100</f>
        <v>3.3801714732939634</v>
      </c>
      <c r="AR50" s="331">
        <f>'Provincial spending Projection '!AI60/100*'Type of service'!S52*'Private spending by service'!$D$14/100</f>
        <v>2.6027648658772256</v>
      </c>
      <c r="AS50" s="331">
        <f>'Provincial spending Projection '!AI60/100*'Type of service'!AA52*'Private spending by service'!$D$15/100</f>
        <v>7.4918553909106927E-2</v>
      </c>
      <c r="AT50" s="331">
        <f>'Provincial spending Projection '!AI60/100*'Type of service'!AE52*'Private spending by service'!$D$16/100</f>
        <v>1.4201344531208797</v>
      </c>
      <c r="AU50" s="250"/>
      <c r="AV50" s="331">
        <f>'Provincial spending Projection '!AN60/100*'Type of service'!G52*'Private spending by service'!$D$11/100</f>
        <v>0.11402003473462179</v>
      </c>
      <c r="AW50" s="331">
        <f>'Provincial spending Projection '!AN60/100*'Type of service'!K52*'Private spending by service'!$D$12/100</f>
        <v>0.11692010953113283</v>
      </c>
      <c r="AX50" s="331">
        <f>'Provincial spending Projection '!AN60/100*'Type of service'!O52*'Private spending by service'!$D$13/100</f>
        <v>0.39980546817200102</v>
      </c>
      <c r="AY50" s="331">
        <f>'Provincial spending Projection '!AN60/100*'Type of service'!S52*'Private spending by service'!$D$14/100</f>
        <v>0.30785409378347883</v>
      </c>
      <c r="AZ50" s="331">
        <f>'Provincial spending Projection '!AN60/100*'Type of service'!AA52*'Private spending by service'!$D$15/100</f>
        <v>8.8613396560059329E-3</v>
      </c>
      <c r="BA50" s="331">
        <f>'Provincial spending Projection '!AN60/100*'Type of service'!AE52*'Private spending by service'!$D$16/100</f>
        <v>0.16797299319962761</v>
      </c>
      <c r="BB50" s="250"/>
      <c r="BC50" s="331">
        <f>'Provincial spending Projection '!AS60/100*'Type of service'!G52*'Private spending by service'!$D$11/100</f>
        <v>9.0744430952401783E-2</v>
      </c>
      <c r="BD50" s="331">
        <f>'Provincial spending Projection '!AS60/100*'Type of service'!K52*'Private spending by service'!$D$12/100</f>
        <v>9.3052495826625947E-2</v>
      </c>
      <c r="BE50" s="331">
        <f>'Provincial spending Projection '!AS60/100*'Type of service'!O52*'Private spending by service'!$D$13/100</f>
        <v>0.31819074415621534</v>
      </c>
      <c r="BF50" s="331">
        <f>'Provincial spending Projection '!AS60/100*'Type of service'!S52*'Private spending by service'!$D$14/100</f>
        <v>0.24500996357148491</v>
      </c>
      <c r="BG50" s="331">
        <f>'Provincial spending Projection '!AS60/100*'Type of service'!AA52*'Private spending by service'!$D$15/100</f>
        <v>7.052420449018184E-3</v>
      </c>
      <c r="BH50" s="331">
        <f>'Provincial spending Projection '!AS60/100*'Type of service'!AE52*'Private spending by service'!$D$16/100</f>
        <v>0.13368364356973397</v>
      </c>
      <c r="BI50" s="250"/>
      <c r="BJ50" s="331">
        <f>'Provincial spending Projection '!AX60/100*'Type of service'!G52*'Private spending by service'!$D$11/100</f>
        <v>0.45253703708145987</v>
      </c>
      <c r="BK50" s="331">
        <f>'Provincial spending Projection '!AX60/100*'Type of service'!K52*'Private spending by service'!$D$12/100</f>
        <v>0.46404721824201012</v>
      </c>
      <c r="BL50" s="331">
        <f>'Provincial spending Projection '!AX60/100*'Type of service'!O52*'Private spending by service'!$D$13/100</f>
        <v>1.5867981657488961</v>
      </c>
      <c r="BM50" s="331">
        <f>'Provincial spending Projection '!AX60/100*'Type of service'!S52*'Private spending by service'!$D$14/100</f>
        <v>1.2218500001199417</v>
      </c>
      <c r="BN50" s="331">
        <f>'Provincial spending Projection '!AX60/100*'Type of service'!AA52*'Private spending by service'!$D$15/100</f>
        <v>3.5169997990569989E-2</v>
      </c>
      <c r="BO50" s="331">
        <f>'Provincial spending Projection '!AX60/100*'Type of service'!AE52*'Private spending by service'!$D$16/100</f>
        <v>0.66667231622217971</v>
      </c>
      <c r="BP50" s="250"/>
      <c r="BQ50" s="331">
        <f>'Provincial spending Projection '!BC60/100*'Type of service'!G52*'Private spending by service'!$D$11/100</f>
        <v>0.34218758054939991</v>
      </c>
      <c r="BR50" s="331">
        <f>'Provincial spending Projection '!BC60/100*'Type of service'!K52*'Private spending by service'!$D$12/100</f>
        <v>0.35089104727206949</v>
      </c>
      <c r="BS50" s="331">
        <f>'Provincial spending Projection '!BC60/100*'Type of service'!O52*'Private spending by service'!$D$13/100</f>
        <v>1.1998633938554286</v>
      </c>
      <c r="BT50" s="331">
        <f>'Provincial spending Projection '!BC60/100*'Type of service'!S52*'Private spending by service'!$D$14/100</f>
        <v>0.9239064674833799</v>
      </c>
      <c r="BU50" s="331">
        <f>'Provincial spending Projection '!BC60/100*'Type of service'!AA52*'Private spending by service'!$D$15/100</f>
        <v>2.6593926097045757E-2</v>
      </c>
      <c r="BV50" s="331">
        <f>'Provincial spending Projection '!BC60/100*'Type of service'!AE52*'Private spending by service'!$D$16/100</f>
        <v>0.50410677627313771</v>
      </c>
      <c r="BW50" s="250"/>
      <c r="BX50" s="331">
        <f>'Provincial spending Projection '!BH60/100*'Type of service'!G52*'Private spending by service'!$D$11</f>
        <v>1.8922624091744868</v>
      </c>
      <c r="BY50" s="331">
        <f>'Provincial spending Projection '!BH60/100*'Type of service'!K52*'Private spending by service'!$D$12/100</f>
        <v>1.9403916921904466E-2</v>
      </c>
      <c r="BZ50" s="331">
        <f>'Provincial spending Projection '!BH60/100*'Type of service'!O52*'Private spending by service'!$D$13/100</f>
        <v>6.6351221534452345E-2</v>
      </c>
      <c r="CA50" s="331">
        <f>'Provincial spending Projection '!BH60/100*'Type of service'!S52*'Private spending by service'!$D$14/100</f>
        <v>5.1091085047711149E-2</v>
      </c>
      <c r="CB50" s="331">
        <f>'Provincial spending Projection '!BH60/100*'Type of service'!AA52*'Private spending by service'!$D$15/100</f>
        <v>1.4706169810432155E-3</v>
      </c>
      <c r="CC50" s="331">
        <f>'Provincial spending Projection '!BH60/100*'Type of service'!AE52*'Private spending by service'!$D$16/100</f>
        <v>2.7876590419215447E-2</v>
      </c>
      <c r="CE50" s="333">
        <f t="shared" si="0"/>
        <v>28.03661497888119</v>
      </c>
    </row>
    <row r="51" spans="1:83" ht="18.75">
      <c r="A51" s="348">
        <f t="shared" si="2"/>
        <v>26</v>
      </c>
      <c r="B51" s="8">
        <f t="shared" si="3"/>
        <v>2041</v>
      </c>
      <c r="C51" s="328">
        <f>'Provincial spending Projection '!C61</f>
        <v>20610.804934321317</v>
      </c>
      <c r="D51" s="297">
        <f t="shared" si="1"/>
        <v>4.0480380000000071</v>
      </c>
      <c r="E51" s="329"/>
      <c r="F51" s="341">
        <f>'Provincial spending Projection '!J61/100*'Type of service'!G53*'Private spending by service'!$D$11/100</f>
        <v>3.3484544061797884E-2</v>
      </c>
      <c r="G51" s="341">
        <f>'Provincial spending Projection '!J61/100*'Type of service'!K53*'Private spending by service'!$D$12/100</f>
        <v>3.4336216160761011E-2</v>
      </c>
      <c r="H51" s="341">
        <f>'Provincial spending Projection '!J61/100*'Type of service'!O53*'Private spending by service'!$D$13/100</f>
        <v>0.11741185526132884</v>
      </c>
      <c r="I51" s="341">
        <f>'Provincial spending Projection '!J61/100*'Type of service'!S53*'Private spending by service'!$D$14/100</f>
        <v>9.0408268966854291E-2</v>
      </c>
      <c r="J51" s="341">
        <f>'Provincial spending Projection '!J61/100*'Type of service'!AA53*'Private spending by service'!$D$15/100</f>
        <v>2.6023314134984228E-3</v>
      </c>
      <c r="K51" s="341">
        <f>'Provincial spending Projection '!J61/100*'Type of service'!AE53*'Private spending by service'!$D$16/100</f>
        <v>4.932904208524283E-2</v>
      </c>
      <c r="M51" s="331">
        <f>'Provincial spending Projection '!O61/100*'Type of service'!G53*'Private spending by service'!$D$11/100</f>
        <v>1.1739610438877104E-2</v>
      </c>
      <c r="N51" s="331">
        <f>'Provincial spending Projection '!O61/100*'Type of service'!K53*'Private spending by service'!$D$12/100</f>
        <v>1.2038204878300721E-2</v>
      </c>
      <c r="O51" s="331">
        <f>'Provincial spending Projection '!O61/100*'Type of service'!O53*'Private spending by service'!$D$13/100</f>
        <v>4.1164348516436543E-2</v>
      </c>
      <c r="P51" s="331">
        <f>'Provincial spending Projection '!O61/100*'Type of service'!S53*'Private spending by service'!$D$14/100</f>
        <v>3.1696948184968182E-2</v>
      </c>
      <c r="Q51" s="331">
        <f>'Provincial spending Projection '!O61/100*'Type of service'!AA53*'Private spending by service'!$D$15/100</f>
        <v>9.1237189823881865E-4</v>
      </c>
      <c r="R51" s="331">
        <f>'Provincial spending Projection '!O61/100*'Type of service'!AE53*'Private spending by service'!$D$16/100</f>
        <v>1.7294657987128374E-2</v>
      </c>
      <c r="T51" s="331">
        <f>'Provincial spending Projection '!T61/100*'Type of service'!G53*'Private spending by service'!$D$11/100</f>
        <v>6.3363291885368891E-2</v>
      </c>
      <c r="U51" s="331">
        <f>'Provincial spending Projection '!T61/100*'Type of service'!K53*'Private spending by service'!$D$12/100</f>
        <v>6.4974923439844595E-2</v>
      </c>
      <c r="V51" s="331">
        <f>'Provincial spending Projection '!T61/100*'Type of service'!O53*'Private spending by service'!$D$13/100</f>
        <v>0.22218016891602288</v>
      </c>
      <c r="W51" s="331">
        <f>'Provincial spending Projection '!T61/100*'Type of service'!S53*'Private spending by service'!$D$14/100</f>
        <v>0.17108088809049601</v>
      </c>
      <c r="X51" s="331">
        <f>'Provincial spending Projection '!T61/100*'Type of service'!AA53*'Private spending by service'!$D$15/100</f>
        <v>4.9244297497868213E-3</v>
      </c>
      <c r="Y51" s="331">
        <f>'Provincial spending Projection '!T61/100*'Type of service'!AE53*'Private spending by service'!$D$16/100</f>
        <v>9.3346066958663029E-2</v>
      </c>
      <c r="Z51" s="250"/>
      <c r="AA51" s="331">
        <f>'Provincial spending Projection '!Y61/100*'Type of service'!G53*'Private spending by service'!$D$11/100</f>
        <v>4.9062032088363496E-2</v>
      </c>
      <c r="AB51" s="331">
        <f>'Provincial spending Projection '!Y61/100*'Type of service'!K53*'Private spending by service'!$D$12/100</f>
        <v>5.0309914208871882E-2</v>
      </c>
      <c r="AC51" s="331">
        <f>'Provincial spending Projection '!Y61/100*'Type of service'!O53*'Private spending by service'!$D$13/100</f>
        <v>0.17203352686404505</v>
      </c>
      <c r="AD51" s="331">
        <f>'Provincial spending Projection '!Y61/100*'Type of service'!S53*'Private spending by service'!$D$14/100</f>
        <v>0.13246748663858146</v>
      </c>
      <c r="AE51" s="331">
        <f>'Provincial spending Projection '!Y61/100*'Type of service'!AA53*'Private spending by service'!$D$15/100</f>
        <v>3.8129731459978157E-3</v>
      </c>
      <c r="AF51" s="331">
        <f>'Provincial spending Projection '!Y61/100*'Type of service'!AE53*'Private spending by service'!$D$16/100</f>
        <v>7.2277616837422454E-2</v>
      </c>
      <c r="AG51" s="250"/>
      <c r="AH51" s="331">
        <f>'Provincial spending Projection '!AD61/100*'Type of service'!G53*'Private spending by service'!$D$11/100</f>
        <v>0.53437043140519169</v>
      </c>
      <c r="AI51" s="331">
        <f>'Provincial spending Projection '!AD61/100*'Type of service'!K53*'Private spending by service'!$D$12/100</f>
        <v>0.5479620271604978</v>
      </c>
      <c r="AJ51" s="331">
        <f>'Provincial spending Projection '!AD61/100*'Type of service'!O53*'Private spending by service'!$D$13/100</f>
        <v>1.8737428119757846</v>
      </c>
      <c r="AK51" s="331">
        <f>'Provincial spending Projection '!AD61/100*'Type of service'!S53*'Private spending by service'!$D$14/100</f>
        <v>1.4428001647940178</v>
      </c>
      <c r="AL51" s="331">
        <f>'Provincial spending Projection '!AD61/100*'Type of service'!AA53*'Private spending by service'!$D$15/100</f>
        <v>4.1529875918990447E-2</v>
      </c>
      <c r="AM51" s="331">
        <f>'Provincial spending Projection '!AD61/100*'Type of service'!AE53*'Private spending by service'!$D$16/100</f>
        <v>0.78722832394692377</v>
      </c>
      <c r="AN51" s="250"/>
      <c r="AO51" s="331">
        <f>'Provincial spending Projection '!AI61/100*'Type of service'!G53*'Private spending by service'!$D$11/100</f>
        <v>0.96398698736193522</v>
      </c>
      <c r="AP51" s="331">
        <f>'Provincial spending Projection '!AI61/100*'Type of service'!K53*'Private spending by service'!$D$12/100</f>
        <v>0.98850578682309764</v>
      </c>
      <c r="AQ51" s="331">
        <f>'Provincial spending Projection '!AI61/100*'Type of service'!O53*'Private spending by service'!$D$13/100</f>
        <v>3.3801714732939634</v>
      </c>
      <c r="AR51" s="331">
        <f>'Provincial spending Projection '!AI61/100*'Type of service'!S53*'Private spending by service'!$D$14/100</f>
        <v>2.6027648658772256</v>
      </c>
      <c r="AS51" s="331">
        <f>'Provincial spending Projection '!AI61/100*'Type of service'!AA53*'Private spending by service'!$D$15/100</f>
        <v>7.4918553909106927E-2</v>
      </c>
      <c r="AT51" s="331">
        <f>'Provincial spending Projection '!AI61/100*'Type of service'!AE53*'Private spending by service'!$D$16/100</f>
        <v>1.4201344531208797</v>
      </c>
      <c r="AU51" s="250"/>
      <c r="AV51" s="331">
        <f>'Provincial spending Projection '!AN61/100*'Type of service'!G53*'Private spending by service'!$D$11/100</f>
        <v>0.11402003473462179</v>
      </c>
      <c r="AW51" s="331">
        <f>'Provincial spending Projection '!AN61/100*'Type of service'!K53*'Private spending by service'!$D$12/100</f>
        <v>0.11692010953113283</v>
      </c>
      <c r="AX51" s="331">
        <f>'Provincial spending Projection '!AN61/100*'Type of service'!O53*'Private spending by service'!$D$13/100</f>
        <v>0.39980546817200102</v>
      </c>
      <c r="AY51" s="331">
        <f>'Provincial spending Projection '!AN61/100*'Type of service'!S53*'Private spending by service'!$D$14/100</f>
        <v>0.30785409378347883</v>
      </c>
      <c r="AZ51" s="331">
        <f>'Provincial spending Projection '!AN61/100*'Type of service'!AA53*'Private spending by service'!$D$15/100</f>
        <v>8.8613396560059329E-3</v>
      </c>
      <c r="BA51" s="331">
        <f>'Provincial spending Projection '!AN61/100*'Type of service'!AE53*'Private spending by service'!$D$16/100</f>
        <v>0.16797299319962761</v>
      </c>
      <c r="BB51" s="250"/>
      <c r="BC51" s="331">
        <f>'Provincial spending Projection '!AS61/100*'Type of service'!G53*'Private spending by service'!$D$11/100</f>
        <v>9.0744430952401783E-2</v>
      </c>
      <c r="BD51" s="331">
        <f>'Provincial spending Projection '!AS61/100*'Type of service'!K53*'Private spending by service'!$D$12/100</f>
        <v>9.3052495826625947E-2</v>
      </c>
      <c r="BE51" s="331">
        <f>'Provincial spending Projection '!AS61/100*'Type of service'!O53*'Private spending by service'!$D$13/100</f>
        <v>0.31819074415621534</v>
      </c>
      <c r="BF51" s="331">
        <f>'Provincial spending Projection '!AS61/100*'Type of service'!S53*'Private spending by service'!$D$14/100</f>
        <v>0.24500996357148491</v>
      </c>
      <c r="BG51" s="331">
        <f>'Provincial spending Projection '!AS61/100*'Type of service'!AA53*'Private spending by service'!$D$15/100</f>
        <v>7.052420449018184E-3</v>
      </c>
      <c r="BH51" s="331">
        <f>'Provincial spending Projection '!AS61/100*'Type of service'!AE53*'Private spending by service'!$D$16/100</f>
        <v>0.13368364356973397</v>
      </c>
      <c r="BI51" s="250"/>
      <c r="BJ51" s="331">
        <f>'Provincial spending Projection '!AX61/100*'Type of service'!G53*'Private spending by service'!$D$11/100</f>
        <v>0.45253703708146004</v>
      </c>
      <c r="BK51" s="331">
        <f>'Provincial spending Projection '!AX61/100*'Type of service'!K53*'Private spending by service'!$D$12/100</f>
        <v>0.46404721824201034</v>
      </c>
      <c r="BL51" s="331">
        <f>'Provincial spending Projection '!AX61/100*'Type of service'!O53*'Private spending by service'!$D$13/100</f>
        <v>1.5867981657488965</v>
      </c>
      <c r="BM51" s="331">
        <f>'Provincial spending Projection '!AX61/100*'Type of service'!S53*'Private spending by service'!$D$14/100</f>
        <v>1.2218500001199422</v>
      </c>
      <c r="BN51" s="331">
        <f>'Provincial spending Projection '!AX61/100*'Type of service'!AA53*'Private spending by service'!$D$15/100</f>
        <v>3.5169997990569996E-2</v>
      </c>
      <c r="BO51" s="331">
        <f>'Provincial spending Projection '!AX61/100*'Type of service'!AE53*'Private spending by service'!$D$16/100</f>
        <v>0.66667231622217982</v>
      </c>
      <c r="BP51" s="250"/>
      <c r="BQ51" s="331">
        <f>'Provincial spending Projection '!BC61/100*'Type of service'!G53*'Private spending by service'!$D$11/100</f>
        <v>0.34218758054939991</v>
      </c>
      <c r="BR51" s="331">
        <f>'Provincial spending Projection '!BC61/100*'Type of service'!K53*'Private spending by service'!$D$12/100</f>
        <v>0.35089104727206949</v>
      </c>
      <c r="BS51" s="331">
        <f>'Provincial spending Projection '!BC61/100*'Type of service'!O53*'Private spending by service'!$D$13/100</f>
        <v>1.1998633938554286</v>
      </c>
      <c r="BT51" s="331">
        <f>'Provincial spending Projection '!BC61/100*'Type of service'!S53*'Private spending by service'!$D$14/100</f>
        <v>0.9239064674833799</v>
      </c>
      <c r="BU51" s="331">
        <f>'Provincial spending Projection '!BC61/100*'Type of service'!AA53*'Private spending by service'!$D$15/100</f>
        <v>2.6593926097045757E-2</v>
      </c>
      <c r="BV51" s="331">
        <f>'Provincial spending Projection '!BC61/100*'Type of service'!AE53*'Private spending by service'!$D$16/100</f>
        <v>0.50410677627313771</v>
      </c>
      <c r="BW51" s="250"/>
      <c r="BX51" s="331">
        <f>'Provincial spending Projection '!BH61/100*'Type of service'!G53*'Private spending by service'!$D$11</f>
        <v>1.8922624091744875</v>
      </c>
      <c r="BY51" s="331">
        <f>'Provincial spending Projection '!BH61/100*'Type of service'!K53*'Private spending by service'!$D$12/100</f>
        <v>1.9403916921904473E-2</v>
      </c>
      <c r="BZ51" s="331">
        <f>'Provincial spending Projection '!BH61/100*'Type of service'!O53*'Private spending by service'!$D$13/100</f>
        <v>6.6351221534452373E-2</v>
      </c>
      <c r="CA51" s="331">
        <f>'Provincial spending Projection '!BH61/100*'Type of service'!S53*'Private spending by service'!$D$14/100</f>
        <v>5.1091085047711163E-2</v>
      </c>
      <c r="CB51" s="331">
        <f>'Provincial spending Projection '!BH61/100*'Type of service'!AA53*'Private spending by service'!$D$15/100</f>
        <v>1.470616981043216E-3</v>
      </c>
      <c r="CC51" s="331">
        <f>'Provincial spending Projection '!BH61/100*'Type of service'!AE53*'Private spending by service'!$D$16/100</f>
        <v>2.7876590419215461E-2</v>
      </c>
      <c r="CE51" s="333">
        <f t="shared" si="0"/>
        <v>28.036614978881197</v>
      </c>
    </row>
    <row r="52" spans="1:83" ht="18.75">
      <c r="A52" s="348">
        <f t="shared" si="2"/>
        <v>27</v>
      </c>
      <c r="B52" s="8">
        <f t="shared" si="3"/>
        <v>2042</v>
      </c>
      <c r="C52" s="328">
        <f>'Provincial spending Projection '!C62</f>
        <v>21445.138150168517</v>
      </c>
      <c r="D52" s="297">
        <f t="shared" si="1"/>
        <v>4.048037999999992</v>
      </c>
      <c r="E52" s="329"/>
      <c r="F52" s="341">
        <f>'Provincial spending Projection '!J62/100*'Type of service'!G54*'Private spending by service'!$D$11/100</f>
        <v>3.3484544061797884E-2</v>
      </c>
      <c r="G52" s="341">
        <f>'Provincial spending Projection '!J62/100*'Type of service'!K54*'Private spending by service'!$D$12/100</f>
        <v>3.4336216160761011E-2</v>
      </c>
      <c r="H52" s="341">
        <f>'Provincial spending Projection '!J62/100*'Type of service'!O54*'Private spending by service'!$D$13/100</f>
        <v>0.11741185526132884</v>
      </c>
      <c r="I52" s="341">
        <f>'Provincial spending Projection '!J62/100*'Type of service'!S54*'Private spending by service'!$D$14/100</f>
        <v>9.0408268966854291E-2</v>
      </c>
      <c r="J52" s="341">
        <f>'Provincial spending Projection '!J62/100*'Type of service'!AA54*'Private spending by service'!$D$15/100</f>
        <v>2.6023314134984228E-3</v>
      </c>
      <c r="K52" s="341">
        <f>'Provincial spending Projection '!J62/100*'Type of service'!AE54*'Private spending by service'!$D$16/100</f>
        <v>4.932904208524283E-2</v>
      </c>
      <c r="M52" s="331">
        <f>'Provincial spending Projection '!O62/100*'Type of service'!G54*'Private spending by service'!$D$11/100</f>
        <v>1.1739610438877104E-2</v>
      </c>
      <c r="N52" s="331">
        <f>'Provincial spending Projection '!O62/100*'Type of service'!K54*'Private spending by service'!$D$12/100</f>
        <v>1.2038204878300721E-2</v>
      </c>
      <c r="O52" s="331">
        <f>'Provincial spending Projection '!O62/100*'Type of service'!O54*'Private spending by service'!$D$13/100</f>
        <v>4.1164348516436543E-2</v>
      </c>
      <c r="P52" s="331">
        <f>'Provincial spending Projection '!O62/100*'Type of service'!S54*'Private spending by service'!$D$14/100</f>
        <v>3.1696948184968182E-2</v>
      </c>
      <c r="Q52" s="331">
        <f>'Provincial spending Projection '!O62/100*'Type of service'!AA54*'Private spending by service'!$D$15/100</f>
        <v>9.1237189823881865E-4</v>
      </c>
      <c r="R52" s="331">
        <f>'Provincial spending Projection '!O62/100*'Type of service'!AE54*'Private spending by service'!$D$16/100</f>
        <v>1.7294657987128374E-2</v>
      </c>
      <c r="T52" s="331">
        <f>'Provincial spending Projection '!T62/100*'Type of service'!G54*'Private spending by service'!$D$11/100</f>
        <v>6.3363291885368891E-2</v>
      </c>
      <c r="U52" s="331">
        <f>'Provincial spending Projection '!T62/100*'Type of service'!K54*'Private spending by service'!$D$12/100</f>
        <v>6.4974923439844595E-2</v>
      </c>
      <c r="V52" s="331">
        <f>'Provincial spending Projection '!T62/100*'Type of service'!O54*'Private spending by service'!$D$13/100</f>
        <v>0.22218016891602288</v>
      </c>
      <c r="W52" s="331">
        <f>'Provincial spending Projection '!T62/100*'Type of service'!S54*'Private spending by service'!$D$14/100</f>
        <v>0.17108088809049601</v>
      </c>
      <c r="X52" s="331">
        <f>'Provincial spending Projection '!T62/100*'Type of service'!AA54*'Private spending by service'!$D$15/100</f>
        <v>4.9244297497868213E-3</v>
      </c>
      <c r="Y52" s="331">
        <f>'Provincial spending Projection '!T62/100*'Type of service'!AE54*'Private spending by service'!$D$16/100</f>
        <v>9.3346066958663029E-2</v>
      </c>
      <c r="Z52" s="250"/>
      <c r="AA52" s="331">
        <f>'Provincial spending Projection '!Y62/100*'Type of service'!G54*'Private spending by service'!$D$11/100</f>
        <v>4.9062032088363496E-2</v>
      </c>
      <c r="AB52" s="331">
        <f>'Provincial spending Projection '!Y62/100*'Type of service'!K54*'Private spending by service'!$D$12/100</f>
        <v>5.0309914208871882E-2</v>
      </c>
      <c r="AC52" s="331">
        <f>'Provincial spending Projection '!Y62/100*'Type of service'!O54*'Private spending by service'!$D$13/100</f>
        <v>0.17203352686404505</v>
      </c>
      <c r="AD52" s="331">
        <f>'Provincial spending Projection '!Y62/100*'Type of service'!S54*'Private spending by service'!$D$14/100</f>
        <v>0.13246748663858146</v>
      </c>
      <c r="AE52" s="331">
        <f>'Provincial spending Projection '!Y62/100*'Type of service'!AA54*'Private spending by service'!$D$15/100</f>
        <v>3.8129731459978157E-3</v>
      </c>
      <c r="AF52" s="331">
        <f>'Provincial spending Projection '!Y62/100*'Type of service'!AE54*'Private spending by service'!$D$16/100</f>
        <v>7.2277616837422454E-2</v>
      </c>
      <c r="AG52" s="250"/>
      <c r="AH52" s="331">
        <f>'Provincial spending Projection '!AD62/100*'Type of service'!G54*'Private spending by service'!$D$11/100</f>
        <v>0.5343704314051918</v>
      </c>
      <c r="AI52" s="331">
        <f>'Provincial spending Projection '!AD62/100*'Type of service'!K54*'Private spending by service'!$D$12/100</f>
        <v>0.5479620271604978</v>
      </c>
      <c r="AJ52" s="331">
        <f>'Provincial spending Projection '!AD62/100*'Type of service'!O54*'Private spending by service'!$D$13/100</f>
        <v>1.8737428119757846</v>
      </c>
      <c r="AK52" s="331">
        <f>'Provincial spending Projection '!AD62/100*'Type of service'!S54*'Private spending by service'!$D$14/100</f>
        <v>1.4428001647940181</v>
      </c>
      <c r="AL52" s="331">
        <f>'Provincial spending Projection '!AD62/100*'Type of service'!AA54*'Private spending by service'!$D$15/100</f>
        <v>4.1529875918990461E-2</v>
      </c>
      <c r="AM52" s="331">
        <f>'Provincial spending Projection '!AD62/100*'Type of service'!AE54*'Private spending by service'!$D$16/100</f>
        <v>0.78722832394692377</v>
      </c>
      <c r="AN52" s="250"/>
      <c r="AO52" s="331">
        <f>'Provincial spending Projection '!AI62/100*'Type of service'!G54*'Private spending by service'!$D$11/100</f>
        <v>0.96398698736193522</v>
      </c>
      <c r="AP52" s="331">
        <f>'Provincial spending Projection '!AI62/100*'Type of service'!K54*'Private spending by service'!$D$12/100</f>
        <v>0.98850578682309764</v>
      </c>
      <c r="AQ52" s="331">
        <f>'Provincial spending Projection '!AI62/100*'Type of service'!O54*'Private spending by service'!$D$13/100</f>
        <v>3.3801714732939634</v>
      </c>
      <c r="AR52" s="331">
        <f>'Provincial spending Projection '!AI62/100*'Type of service'!S54*'Private spending by service'!$D$14/100</f>
        <v>2.6027648658772256</v>
      </c>
      <c r="AS52" s="331">
        <f>'Provincial spending Projection '!AI62/100*'Type of service'!AA54*'Private spending by service'!$D$15/100</f>
        <v>7.4918553909106927E-2</v>
      </c>
      <c r="AT52" s="331">
        <f>'Provincial spending Projection '!AI62/100*'Type of service'!AE54*'Private spending by service'!$D$16/100</f>
        <v>1.4201344531208797</v>
      </c>
      <c r="AU52" s="250"/>
      <c r="AV52" s="331">
        <f>'Provincial spending Projection '!AN62/100*'Type of service'!G54*'Private spending by service'!$D$11/100</f>
        <v>0.11402003473462179</v>
      </c>
      <c r="AW52" s="331">
        <f>'Provincial spending Projection '!AN62/100*'Type of service'!K54*'Private spending by service'!$D$12/100</f>
        <v>0.11692010953113283</v>
      </c>
      <c r="AX52" s="331">
        <f>'Provincial spending Projection '!AN62/100*'Type of service'!O54*'Private spending by service'!$D$13/100</f>
        <v>0.39980546817200102</v>
      </c>
      <c r="AY52" s="331">
        <f>'Provincial spending Projection '!AN62/100*'Type of service'!S54*'Private spending by service'!$D$14/100</f>
        <v>0.30785409378347883</v>
      </c>
      <c r="AZ52" s="331">
        <f>'Provincial spending Projection '!AN62/100*'Type of service'!AA54*'Private spending by service'!$D$15/100</f>
        <v>8.8613396560059329E-3</v>
      </c>
      <c r="BA52" s="331">
        <f>'Provincial spending Projection '!AN62/100*'Type of service'!AE54*'Private spending by service'!$D$16/100</f>
        <v>0.16797299319962761</v>
      </c>
      <c r="BB52" s="250"/>
      <c r="BC52" s="331">
        <f>'Provincial spending Projection '!AS62/100*'Type of service'!G54*'Private spending by service'!$D$11/100</f>
        <v>9.0744430952401825E-2</v>
      </c>
      <c r="BD52" s="331">
        <f>'Provincial spending Projection '!AS62/100*'Type of service'!K54*'Private spending by service'!$D$12/100</f>
        <v>9.3052495826625947E-2</v>
      </c>
      <c r="BE52" s="331">
        <f>'Provincial spending Projection '!AS62/100*'Type of service'!O54*'Private spending by service'!$D$13/100</f>
        <v>0.31819074415621534</v>
      </c>
      <c r="BF52" s="331">
        <f>'Provincial spending Projection '!AS62/100*'Type of service'!S54*'Private spending by service'!$D$14/100</f>
        <v>0.24500996357148491</v>
      </c>
      <c r="BG52" s="331">
        <f>'Provincial spending Projection '!AS62/100*'Type of service'!AA54*'Private spending by service'!$D$15/100</f>
        <v>7.0524204490181848E-3</v>
      </c>
      <c r="BH52" s="331">
        <f>'Provincial spending Projection '!AS62/100*'Type of service'!AE54*'Private spending by service'!$D$16/100</f>
        <v>0.13368364356973397</v>
      </c>
      <c r="BI52" s="250"/>
      <c r="BJ52" s="331">
        <f>'Provincial spending Projection '!AX62/100*'Type of service'!G54*'Private spending by service'!$D$11/100</f>
        <v>0.45253703708146004</v>
      </c>
      <c r="BK52" s="331">
        <f>'Provincial spending Projection '!AX62/100*'Type of service'!K54*'Private spending by service'!$D$12/100</f>
        <v>0.46404721824201034</v>
      </c>
      <c r="BL52" s="331">
        <f>'Provincial spending Projection '!AX62/100*'Type of service'!O54*'Private spending by service'!$D$13/100</f>
        <v>1.5867981657488965</v>
      </c>
      <c r="BM52" s="331">
        <f>'Provincial spending Projection '!AX62/100*'Type of service'!S54*'Private spending by service'!$D$14/100</f>
        <v>1.2218500001199422</v>
      </c>
      <c r="BN52" s="331">
        <f>'Provincial spending Projection '!AX62/100*'Type of service'!AA54*'Private spending by service'!$D$15/100</f>
        <v>3.5169997990569996E-2</v>
      </c>
      <c r="BO52" s="331">
        <f>'Provincial spending Projection '!AX62/100*'Type of service'!AE54*'Private spending by service'!$D$16/100</f>
        <v>0.66667231622217982</v>
      </c>
      <c r="BP52" s="250"/>
      <c r="BQ52" s="331">
        <f>'Provincial spending Projection '!BC62/100*'Type of service'!G54*'Private spending by service'!$D$11/100</f>
        <v>0.34218758054939991</v>
      </c>
      <c r="BR52" s="331">
        <f>'Provincial spending Projection '!BC62/100*'Type of service'!K54*'Private spending by service'!$D$12/100</f>
        <v>0.35089104727206949</v>
      </c>
      <c r="BS52" s="331">
        <f>'Provincial spending Projection '!BC62/100*'Type of service'!O54*'Private spending by service'!$D$13/100</f>
        <v>1.1998633938554286</v>
      </c>
      <c r="BT52" s="331">
        <f>'Provincial spending Projection '!BC62/100*'Type of service'!S54*'Private spending by service'!$D$14/100</f>
        <v>0.9239064674833799</v>
      </c>
      <c r="BU52" s="331">
        <f>'Provincial spending Projection '!BC62/100*'Type of service'!AA54*'Private spending by service'!$D$15/100</f>
        <v>2.6593926097045757E-2</v>
      </c>
      <c r="BV52" s="331">
        <f>'Provincial spending Projection '!BC62/100*'Type of service'!AE54*'Private spending by service'!$D$16/100</f>
        <v>0.50410677627313771</v>
      </c>
      <c r="BW52" s="250"/>
      <c r="BX52" s="331">
        <f>'Provincial spending Projection '!BH62/100*'Type of service'!G54*'Private spending by service'!$D$11</f>
        <v>1.8922624091744864</v>
      </c>
      <c r="BY52" s="331">
        <f>'Provincial spending Projection '!BH62/100*'Type of service'!K54*'Private spending by service'!$D$12/100</f>
        <v>1.9403916921904466E-2</v>
      </c>
      <c r="BZ52" s="331">
        <f>'Provincial spending Projection '!BH62/100*'Type of service'!O54*'Private spending by service'!$D$13/100</f>
        <v>6.6351221534452345E-2</v>
      </c>
      <c r="CA52" s="331">
        <f>'Provincial spending Projection '!BH62/100*'Type of service'!S54*'Private spending by service'!$D$14/100</f>
        <v>5.1091085047711149E-2</v>
      </c>
      <c r="CB52" s="331">
        <f>'Provincial spending Projection '!BH62/100*'Type of service'!AA54*'Private spending by service'!$D$15/100</f>
        <v>1.4706169810432151E-3</v>
      </c>
      <c r="CC52" s="331">
        <f>'Provincial spending Projection '!BH62/100*'Type of service'!AE54*'Private spending by service'!$D$16/100</f>
        <v>2.7876590419215447E-2</v>
      </c>
      <c r="CE52" s="333">
        <f t="shared" si="0"/>
        <v>28.036614978881193</v>
      </c>
    </row>
    <row r="53" spans="1:83" ht="18.75">
      <c r="A53" s="348">
        <f t="shared" si="2"/>
        <v>28</v>
      </c>
      <c r="B53" s="8">
        <f t="shared" si="3"/>
        <v>2043</v>
      </c>
      <c r="C53" s="328">
        <f>'Provincial spending Projection '!C63</f>
        <v>22313.245491639835</v>
      </c>
      <c r="D53" s="297">
        <f t="shared" si="1"/>
        <v>4.0480379999999938</v>
      </c>
      <c r="E53" s="329"/>
      <c r="F53" s="341">
        <f>'Provincial spending Projection '!J63/100*'Type of service'!G55*'Private spending by service'!$D$11/100</f>
        <v>3.3484544061797884E-2</v>
      </c>
      <c r="G53" s="341">
        <f>'Provincial spending Projection '!J63/100*'Type of service'!K55*'Private spending by service'!$D$12/100</f>
        <v>3.4336216160761011E-2</v>
      </c>
      <c r="H53" s="341">
        <f>'Provincial spending Projection '!J63/100*'Type of service'!O55*'Private spending by service'!$D$13/100</f>
        <v>0.11741185526132884</v>
      </c>
      <c r="I53" s="341">
        <f>'Provincial spending Projection '!J63/100*'Type of service'!S55*'Private spending by service'!$D$14/100</f>
        <v>9.0408268966854291E-2</v>
      </c>
      <c r="J53" s="341">
        <f>'Provincial spending Projection '!J63/100*'Type of service'!AA55*'Private spending by service'!$D$15/100</f>
        <v>2.6023314134984228E-3</v>
      </c>
      <c r="K53" s="341">
        <f>'Provincial spending Projection '!J63/100*'Type of service'!AE55*'Private spending by service'!$D$16/100</f>
        <v>4.932904208524283E-2</v>
      </c>
      <c r="M53" s="331">
        <f>'Provincial spending Projection '!O63/100*'Type of service'!G55*'Private spending by service'!$D$11/100</f>
        <v>1.1739610438877104E-2</v>
      </c>
      <c r="N53" s="331">
        <f>'Provincial spending Projection '!O63/100*'Type of service'!K55*'Private spending by service'!$D$12/100</f>
        <v>1.2038204878300721E-2</v>
      </c>
      <c r="O53" s="331">
        <f>'Provincial spending Projection '!O63/100*'Type of service'!O55*'Private spending by service'!$D$13/100</f>
        <v>4.1164348516436543E-2</v>
      </c>
      <c r="P53" s="331">
        <f>'Provincial spending Projection '!O63/100*'Type of service'!S55*'Private spending by service'!$D$14/100</f>
        <v>3.1696948184968182E-2</v>
      </c>
      <c r="Q53" s="331">
        <f>'Provincial spending Projection '!O63/100*'Type of service'!AA55*'Private spending by service'!$D$15/100</f>
        <v>9.1237189823881865E-4</v>
      </c>
      <c r="R53" s="331">
        <f>'Provincial spending Projection '!O63/100*'Type of service'!AE55*'Private spending by service'!$D$16/100</f>
        <v>1.7294657987128374E-2</v>
      </c>
      <c r="T53" s="331">
        <f>'Provincial spending Projection '!T63/100*'Type of service'!G55*'Private spending by service'!$D$11/100</f>
        <v>6.3363291885368891E-2</v>
      </c>
      <c r="U53" s="331">
        <f>'Provincial spending Projection '!T63/100*'Type of service'!K55*'Private spending by service'!$D$12/100</f>
        <v>6.4974923439844595E-2</v>
      </c>
      <c r="V53" s="331">
        <f>'Provincial spending Projection '!T63/100*'Type of service'!O55*'Private spending by service'!$D$13/100</f>
        <v>0.22218016891602288</v>
      </c>
      <c r="W53" s="331">
        <f>'Provincial spending Projection '!T63/100*'Type of service'!S55*'Private spending by service'!$D$14/100</f>
        <v>0.17108088809049601</v>
      </c>
      <c r="X53" s="331">
        <f>'Provincial spending Projection '!T63/100*'Type of service'!AA55*'Private spending by service'!$D$15/100</f>
        <v>4.9244297497868213E-3</v>
      </c>
      <c r="Y53" s="331">
        <f>'Provincial spending Projection '!T63/100*'Type of service'!AE55*'Private spending by service'!$D$16/100</f>
        <v>9.3346066958663029E-2</v>
      </c>
      <c r="Z53" s="250"/>
      <c r="AA53" s="331">
        <f>'Provincial spending Projection '!Y63/100*'Type of service'!G55*'Private spending by service'!$D$11/100</f>
        <v>4.9062032088363496E-2</v>
      </c>
      <c r="AB53" s="331">
        <f>'Provincial spending Projection '!Y63/100*'Type of service'!K55*'Private spending by service'!$D$12/100</f>
        <v>5.0309914208871882E-2</v>
      </c>
      <c r="AC53" s="331">
        <f>'Provincial spending Projection '!Y63/100*'Type of service'!O55*'Private spending by service'!$D$13/100</f>
        <v>0.17203352686404505</v>
      </c>
      <c r="AD53" s="331">
        <f>'Provincial spending Projection '!Y63/100*'Type of service'!S55*'Private spending by service'!$D$14/100</f>
        <v>0.13246748663858146</v>
      </c>
      <c r="AE53" s="331">
        <f>'Provincial spending Projection '!Y63/100*'Type of service'!AA55*'Private spending by service'!$D$15/100</f>
        <v>3.8129731459978157E-3</v>
      </c>
      <c r="AF53" s="331">
        <f>'Provincial spending Projection '!Y63/100*'Type of service'!AE55*'Private spending by service'!$D$16/100</f>
        <v>7.2277616837422454E-2</v>
      </c>
      <c r="AG53" s="250"/>
      <c r="AH53" s="331">
        <f>'Provincial spending Projection '!AD63/100*'Type of service'!G55*'Private spending by service'!$D$11/100</f>
        <v>0.5343704314051918</v>
      </c>
      <c r="AI53" s="331">
        <f>'Provincial spending Projection '!AD63/100*'Type of service'!K55*'Private spending by service'!$D$12/100</f>
        <v>0.5479620271604978</v>
      </c>
      <c r="AJ53" s="331">
        <f>'Provincial spending Projection '!AD63/100*'Type of service'!O55*'Private spending by service'!$D$13/100</f>
        <v>1.8737428119757846</v>
      </c>
      <c r="AK53" s="331">
        <f>'Provincial spending Projection '!AD63/100*'Type of service'!S55*'Private spending by service'!$D$14/100</f>
        <v>1.4428001647940181</v>
      </c>
      <c r="AL53" s="331">
        <f>'Provincial spending Projection '!AD63/100*'Type of service'!AA55*'Private spending by service'!$D$15/100</f>
        <v>4.1529875918990461E-2</v>
      </c>
      <c r="AM53" s="331">
        <f>'Provincial spending Projection '!AD63/100*'Type of service'!AE55*'Private spending by service'!$D$16/100</f>
        <v>0.78722832394692377</v>
      </c>
      <c r="AN53" s="250"/>
      <c r="AO53" s="331">
        <f>'Provincial spending Projection '!AI63/100*'Type of service'!G55*'Private spending by service'!$D$11/100</f>
        <v>0.96398698736193522</v>
      </c>
      <c r="AP53" s="331">
        <f>'Provincial spending Projection '!AI63/100*'Type of service'!K55*'Private spending by service'!$D$12/100</f>
        <v>0.98850578682309764</v>
      </c>
      <c r="AQ53" s="331">
        <f>'Provincial spending Projection '!AI63/100*'Type of service'!O55*'Private spending by service'!$D$13/100</f>
        <v>3.3801714732939634</v>
      </c>
      <c r="AR53" s="331">
        <f>'Provincial spending Projection '!AI63/100*'Type of service'!S55*'Private spending by service'!$D$14/100</f>
        <v>2.6027648658772256</v>
      </c>
      <c r="AS53" s="331">
        <f>'Provincial spending Projection '!AI63/100*'Type of service'!AA55*'Private spending by service'!$D$15/100</f>
        <v>7.4918553909106927E-2</v>
      </c>
      <c r="AT53" s="331">
        <f>'Provincial spending Projection '!AI63/100*'Type of service'!AE55*'Private spending by service'!$D$16/100</f>
        <v>1.4201344531208797</v>
      </c>
      <c r="AU53" s="250"/>
      <c r="AV53" s="331">
        <f>'Provincial spending Projection '!AN63/100*'Type of service'!G55*'Private spending by service'!$D$11/100</f>
        <v>0.11402003473462179</v>
      </c>
      <c r="AW53" s="331">
        <f>'Provincial spending Projection '!AN63/100*'Type of service'!K55*'Private spending by service'!$D$12/100</f>
        <v>0.11692010953113283</v>
      </c>
      <c r="AX53" s="331">
        <f>'Provincial spending Projection '!AN63/100*'Type of service'!O55*'Private spending by service'!$D$13/100</f>
        <v>0.39980546817200102</v>
      </c>
      <c r="AY53" s="331">
        <f>'Provincial spending Projection '!AN63/100*'Type of service'!S55*'Private spending by service'!$D$14/100</f>
        <v>0.30785409378347883</v>
      </c>
      <c r="AZ53" s="331">
        <f>'Provincial spending Projection '!AN63/100*'Type of service'!AA55*'Private spending by service'!$D$15/100</f>
        <v>8.8613396560059329E-3</v>
      </c>
      <c r="BA53" s="331">
        <f>'Provincial spending Projection '!AN63/100*'Type of service'!AE55*'Private spending by service'!$D$16/100</f>
        <v>0.16797299319962761</v>
      </c>
      <c r="BB53" s="250"/>
      <c r="BC53" s="331">
        <f>'Provincial spending Projection '!AS63/100*'Type of service'!G55*'Private spending by service'!$D$11/100</f>
        <v>9.0744430952401825E-2</v>
      </c>
      <c r="BD53" s="331">
        <f>'Provincial spending Projection '!AS63/100*'Type of service'!K55*'Private spending by service'!$D$12/100</f>
        <v>9.3052495826625947E-2</v>
      </c>
      <c r="BE53" s="331">
        <f>'Provincial spending Projection '!AS63/100*'Type of service'!O55*'Private spending by service'!$D$13/100</f>
        <v>0.31819074415621534</v>
      </c>
      <c r="BF53" s="331">
        <f>'Provincial spending Projection '!AS63/100*'Type of service'!S55*'Private spending by service'!$D$14/100</f>
        <v>0.24500996357148491</v>
      </c>
      <c r="BG53" s="331">
        <f>'Provincial spending Projection '!AS63/100*'Type of service'!AA55*'Private spending by service'!$D$15/100</f>
        <v>7.0524204490181848E-3</v>
      </c>
      <c r="BH53" s="331">
        <f>'Provincial spending Projection '!AS63/100*'Type of service'!AE55*'Private spending by service'!$D$16/100</f>
        <v>0.13368364356973397</v>
      </c>
      <c r="BI53" s="250"/>
      <c r="BJ53" s="331">
        <f>'Provincial spending Projection '!AX63/100*'Type of service'!G55*'Private spending by service'!$D$11/100</f>
        <v>0.45253703708145987</v>
      </c>
      <c r="BK53" s="331">
        <f>'Provincial spending Projection '!AX63/100*'Type of service'!K55*'Private spending by service'!$D$12/100</f>
        <v>0.46404721824201012</v>
      </c>
      <c r="BL53" s="331">
        <f>'Provincial spending Projection '!AX63/100*'Type of service'!O55*'Private spending by service'!$D$13/100</f>
        <v>1.5867981657488961</v>
      </c>
      <c r="BM53" s="331">
        <f>'Provincial spending Projection '!AX63/100*'Type of service'!S55*'Private spending by service'!$D$14/100</f>
        <v>1.2218500001199417</v>
      </c>
      <c r="BN53" s="331">
        <f>'Provincial spending Projection '!AX63/100*'Type of service'!AA55*'Private spending by service'!$D$15/100</f>
        <v>3.5169997990569989E-2</v>
      </c>
      <c r="BO53" s="331">
        <f>'Provincial spending Projection '!AX63/100*'Type of service'!AE55*'Private spending by service'!$D$16/100</f>
        <v>0.66667231622217971</v>
      </c>
      <c r="BP53" s="250"/>
      <c r="BQ53" s="331">
        <f>'Provincial spending Projection '!BC63/100*'Type of service'!G55*'Private spending by service'!$D$11/100</f>
        <v>0.34218758054939991</v>
      </c>
      <c r="BR53" s="331">
        <f>'Provincial spending Projection '!BC63/100*'Type of service'!K55*'Private spending by service'!$D$12/100</f>
        <v>0.35089104727206949</v>
      </c>
      <c r="BS53" s="331">
        <f>'Provincial spending Projection '!BC63/100*'Type of service'!O55*'Private spending by service'!$D$13/100</f>
        <v>1.1998633938554286</v>
      </c>
      <c r="BT53" s="331">
        <f>'Provincial spending Projection '!BC63/100*'Type of service'!S55*'Private spending by service'!$D$14/100</f>
        <v>0.9239064674833799</v>
      </c>
      <c r="BU53" s="331">
        <f>'Provincial spending Projection '!BC63/100*'Type of service'!AA55*'Private spending by service'!$D$15/100</f>
        <v>2.6593926097045757E-2</v>
      </c>
      <c r="BV53" s="331">
        <f>'Provincial spending Projection '!BC63/100*'Type of service'!AE55*'Private spending by service'!$D$16/100</f>
        <v>0.50410677627313771</v>
      </c>
      <c r="BW53" s="250"/>
      <c r="BX53" s="331">
        <f>'Provincial spending Projection '!BH63/100*'Type of service'!G55*'Private spending by service'!$D$11</f>
        <v>1.8922624091744868</v>
      </c>
      <c r="BY53" s="331">
        <f>'Provincial spending Projection '!BH63/100*'Type of service'!K55*'Private spending by service'!$D$12/100</f>
        <v>1.9403916921904466E-2</v>
      </c>
      <c r="BZ53" s="331">
        <f>'Provincial spending Projection '!BH63/100*'Type of service'!O55*'Private spending by service'!$D$13/100</f>
        <v>6.6351221534452345E-2</v>
      </c>
      <c r="CA53" s="331">
        <f>'Provincial spending Projection '!BH63/100*'Type of service'!S55*'Private spending by service'!$D$14/100</f>
        <v>5.1091085047711149E-2</v>
      </c>
      <c r="CB53" s="331">
        <f>'Provincial spending Projection '!BH63/100*'Type of service'!AA55*'Private spending by service'!$D$15/100</f>
        <v>1.4706169810432155E-3</v>
      </c>
      <c r="CC53" s="331">
        <f>'Provincial spending Projection '!BH63/100*'Type of service'!AE55*'Private spending by service'!$D$16/100</f>
        <v>2.7876590419215447E-2</v>
      </c>
      <c r="CE53" s="333">
        <f t="shared" si="0"/>
        <v>28.03661497888119</v>
      </c>
    </row>
    <row r="54" spans="1:83" ht="18.75">
      <c r="A54" s="348">
        <f t="shared" si="2"/>
        <v>29</v>
      </c>
      <c r="B54" s="8">
        <f t="shared" si="3"/>
        <v>2044</v>
      </c>
      <c r="C54" s="328">
        <f>'Provincial spending Projection '!C64</f>
        <v>23216.494148174701</v>
      </c>
      <c r="D54" s="297">
        <f t="shared" si="1"/>
        <v>4.0480379999999956</v>
      </c>
      <c r="E54" s="329"/>
      <c r="F54" s="341">
        <f>'Provincial spending Projection '!J64/100*'Type of service'!G56*'Private spending by service'!$D$11/100</f>
        <v>3.3484544061797884E-2</v>
      </c>
      <c r="G54" s="341">
        <f>'Provincial spending Projection '!J64/100*'Type of service'!K56*'Private spending by service'!$D$12/100</f>
        <v>3.4336216160761011E-2</v>
      </c>
      <c r="H54" s="341">
        <f>'Provincial spending Projection '!J64/100*'Type of service'!O56*'Private spending by service'!$D$13/100</f>
        <v>0.11741185526132884</v>
      </c>
      <c r="I54" s="341">
        <f>'Provincial spending Projection '!J64/100*'Type of service'!S56*'Private spending by service'!$D$14/100</f>
        <v>9.0408268966854291E-2</v>
      </c>
      <c r="J54" s="341">
        <f>'Provincial spending Projection '!J64/100*'Type of service'!AA56*'Private spending by service'!$D$15/100</f>
        <v>2.6023314134984228E-3</v>
      </c>
      <c r="K54" s="341">
        <f>'Provincial spending Projection '!J64/100*'Type of service'!AE56*'Private spending by service'!$D$16/100</f>
        <v>4.932904208524283E-2</v>
      </c>
      <c r="M54" s="331">
        <f>'Provincial spending Projection '!O64/100*'Type of service'!G56*'Private spending by service'!$D$11/100</f>
        <v>1.1739610438877104E-2</v>
      </c>
      <c r="N54" s="331">
        <f>'Provincial spending Projection '!O64/100*'Type of service'!K56*'Private spending by service'!$D$12/100</f>
        <v>1.2038204878300721E-2</v>
      </c>
      <c r="O54" s="331">
        <f>'Provincial spending Projection '!O64/100*'Type of service'!O56*'Private spending by service'!$D$13/100</f>
        <v>4.1164348516436543E-2</v>
      </c>
      <c r="P54" s="331">
        <f>'Provincial spending Projection '!O64/100*'Type of service'!S56*'Private spending by service'!$D$14/100</f>
        <v>3.1696948184968182E-2</v>
      </c>
      <c r="Q54" s="331">
        <f>'Provincial spending Projection '!O64/100*'Type of service'!AA56*'Private spending by service'!$D$15/100</f>
        <v>9.1237189823881865E-4</v>
      </c>
      <c r="R54" s="331">
        <f>'Provincial spending Projection '!O64/100*'Type of service'!AE56*'Private spending by service'!$D$16/100</f>
        <v>1.7294657987128374E-2</v>
      </c>
      <c r="T54" s="331">
        <f>'Provincial spending Projection '!T64/100*'Type of service'!G56*'Private spending by service'!$D$11/100</f>
        <v>6.3363291885368891E-2</v>
      </c>
      <c r="U54" s="331">
        <f>'Provincial spending Projection '!T64/100*'Type of service'!K56*'Private spending by service'!$D$12/100</f>
        <v>6.4974923439844595E-2</v>
      </c>
      <c r="V54" s="331">
        <f>'Provincial spending Projection '!T64/100*'Type of service'!O56*'Private spending by service'!$D$13/100</f>
        <v>0.22218016891602288</v>
      </c>
      <c r="W54" s="331">
        <f>'Provincial spending Projection '!T64/100*'Type of service'!S56*'Private spending by service'!$D$14/100</f>
        <v>0.17108088809049601</v>
      </c>
      <c r="X54" s="331">
        <f>'Provincial spending Projection '!T64/100*'Type of service'!AA56*'Private spending by service'!$D$15/100</f>
        <v>4.9244297497868213E-3</v>
      </c>
      <c r="Y54" s="331">
        <f>'Provincial spending Projection '!T64/100*'Type of service'!AE56*'Private spending by service'!$D$16/100</f>
        <v>9.3346066958663029E-2</v>
      </c>
      <c r="Z54" s="250"/>
      <c r="AA54" s="331">
        <f>'Provincial spending Projection '!Y64/100*'Type of service'!G56*'Private spending by service'!$D$11/100</f>
        <v>4.9062032088363496E-2</v>
      </c>
      <c r="AB54" s="331">
        <f>'Provincial spending Projection '!Y64/100*'Type of service'!K56*'Private spending by service'!$D$12/100</f>
        <v>5.0309914208871882E-2</v>
      </c>
      <c r="AC54" s="331">
        <f>'Provincial spending Projection '!Y64/100*'Type of service'!O56*'Private spending by service'!$D$13/100</f>
        <v>0.17203352686404505</v>
      </c>
      <c r="AD54" s="331">
        <f>'Provincial spending Projection '!Y64/100*'Type of service'!S56*'Private spending by service'!$D$14/100</f>
        <v>0.13246748663858146</v>
      </c>
      <c r="AE54" s="331">
        <f>'Provincial spending Projection '!Y64/100*'Type of service'!AA56*'Private spending by service'!$D$15/100</f>
        <v>3.8129731459978157E-3</v>
      </c>
      <c r="AF54" s="331">
        <f>'Provincial spending Projection '!Y64/100*'Type of service'!AE56*'Private spending by service'!$D$16/100</f>
        <v>7.2277616837422454E-2</v>
      </c>
      <c r="AG54" s="250"/>
      <c r="AH54" s="331">
        <f>'Provincial spending Projection '!AD64/100*'Type of service'!G56*'Private spending by service'!$D$11/100</f>
        <v>0.5343704314051918</v>
      </c>
      <c r="AI54" s="331">
        <f>'Provincial spending Projection '!AD64/100*'Type of service'!K56*'Private spending by service'!$D$12/100</f>
        <v>0.5479620271604978</v>
      </c>
      <c r="AJ54" s="331">
        <f>'Provincial spending Projection '!AD64/100*'Type of service'!O56*'Private spending by service'!$D$13/100</f>
        <v>1.8737428119757846</v>
      </c>
      <c r="AK54" s="331">
        <f>'Provincial spending Projection '!AD64/100*'Type of service'!S56*'Private spending by service'!$D$14/100</f>
        <v>1.4428001647940181</v>
      </c>
      <c r="AL54" s="331">
        <f>'Provincial spending Projection '!AD64/100*'Type of service'!AA56*'Private spending by service'!$D$15/100</f>
        <v>4.1529875918990461E-2</v>
      </c>
      <c r="AM54" s="331">
        <f>'Provincial spending Projection '!AD64/100*'Type of service'!AE56*'Private spending by service'!$D$16/100</f>
        <v>0.78722832394692377</v>
      </c>
      <c r="AN54" s="250"/>
      <c r="AO54" s="331">
        <f>'Provincial spending Projection '!AI64/100*'Type of service'!G56*'Private spending by service'!$D$11/100</f>
        <v>0.96398698736193522</v>
      </c>
      <c r="AP54" s="331">
        <f>'Provincial spending Projection '!AI64/100*'Type of service'!K56*'Private spending by service'!$D$12/100</f>
        <v>0.98850578682309764</v>
      </c>
      <c r="AQ54" s="331">
        <f>'Provincial spending Projection '!AI64/100*'Type of service'!O56*'Private spending by service'!$D$13/100</f>
        <v>3.3801714732939634</v>
      </c>
      <c r="AR54" s="331">
        <f>'Provincial spending Projection '!AI64/100*'Type of service'!S56*'Private spending by service'!$D$14/100</f>
        <v>2.6027648658772256</v>
      </c>
      <c r="AS54" s="331">
        <f>'Provincial spending Projection '!AI64/100*'Type of service'!AA56*'Private spending by service'!$D$15/100</f>
        <v>7.4918553909106927E-2</v>
      </c>
      <c r="AT54" s="331">
        <f>'Provincial spending Projection '!AI64/100*'Type of service'!AE56*'Private spending by service'!$D$16/100</f>
        <v>1.4201344531208797</v>
      </c>
      <c r="AU54" s="250"/>
      <c r="AV54" s="331">
        <f>'Provincial spending Projection '!AN64/100*'Type of service'!G56*'Private spending by service'!$D$11/100</f>
        <v>0.11402003473462179</v>
      </c>
      <c r="AW54" s="331">
        <f>'Provincial spending Projection '!AN64/100*'Type of service'!K56*'Private spending by service'!$D$12/100</f>
        <v>0.11692010953113283</v>
      </c>
      <c r="AX54" s="331">
        <f>'Provincial spending Projection '!AN64/100*'Type of service'!O56*'Private spending by service'!$D$13/100</f>
        <v>0.39980546817200102</v>
      </c>
      <c r="AY54" s="331">
        <f>'Provincial spending Projection '!AN64/100*'Type of service'!S56*'Private spending by service'!$D$14/100</f>
        <v>0.30785409378347883</v>
      </c>
      <c r="AZ54" s="331">
        <f>'Provincial spending Projection '!AN64/100*'Type of service'!AA56*'Private spending by service'!$D$15/100</f>
        <v>8.8613396560059329E-3</v>
      </c>
      <c r="BA54" s="331">
        <f>'Provincial spending Projection '!AN64/100*'Type of service'!AE56*'Private spending by service'!$D$16/100</f>
        <v>0.16797299319962761</v>
      </c>
      <c r="BB54" s="250"/>
      <c r="BC54" s="331">
        <f>'Provincial spending Projection '!AS64/100*'Type of service'!G56*'Private spending by service'!$D$11/100</f>
        <v>9.0744430952401769E-2</v>
      </c>
      <c r="BD54" s="331">
        <f>'Provincial spending Projection '!AS64/100*'Type of service'!K56*'Private spending by service'!$D$12/100</f>
        <v>9.3052495826625919E-2</v>
      </c>
      <c r="BE54" s="331">
        <f>'Provincial spending Projection '!AS64/100*'Type of service'!O56*'Private spending by service'!$D$13/100</f>
        <v>0.31819074415621523</v>
      </c>
      <c r="BF54" s="331">
        <f>'Provincial spending Projection '!AS64/100*'Type of service'!S56*'Private spending by service'!$D$14/100</f>
        <v>0.24500996357148483</v>
      </c>
      <c r="BG54" s="331">
        <f>'Provincial spending Projection '!AS64/100*'Type of service'!AA56*'Private spending by service'!$D$15/100</f>
        <v>7.0524204490181822E-3</v>
      </c>
      <c r="BH54" s="331">
        <f>'Provincial spending Projection '!AS64/100*'Type of service'!AE56*'Private spending by service'!$D$16/100</f>
        <v>0.13368364356973392</v>
      </c>
      <c r="BI54" s="250"/>
      <c r="BJ54" s="331">
        <f>'Provincial spending Projection '!AX64/100*'Type of service'!G56*'Private spending by service'!$D$11/100</f>
        <v>0.45253703708145987</v>
      </c>
      <c r="BK54" s="331">
        <f>'Provincial spending Projection '!AX64/100*'Type of service'!K56*'Private spending by service'!$D$12/100</f>
        <v>0.46404721824201012</v>
      </c>
      <c r="BL54" s="331">
        <f>'Provincial spending Projection '!AX64/100*'Type of service'!O56*'Private spending by service'!$D$13/100</f>
        <v>1.5867981657488961</v>
      </c>
      <c r="BM54" s="331">
        <f>'Provincial spending Projection '!AX64/100*'Type of service'!S56*'Private spending by service'!$D$14/100</f>
        <v>1.2218500001199417</v>
      </c>
      <c r="BN54" s="331">
        <f>'Provincial spending Projection '!AX64/100*'Type of service'!AA56*'Private spending by service'!$D$15/100</f>
        <v>3.5169997990569989E-2</v>
      </c>
      <c r="BO54" s="331">
        <f>'Provincial spending Projection '!AX64/100*'Type of service'!AE56*'Private spending by service'!$D$16/100</f>
        <v>0.66667231622217971</v>
      </c>
      <c r="BP54" s="250"/>
      <c r="BQ54" s="331">
        <f>'Provincial spending Projection '!BC64/100*'Type of service'!G56*'Private spending by service'!$D$11/100</f>
        <v>0.34218758054939991</v>
      </c>
      <c r="BR54" s="331">
        <f>'Provincial spending Projection '!BC64/100*'Type of service'!K56*'Private spending by service'!$D$12/100</f>
        <v>0.35089104727206949</v>
      </c>
      <c r="BS54" s="331">
        <f>'Provincial spending Projection '!BC64/100*'Type of service'!O56*'Private spending by service'!$D$13/100</f>
        <v>1.1998633938554286</v>
      </c>
      <c r="BT54" s="331">
        <f>'Provincial spending Projection '!BC64/100*'Type of service'!S56*'Private spending by service'!$D$14/100</f>
        <v>0.9239064674833799</v>
      </c>
      <c r="BU54" s="331">
        <f>'Provincial spending Projection '!BC64/100*'Type of service'!AA56*'Private spending by service'!$D$15/100</f>
        <v>2.6593926097045757E-2</v>
      </c>
      <c r="BV54" s="331">
        <f>'Provincial spending Projection '!BC64/100*'Type of service'!AE56*'Private spending by service'!$D$16/100</f>
        <v>0.50410677627313771</v>
      </c>
      <c r="BW54" s="250"/>
      <c r="BX54" s="331">
        <f>'Provincial spending Projection '!BH64/100*'Type of service'!G56*'Private spending by service'!$D$11</f>
        <v>1.8922624091744864</v>
      </c>
      <c r="BY54" s="331">
        <f>'Provincial spending Projection '!BH64/100*'Type of service'!K56*'Private spending by service'!$D$12/100</f>
        <v>1.9403916921904466E-2</v>
      </c>
      <c r="BZ54" s="331">
        <f>'Provincial spending Projection '!BH64/100*'Type of service'!O56*'Private spending by service'!$D$13/100</f>
        <v>6.6351221534452345E-2</v>
      </c>
      <c r="CA54" s="331">
        <f>'Provincial spending Projection '!BH64/100*'Type of service'!S56*'Private spending by service'!$D$14/100</f>
        <v>5.1091085047711149E-2</v>
      </c>
      <c r="CB54" s="331">
        <f>'Provincial spending Projection '!BH64/100*'Type of service'!AA56*'Private spending by service'!$D$15/100</f>
        <v>1.4706169810432151E-3</v>
      </c>
      <c r="CC54" s="331">
        <f>'Provincial spending Projection '!BH64/100*'Type of service'!AE56*'Private spending by service'!$D$16/100</f>
        <v>2.7876590419215447E-2</v>
      </c>
      <c r="CE54" s="333">
        <f t="shared" si="0"/>
        <v>28.03661497888119</v>
      </c>
    </row>
    <row r="55" spans="1:83" ht="18.75">
      <c r="A55" s="348">
        <f t="shared" si="2"/>
        <v>30</v>
      </c>
      <c r="B55" s="8">
        <f t="shared" si="3"/>
        <v>2045</v>
      </c>
      <c r="C55" s="328">
        <f>'Provincial spending Projection '!C65</f>
        <v>24156.30665356059</v>
      </c>
      <c r="D55" s="297">
        <f t="shared" si="1"/>
        <v>4.0480380000000054</v>
      </c>
      <c r="E55" s="329"/>
      <c r="F55" s="341">
        <f>'Provincial spending Projection '!J65/100*'Type of service'!G57*'Private spending by service'!$D$11/100</f>
        <v>3.3484544061797884E-2</v>
      </c>
      <c r="G55" s="341">
        <f>'Provincial spending Projection '!J65/100*'Type of service'!K57*'Private spending by service'!$D$12/100</f>
        <v>3.4336216160761011E-2</v>
      </c>
      <c r="H55" s="341">
        <f>'Provincial spending Projection '!J65/100*'Type of service'!O57*'Private spending by service'!$D$13/100</f>
        <v>0.11741185526132884</v>
      </c>
      <c r="I55" s="341">
        <f>'Provincial spending Projection '!J65/100*'Type of service'!S57*'Private spending by service'!$D$14/100</f>
        <v>9.0408268966854291E-2</v>
      </c>
      <c r="J55" s="341">
        <f>'Provincial spending Projection '!J65/100*'Type of service'!AA57*'Private spending by service'!$D$15/100</f>
        <v>2.6023314134984228E-3</v>
      </c>
      <c r="K55" s="341">
        <f>'Provincial spending Projection '!J65/100*'Type of service'!AE57*'Private spending by service'!$D$16/100</f>
        <v>4.932904208524283E-2</v>
      </c>
      <c r="M55" s="331">
        <f>'Provincial spending Projection '!O65/100*'Type of service'!G57*'Private spending by service'!$D$11/100</f>
        <v>1.1739610438877104E-2</v>
      </c>
      <c r="N55" s="331">
        <f>'Provincial spending Projection '!O65/100*'Type of service'!K57*'Private spending by service'!$D$12/100</f>
        <v>1.2038204878300721E-2</v>
      </c>
      <c r="O55" s="331">
        <f>'Provincial spending Projection '!O65/100*'Type of service'!O57*'Private spending by service'!$D$13/100</f>
        <v>4.1164348516436543E-2</v>
      </c>
      <c r="P55" s="331">
        <f>'Provincial spending Projection '!O65/100*'Type of service'!S57*'Private spending by service'!$D$14/100</f>
        <v>3.1696948184968182E-2</v>
      </c>
      <c r="Q55" s="331">
        <f>'Provincial spending Projection '!O65/100*'Type of service'!AA57*'Private spending by service'!$D$15/100</f>
        <v>9.1237189823881865E-4</v>
      </c>
      <c r="R55" s="331">
        <f>'Provincial spending Projection '!O65/100*'Type of service'!AE57*'Private spending by service'!$D$16/100</f>
        <v>1.7294657987128374E-2</v>
      </c>
      <c r="T55" s="331">
        <f>'Provincial spending Projection '!T65/100*'Type of service'!G57*'Private spending by service'!$D$11/100</f>
        <v>6.3363291885368891E-2</v>
      </c>
      <c r="U55" s="331">
        <f>'Provincial spending Projection '!T65/100*'Type of service'!K57*'Private spending by service'!$D$12/100</f>
        <v>6.4974923439844595E-2</v>
      </c>
      <c r="V55" s="331">
        <f>'Provincial spending Projection '!T65/100*'Type of service'!O57*'Private spending by service'!$D$13/100</f>
        <v>0.22218016891602288</v>
      </c>
      <c r="W55" s="331">
        <f>'Provincial spending Projection '!T65/100*'Type of service'!S57*'Private spending by service'!$D$14/100</f>
        <v>0.17108088809049601</v>
      </c>
      <c r="X55" s="331">
        <f>'Provincial spending Projection '!T65/100*'Type of service'!AA57*'Private spending by service'!$D$15/100</f>
        <v>4.9244297497868213E-3</v>
      </c>
      <c r="Y55" s="331">
        <f>'Provincial spending Projection '!T65/100*'Type of service'!AE57*'Private spending by service'!$D$16/100</f>
        <v>9.3346066958663029E-2</v>
      </c>
      <c r="Z55" s="250"/>
      <c r="AA55" s="331">
        <f>'Provincial spending Projection '!Y65/100*'Type of service'!G57*'Private spending by service'!$D$11/100</f>
        <v>4.9062032088363496E-2</v>
      </c>
      <c r="AB55" s="331">
        <f>'Provincial spending Projection '!Y65/100*'Type of service'!K57*'Private spending by service'!$D$12/100</f>
        <v>5.0309914208871882E-2</v>
      </c>
      <c r="AC55" s="331">
        <f>'Provincial spending Projection '!Y65/100*'Type of service'!O57*'Private spending by service'!$D$13/100</f>
        <v>0.17203352686404505</v>
      </c>
      <c r="AD55" s="331">
        <f>'Provincial spending Projection '!Y65/100*'Type of service'!S57*'Private spending by service'!$D$14/100</f>
        <v>0.13246748663858146</v>
      </c>
      <c r="AE55" s="331">
        <f>'Provincial spending Projection '!Y65/100*'Type of service'!AA57*'Private spending by service'!$D$15/100</f>
        <v>3.8129731459978157E-3</v>
      </c>
      <c r="AF55" s="331">
        <f>'Provincial spending Projection '!Y65/100*'Type of service'!AE57*'Private spending by service'!$D$16/100</f>
        <v>7.2277616837422454E-2</v>
      </c>
      <c r="AG55" s="250"/>
      <c r="AH55" s="331">
        <f>'Provincial spending Projection '!AD65/100*'Type of service'!G57*'Private spending by service'!$D$11/100</f>
        <v>0.5343704314051918</v>
      </c>
      <c r="AI55" s="331">
        <f>'Provincial spending Projection '!AD65/100*'Type of service'!K57*'Private spending by service'!$D$12/100</f>
        <v>0.5479620271604978</v>
      </c>
      <c r="AJ55" s="331">
        <f>'Provincial spending Projection '!AD65/100*'Type of service'!O57*'Private spending by service'!$D$13/100</f>
        <v>1.8737428119757846</v>
      </c>
      <c r="AK55" s="331">
        <f>'Provincial spending Projection '!AD65/100*'Type of service'!S57*'Private spending by service'!$D$14/100</f>
        <v>1.4428001647940181</v>
      </c>
      <c r="AL55" s="331">
        <f>'Provincial spending Projection '!AD65/100*'Type of service'!AA57*'Private spending by service'!$D$15/100</f>
        <v>4.1529875918990461E-2</v>
      </c>
      <c r="AM55" s="331">
        <f>'Provincial spending Projection '!AD65/100*'Type of service'!AE57*'Private spending by service'!$D$16/100</f>
        <v>0.78722832394692377</v>
      </c>
      <c r="AN55" s="250"/>
      <c r="AO55" s="331">
        <f>'Provincial spending Projection '!AI65/100*'Type of service'!G57*'Private spending by service'!$D$11/100</f>
        <v>0.96398698736193511</v>
      </c>
      <c r="AP55" s="331">
        <f>'Provincial spending Projection '!AI65/100*'Type of service'!K57*'Private spending by service'!$D$12/100</f>
        <v>0.98850578682309742</v>
      </c>
      <c r="AQ55" s="331">
        <f>'Provincial spending Projection '!AI65/100*'Type of service'!O57*'Private spending by service'!$D$13/100</f>
        <v>3.3801714732939621</v>
      </c>
      <c r="AR55" s="331">
        <f>'Provincial spending Projection '!AI65/100*'Type of service'!S57*'Private spending by service'!$D$14/100</f>
        <v>2.6027648658772251</v>
      </c>
      <c r="AS55" s="331">
        <f>'Provincial spending Projection '!AI65/100*'Type of service'!AA57*'Private spending by service'!$D$15/100</f>
        <v>7.4918553909106914E-2</v>
      </c>
      <c r="AT55" s="331">
        <f>'Provincial spending Projection '!AI65/100*'Type of service'!AE57*'Private spending by service'!$D$16/100</f>
        <v>1.4201344531208797</v>
      </c>
      <c r="AU55" s="250"/>
      <c r="AV55" s="331">
        <f>'Provincial spending Projection '!AN65/100*'Type of service'!G57*'Private spending by service'!$D$11/100</f>
        <v>0.11402003473462179</v>
      </c>
      <c r="AW55" s="331">
        <f>'Provincial spending Projection '!AN65/100*'Type of service'!K57*'Private spending by service'!$D$12/100</f>
        <v>0.11692010953113283</v>
      </c>
      <c r="AX55" s="331">
        <f>'Provincial spending Projection '!AN65/100*'Type of service'!O57*'Private spending by service'!$D$13/100</f>
        <v>0.39980546817200102</v>
      </c>
      <c r="AY55" s="331">
        <f>'Provincial spending Projection '!AN65/100*'Type of service'!S57*'Private spending by service'!$D$14/100</f>
        <v>0.30785409378347883</v>
      </c>
      <c r="AZ55" s="331">
        <f>'Provincial spending Projection '!AN65/100*'Type of service'!AA57*'Private spending by service'!$D$15/100</f>
        <v>8.8613396560059329E-3</v>
      </c>
      <c r="BA55" s="331">
        <f>'Provincial spending Projection '!AN65/100*'Type of service'!AE57*'Private spending by service'!$D$16/100</f>
        <v>0.16797299319962761</v>
      </c>
      <c r="BB55" s="250"/>
      <c r="BC55" s="331">
        <f>'Provincial spending Projection '!AS65/100*'Type of service'!G57*'Private spending by service'!$D$11/100</f>
        <v>9.0744430952401783E-2</v>
      </c>
      <c r="BD55" s="331">
        <f>'Provincial spending Projection '!AS65/100*'Type of service'!K57*'Private spending by service'!$D$12/100</f>
        <v>9.3052495826625947E-2</v>
      </c>
      <c r="BE55" s="331">
        <f>'Provincial spending Projection '!AS65/100*'Type of service'!O57*'Private spending by service'!$D$13/100</f>
        <v>0.31819074415621534</v>
      </c>
      <c r="BF55" s="331">
        <f>'Provincial spending Projection '!AS65/100*'Type of service'!S57*'Private spending by service'!$D$14/100</f>
        <v>0.24500996357148491</v>
      </c>
      <c r="BG55" s="331">
        <f>'Provincial spending Projection '!AS65/100*'Type of service'!AA57*'Private spending by service'!$D$15/100</f>
        <v>7.052420449018184E-3</v>
      </c>
      <c r="BH55" s="331">
        <f>'Provincial spending Projection '!AS65/100*'Type of service'!AE57*'Private spending by service'!$D$16/100</f>
        <v>0.13368364356973397</v>
      </c>
      <c r="BI55" s="250"/>
      <c r="BJ55" s="331">
        <f>'Provincial spending Projection '!AX65/100*'Type of service'!G57*'Private spending by service'!$D$11/100</f>
        <v>0.45253703708146004</v>
      </c>
      <c r="BK55" s="331">
        <f>'Provincial spending Projection '!AX65/100*'Type of service'!K57*'Private spending by service'!$D$12/100</f>
        <v>0.46404721824201034</v>
      </c>
      <c r="BL55" s="331">
        <f>'Provincial spending Projection '!AX65/100*'Type of service'!O57*'Private spending by service'!$D$13/100</f>
        <v>1.5867981657488965</v>
      </c>
      <c r="BM55" s="331">
        <f>'Provincial spending Projection '!AX65/100*'Type of service'!S57*'Private spending by service'!$D$14/100</f>
        <v>1.2218500001199422</v>
      </c>
      <c r="BN55" s="331">
        <f>'Provincial spending Projection '!AX65/100*'Type of service'!AA57*'Private spending by service'!$D$15/100</f>
        <v>3.5169997990569996E-2</v>
      </c>
      <c r="BO55" s="331">
        <f>'Provincial spending Projection '!AX65/100*'Type of service'!AE57*'Private spending by service'!$D$16/100</f>
        <v>0.66667231622217982</v>
      </c>
      <c r="BP55" s="250"/>
      <c r="BQ55" s="331">
        <f>'Provincial spending Projection '!BC65/100*'Type of service'!G57*'Private spending by service'!$D$11/100</f>
        <v>0.34218758054939991</v>
      </c>
      <c r="BR55" s="331">
        <f>'Provincial spending Projection '!BC65/100*'Type of service'!K57*'Private spending by service'!$D$12/100</f>
        <v>0.35089104727206949</v>
      </c>
      <c r="BS55" s="331">
        <f>'Provincial spending Projection '!BC65/100*'Type of service'!O57*'Private spending by service'!$D$13/100</f>
        <v>1.1998633938554286</v>
      </c>
      <c r="BT55" s="331">
        <f>'Provincial spending Projection '!BC65/100*'Type of service'!S57*'Private spending by service'!$D$14/100</f>
        <v>0.9239064674833799</v>
      </c>
      <c r="BU55" s="331">
        <f>'Provincial spending Projection '!BC65/100*'Type of service'!AA57*'Private spending by service'!$D$15/100</f>
        <v>2.6593926097045757E-2</v>
      </c>
      <c r="BV55" s="331">
        <f>'Provincial spending Projection '!BC65/100*'Type of service'!AE57*'Private spending by service'!$D$16/100</f>
        <v>0.50410677627313771</v>
      </c>
      <c r="BW55" s="250"/>
      <c r="BX55" s="331">
        <f>'Provincial spending Projection '!BH65/100*'Type of service'!G57*'Private spending by service'!$D$11</f>
        <v>1.8922624091744868</v>
      </c>
      <c r="BY55" s="331">
        <f>'Provincial spending Projection '!BH65/100*'Type of service'!K57*'Private spending by service'!$D$12/100</f>
        <v>1.9403916921904466E-2</v>
      </c>
      <c r="BZ55" s="331">
        <f>'Provincial spending Projection '!BH65/100*'Type of service'!O57*'Private spending by service'!$D$13/100</f>
        <v>6.6351221534452345E-2</v>
      </c>
      <c r="CA55" s="331">
        <f>'Provincial spending Projection '!BH65/100*'Type of service'!S57*'Private spending by service'!$D$14/100</f>
        <v>5.1091085047711149E-2</v>
      </c>
      <c r="CB55" s="331">
        <f>'Provincial spending Projection '!BH65/100*'Type of service'!AA57*'Private spending by service'!$D$15/100</f>
        <v>1.4706169810432155E-3</v>
      </c>
      <c r="CC55" s="331">
        <f>'Provincial spending Projection '!BH65/100*'Type of service'!AE57*'Private spending by service'!$D$16/100</f>
        <v>2.7876590419215447E-2</v>
      </c>
      <c r="CE55" s="333">
        <f t="shared" si="0"/>
        <v>28.03661497888119</v>
      </c>
    </row>
    <row r="56" spans="1:83" ht="18.75">
      <c r="A56" s="348">
        <f t="shared" si="2"/>
        <v>31</v>
      </c>
      <c r="B56" s="8">
        <f t="shared" si="3"/>
        <v>2046</v>
      </c>
      <c r="C56" s="328">
        <f>'Provincial spending Projection '!C66</f>
        <v>25134.16312629325</v>
      </c>
      <c r="D56" s="297">
        <f t="shared" si="1"/>
        <v>4.0480379999999929</v>
      </c>
      <c r="E56" s="329"/>
      <c r="F56" s="341">
        <f>'Provincial spending Projection '!J66/100*'Type of service'!G58*'Private spending by service'!$D$11/100</f>
        <v>3.3484544061797884E-2</v>
      </c>
      <c r="G56" s="341">
        <f>'Provincial spending Projection '!J66/100*'Type of service'!K58*'Private spending by service'!$D$12/100</f>
        <v>3.4336216160761011E-2</v>
      </c>
      <c r="H56" s="341">
        <f>'Provincial spending Projection '!J66/100*'Type of service'!O58*'Private spending by service'!$D$13/100</f>
        <v>0.11741185526132884</v>
      </c>
      <c r="I56" s="341">
        <f>'Provincial spending Projection '!J66/100*'Type of service'!S58*'Private spending by service'!$D$14/100</f>
        <v>9.0408268966854291E-2</v>
      </c>
      <c r="J56" s="341">
        <f>'Provincial spending Projection '!J66/100*'Type of service'!AA58*'Private spending by service'!$D$15/100</f>
        <v>2.6023314134984228E-3</v>
      </c>
      <c r="K56" s="341">
        <f>'Provincial spending Projection '!J66/100*'Type of service'!AE58*'Private spending by service'!$D$16/100</f>
        <v>4.932904208524283E-2</v>
      </c>
      <c r="M56" s="331">
        <f>'Provincial spending Projection '!O66/100*'Type of service'!G58*'Private spending by service'!$D$11/100</f>
        <v>1.1739610438877104E-2</v>
      </c>
      <c r="N56" s="331">
        <f>'Provincial spending Projection '!O66/100*'Type of service'!K58*'Private spending by service'!$D$12/100</f>
        <v>1.2038204878300721E-2</v>
      </c>
      <c r="O56" s="331">
        <f>'Provincial spending Projection '!O66/100*'Type of service'!O58*'Private spending by service'!$D$13/100</f>
        <v>4.1164348516436543E-2</v>
      </c>
      <c r="P56" s="331">
        <f>'Provincial spending Projection '!O66/100*'Type of service'!S58*'Private spending by service'!$D$14/100</f>
        <v>3.1696948184968182E-2</v>
      </c>
      <c r="Q56" s="331">
        <f>'Provincial spending Projection '!O66/100*'Type of service'!AA58*'Private spending by service'!$D$15/100</f>
        <v>9.1237189823881865E-4</v>
      </c>
      <c r="R56" s="331">
        <f>'Provincial spending Projection '!O66/100*'Type of service'!AE58*'Private spending by service'!$D$16/100</f>
        <v>1.7294657987128374E-2</v>
      </c>
      <c r="T56" s="331">
        <f>'Provincial spending Projection '!T66/100*'Type of service'!G58*'Private spending by service'!$D$11/100</f>
        <v>6.3363291885368891E-2</v>
      </c>
      <c r="U56" s="331">
        <f>'Provincial spending Projection '!T66/100*'Type of service'!K58*'Private spending by service'!$D$12/100</f>
        <v>6.4974923439844595E-2</v>
      </c>
      <c r="V56" s="331">
        <f>'Provincial spending Projection '!T66/100*'Type of service'!O58*'Private spending by service'!$D$13/100</f>
        <v>0.22218016891602288</v>
      </c>
      <c r="W56" s="331">
        <f>'Provincial spending Projection '!T66/100*'Type of service'!S58*'Private spending by service'!$D$14/100</f>
        <v>0.17108088809049601</v>
      </c>
      <c r="X56" s="331">
        <f>'Provincial spending Projection '!T66/100*'Type of service'!AA58*'Private spending by service'!$D$15/100</f>
        <v>4.9244297497868213E-3</v>
      </c>
      <c r="Y56" s="331">
        <f>'Provincial spending Projection '!T66/100*'Type of service'!AE58*'Private spending by service'!$D$16/100</f>
        <v>9.3346066958663029E-2</v>
      </c>
      <c r="Z56" s="250"/>
      <c r="AA56" s="331">
        <f>'Provincial spending Projection '!Y66/100*'Type of service'!G58*'Private spending by service'!$D$11/100</f>
        <v>4.9062032088363496E-2</v>
      </c>
      <c r="AB56" s="331">
        <f>'Provincial spending Projection '!Y66/100*'Type of service'!K58*'Private spending by service'!$D$12/100</f>
        <v>5.0309914208871882E-2</v>
      </c>
      <c r="AC56" s="331">
        <f>'Provincial spending Projection '!Y66/100*'Type of service'!O58*'Private spending by service'!$D$13/100</f>
        <v>0.17203352686404505</v>
      </c>
      <c r="AD56" s="331">
        <f>'Provincial spending Projection '!Y66/100*'Type of service'!S58*'Private spending by service'!$D$14/100</f>
        <v>0.13246748663858146</v>
      </c>
      <c r="AE56" s="331">
        <f>'Provincial spending Projection '!Y66/100*'Type of service'!AA58*'Private spending by service'!$D$15/100</f>
        <v>3.8129731459978157E-3</v>
      </c>
      <c r="AF56" s="331">
        <f>'Provincial spending Projection '!Y66/100*'Type of service'!AE58*'Private spending by service'!$D$16/100</f>
        <v>7.2277616837422454E-2</v>
      </c>
      <c r="AG56" s="250"/>
      <c r="AH56" s="331">
        <f>'Provincial spending Projection '!AD66/100*'Type of service'!G58*'Private spending by service'!$D$11/100</f>
        <v>0.53437043140519191</v>
      </c>
      <c r="AI56" s="331">
        <f>'Provincial spending Projection '!AD66/100*'Type of service'!K58*'Private spending by service'!$D$12/100</f>
        <v>0.54796202716049791</v>
      </c>
      <c r="AJ56" s="331">
        <f>'Provincial spending Projection '!AD66/100*'Type of service'!O58*'Private spending by service'!$D$13/100</f>
        <v>1.8737428119757848</v>
      </c>
      <c r="AK56" s="331">
        <f>'Provincial spending Projection '!AD66/100*'Type of service'!S58*'Private spending by service'!$D$14/100</f>
        <v>1.4428001647940183</v>
      </c>
      <c r="AL56" s="331">
        <f>'Provincial spending Projection '!AD66/100*'Type of service'!AA58*'Private spending by service'!$D$15/100</f>
        <v>4.1529875918990461E-2</v>
      </c>
      <c r="AM56" s="331">
        <f>'Provincial spending Projection '!AD66/100*'Type of service'!AE58*'Private spending by service'!$D$16/100</f>
        <v>0.78722832394692399</v>
      </c>
      <c r="AN56" s="250"/>
      <c r="AO56" s="331">
        <f>'Provincial spending Projection '!AI66/100*'Type of service'!G58*'Private spending by service'!$D$11/100</f>
        <v>0.96398698736193511</v>
      </c>
      <c r="AP56" s="331">
        <f>'Provincial spending Projection '!AI66/100*'Type of service'!K58*'Private spending by service'!$D$12/100</f>
        <v>0.98850578682309742</v>
      </c>
      <c r="AQ56" s="331">
        <f>'Provincial spending Projection '!AI66/100*'Type of service'!O58*'Private spending by service'!$D$13/100</f>
        <v>3.3801714732939621</v>
      </c>
      <c r="AR56" s="331">
        <f>'Provincial spending Projection '!AI66/100*'Type of service'!S58*'Private spending by service'!$D$14/100</f>
        <v>2.6027648658772251</v>
      </c>
      <c r="AS56" s="331">
        <f>'Provincial spending Projection '!AI66/100*'Type of service'!AA58*'Private spending by service'!$D$15/100</f>
        <v>7.4918553909106914E-2</v>
      </c>
      <c r="AT56" s="331">
        <f>'Provincial spending Projection '!AI66/100*'Type of service'!AE58*'Private spending by service'!$D$16/100</f>
        <v>1.4201344531208797</v>
      </c>
      <c r="AU56" s="250"/>
      <c r="AV56" s="331">
        <f>'Provincial spending Projection '!AN66/100*'Type of service'!G58*'Private spending by service'!$D$11/100</f>
        <v>0.11402003473462179</v>
      </c>
      <c r="AW56" s="331">
        <f>'Provincial spending Projection '!AN66/100*'Type of service'!K58*'Private spending by service'!$D$12/100</f>
        <v>0.11692010953113283</v>
      </c>
      <c r="AX56" s="331">
        <f>'Provincial spending Projection '!AN66/100*'Type of service'!O58*'Private spending by service'!$D$13/100</f>
        <v>0.39980546817200102</v>
      </c>
      <c r="AY56" s="331">
        <f>'Provincial spending Projection '!AN66/100*'Type of service'!S58*'Private spending by service'!$D$14/100</f>
        <v>0.30785409378347883</v>
      </c>
      <c r="AZ56" s="331">
        <f>'Provincial spending Projection '!AN66/100*'Type of service'!AA58*'Private spending by service'!$D$15/100</f>
        <v>8.8613396560059329E-3</v>
      </c>
      <c r="BA56" s="331">
        <f>'Provincial spending Projection '!AN66/100*'Type of service'!AE58*'Private spending by service'!$D$16/100</f>
        <v>0.16797299319962761</v>
      </c>
      <c r="BB56" s="250"/>
      <c r="BC56" s="331">
        <f>'Provincial spending Projection '!AS66/100*'Type of service'!G58*'Private spending by service'!$D$11/100</f>
        <v>9.0744430952401783E-2</v>
      </c>
      <c r="BD56" s="331">
        <f>'Provincial spending Projection '!AS66/100*'Type of service'!K58*'Private spending by service'!$D$12/100</f>
        <v>9.3052495826625947E-2</v>
      </c>
      <c r="BE56" s="331">
        <f>'Provincial spending Projection '!AS66/100*'Type of service'!O58*'Private spending by service'!$D$13/100</f>
        <v>0.31819074415621534</v>
      </c>
      <c r="BF56" s="331">
        <f>'Provincial spending Projection '!AS66/100*'Type of service'!S58*'Private spending by service'!$D$14/100</f>
        <v>0.24500996357148491</v>
      </c>
      <c r="BG56" s="331">
        <f>'Provincial spending Projection '!AS66/100*'Type of service'!AA58*'Private spending by service'!$D$15/100</f>
        <v>7.052420449018184E-3</v>
      </c>
      <c r="BH56" s="331">
        <f>'Provincial spending Projection '!AS66/100*'Type of service'!AE58*'Private spending by service'!$D$16/100</f>
        <v>0.13368364356973397</v>
      </c>
      <c r="BI56" s="250"/>
      <c r="BJ56" s="331">
        <f>'Provincial spending Projection '!AX66/100*'Type of service'!G58*'Private spending by service'!$D$11/100</f>
        <v>0.45253703708146004</v>
      </c>
      <c r="BK56" s="331">
        <f>'Provincial spending Projection '!AX66/100*'Type of service'!K58*'Private spending by service'!$D$12/100</f>
        <v>0.46404721824201034</v>
      </c>
      <c r="BL56" s="331">
        <f>'Provincial spending Projection '!AX66/100*'Type of service'!O58*'Private spending by service'!$D$13/100</f>
        <v>1.5867981657488965</v>
      </c>
      <c r="BM56" s="331">
        <f>'Provincial spending Projection '!AX66/100*'Type of service'!S58*'Private spending by service'!$D$14/100</f>
        <v>1.2218500001199422</v>
      </c>
      <c r="BN56" s="331">
        <f>'Provincial spending Projection '!AX66/100*'Type of service'!AA58*'Private spending by service'!$D$15/100</f>
        <v>3.5169997990569996E-2</v>
      </c>
      <c r="BO56" s="331">
        <f>'Provincial spending Projection '!AX66/100*'Type of service'!AE58*'Private spending by service'!$D$16/100</f>
        <v>0.66667231622217982</v>
      </c>
      <c r="BP56" s="250"/>
      <c r="BQ56" s="331">
        <f>'Provincial spending Projection '!BC66/100*'Type of service'!G58*'Private spending by service'!$D$11/100</f>
        <v>0.34218758054939991</v>
      </c>
      <c r="BR56" s="331">
        <f>'Provincial spending Projection '!BC66/100*'Type of service'!K58*'Private spending by service'!$D$12/100</f>
        <v>0.35089104727206949</v>
      </c>
      <c r="BS56" s="331">
        <f>'Provincial spending Projection '!BC66/100*'Type of service'!O58*'Private spending by service'!$D$13/100</f>
        <v>1.1998633938554286</v>
      </c>
      <c r="BT56" s="331">
        <f>'Provincial spending Projection '!BC66/100*'Type of service'!S58*'Private spending by service'!$D$14/100</f>
        <v>0.9239064674833799</v>
      </c>
      <c r="BU56" s="331">
        <f>'Provincial spending Projection '!BC66/100*'Type of service'!AA58*'Private spending by service'!$D$15/100</f>
        <v>2.6593926097045757E-2</v>
      </c>
      <c r="BV56" s="331">
        <f>'Provincial spending Projection '!BC66/100*'Type of service'!AE58*'Private spending by service'!$D$16/100</f>
        <v>0.50410677627313771</v>
      </c>
      <c r="BW56" s="250"/>
      <c r="BX56" s="331">
        <f>'Provincial spending Projection '!BH66/100*'Type of service'!G58*'Private spending by service'!$D$11</f>
        <v>1.8922624091744875</v>
      </c>
      <c r="BY56" s="331">
        <f>'Provincial spending Projection '!BH66/100*'Type of service'!K58*'Private spending by service'!$D$12/100</f>
        <v>1.9403916921904473E-2</v>
      </c>
      <c r="BZ56" s="331">
        <f>'Provincial spending Projection '!BH66/100*'Type of service'!O58*'Private spending by service'!$D$13/100</f>
        <v>6.6351221534452373E-2</v>
      </c>
      <c r="CA56" s="331">
        <f>'Provincial spending Projection '!BH66/100*'Type of service'!S58*'Private spending by service'!$D$14/100</f>
        <v>5.1091085047711163E-2</v>
      </c>
      <c r="CB56" s="331">
        <f>'Provincial spending Projection '!BH66/100*'Type of service'!AA58*'Private spending by service'!$D$15/100</f>
        <v>1.470616981043216E-3</v>
      </c>
      <c r="CC56" s="331">
        <f>'Provincial spending Projection '!BH66/100*'Type of service'!AE58*'Private spending by service'!$D$16/100</f>
        <v>2.7876590419215461E-2</v>
      </c>
      <c r="CE56" s="333">
        <f t="shared" si="0"/>
        <v>28.036614978881193</v>
      </c>
    </row>
    <row r="57" spans="1:83" ht="18.75">
      <c r="A57" s="348">
        <f t="shared" si="2"/>
        <v>32</v>
      </c>
      <c r="B57" s="8">
        <f t="shared" si="3"/>
        <v>2047</v>
      </c>
      <c r="C57" s="328">
        <f>'Provincial spending Projection '!C67</f>
        <v>26151.603600627586</v>
      </c>
      <c r="D57" s="297">
        <f t="shared" si="1"/>
        <v>4.0480379999999911</v>
      </c>
      <c r="E57" s="329"/>
      <c r="F57" s="341">
        <f>'Provincial spending Projection '!J67/100*'Type of service'!G59*'Private spending by service'!$D$11/100</f>
        <v>3.3484544061797884E-2</v>
      </c>
      <c r="G57" s="341">
        <f>'Provincial spending Projection '!J67/100*'Type of service'!K59*'Private spending by service'!$D$12/100</f>
        <v>3.4336216160761011E-2</v>
      </c>
      <c r="H57" s="341">
        <f>'Provincial spending Projection '!J67/100*'Type of service'!O59*'Private spending by service'!$D$13/100</f>
        <v>0.11741185526132884</v>
      </c>
      <c r="I57" s="341">
        <f>'Provincial spending Projection '!J67/100*'Type of service'!S59*'Private spending by service'!$D$14/100</f>
        <v>9.0408268966854291E-2</v>
      </c>
      <c r="J57" s="341">
        <f>'Provincial spending Projection '!J67/100*'Type of service'!AA59*'Private spending by service'!$D$15/100</f>
        <v>2.6023314134984228E-3</v>
      </c>
      <c r="K57" s="341">
        <f>'Provincial spending Projection '!J67/100*'Type of service'!AE59*'Private spending by service'!$D$16/100</f>
        <v>4.932904208524283E-2</v>
      </c>
      <c r="M57" s="331">
        <f>'Provincial spending Projection '!O67/100*'Type of service'!G59*'Private spending by service'!$D$11/100</f>
        <v>1.1739610438877104E-2</v>
      </c>
      <c r="N57" s="331">
        <f>'Provincial spending Projection '!O67/100*'Type of service'!K59*'Private spending by service'!$D$12/100</f>
        <v>1.2038204878300721E-2</v>
      </c>
      <c r="O57" s="331">
        <f>'Provincial spending Projection '!O67/100*'Type of service'!O59*'Private spending by service'!$D$13/100</f>
        <v>4.1164348516436543E-2</v>
      </c>
      <c r="P57" s="331">
        <f>'Provincial spending Projection '!O67/100*'Type of service'!S59*'Private spending by service'!$D$14/100</f>
        <v>3.1696948184968182E-2</v>
      </c>
      <c r="Q57" s="331">
        <f>'Provincial spending Projection '!O67/100*'Type of service'!AA59*'Private spending by service'!$D$15/100</f>
        <v>9.1237189823881865E-4</v>
      </c>
      <c r="R57" s="331">
        <f>'Provincial spending Projection '!O67/100*'Type of service'!AE59*'Private spending by service'!$D$16/100</f>
        <v>1.7294657987128374E-2</v>
      </c>
      <c r="T57" s="331">
        <f>'Provincial spending Projection '!T67/100*'Type of service'!G59*'Private spending by service'!$D$11/100</f>
        <v>6.3363291885368891E-2</v>
      </c>
      <c r="U57" s="331">
        <f>'Provincial spending Projection '!T67/100*'Type of service'!K59*'Private spending by service'!$D$12/100</f>
        <v>6.4974923439844595E-2</v>
      </c>
      <c r="V57" s="331">
        <f>'Provincial spending Projection '!T67/100*'Type of service'!O59*'Private spending by service'!$D$13/100</f>
        <v>0.22218016891602288</v>
      </c>
      <c r="W57" s="331">
        <f>'Provincial spending Projection '!T67/100*'Type of service'!S59*'Private spending by service'!$D$14/100</f>
        <v>0.17108088809049601</v>
      </c>
      <c r="X57" s="331">
        <f>'Provincial spending Projection '!T67/100*'Type of service'!AA59*'Private spending by service'!$D$15/100</f>
        <v>4.9244297497868213E-3</v>
      </c>
      <c r="Y57" s="331">
        <f>'Provincial spending Projection '!T67/100*'Type of service'!AE59*'Private spending by service'!$D$16/100</f>
        <v>9.3346066958663029E-2</v>
      </c>
      <c r="Z57" s="250"/>
      <c r="AA57" s="331">
        <f>'Provincial spending Projection '!Y67/100*'Type of service'!G59*'Private spending by service'!$D$11/100</f>
        <v>4.9062032088363496E-2</v>
      </c>
      <c r="AB57" s="331">
        <f>'Provincial spending Projection '!Y67/100*'Type of service'!K59*'Private spending by service'!$D$12/100</f>
        <v>5.0309914208871882E-2</v>
      </c>
      <c r="AC57" s="331">
        <f>'Provincial spending Projection '!Y67/100*'Type of service'!O59*'Private spending by service'!$D$13/100</f>
        <v>0.17203352686404505</v>
      </c>
      <c r="AD57" s="331">
        <f>'Provincial spending Projection '!Y67/100*'Type of service'!S59*'Private spending by service'!$D$14/100</f>
        <v>0.13246748663858146</v>
      </c>
      <c r="AE57" s="331">
        <f>'Provincial spending Projection '!Y67/100*'Type of service'!AA59*'Private spending by service'!$D$15/100</f>
        <v>3.8129731459978157E-3</v>
      </c>
      <c r="AF57" s="331">
        <f>'Provincial spending Projection '!Y67/100*'Type of service'!AE59*'Private spending by service'!$D$16/100</f>
        <v>7.2277616837422454E-2</v>
      </c>
      <c r="AG57" s="250"/>
      <c r="AH57" s="331">
        <f>'Provincial spending Projection '!AD67/100*'Type of service'!G59*'Private spending by service'!$D$11/100</f>
        <v>0.5343704314051918</v>
      </c>
      <c r="AI57" s="331">
        <f>'Provincial spending Projection '!AD67/100*'Type of service'!K59*'Private spending by service'!$D$12/100</f>
        <v>0.5479620271604978</v>
      </c>
      <c r="AJ57" s="331">
        <f>'Provincial spending Projection '!AD67/100*'Type of service'!O59*'Private spending by service'!$D$13/100</f>
        <v>1.8737428119757846</v>
      </c>
      <c r="AK57" s="331">
        <f>'Provincial spending Projection '!AD67/100*'Type of service'!S59*'Private spending by service'!$D$14/100</f>
        <v>1.4428001647940181</v>
      </c>
      <c r="AL57" s="331">
        <f>'Provincial spending Projection '!AD67/100*'Type of service'!AA59*'Private spending by service'!$D$15/100</f>
        <v>4.1529875918990461E-2</v>
      </c>
      <c r="AM57" s="331">
        <f>'Provincial spending Projection '!AD67/100*'Type of service'!AE59*'Private spending by service'!$D$16/100</f>
        <v>0.78722832394692377</v>
      </c>
      <c r="AN57" s="250"/>
      <c r="AO57" s="331">
        <f>'Provincial spending Projection '!AI67/100*'Type of service'!G59*'Private spending by service'!$D$11/100</f>
        <v>0.96398698736193522</v>
      </c>
      <c r="AP57" s="331">
        <f>'Provincial spending Projection '!AI67/100*'Type of service'!K59*'Private spending by service'!$D$12/100</f>
        <v>0.98850578682309764</v>
      </c>
      <c r="AQ57" s="331">
        <f>'Provincial spending Projection '!AI67/100*'Type of service'!O59*'Private spending by service'!$D$13/100</f>
        <v>3.3801714732939634</v>
      </c>
      <c r="AR57" s="331">
        <f>'Provincial spending Projection '!AI67/100*'Type of service'!S59*'Private spending by service'!$D$14/100</f>
        <v>2.6027648658772256</v>
      </c>
      <c r="AS57" s="331">
        <f>'Provincial spending Projection '!AI67/100*'Type of service'!AA59*'Private spending by service'!$D$15/100</f>
        <v>7.4918553909106927E-2</v>
      </c>
      <c r="AT57" s="331">
        <f>'Provincial spending Projection '!AI67/100*'Type of service'!AE59*'Private spending by service'!$D$16/100</f>
        <v>1.4201344531208797</v>
      </c>
      <c r="AU57" s="250"/>
      <c r="AV57" s="331">
        <f>'Provincial spending Projection '!AN67/100*'Type of service'!G59*'Private spending by service'!$D$11/100</f>
        <v>0.11402003473462179</v>
      </c>
      <c r="AW57" s="331">
        <f>'Provincial spending Projection '!AN67/100*'Type of service'!K59*'Private spending by service'!$D$12/100</f>
        <v>0.11692010953113283</v>
      </c>
      <c r="AX57" s="331">
        <f>'Provincial spending Projection '!AN67/100*'Type of service'!O59*'Private spending by service'!$D$13/100</f>
        <v>0.39980546817200102</v>
      </c>
      <c r="AY57" s="331">
        <f>'Provincial spending Projection '!AN67/100*'Type of service'!S59*'Private spending by service'!$D$14/100</f>
        <v>0.30785409378347883</v>
      </c>
      <c r="AZ57" s="331">
        <f>'Provincial spending Projection '!AN67/100*'Type of service'!AA59*'Private spending by service'!$D$15/100</f>
        <v>8.8613396560059329E-3</v>
      </c>
      <c r="BA57" s="331">
        <f>'Provincial spending Projection '!AN67/100*'Type of service'!AE59*'Private spending by service'!$D$16/100</f>
        <v>0.16797299319962761</v>
      </c>
      <c r="BB57" s="250"/>
      <c r="BC57" s="331">
        <f>'Provincial spending Projection '!AS67/100*'Type of service'!G59*'Private spending by service'!$D$11/100</f>
        <v>9.0744430952401769E-2</v>
      </c>
      <c r="BD57" s="331">
        <f>'Provincial spending Projection '!AS67/100*'Type of service'!K59*'Private spending by service'!$D$12/100</f>
        <v>9.3052495826625919E-2</v>
      </c>
      <c r="BE57" s="331">
        <f>'Provincial spending Projection '!AS67/100*'Type of service'!O59*'Private spending by service'!$D$13/100</f>
        <v>0.31819074415621523</v>
      </c>
      <c r="BF57" s="331">
        <f>'Provincial spending Projection '!AS67/100*'Type of service'!S59*'Private spending by service'!$D$14/100</f>
        <v>0.24500996357148483</v>
      </c>
      <c r="BG57" s="331">
        <f>'Provincial spending Projection '!AS67/100*'Type of service'!AA59*'Private spending by service'!$D$15/100</f>
        <v>7.0524204490181822E-3</v>
      </c>
      <c r="BH57" s="331">
        <f>'Provincial spending Projection '!AS67/100*'Type of service'!AE59*'Private spending by service'!$D$16/100</f>
        <v>0.13368364356973392</v>
      </c>
      <c r="BI57" s="250"/>
      <c r="BJ57" s="331">
        <f>'Provincial spending Projection '!AX67/100*'Type of service'!G59*'Private spending by service'!$D$11/100</f>
        <v>0.45253703708146004</v>
      </c>
      <c r="BK57" s="331">
        <f>'Provincial spending Projection '!AX67/100*'Type of service'!K59*'Private spending by service'!$D$12/100</f>
        <v>0.46404721824201034</v>
      </c>
      <c r="BL57" s="331">
        <f>'Provincial spending Projection '!AX67/100*'Type of service'!O59*'Private spending by service'!$D$13/100</f>
        <v>1.5867981657488965</v>
      </c>
      <c r="BM57" s="331">
        <f>'Provincial spending Projection '!AX67/100*'Type of service'!S59*'Private spending by service'!$D$14/100</f>
        <v>1.2218500001199422</v>
      </c>
      <c r="BN57" s="331">
        <f>'Provincial spending Projection '!AX67/100*'Type of service'!AA59*'Private spending by service'!$D$15/100</f>
        <v>3.5169997990569996E-2</v>
      </c>
      <c r="BO57" s="331">
        <f>'Provincial spending Projection '!AX67/100*'Type of service'!AE59*'Private spending by service'!$D$16/100</f>
        <v>0.66667231622217982</v>
      </c>
      <c r="BP57" s="250"/>
      <c r="BQ57" s="331">
        <f>'Provincial spending Projection '!BC67/100*'Type of service'!G59*'Private spending by service'!$D$11/100</f>
        <v>0.34218758054939991</v>
      </c>
      <c r="BR57" s="331">
        <f>'Provincial spending Projection '!BC67/100*'Type of service'!K59*'Private spending by service'!$D$12/100</f>
        <v>0.35089104727206949</v>
      </c>
      <c r="BS57" s="331">
        <f>'Provincial spending Projection '!BC67/100*'Type of service'!O59*'Private spending by service'!$D$13/100</f>
        <v>1.1998633938554286</v>
      </c>
      <c r="BT57" s="331">
        <f>'Provincial spending Projection '!BC67/100*'Type of service'!S59*'Private spending by service'!$D$14/100</f>
        <v>0.9239064674833799</v>
      </c>
      <c r="BU57" s="331">
        <f>'Provincial spending Projection '!BC67/100*'Type of service'!AA59*'Private spending by service'!$D$15/100</f>
        <v>2.6593926097045757E-2</v>
      </c>
      <c r="BV57" s="331">
        <f>'Provincial spending Projection '!BC67/100*'Type of service'!AE59*'Private spending by service'!$D$16/100</f>
        <v>0.50410677627313771</v>
      </c>
      <c r="BW57" s="250"/>
      <c r="BX57" s="331">
        <f>'Provincial spending Projection '!BH67/100*'Type of service'!G59*'Private spending by service'!$D$11</f>
        <v>1.8922624091744868</v>
      </c>
      <c r="BY57" s="331">
        <f>'Provincial spending Projection '!BH67/100*'Type of service'!K59*'Private spending by service'!$D$12/100</f>
        <v>1.9403916921904466E-2</v>
      </c>
      <c r="BZ57" s="331">
        <f>'Provincial spending Projection '!BH67/100*'Type of service'!O59*'Private spending by service'!$D$13/100</f>
        <v>6.6351221534452345E-2</v>
      </c>
      <c r="CA57" s="331">
        <f>'Provincial spending Projection '!BH67/100*'Type of service'!S59*'Private spending by service'!$D$14/100</f>
        <v>5.1091085047711149E-2</v>
      </c>
      <c r="CB57" s="331">
        <f>'Provincial spending Projection '!BH67/100*'Type of service'!AA59*'Private spending by service'!$D$15/100</f>
        <v>1.4706169810432155E-3</v>
      </c>
      <c r="CC57" s="331">
        <f>'Provincial spending Projection '!BH67/100*'Type of service'!AE59*'Private spending by service'!$D$16/100</f>
        <v>2.7876590419215447E-2</v>
      </c>
      <c r="CE57" s="333">
        <f t="shared" si="0"/>
        <v>28.03661497888119</v>
      </c>
    </row>
    <row r="58" spans="1:83" ht="18.75">
      <c r="A58" s="348">
        <f t="shared" si="2"/>
        <v>33</v>
      </c>
      <c r="B58" s="8">
        <f t="shared" si="3"/>
        <v>2048</v>
      </c>
      <c r="C58" s="328">
        <f>'Provincial spending Projection '!C68</f>
        <v>27210.230451990359</v>
      </c>
      <c r="D58" s="297">
        <f t="shared" si="1"/>
        <v>4.048038</v>
      </c>
      <c r="E58" s="329"/>
      <c r="F58" s="341">
        <f>'Provincial spending Projection '!J68/100*'Type of service'!G60*'Private spending by service'!$D$11/100</f>
        <v>3.3484544061797884E-2</v>
      </c>
      <c r="G58" s="341">
        <f>'Provincial spending Projection '!J68/100*'Type of service'!K60*'Private spending by service'!$D$12/100</f>
        <v>3.4336216160761011E-2</v>
      </c>
      <c r="H58" s="341">
        <f>'Provincial spending Projection '!J68/100*'Type of service'!O60*'Private spending by service'!$D$13/100</f>
        <v>0.11741185526132884</v>
      </c>
      <c r="I58" s="341">
        <f>'Provincial spending Projection '!J68/100*'Type of service'!S60*'Private spending by service'!$D$14/100</f>
        <v>9.0408268966854291E-2</v>
      </c>
      <c r="J58" s="341">
        <f>'Provincial spending Projection '!J68/100*'Type of service'!AA60*'Private spending by service'!$D$15/100</f>
        <v>2.6023314134984228E-3</v>
      </c>
      <c r="K58" s="341">
        <f>'Provincial spending Projection '!J68/100*'Type of service'!AE60*'Private spending by service'!$D$16/100</f>
        <v>4.932904208524283E-2</v>
      </c>
      <c r="M58" s="331">
        <f>'Provincial spending Projection '!O68/100*'Type of service'!G60*'Private spending by service'!$D$11/100</f>
        <v>1.1739610438877104E-2</v>
      </c>
      <c r="N58" s="331">
        <f>'Provincial spending Projection '!O68/100*'Type of service'!K60*'Private spending by service'!$D$12/100</f>
        <v>1.2038204878300721E-2</v>
      </c>
      <c r="O58" s="331">
        <f>'Provincial spending Projection '!O68/100*'Type of service'!O60*'Private spending by service'!$D$13/100</f>
        <v>4.1164348516436543E-2</v>
      </c>
      <c r="P58" s="331">
        <f>'Provincial spending Projection '!O68/100*'Type of service'!S60*'Private spending by service'!$D$14/100</f>
        <v>3.1696948184968182E-2</v>
      </c>
      <c r="Q58" s="331">
        <f>'Provincial spending Projection '!O68/100*'Type of service'!AA60*'Private spending by service'!$D$15/100</f>
        <v>9.1237189823881865E-4</v>
      </c>
      <c r="R58" s="331">
        <f>'Provincial spending Projection '!O68/100*'Type of service'!AE60*'Private spending by service'!$D$16/100</f>
        <v>1.7294657987128374E-2</v>
      </c>
      <c r="T58" s="331">
        <f>'Provincial spending Projection '!T68/100*'Type of service'!G60*'Private spending by service'!$D$11/100</f>
        <v>6.3363291885368891E-2</v>
      </c>
      <c r="U58" s="331">
        <f>'Provincial spending Projection '!T68/100*'Type of service'!K60*'Private spending by service'!$D$12/100</f>
        <v>6.4974923439844595E-2</v>
      </c>
      <c r="V58" s="331">
        <f>'Provincial spending Projection '!T68/100*'Type of service'!O60*'Private spending by service'!$D$13/100</f>
        <v>0.22218016891602288</v>
      </c>
      <c r="W58" s="331">
        <f>'Provincial spending Projection '!T68/100*'Type of service'!S60*'Private spending by service'!$D$14/100</f>
        <v>0.17108088809049601</v>
      </c>
      <c r="X58" s="331">
        <f>'Provincial spending Projection '!T68/100*'Type of service'!AA60*'Private spending by service'!$D$15/100</f>
        <v>4.9244297497868213E-3</v>
      </c>
      <c r="Y58" s="331">
        <f>'Provincial spending Projection '!T68/100*'Type of service'!AE60*'Private spending by service'!$D$16/100</f>
        <v>9.3346066958663029E-2</v>
      </c>
      <c r="Z58" s="250"/>
      <c r="AA58" s="331">
        <f>'Provincial spending Projection '!Y68/100*'Type of service'!G60*'Private spending by service'!$D$11/100</f>
        <v>4.9062032088363496E-2</v>
      </c>
      <c r="AB58" s="331">
        <f>'Provincial spending Projection '!Y68/100*'Type of service'!K60*'Private spending by service'!$D$12/100</f>
        <v>5.0309914208871882E-2</v>
      </c>
      <c r="AC58" s="331">
        <f>'Provincial spending Projection '!Y68/100*'Type of service'!O60*'Private spending by service'!$D$13/100</f>
        <v>0.17203352686404505</v>
      </c>
      <c r="AD58" s="331">
        <f>'Provincial spending Projection '!Y68/100*'Type of service'!S60*'Private spending by service'!$D$14/100</f>
        <v>0.13246748663858146</v>
      </c>
      <c r="AE58" s="331">
        <f>'Provincial spending Projection '!Y68/100*'Type of service'!AA60*'Private spending by service'!$D$15/100</f>
        <v>3.8129731459978157E-3</v>
      </c>
      <c r="AF58" s="331">
        <f>'Provincial spending Projection '!Y68/100*'Type of service'!AE60*'Private spending by service'!$D$16/100</f>
        <v>7.2277616837422454E-2</v>
      </c>
      <c r="AG58" s="250"/>
      <c r="AH58" s="331">
        <f>'Provincial spending Projection '!AD68/100*'Type of service'!G60*'Private spending by service'!$D$11/100</f>
        <v>0.5343704314051918</v>
      </c>
      <c r="AI58" s="331">
        <f>'Provincial spending Projection '!AD68/100*'Type of service'!K60*'Private spending by service'!$D$12/100</f>
        <v>0.5479620271604978</v>
      </c>
      <c r="AJ58" s="331">
        <f>'Provincial spending Projection '!AD68/100*'Type of service'!O60*'Private spending by service'!$D$13/100</f>
        <v>1.8737428119757846</v>
      </c>
      <c r="AK58" s="331">
        <f>'Provincial spending Projection '!AD68/100*'Type of service'!S60*'Private spending by service'!$D$14/100</f>
        <v>1.4428001647940181</v>
      </c>
      <c r="AL58" s="331">
        <f>'Provincial spending Projection '!AD68/100*'Type of service'!AA60*'Private spending by service'!$D$15/100</f>
        <v>4.1529875918990461E-2</v>
      </c>
      <c r="AM58" s="331">
        <f>'Provincial spending Projection '!AD68/100*'Type of service'!AE60*'Private spending by service'!$D$16/100</f>
        <v>0.78722832394692377</v>
      </c>
      <c r="AN58" s="250"/>
      <c r="AO58" s="331">
        <f>'Provincial spending Projection '!AI68/100*'Type of service'!G60*'Private spending by service'!$D$11/100</f>
        <v>0.96398698736193522</v>
      </c>
      <c r="AP58" s="331">
        <f>'Provincial spending Projection '!AI68/100*'Type of service'!K60*'Private spending by service'!$D$12/100</f>
        <v>0.98850578682309764</v>
      </c>
      <c r="AQ58" s="331">
        <f>'Provincial spending Projection '!AI68/100*'Type of service'!O60*'Private spending by service'!$D$13/100</f>
        <v>3.3801714732939634</v>
      </c>
      <c r="AR58" s="331">
        <f>'Provincial spending Projection '!AI68/100*'Type of service'!S60*'Private spending by service'!$D$14/100</f>
        <v>2.6027648658772256</v>
      </c>
      <c r="AS58" s="331">
        <f>'Provincial spending Projection '!AI68/100*'Type of service'!AA60*'Private spending by service'!$D$15/100</f>
        <v>7.4918553909106927E-2</v>
      </c>
      <c r="AT58" s="331">
        <f>'Provincial spending Projection '!AI68/100*'Type of service'!AE60*'Private spending by service'!$D$16/100</f>
        <v>1.4201344531208797</v>
      </c>
      <c r="AU58" s="250"/>
      <c r="AV58" s="331">
        <f>'Provincial spending Projection '!AN68/100*'Type of service'!G60*'Private spending by service'!$D$11/100</f>
        <v>0.11402003473462179</v>
      </c>
      <c r="AW58" s="331">
        <f>'Provincial spending Projection '!AN68/100*'Type of service'!K60*'Private spending by service'!$D$12/100</f>
        <v>0.11692010953113283</v>
      </c>
      <c r="AX58" s="331">
        <f>'Provincial spending Projection '!AN68/100*'Type of service'!O60*'Private spending by service'!$D$13/100</f>
        <v>0.39980546817200102</v>
      </c>
      <c r="AY58" s="331">
        <f>'Provincial spending Projection '!AN68/100*'Type of service'!S60*'Private spending by service'!$D$14/100</f>
        <v>0.30785409378347883</v>
      </c>
      <c r="AZ58" s="331">
        <f>'Provincial spending Projection '!AN68/100*'Type of service'!AA60*'Private spending by service'!$D$15/100</f>
        <v>8.8613396560059329E-3</v>
      </c>
      <c r="BA58" s="331">
        <f>'Provincial spending Projection '!AN68/100*'Type of service'!AE60*'Private spending by service'!$D$16/100</f>
        <v>0.16797299319962761</v>
      </c>
      <c r="BB58" s="250"/>
      <c r="BC58" s="331">
        <f>'Provincial spending Projection '!AS68/100*'Type of service'!G60*'Private spending by service'!$D$11/100</f>
        <v>9.0744430952401783E-2</v>
      </c>
      <c r="BD58" s="331">
        <f>'Provincial spending Projection '!AS68/100*'Type of service'!K60*'Private spending by service'!$D$12/100</f>
        <v>9.3052495826625947E-2</v>
      </c>
      <c r="BE58" s="331">
        <f>'Provincial spending Projection '!AS68/100*'Type of service'!O60*'Private spending by service'!$D$13/100</f>
        <v>0.31819074415621534</v>
      </c>
      <c r="BF58" s="331">
        <f>'Provincial spending Projection '!AS68/100*'Type of service'!S60*'Private spending by service'!$D$14/100</f>
        <v>0.24500996357148491</v>
      </c>
      <c r="BG58" s="331">
        <f>'Provincial spending Projection '!AS68/100*'Type of service'!AA60*'Private spending by service'!$D$15/100</f>
        <v>7.052420449018184E-3</v>
      </c>
      <c r="BH58" s="331">
        <f>'Provincial spending Projection '!AS68/100*'Type of service'!AE60*'Private spending by service'!$D$16/100</f>
        <v>0.13368364356973397</v>
      </c>
      <c r="BI58" s="250"/>
      <c r="BJ58" s="331">
        <f>'Provincial spending Projection '!AX68/100*'Type of service'!G60*'Private spending by service'!$D$11/100</f>
        <v>0.45253703708145987</v>
      </c>
      <c r="BK58" s="331">
        <f>'Provincial spending Projection '!AX68/100*'Type of service'!K60*'Private spending by service'!$D$12/100</f>
        <v>0.46404721824201012</v>
      </c>
      <c r="BL58" s="331">
        <f>'Provincial spending Projection '!AX68/100*'Type of service'!O60*'Private spending by service'!$D$13/100</f>
        <v>1.5867981657488961</v>
      </c>
      <c r="BM58" s="331">
        <f>'Provincial spending Projection '!AX68/100*'Type of service'!S60*'Private spending by service'!$D$14/100</f>
        <v>1.2218500001199417</v>
      </c>
      <c r="BN58" s="331">
        <f>'Provincial spending Projection '!AX68/100*'Type of service'!AA60*'Private spending by service'!$D$15/100</f>
        <v>3.5169997990569989E-2</v>
      </c>
      <c r="BO58" s="331">
        <f>'Provincial spending Projection '!AX68/100*'Type of service'!AE60*'Private spending by service'!$D$16/100</f>
        <v>0.66667231622217971</v>
      </c>
      <c r="BP58" s="250"/>
      <c r="BQ58" s="331">
        <f>'Provincial spending Projection '!BC68/100*'Type of service'!G60*'Private spending by service'!$D$11/100</f>
        <v>0.34218758054939991</v>
      </c>
      <c r="BR58" s="331">
        <f>'Provincial spending Projection '!BC68/100*'Type of service'!K60*'Private spending by service'!$D$12/100</f>
        <v>0.35089104727206949</v>
      </c>
      <c r="BS58" s="331">
        <f>'Provincial spending Projection '!BC68/100*'Type of service'!O60*'Private spending by service'!$D$13/100</f>
        <v>1.1998633938554286</v>
      </c>
      <c r="BT58" s="331">
        <f>'Provincial spending Projection '!BC68/100*'Type of service'!S60*'Private spending by service'!$D$14/100</f>
        <v>0.9239064674833799</v>
      </c>
      <c r="BU58" s="331">
        <f>'Provincial spending Projection '!BC68/100*'Type of service'!AA60*'Private spending by service'!$D$15/100</f>
        <v>2.6593926097045757E-2</v>
      </c>
      <c r="BV58" s="331">
        <f>'Provincial spending Projection '!BC68/100*'Type of service'!AE60*'Private spending by service'!$D$16/100</f>
        <v>0.50410677627313771</v>
      </c>
      <c r="BW58" s="250"/>
      <c r="BX58" s="331">
        <f>'Provincial spending Projection '!BH68/100*'Type of service'!G60*'Private spending by service'!$D$11</f>
        <v>1.8922624091744864</v>
      </c>
      <c r="BY58" s="331">
        <f>'Provincial spending Projection '!BH68/100*'Type of service'!K60*'Private spending by service'!$D$12/100</f>
        <v>1.9403916921904466E-2</v>
      </c>
      <c r="BZ58" s="331">
        <f>'Provincial spending Projection '!BH68/100*'Type of service'!O60*'Private spending by service'!$D$13/100</f>
        <v>6.6351221534452345E-2</v>
      </c>
      <c r="CA58" s="331">
        <f>'Provincial spending Projection '!BH68/100*'Type of service'!S60*'Private spending by service'!$D$14/100</f>
        <v>5.1091085047711149E-2</v>
      </c>
      <c r="CB58" s="331">
        <f>'Provincial spending Projection '!BH68/100*'Type of service'!AA60*'Private spending by service'!$D$15/100</f>
        <v>1.4706169810432151E-3</v>
      </c>
      <c r="CC58" s="331">
        <f>'Provincial spending Projection '!BH68/100*'Type of service'!AE60*'Private spending by service'!$D$16/100</f>
        <v>2.7876590419215447E-2</v>
      </c>
      <c r="CE58" s="333">
        <f t="shared" si="0"/>
        <v>28.03661497888119</v>
      </c>
    </row>
    <row r="59" spans="1:83" ht="18.75">
      <c r="A59" s="348">
        <f t="shared" si="2"/>
        <v>34</v>
      </c>
      <c r="B59" s="8">
        <f t="shared" si="3"/>
        <v>2049</v>
      </c>
      <c r="C59" s="328">
        <f>'Provincial spending Projection '!C69</f>
        <v>28311.7109205745</v>
      </c>
      <c r="D59" s="297">
        <f t="shared" si="1"/>
        <v>4.0480379999999974</v>
      </c>
      <c r="E59" s="329"/>
      <c r="F59" s="341">
        <f>'Provincial spending Projection '!J69/100*'Type of service'!G61*'Private spending by service'!$D$11/100</f>
        <v>3.3484544061797884E-2</v>
      </c>
      <c r="G59" s="341">
        <f>'Provincial spending Projection '!J69/100*'Type of service'!K61*'Private spending by service'!$D$12/100</f>
        <v>3.4336216160761011E-2</v>
      </c>
      <c r="H59" s="341">
        <f>'Provincial spending Projection '!J69/100*'Type of service'!O61*'Private spending by service'!$D$13/100</f>
        <v>0.11741185526132884</v>
      </c>
      <c r="I59" s="341">
        <f>'Provincial spending Projection '!J69/100*'Type of service'!S61*'Private spending by service'!$D$14/100</f>
        <v>9.0408268966854291E-2</v>
      </c>
      <c r="J59" s="341">
        <f>'Provincial spending Projection '!J69/100*'Type of service'!AA61*'Private spending by service'!$D$15/100</f>
        <v>2.6023314134984228E-3</v>
      </c>
      <c r="K59" s="341">
        <f>'Provincial spending Projection '!J69/100*'Type of service'!AE61*'Private spending by service'!$D$16/100</f>
        <v>4.932904208524283E-2</v>
      </c>
      <c r="M59" s="331">
        <f>'Provincial spending Projection '!O69/100*'Type of service'!G61*'Private spending by service'!$D$11/100</f>
        <v>1.1739610438877104E-2</v>
      </c>
      <c r="N59" s="331">
        <f>'Provincial spending Projection '!O69/100*'Type of service'!K61*'Private spending by service'!$D$12/100</f>
        <v>1.2038204878300721E-2</v>
      </c>
      <c r="O59" s="331">
        <f>'Provincial spending Projection '!O69/100*'Type of service'!O61*'Private spending by service'!$D$13/100</f>
        <v>4.1164348516436543E-2</v>
      </c>
      <c r="P59" s="331">
        <f>'Provincial spending Projection '!O69/100*'Type of service'!S61*'Private spending by service'!$D$14/100</f>
        <v>3.1696948184968182E-2</v>
      </c>
      <c r="Q59" s="331">
        <f>'Provincial spending Projection '!O69/100*'Type of service'!AA61*'Private spending by service'!$D$15/100</f>
        <v>9.1237189823881865E-4</v>
      </c>
      <c r="R59" s="331">
        <f>'Provincial spending Projection '!O69/100*'Type of service'!AE61*'Private spending by service'!$D$16/100</f>
        <v>1.7294657987128374E-2</v>
      </c>
      <c r="T59" s="331">
        <f>'Provincial spending Projection '!T69/100*'Type of service'!G61*'Private spending by service'!$D$11/100</f>
        <v>6.3363291885368891E-2</v>
      </c>
      <c r="U59" s="331">
        <f>'Provincial spending Projection '!T69/100*'Type of service'!K61*'Private spending by service'!$D$12/100</f>
        <v>6.4974923439844595E-2</v>
      </c>
      <c r="V59" s="331">
        <f>'Provincial spending Projection '!T69/100*'Type of service'!O61*'Private spending by service'!$D$13/100</f>
        <v>0.22218016891602288</v>
      </c>
      <c r="W59" s="331">
        <f>'Provincial spending Projection '!T69/100*'Type of service'!S61*'Private spending by service'!$D$14/100</f>
        <v>0.17108088809049601</v>
      </c>
      <c r="X59" s="331">
        <f>'Provincial spending Projection '!T69/100*'Type of service'!AA61*'Private spending by service'!$D$15/100</f>
        <v>4.9244297497868213E-3</v>
      </c>
      <c r="Y59" s="331">
        <f>'Provincial spending Projection '!T69/100*'Type of service'!AE61*'Private spending by service'!$D$16/100</f>
        <v>9.3346066958663029E-2</v>
      </c>
      <c r="Z59" s="250"/>
      <c r="AA59" s="331">
        <f>'Provincial spending Projection '!Y69/100*'Type of service'!G61*'Private spending by service'!$D$11/100</f>
        <v>4.9062032088363496E-2</v>
      </c>
      <c r="AB59" s="331">
        <f>'Provincial spending Projection '!Y69/100*'Type of service'!K61*'Private spending by service'!$D$12/100</f>
        <v>5.0309914208871882E-2</v>
      </c>
      <c r="AC59" s="331">
        <f>'Provincial spending Projection '!Y69/100*'Type of service'!O61*'Private spending by service'!$D$13/100</f>
        <v>0.17203352686404505</v>
      </c>
      <c r="AD59" s="331">
        <f>'Provincial spending Projection '!Y69/100*'Type of service'!S61*'Private spending by service'!$D$14/100</f>
        <v>0.13246748663858146</v>
      </c>
      <c r="AE59" s="331">
        <f>'Provincial spending Projection '!Y69/100*'Type of service'!AA61*'Private spending by service'!$D$15/100</f>
        <v>3.8129731459978157E-3</v>
      </c>
      <c r="AF59" s="331">
        <f>'Provincial spending Projection '!Y69/100*'Type of service'!AE61*'Private spending by service'!$D$16/100</f>
        <v>7.2277616837422454E-2</v>
      </c>
      <c r="AG59" s="250"/>
      <c r="AH59" s="331">
        <f>'Provincial spending Projection '!AD69/100*'Type of service'!G61*'Private spending by service'!$D$11/100</f>
        <v>0.5343704314051918</v>
      </c>
      <c r="AI59" s="331">
        <f>'Provincial spending Projection '!AD69/100*'Type of service'!K61*'Private spending by service'!$D$12/100</f>
        <v>0.5479620271604978</v>
      </c>
      <c r="AJ59" s="331">
        <f>'Provincial spending Projection '!AD69/100*'Type of service'!O61*'Private spending by service'!$D$13/100</f>
        <v>1.8737428119757846</v>
      </c>
      <c r="AK59" s="331">
        <f>'Provincial spending Projection '!AD69/100*'Type of service'!S61*'Private spending by service'!$D$14/100</f>
        <v>1.4428001647940181</v>
      </c>
      <c r="AL59" s="331">
        <f>'Provincial spending Projection '!AD69/100*'Type of service'!AA61*'Private spending by service'!$D$15/100</f>
        <v>4.1529875918990461E-2</v>
      </c>
      <c r="AM59" s="331">
        <f>'Provincial spending Projection '!AD69/100*'Type of service'!AE61*'Private spending by service'!$D$16/100</f>
        <v>0.78722832394692377</v>
      </c>
      <c r="AN59" s="250"/>
      <c r="AO59" s="331">
        <f>'Provincial spending Projection '!AI69/100*'Type of service'!G61*'Private spending by service'!$D$11/100</f>
        <v>0.96398698736193522</v>
      </c>
      <c r="AP59" s="331">
        <f>'Provincial spending Projection '!AI69/100*'Type of service'!K61*'Private spending by service'!$D$12/100</f>
        <v>0.98850578682309764</v>
      </c>
      <c r="AQ59" s="331">
        <f>'Provincial spending Projection '!AI69/100*'Type of service'!O61*'Private spending by service'!$D$13/100</f>
        <v>3.3801714732939634</v>
      </c>
      <c r="AR59" s="331">
        <f>'Provincial spending Projection '!AI69/100*'Type of service'!S61*'Private spending by service'!$D$14/100</f>
        <v>2.6027648658772256</v>
      </c>
      <c r="AS59" s="331">
        <f>'Provincial spending Projection '!AI69/100*'Type of service'!AA61*'Private spending by service'!$D$15/100</f>
        <v>7.4918553909106927E-2</v>
      </c>
      <c r="AT59" s="331">
        <f>'Provincial spending Projection '!AI69/100*'Type of service'!AE61*'Private spending by service'!$D$16/100</f>
        <v>1.4201344531208797</v>
      </c>
      <c r="AU59" s="250"/>
      <c r="AV59" s="331">
        <f>'Provincial spending Projection '!AN69/100*'Type of service'!G61*'Private spending by service'!$D$11/100</f>
        <v>0.11402003473462179</v>
      </c>
      <c r="AW59" s="331">
        <f>'Provincial spending Projection '!AN69/100*'Type of service'!K61*'Private spending by service'!$D$12/100</f>
        <v>0.11692010953113283</v>
      </c>
      <c r="AX59" s="331">
        <f>'Provincial spending Projection '!AN69/100*'Type of service'!O61*'Private spending by service'!$D$13/100</f>
        <v>0.39980546817200102</v>
      </c>
      <c r="AY59" s="331">
        <f>'Provincial spending Projection '!AN69/100*'Type of service'!S61*'Private spending by service'!$D$14/100</f>
        <v>0.30785409378347883</v>
      </c>
      <c r="AZ59" s="331">
        <f>'Provincial spending Projection '!AN69/100*'Type of service'!AA61*'Private spending by service'!$D$15/100</f>
        <v>8.8613396560059329E-3</v>
      </c>
      <c r="BA59" s="331">
        <f>'Provincial spending Projection '!AN69/100*'Type of service'!AE61*'Private spending by service'!$D$16/100</f>
        <v>0.16797299319962761</v>
      </c>
      <c r="BB59" s="250"/>
      <c r="BC59" s="331">
        <f>'Provincial spending Projection '!AS69/100*'Type of service'!G61*'Private spending by service'!$D$11/100</f>
        <v>9.0744430952401825E-2</v>
      </c>
      <c r="BD59" s="331">
        <f>'Provincial spending Projection '!AS69/100*'Type of service'!K61*'Private spending by service'!$D$12/100</f>
        <v>9.3052495826625947E-2</v>
      </c>
      <c r="BE59" s="331">
        <f>'Provincial spending Projection '!AS69/100*'Type of service'!O61*'Private spending by service'!$D$13/100</f>
        <v>0.31819074415621534</v>
      </c>
      <c r="BF59" s="331">
        <f>'Provincial spending Projection '!AS69/100*'Type of service'!S61*'Private spending by service'!$D$14/100</f>
        <v>0.24500996357148491</v>
      </c>
      <c r="BG59" s="331">
        <f>'Provincial spending Projection '!AS69/100*'Type of service'!AA61*'Private spending by service'!$D$15/100</f>
        <v>7.0524204490181848E-3</v>
      </c>
      <c r="BH59" s="331">
        <f>'Provincial spending Projection '!AS69/100*'Type of service'!AE61*'Private spending by service'!$D$16/100</f>
        <v>0.13368364356973397</v>
      </c>
      <c r="BI59" s="250"/>
      <c r="BJ59" s="331">
        <f>'Provincial spending Projection '!AX69/100*'Type of service'!G61*'Private spending by service'!$D$11/100</f>
        <v>0.45253703708145987</v>
      </c>
      <c r="BK59" s="331">
        <f>'Provincial spending Projection '!AX69/100*'Type of service'!K61*'Private spending by service'!$D$12/100</f>
        <v>0.46404721824201012</v>
      </c>
      <c r="BL59" s="331">
        <f>'Provincial spending Projection '!AX69/100*'Type of service'!O61*'Private spending by service'!$D$13/100</f>
        <v>1.5867981657488961</v>
      </c>
      <c r="BM59" s="331">
        <f>'Provincial spending Projection '!AX69/100*'Type of service'!S61*'Private spending by service'!$D$14/100</f>
        <v>1.2218500001199417</v>
      </c>
      <c r="BN59" s="331">
        <f>'Provincial spending Projection '!AX69/100*'Type of service'!AA61*'Private spending by service'!$D$15/100</f>
        <v>3.5169997990569989E-2</v>
      </c>
      <c r="BO59" s="331">
        <f>'Provincial spending Projection '!AX69/100*'Type of service'!AE61*'Private spending by service'!$D$16/100</f>
        <v>0.66667231622217971</v>
      </c>
      <c r="BP59" s="250"/>
      <c r="BQ59" s="331">
        <f>'Provincial spending Projection '!BC69/100*'Type of service'!G61*'Private spending by service'!$D$11/100</f>
        <v>0.34218758054939991</v>
      </c>
      <c r="BR59" s="331">
        <f>'Provincial spending Projection '!BC69/100*'Type of service'!K61*'Private spending by service'!$D$12/100</f>
        <v>0.35089104727206949</v>
      </c>
      <c r="BS59" s="331">
        <f>'Provincial spending Projection '!BC69/100*'Type of service'!O61*'Private spending by service'!$D$13/100</f>
        <v>1.1998633938554286</v>
      </c>
      <c r="BT59" s="331">
        <f>'Provincial spending Projection '!BC69/100*'Type of service'!S61*'Private spending by service'!$D$14/100</f>
        <v>0.9239064674833799</v>
      </c>
      <c r="BU59" s="331">
        <f>'Provincial spending Projection '!BC69/100*'Type of service'!AA61*'Private spending by service'!$D$15/100</f>
        <v>2.6593926097045757E-2</v>
      </c>
      <c r="BV59" s="331">
        <f>'Provincial spending Projection '!BC69/100*'Type of service'!AE61*'Private spending by service'!$D$16/100</f>
        <v>0.50410677627313771</v>
      </c>
      <c r="BW59" s="250"/>
      <c r="BX59" s="331">
        <f>'Provincial spending Projection '!BH69/100*'Type of service'!G61*'Private spending by service'!$D$11</f>
        <v>1.8922624091744868</v>
      </c>
      <c r="BY59" s="331">
        <f>'Provincial spending Projection '!BH69/100*'Type of service'!K61*'Private spending by service'!$D$12/100</f>
        <v>1.9403916921904466E-2</v>
      </c>
      <c r="BZ59" s="331">
        <f>'Provincial spending Projection '!BH69/100*'Type of service'!O61*'Private spending by service'!$D$13/100</f>
        <v>6.6351221534452345E-2</v>
      </c>
      <c r="CA59" s="331">
        <f>'Provincial spending Projection '!BH69/100*'Type of service'!S61*'Private spending by service'!$D$14/100</f>
        <v>5.1091085047711149E-2</v>
      </c>
      <c r="CB59" s="331">
        <f>'Provincial spending Projection '!BH69/100*'Type of service'!AA61*'Private spending by service'!$D$15/100</f>
        <v>1.4706169810432155E-3</v>
      </c>
      <c r="CC59" s="331">
        <f>'Provincial spending Projection '!BH69/100*'Type of service'!AE61*'Private spending by service'!$D$16/100</f>
        <v>2.7876590419215447E-2</v>
      </c>
      <c r="CE59" s="333">
        <f t="shared" si="0"/>
        <v>28.03661497888119</v>
      </c>
    </row>
    <row r="60" spans="1:83" ht="18.75">
      <c r="A60" s="348">
        <f t="shared" si="2"/>
        <v>35</v>
      </c>
      <c r="B60" s="67">
        <f t="shared" si="3"/>
        <v>2050</v>
      </c>
      <c r="C60" s="328">
        <f>'Provincial spending Projection '!C70</f>
        <v>29457.779737089506</v>
      </c>
      <c r="D60" s="297">
        <f t="shared" si="1"/>
        <v>4.0480380000000009</v>
      </c>
      <c r="E60" s="334"/>
      <c r="F60" s="341">
        <f>'Provincial spending Projection '!J70/100*'Type of service'!G62*'Private spending by service'!$D$11/100</f>
        <v>3.3484544061797884E-2</v>
      </c>
      <c r="G60" s="341">
        <f>'Provincial spending Projection '!J70/100*'Type of service'!K62*'Private spending by service'!$D$12/100</f>
        <v>3.4336216160761011E-2</v>
      </c>
      <c r="H60" s="341">
        <f>'Provincial spending Projection '!J70/100*'Type of service'!O62*'Private spending by service'!$D$13/100</f>
        <v>0.11741185526132884</v>
      </c>
      <c r="I60" s="341">
        <f>'Provincial spending Projection '!J70/100*'Type of service'!S62*'Private spending by service'!$D$14/100</f>
        <v>9.0408268966854291E-2</v>
      </c>
      <c r="J60" s="341">
        <f>'Provincial spending Projection '!J70/100*'Type of service'!AA62*'Private spending by service'!$D$15/100</f>
        <v>2.6023314134984228E-3</v>
      </c>
      <c r="K60" s="341">
        <f>'Provincial spending Projection '!J70/100*'Type of service'!AE62*'Private spending by service'!$D$16/100</f>
        <v>4.932904208524283E-2</v>
      </c>
      <c r="M60" s="331">
        <f>'Provincial spending Projection '!O70/100*'Type of service'!G62*'Private spending by service'!$D$11/100</f>
        <v>1.1739610438877104E-2</v>
      </c>
      <c r="N60" s="331">
        <f>'Provincial spending Projection '!O70/100*'Type of service'!K62*'Private spending by service'!$D$12/100</f>
        <v>1.2038204878300721E-2</v>
      </c>
      <c r="O60" s="331">
        <f>'Provincial spending Projection '!O70/100*'Type of service'!O62*'Private spending by service'!$D$13/100</f>
        <v>4.1164348516436543E-2</v>
      </c>
      <c r="P60" s="331">
        <f>'Provincial spending Projection '!O70/100*'Type of service'!S62*'Private spending by service'!$D$14/100</f>
        <v>3.1696948184968182E-2</v>
      </c>
      <c r="Q60" s="331">
        <f>'Provincial spending Projection '!O70/100*'Type of service'!AA62*'Private spending by service'!$D$15/100</f>
        <v>9.1237189823881865E-4</v>
      </c>
      <c r="R60" s="331">
        <f>'Provincial spending Projection '!O70/100*'Type of service'!AE62*'Private spending by service'!$D$16/100</f>
        <v>1.7294657987128374E-2</v>
      </c>
      <c r="T60" s="331">
        <f>'Provincial spending Projection '!T70/100*'Type of service'!G62*'Private spending by service'!$D$11/100</f>
        <v>6.3363291885368891E-2</v>
      </c>
      <c r="U60" s="331">
        <f>'Provincial spending Projection '!T70/100*'Type of service'!K62*'Private spending by service'!$D$12/100</f>
        <v>6.4974923439844595E-2</v>
      </c>
      <c r="V60" s="331">
        <f>'Provincial spending Projection '!T70/100*'Type of service'!O62*'Private spending by service'!$D$13/100</f>
        <v>0.22218016891602288</v>
      </c>
      <c r="W60" s="331">
        <f>'Provincial spending Projection '!T70/100*'Type of service'!S62*'Private spending by service'!$D$14/100</f>
        <v>0.17108088809049601</v>
      </c>
      <c r="X60" s="331">
        <f>'Provincial spending Projection '!T70/100*'Type of service'!AA62*'Private spending by service'!$D$15/100</f>
        <v>4.9244297497868213E-3</v>
      </c>
      <c r="Y60" s="331">
        <f>'Provincial spending Projection '!T70/100*'Type of service'!AE62*'Private spending by service'!$D$16/100</f>
        <v>9.3346066958663029E-2</v>
      </c>
      <c r="Z60" s="250"/>
      <c r="AA60" s="331">
        <f>'Provincial spending Projection '!Y70/100*'Type of service'!G62*'Private spending by service'!$D$11/100</f>
        <v>4.9062032088363496E-2</v>
      </c>
      <c r="AB60" s="331">
        <f>'Provincial spending Projection '!Y70/100*'Type of service'!K62*'Private spending by service'!$D$12/100</f>
        <v>5.0309914208871882E-2</v>
      </c>
      <c r="AC60" s="331">
        <f>'Provincial spending Projection '!Y70/100*'Type of service'!O62*'Private spending by service'!$D$13/100</f>
        <v>0.17203352686404505</v>
      </c>
      <c r="AD60" s="331">
        <f>'Provincial spending Projection '!Y70/100*'Type of service'!S62*'Private spending by service'!$D$14/100</f>
        <v>0.13246748663858146</v>
      </c>
      <c r="AE60" s="331">
        <f>'Provincial spending Projection '!Y70/100*'Type of service'!AA62*'Private spending by service'!$D$15/100</f>
        <v>3.8129731459978157E-3</v>
      </c>
      <c r="AF60" s="331">
        <f>'Provincial spending Projection '!Y70/100*'Type of service'!AE62*'Private spending by service'!$D$16/100</f>
        <v>7.2277616837422454E-2</v>
      </c>
      <c r="AG60" s="250"/>
      <c r="AH60" s="331">
        <f>'Provincial spending Projection '!AD70/100*'Type of service'!G62*'Private spending by service'!$D$11/100</f>
        <v>0.5343704314051918</v>
      </c>
      <c r="AI60" s="331">
        <f>'Provincial spending Projection '!AD70/100*'Type of service'!K62*'Private spending by service'!$D$12/100</f>
        <v>0.5479620271604978</v>
      </c>
      <c r="AJ60" s="331">
        <f>'Provincial spending Projection '!AD70/100*'Type of service'!O62*'Private spending by service'!$D$13/100</f>
        <v>1.8737428119757846</v>
      </c>
      <c r="AK60" s="331">
        <f>'Provincial spending Projection '!AD70/100*'Type of service'!S62*'Private spending by service'!$D$14/100</f>
        <v>1.4428001647940181</v>
      </c>
      <c r="AL60" s="331">
        <f>'Provincial spending Projection '!AD70/100*'Type of service'!AA62*'Private spending by service'!$D$15/100</f>
        <v>4.1529875918990461E-2</v>
      </c>
      <c r="AM60" s="331">
        <f>'Provincial spending Projection '!AD70/100*'Type of service'!AE62*'Private spending by service'!$D$16/100</f>
        <v>0.78722832394692377</v>
      </c>
      <c r="AN60" s="250"/>
      <c r="AO60" s="331">
        <f>'Provincial spending Projection '!AI70/100*'Type of service'!G62*'Private spending by service'!$D$11/100</f>
        <v>0.96398698736193522</v>
      </c>
      <c r="AP60" s="331">
        <f>'Provincial spending Projection '!AI70/100*'Type of service'!K62*'Private spending by service'!$D$12/100</f>
        <v>0.98850578682309764</v>
      </c>
      <c r="AQ60" s="331">
        <f>'Provincial spending Projection '!AI70/100*'Type of service'!O62*'Private spending by service'!$D$13/100</f>
        <v>3.3801714732939634</v>
      </c>
      <c r="AR60" s="331">
        <f>'Provincial spending Projection '!AI70/100*'Type of service'!S62*'Private spending by service'!$D$14/100</f>
        <v>2.6027648658772256</v>
      </c>
      <c r="AS60" s="331">
        <f>'Provincial spending Projection '!AI70/100*'Type of service'!AA62*'Private spending by service'!$D$15/100</f>
        <v>7.4918553909106927E-2</v>
      </c>
      <c r="AT60" s="331">
        <f>'Provincial spending Projection '!AI70/100*'Type of service'!AE62*'Private spending by service'!$D$16/100</f>
        <v>1.4201344531208797</v>
      </c>
      <c r="AU60" s="250"/>
      <c r="AV60" s="331">
        <f>'Provincial spending Projection '!AN70/100*'Type of service'!G62*'Private spending by service'!$D$11/100</f>
        <v>0.11402003473462179</v>
      </c>
      <c r="AW60" s="331">
        <f>'Provincial spending Projection '!AN70/100*'Type of service'!K62*'Private spending by service'!$D$12/100</f>
        <v>0.11692010953113283</v>
      </c>
      <c r="AX60" s="331">
        <f>'Provincial spending Projection '!AN70/100*'Type of service'!O62*'Private spending by service'!$D$13/100</f>
        <v>0.39980546817200102</v>
      </c>
      <c r="AY60" s="331">
        <f>'Provincial spending Projection '!AN70/100*'Type of service'!S62*'Private spending by service'!$D$14/100</f>
        <v>0.30785409378347883</v>
      </c>
      <c r="AZ60" s="331">
        <f>'Provincial spending Projection '!AN70/100*'Type of service'!AA62*'Private spending by service'!$D$15/100</f>
        <v>8.8613396560059329E-3</v>
      </c>
      <c r="BA60" s="331">
        <f>'Provincial spending Projection '!AN70/100*'Type of service'!AE62*'Private spending by service'!$D$16/100</f>
        <v>0.16797299319962761</v>
      </c>
      <c r="BB60" s="250"/>
      <c r="BC60" s="331">
        <f>'Provincial spending Projection '!AS70/100*'Type of service'!G62*'Private spending by service'!$D$11/100</f>
        <v>9.0744430952401769E-2</v>
      </c>
      <c r="BD60" s="331">
        <f>'Provincial spending Projection '!AS70/100*'Type of service'!K62*'Private spending by service'!$D$12/100</f>
        <v>9.3052495826625919E-2</v>
      </c>
      <c r="BE60" s="331">
        <f>'Provincial spending Projection '!AS70/100*'Type of service'!O62*'Private spending by service'!$D$13/100</f>
        <v>0.31819074415621523</v>
      </c>
      <c r="BF60" s="331">
        <f>'Provincial spending Projection '!AS70/100*'Type of service'!S62*'Private spending by service'!$D$14/100</f>
        <v>0.24500996357148483</v>
      </c>
      <c r="BG60" s="331">
        <f>'Provincial spending Projection '!AS70/100*'Type of service'!AA62*'Private spending by service'!$D$15/100</f>
        <v>7.0524204490181822E-3</v>
      </c>
      <c r="BH60" s="331">
        <f>'Provincial spending Projection '!AS70/100*'Type of service'!AE62*'Private spending by service'!$D$16/100</f>
        <v>0.13368364356973392</v>
      </c>
      <c r="BI60" s="250"/>
      <c r="BJ60" s="331">
        <f>'Provincial spending Projection '!AX70/100*'Type of service'!G62*'Private spending by service'!$D$11/100</f>
        <v>0.45253703708145987</v>
      </c>
      <c r="BK60" s="331">
        <f>'Provincial spending Projection '!AX70/100*'Type of service'!K62*'Private spending by service'!$D$12/100</f>
        <v>0.46404721824201012</v>
      </c>
      <c r="BL60" s="331">
        <f>'Provincial spending Projection '!AX70/100*'Type of service'!O62*'Private spending by service'!$D$13/100</f>
        <v>1.5867981657488961</v>
      </c>
      <c r="BM60" s="331">
        <f>'Provincial spending Projection '!AX70/100*'Type of service'!S62*'Private spending by service'!$D$14/100</f>
        <v>1.2218500001199417</v>
      </c>
      <c r="BN60" s="331">
        <f>'Provincial spending Projection '!AX70/100*'Type of service'!AA62*'Private spending by service'!$D$15/100</f>
        <v>3.5169997990569989E-2</v>
      </c>
      <c r="BO60" s="331">
        <f>'Provincial spending Projection '!AX70/100*'Type of service'!AE62*'Private spending by service'!$D$16/100</f>
        <v>0.66667231622217971</v>
      </c>
      <c r="BP60" s="250"/>
      <c r="BQ60" s="331">
        <f>'Provincial spending Projection '!BC70/100*'Type of service'!G62*'Private spending by service'!$D$11/100</f>
        <v>0.34218758054939991</v>
      </c>
      <c r="BR60" s="331">
        <f>'Provincial spending Projection '!BC70/100*'Type of service'!K62*'Private spending by service'!$D$12/100</f>
        <v>0.35089104727206949</v>
      </c>
      <c r="BS60" s="331">
        <f>'Provincial spending Projection '!BC70/100*'Type of service'!O62*'Private spending by service'!$D$13/100</f>
        <v>1.1998633938554286</v>
      </c>
      <c r="BT60" s="331">
        <f>'Provincial spending Projection '!BC70/100*'Type of service'!S62*'Private spending by service'!$D$14/100</f>
        <v>0.9239064674833799</v>
      </c>
      <c r="BU60" s="331">
        <f>'Provincial spending Projection '!BC70/100*'Type of service'!AA62*'Private spending by service'!$D$15/100</f>
        <v>2.6593926097045757E-2</v>
      </c>
      <c r="BV60" s="331">
        <f>'Provincial spending Projection '!BC70/100*'Type of service'!AE62*'Private spending by service'!$D$16/100</f>
        <v>0.50410677627313771</v>
      </c>
      <c r="BW60" s="250"/>
      <c r="BX60" s="331">
        <f>'Provincial spending Projection '!BH70/100*'Type of service'!G62*'Private spending by service'!$D$11</f>
        <v>1.8922624091744864</v>
      </c>
      <c r="BY60" s="331">
        <f>'Provincial spending Projection '!BH70/100*'Type of service'!K62*'Private spending by service'!$D$12/100</f>
        <v>1.9403916921904466E-2</v>
      </c>
      <c r="BZ60" s="331">
        <f>'Provincial spending Projection '!BH70/100*'Type of service'!O62*'Private spending by service'!$D$13/100</f>
        <v>6.6351221534452345E-2</v>
      </c>
      <c r="CA60" s="331">
        <f>'Provincial spending Projection '!BH70/100*'Type of service'!S62*'Private spending by service'!$D$14/100</f>
        <v>5.1091085047711149E-2</v>
      </c>
      <c r="CB60" s="331">
        <f>'Provincial spending Projection '!BH70/100*'Type of service'!AA62*'Private spending by service'!$D$15/100</f>
        <v>1.4706169810432151E-3</v>
      </c>
      <c r="CC60" s="331">
        <f>'Provincial spending Projection '!BH70/100*'Type of service'!AE62*'Private spending by service'!$D$16/100</f>
        <v>2.7876590419215447E-2</v>
      </c>
      <c r="CE60" s="333">
        <f t="shared" si="0"/>
        <v>28.03661497888119</v>
      </c>
    </row>
    <row r="63" spans="1:83">
      <c r="A63" s="204"/>
      <c r="F63" s="475" t="s">
        <v>285</v>
      </c>
      <c r="G63" s="476"/>
      <c r="H63" s="476"/>
      <c r="I63" s="476"/>
      <c r="J63" s="476"/>
      <c r="K63" s="476"/>
      <c r="M63" s="475" t="s">
        <v>286</v>
      </c>
      <c r="N63" s="476"/>
      <c r="O63" s="476"/>
      <c r="P63" s="476"/>
      <c r="Q63" s="476"/>
      <c r="R63" s="476"/>
      <c r="T63" s="475" t="s">
        <v>287</v>
      </c>
      <c r="U63" s="476"/>
      <c r="V63" s="476"/>
      <c r="W63" s="476"/>
      <c r="X63" s="476"/>
      <c r="Y63" s="476"/>
      <c r="AA63" s="475" t="s">
        <v>288</v>
      </c>
      <c r="AB63" s="476"/>
      <c r="AC63" s="476"/>
      <c r="AD63" s="476"/>
      <c r="AE63" s="476"/>
      <c r="AF63" s="476"/>
      <c r="AH63" s="475" t="s">
        <v>289</v>
      </c>
      <c r="AI63" s="476"/>
      <c r="AJ63" s="476"/>
      <c r="AK63" s="476"/>
      <c r="AL63" s="476"/>
      <c r="AM63" s="476"/>
      <c r="AO63" s="475" t="s">
        <v>290</v>
      </c>
      <c r="AP63" s="476"/>
      <c r="AQ63" s="476"/>
      <c r="AR63" s="476"/>
      <c r="AS63" s="476"/>
      <c r="AT63" s="476"/>
      <c r="AV63" s="475" t="s">
        <v>291</v>
      </c>
      <c r="AW63" s="476"/>
      <c r="AX63" s="476"/>
      <c r="AY63" s="476"/>
      <c r="AZ63" s="476"/>
      <c r="BA63" s="476"/>
      <c r="BC63" s="475" t="s">
        <v>292</v>
      </c>
      <c r="BD63" s="476"/>
      <c r="BE63" s="476"/>
      <c r="BF63" s="476"/>
      <c r="BG63" s="476"/>
      <c r="BH63" s="476"/>
      <c r="BJ63" s="475" t="s">
        <v>293</v>
      </c>
      <c r="BK63" s="476"/>
      <c r="BL63" s="476"/>
      <c r="BM63" s="476"/>
      <c r="BN63" s="476"/>
      <c r="BO63" s="476"/>
      <c r="BQ63" s="475" t="s">
        <v>294</v>
      </c>
      <c r="BR63" s="476"/>
      <c r="BS63" s="476"/>
      <c r="BT63" s="476"/>
      <c r="BU63" s="476"/>
      <c r="BV63" s="476"/>
      <c r="BX63" s="475" t="s">
        <v>295</v>
      </c>
      <c r="BY63" s="476"/>
      <c r="BZ63" s="476"/>
      <c r="CA63" s="476"/>
      <c r="CB63" s="476"/>
      <c r="CC63" s="476"/>
    </row>
    <row r="64" spans="1:83" ht="43.5">
      <c r="A64" s="204"/>
      <c r="B64" s="278"/>
      <c r="C64" s="335"/>
      <c r="D64" s="336"/>
      <c r="F64" s="337" t="s">
        <v>182</v>
      </c>
      <c r="G64" s="337" t="s">
        <v>183</v>
      </c>
      <c r="H64" s="337" t="s">
        <v>176</v>
      </c>
      <c r="I64" s="337" t="s">
        <v>220</v>
      </c>
      <c r="J64" s="337" t="s">
        <v>158</v>
      </c>
      <c r="K64" s="337" t="s">
        <v>181</v>
      </c>
      <c r="M64" s="337" t="s">
        <v>182</v>
      </c>
      <c r="N64" s="337" t="s">
        <v>183</v>
      </c>
      <c r="O64" s="337" t="s">
        <v>176</v>
      </c>
      <c r="P64" s="337" t="s">
        <v>220</v>
      </c>
      <c r="Q64" s="337" t="s">
        <v>158</v>
      </c>
      <c r="R64" s="337" t="s">
        <v>181</v>
      </c>
      <c r="T64" s="337" t="s">
        <v>182</v>
      </c>
      <c r="U64" s="337" t="s">
        <v>183</v>
      </c>
      <c r="V64" s="337" t="s">
        <v>176</v>
      </c>
      <c r="W64" s="337" t="s">
        <v>220</v>
      </c>
      <c r="X64" s="337" t="s">
        <v>158</v>
      </c>
      <c r="Y64" s="337" t="s">
        <v>181</v>
      </c>
      <c r="AA64" s="337" t="s">
        <v>182</v>
      </c>
      <c r="AB64" s="337" t="s">
        <v>183</v>
      </c>
      <c r="AC64" s="337" t="s">
        <v>176</v>
      </c>
      <c r="AD64" s="337" t="s">
        <v>220</v>
      </c>
      <c r="AE64" s="337" t="s">
        <v>158</v>
      </c>
      <c r="AF64" s="337" t="s">
        <v>181</v>
      </c>
      <c r="AH64" s="337" t="s">
        <v>182</v>
      </c>
      <c r="AI64" s="337" t="s">
        <v>183</v>
      </c>
      <c r="AJ64" s="337" t="s">
        <v>176</v>
      </c>
      <c r="AK64" s="337" t="s">
        <v>220</v>
      </c>
      <c r="AL64" s="337" t="s">
        <v>158</v>
      </c>
      <c r="AM64" s="337" t="s">
        <v>181</v>
      </c>
      <c r="AO64" s="337" t="s">
        <v>182</v>
      </c>
      <c r="AP64" s="337" t="s">
        <v>183</v>
      </c>
      <c r="AQ64" s="337" t="s">
        <v>176</v>
      </c>
      <c r="AR64" s="337" t="s">
        <v>220</v>
      </c>
      <c r="AS64" s="337" t="s">
        <v>158</v>
      </c>
      <c r="AT64" s="337" t="s">
        <v>181</v>
      </c>
      <c r="AV64" s="337" t="s">
        <v>182</v>
      </c>
      <c r="AW64" s="337" t="s">
        <v>183</v>
      </c>
      <c r="AX64" s="337" t="s">
        <v>176</v>
      </c>
      <c r="AY64" s="337" t="s">
        <v>220</v>
      </c>
      <c r="AZ64" s="337" t="s">
        <v>158</v>
      </c>
      <c r="BA64" s="337" t="s">
        <v>181</v>
      </c>
      <c r="BC64" s="337" t="s">
        <v>182</v>
      </c>
      <c r="BD64" s="337" t="s">
        <v>183</v>
      </c>
      <c r="BE64" s="337" t="s">
        <v>176</v>
      </c>
      <c r="BF64" s="337" t="s">
        <v>220</v>
      </c>
      <c r="BG64" s="337" t="s">
        <v>158</v>
      </c>
      <c r="BH64" s="337" t="s">
        <v>181</v>
      </c>
      <c r="BJ64" s="337" t="s">
        <v>182</v>
      </c>
      <c r="BK64" s="337" t="s">
        <v>183</v>
      </c>
      <c r="BL64" s="337" t="s">
        <v>176</v>
      </c>
      <c r="BM64" s="337" t="s">
        <v>220</v>
      </c>
      <c r="BN64" s="337" t="s">
        <v>158</v>
      </c>
      <c r="BO64" s="337" t="s">
        <v>181</v>
      </c>
      <c r="BQ64" s="337" t="s">
        <v>182</v>
      </c>
      <c r="BR64" s="337" t="s">
        <v>183</v>
      </c>
      <c r="BS64" s="337" t="s">
        <v>176</v>
      </c>
      <c r="BT64" s="337" t="s">
        <v>220</v>
      </c>
      <c r="BU64" s="337" t="s">
        <v>158</v>
      </c>
      <c r="BV64" s="337" t="s">
        <v>181</v>
      </c>
      <c r="BX64" s="337" t="s">
        <v>182</v>
      </c>
      <c r="BY64" s="337" t="s">
        <v>183</v>
      </c>
      <c r="BZ64" s="337" t="s">
        <v>176</v>
      </c>
      <c r="CA64" s="337" t="s">
        <v>220</v>
      </c>
      <c r="CB64" s="337" t="s">
        <v>158</v>
      </c>
      <c r="CC64" s="337" t="s">
        <v>181</v>
      </c>
    </row>
    <row r="65" spans="1:81" ht="18.75">
      <c r="A65" s="204"/>
      <c r="B65" s="65">
        <v>2014</v>
      </c>
      <c r="C65" s="302"/>
      <c r="D65" s="338"/>
      <c r="F65" s="339"/>
      <c r="G65" s="339"/>
      <c r="H65" s="339"/>
      <c r="I65" s="339"/>
      <c r="J65" s="339"/>
      <c r="K65" s="339"/>
      <c r="M65" s="339"/>
      <c r="N65" s="339"/>
      <c r="O65" s="339"/>
      <c r="P65" s="339"/>
      <c r="Q65" s="339"/>
      <c r="R65" s="339"/>
      <c r="T65" s="339"/>
      <c r="U65" s="339"/>
      <c r="V65" s="339"/>
      <c r="W65" s="339"/>
      <c r="X65" s="339"/>
      <c r="Y65" s="339"/>
      <c r="AA65" s="339"/>
      <c r="AB65" s="339"/>
      <c r="AC65" s="339"/>
      <c r="AD65" s="339"/>
      <c r="AE65" s="339"/>
      <c r="AF65" s="339"/>
      <c r="AH65" s="339"/>
      <c r="AI65" s="339"/>
      <c r="AJ65" s="339"/>
      <c r="AK65" s="339"/>
      <c r="AL65" s="339"/>
      <c r="AM65" s="339"/>
      <c r="AO65" s="339"/>
      <c r="AP65" s="339"/>
      <c r="AQ65" s="339"/>
      <c r="AR65" s="339"/>
      <c r="AS65" s="339"/>
      <c r="AT65" s="339"/>
      <c r="AV65" s="339"/>
      <c r="AW65" s="339"/>
      <c r="AX65" s="339"/>
      <c r="AY65" s="339"/>
      <c r="AZ65" s="339"/>
      <c r="BA65" s="339"/>
      <c r="BC65" s="339"/>
      <c r="BD65" s="339"/>
      <c r="BE65" s="339"/>
      <c r="BF65" s="339"/>
      <c r="BG65" s="339"/>
      <c r="BH65" s="339"/>
      <c r="BJ65" s="339"/>
      <c r="BK65" s="339"/>
      <c r="BL65" s="339"/>
      <c r="BM65" s="339"/>
      <c r="BN65" s="339"/>
      <c r="BO65" s="339"/>
      <c r="BQ65" s="339"/>
      <c r="BR65" s="339"/>
      <c r="BS65" s="339"/>
      <c r="BT65" s="339"/>
      <c r="BU65" s="339"/>
      <c r="BV65" s="339"/>
      <c r="BX65" s="339"/>
      <c r="BY65" s="339"/>
      <c r="BZ65" s="339"/>
      <c r="CA65" s="339"/>
      <c r="CB65" s="339"/>
      <c r="CC65" s="339"/>
    </row>
    <row r="66" spans="1:81" ht="18.75">
      <c r="A66" s="204"/>
      <c r="B66" s="66">
        <v>2015</v>
      </c>
      <c r="C66" s="302"/>
      <c r="D66" s="313"/>
      <c r="F66" s="340">
        <f>($C25*F25-$C24*F24)/($C24*F24)*100</f>
        <v>5.7871333842183912</v>
      </c>
      <c r="G66" s="340">
        <f t="shared" ref="G66:K66" si="4">($C25*G25-$C24*G24)/($C24*G24)*100</f>
        <v>6.9376895025069416</v>
      </c>
      <c r="H66" s="340">
        <f t="shared" si="4"/>
        <v>6.5466065239721702</v>
      </c>
      <c r="I66" s="340">
        <f t="shared" si="4"/>
        <v>5.4811404587324395</v>
      </c>
      <c r="J66" s="340">
        <f t="shared" si="4"/>
        <v>7.2067219642149123</v>
      </c>
      <c r="K66" s="340">
        <f t="shared" si="4"/>
        <v>2.1680483314325127</v>
      </c>
      <c r="M66" s="340">
        <f>($C25*M25-$C24*M24)/($C24*M24)*100</f>
        <v>3.817538094755673</v>
      </c>
      <c r="N66" s="340">
        <f t="shared" ref="N66:R66" si="5">($C25*N25-$C24*N24)/($C24*N24)*100</f>
        <v>4.9466726106399816</v>
      </c>
      <c r="O66" s="340">
        <f t="shared" si="5"/>
        <v>4.5628710014709108</v>
      </c>
      <c r="P66" s="340">
        <f t="shared" si="5"/>
        <v>3.5172422914562009</v>
      </c>
      <c r="Q66" s="340">
        <f t="shared" si="5"/>
        <v>5.2106960976991665</v>
      </c>
      <c r="R66" s="340">
        <f t="shared" si="5"/>
        <v>0.26583489309006558</v>
      </c>
      <c r="T66" s="340">
        <f>($C25*T25-$C24*T24)/($C24*T24)*100</f>
        <v>5.1394402203253726</v>
      </c>
      <c r="U66" s="340">
        <f t="shared" ref="U66:Y66" si="6">($C25*U25-$C24*U24)/($C24*U24)*100</f>
        <v>6.2829519343593754</v>
      </c>
      <c r="V66" s="340">
        <f t="shared" si="6"/>
        <v>5.8942634036520678</v>
      </c>
      <c r="W66" s="340">
        <f t="shared" si="6"/>
        <v>4.8353207696155582</v>
      </c>
      <c r="X66" s="340">
        <f t="shared" si="6"/>
        <v>6.5503372157275255</v>
      </c>
      <c r="Y66" s="340">
        <f t="shared" si="6"/>
        <v>1.5425134071405477</v>
      </c>
      <c r="AA66" s="340">
        <f>($C25*AA25-$C24*AA24)/($C24*AA24)*100</f>
        <v>4.5775504853334859</v>
      </c>
      <c r="AB66" s="340">
        <f t="shared" ref="AB66:AF66" si="7">($C25*AB25-$C24*AB24)/($C24*AB24)*100</f>
        <v>5.7149510055793931</v>
      </c>
      <c r="AC66" s="340">
        <f t="shared" si="7"/>
        <v>5.3283397171996079</v>
      </c>
      <c r="AD66" s="340">
        <f t="shared" si="7"/>
        <v>4.2750563200276144</v>
      </c>
      <c r="AE66" s="340">
        <f t="shared" si="7"/>
        <v>5.9809073175277723</v>
      </c>
      <c r="AF66" s="340">
        <f t="shared" si="7"/>
        <v>0.9998464894816218</v>
      </c>
      <c r="AH66" s="340">
        <f>($C25*AH25-$C24*AH24)/($C24*AH24)*100</f>
        <v>3.9225244753125823</v>
      </c>
      <c r="AI66" s="340">
        <f t="shared" ref="AI66:AM66" si="8">($C25*AI25-$C24*AI24)/($C24*AI24)*100</f>
        <v>5.0528008382119509</v>
      </c>
      <c r="AJ66" s="340">
        <f t="shared" si="8"/>
        <v>4.6686111063563072</v>
      </c>
      <c r="AK66" s="340">
        <f t="shared" si="8"/>
        <v>3.6219249952927366</v>
      </c>
      <c r="AL66" s="340">
        <f t="shared" si="8"/>
        <v>5.3170913212989213</v>
      </c>
      <c r="AM66" s="340">
        <f t="shared" si="8"/>
        <v>0.36722958315998316</v>
      </c>
      <c r="AO66" s="340">
        <f>($C25*AO25-$C24*AO24)/($C24*AO24)*100</f>
        <v>3.6035166722220699</v>
      </c>
      <c r="AP66" s="340">
        <f t="shared" ref="AP66:AT66" si="9">($C25*AP25-$C24*AP24)/($C24*AP24)*100</f>
        <v>4.7303234602508262</v>
      </c>
      <c r="AQ66" s="340">
        <f t="shared" si="9"/>
        <v>4.3473130638948438</v>
      </c>
      <c r="AR66" s="340">
        <f t="shared" si="9"/>
        <v>3.3038399332558614</v>
      </c>
      <c r="AS66" s="340">
        <f t="shared" si="9"/>
        <v>4.9938026589043787</v>
      </c>
      <c r="AT66" s="340">
        <f t="shared" si="9"/>
        <v>5.9135360341042643E-2</v>
      </c>
      <c r="AV66" s="340">
        <f>($C25*AV25-$C24*AV24)/($C24*AV24)*100</f>
        <v>5.9169974069968108</v>
      </c>
      <c r="AW66" s="340">
        <f t="shared" ref="AW66:BA66" si="10">($C25*AW25-$C24*AW24)/($C24*AW24)*100</f>
        <v>7.0689659451248499</v>
      </c>
      <c r="AX66" s="340">
        <f t="shared" si="10"/>
        <v>6.6774028740947609</v>
      </c>
      <c r="AY66" s="340">
        <f t="shared" si="10"/>
        <v>5.6106288453538777</v>
      </c>
      <c r="AZ66" s="340">
        <f t="shared" si="10"/>
        <v>7.3383286704161028</v>
      </c>
      <c r="BA66" s="340">
        <f t="shared" si="10"/>
        <v>2.2934695743690301</v>
      </c>
      <c r="BC66" s="340">
        <f>($C25*BC25-$C24*BC24)/($C24*BC24)*100</f>
        <v>4.5989031436173189</v>
      </c>
      <c r="BD66" s="340">
        <f t="shared" ref="BD66:BH66" si="11">($C25*BD25-$C24*BD24)/($C24*BD24)*100</f>
        <v>5.7365358984540347</v>
      </c>
      <c r="BE66" s="340">
        <f t="shared" si="11"/>
        <v>5.3498456717294989</v>
      </c>
      <c r="BF66" s="340">
        <f t="shared" si="11"/>
        <v>4.2963472150122426</v>
      </c>
      <c r="BG66" s="340">
        <f t="shared" si="11"/>
        <v>6.0025465133978564</v>
      </c>
      <c r="BH66" s="340">
        <f t="shared" si="11"/>
        <v>1.0204686516837886</v>
      </c>
      <c r="BJ66" s="340">
        <f>($C25*BJ25-$C24*BJ24)/($C24*BJ24)*100</f>
        <v>4.7133192257942618</v>
      </c>
      <c r="BK66" s="340">
        <f t="shared" ref="BK66:BO66" si="12">($C25*BK25-$C24*BK24)/($C24*BK24)*100</f>
        <v>5.8521963864406912</v>
      </c>
      <c r="BL66" s="340">
        <f t="shared" si="12"/>
        <v>5.4650831764971484</v>
      </c>
      <c r="BM66" s="340">
        <f t="shared" si="12"/>
        <v>4.4104323447321701</v>
      </c>
      <c r="BN66" s="340">
        <f t="shared" si="12"/>
        <v>6.1184979785502662</v>
      </c>
      <c r="BO66" s="340">
        <f t="shared" si="12"/>
        <v>1.1309704437238961</v>
      </c>
      <c r="BQ66" s="340">
        <f>($C25*BQ25-$C24*BQ24)/($C24*BQ24)*100</f>
        <v>5.3639361473572507</v>
      </c>
      <c r="BR66" s="340">
        <f t="shared" ref="BR66:BV66" si="13">($C25*BR25-$C24*BR24)/($C24*BR24)*100</f>
        <v>6.509889511468292</v>
      </c>
      <c r="BS66" s="340">
        <f t="shared" si="13"/>
        <v>6.1203710448982793</v>
      </c>
      <c r="BT66" s="340">
        <f t="shared" si="13"/>
        <v>5.05916733444929</v>
      </c>
      <c r="BU66" s="340">
        <f t="shared" si="13"/>
        <v>6.777845719469604</v>
      </c>
      <c r="BV66" s="340">
        <f t="shared" si="13"/>
        <v>1.7593291009726466</v>
      </c>
      <c r="BX66" s="340">
        <f>($C25*BX25-$C24*BX24)/($C24*BX24)*100</f>
        <v>8.6583304080593564</v>
      </c>
      <c r="BY66" s="340">
        <f t="shared" ref="BY66:CC66" si="14">($C25*BY25-$C24*BY24)/($C24*BY24)*100</f>
        <v>9.8401140792356117</v>
      </c>
      <c r="BZ66" s="340">
        <f t="shared" si="14"/>
        <v>9.438416612453338</v>
      </c>
      <c r="CA66" s="340">
        <f t="shared" si="14"/>
        <v>8.3440324463288071</v>
      </c>
      <c r="CB66" s="340">
        <f t="shared" si="14"/>
        <v>10.116448423305483</v>
      </c>
      <c r="CC66" s="340">
        <f t="shared" si="14"/>
        <v>4.9410187950089073</v>
      </c>
    </row>
    <row r="67" spans="1:81" ht="18.75">
      <c r="A67" s="204"/>
      <c r="B67" s="66">
        <v>2016</v>
      </c>
      <c r="C67" s="302"/>
      <c r="D67" s="313"/>
      <c r="F67" s="340">
        <f t="shared" ref="F67:K82" si="15">($C26*F26-$C25*F25)/($C25*F25)*100</f>
        <v>0.62503547793211256</v>
      </c>
      <c r="G67" s="340">
        <f t="shared" si="15"/>
        <v>0.41724331349054961</v>
      </c>
      <c r="H67" s="340">
        <f t="shared" si="15"/>
        <v>1.0621360123346828</v>
      </c>
      <c r="I67" s="340">
        <f t="shared" si="15"/>
        <v>0.62301765205891679</v>
      </c>
      <c r="J67" s="340">
        <f t="shared" si="15"/>
        <v>1.1127043214193866</v>
      </c>
      <c r="K67" s="340">
        <f t="shared" si="15"/>
        <v>0.69150165848029088</v>
      </c>
      <c r="M67" s="340">
        <f t="shared" ref="M67:R82" si="16">($C26*M26-$C25*M25)/($C25*M25)*100</f>
        <v>4.8366547217083777</v>
      </c>
      <c r="N67" s="340">
        <f t="shared" si="16"/>
        <v>4.620165502162048</v>
      </c>
      <c r="O67" s="340">
        <f t="shared" si="16"/>
        <v>5.2920499182038183</v>
      </c>
      <c r="P67" s="340">
        <f t="shared" si="16"/>
        <v>4.8345524405677551</v>
      </c>
      <c r="Q67" s="340">
        <f t="shared" si="16"/>
        <v>5.3447347429513989</v>
      </c>
      <c r="R67" s="340">
        <f t="shared" si="16"/>
        <v>4.9059028167545131</v>
      </c>
      <c r="T67" s="340">
        <f t="shared" ref="T67:Y82" si="17">($C26*T26-$C25*T25)/($C25*T25)*100</f>
        <v>2.0584766899965095</v>
      </c>
      <c r="U67" s="340">
        <f t="shared" si="17"/>
        <v>1.8477244485657303</v>
      </c>
      <c r="V67" s="340">
        <f t="shared" si="17"/>
        <v>2.5018038847610362</v>
      </c>
      <c r="W67" s="340">
        <f t="shared" si="17"/>
        <v>2.0564301194401438</v>
      </c>
      <c r="X67" s="340">
        <f t="shared" si="17"/>
        <v>2.5530925582950132</v>
      </c>
      <c r="Y67" s="340">
        <f t="shared" si="17"/>
        <v>2.1258897061105326</v>
      </c>
      <c r="AA67" s="340">
        <f t="shared" ref="AA67:AF82" si="18">($C26*AA26-$C25*AA25)/($C25*AA25)*100</f>
        <v>2.6268831181958476</v>
      </c>
      <c r="AB67" s="340">
        <f t="shared" si="18"/>
        <v>2.4149571092087574</v>
      </c>
      <c r="AC67" s="340">
        <f t="shared" si="18"/>
        <v>3.0726793879011867</v>
      </c>
      <c r="AD67" s="340">
        <f t="shared" si="18"/>
        <v>2.6248251494303045</v>
      </c>
      <c r="AE67" s="340">
        <f t="shared" si="18"/>
        <v>3.1242537095526073</v>
      </c>
      <c r="AF67" s="340">
        <f t="shared" si="18"/>
        <v>2.6946715856486154</v>
      </c>
      <c r="AH67" s="340">
        <f t="shared" ref="AH67:AM82" si="19">($C26*AH26-$C25*AH25)/($C25*AH25)*100</f>
        <v>3.3766096057686337</v>
      </c>
      <c r="AI67" s="340">
        <f t="shared" si="19"/>
        <v>3.1631354006606598</v>
      </c>
      <c r="AJ67" s="340">
        <f t="shared" si="19"/>
        <v>3.8256625784089766</v>
      </c>
      <c r="AK67" s="340">
        <f t="shared" si="19"/>
        <v>3.3745366027972032</v>
      </c>
      <c r="AL67" s="340">
        <f t="shared" si="19"/>
        <v>3.8776136691275722</v>
      </c>
      <c r="AM67" s="340">
        <f t="shared" si="19"/>
        <v>3.4448932924861375</v>
      </c>
      <c r="AO67" s="340">
        <f t="shared" ref="AO67:AT82" si="20">($C26*AO26-$C25*AO25)/($C25*AO25)*100</f>
        <v>3.404689920372443</v>
      </c>
      <c r="AP67" s="340">
        <f t="shared" si="20"/>
        <v>3.1911577290056439</v>
      </c>
      <c r="AQ67" s="340">
        <f t="shared" si="20"/>
        <v>3.8538648698196489</v>
      </c>
      <c r="AR67" s="340">
        <f t="shared" si="20"/>
        <v>3.4026163543086652</v>
      </c>
      <c r="AS67" s="340">
        <f t="shared" si="20"/>
        <v>3.9058300720763857</v>
      </c>
      <c r="AT67" s="340">
        <f t="shared" si="20"/>
        <v>3.472992155071069</v>
      </c>
      <c r="AV67" s="340">
        <f t="shared" ref="AV67:BA82" si="21">($C26*AV26-$C25*AV25)/($C25*AV25)*100</f>
        <v>4.3225599984054925</v>
      </c>
      <c r="AW67" s="340">
        <f t="shared" si="21"/>
        <v>4.1071323919535372</v>
      </c>
      <c r="AX67" s="340">
        <f t="shared" si="21"/>
        <v>4.7757220421152846</v>
      </c>
      <c r="AY67" s="340">
        <f t="shared" si="21"/>
        <v>4.3204680263656963</v>
      </c>
      <c r="AZ67" s="340">
        <f t="shared" si="21"/>
        <v>4.8281485126596166</v>
      </c>
      <c r="BA67" s="340">
        <f t="shared" si="21"/>
        <v>4.3914685167992094</v>
      </c>
      <c r="BC67" s="340">
        <f t="shared" ref="BC67:BH82" si="22">($C26*BC26-$C25*BC25)/($C25*BC25)*100</f>
        <v>3.4752140745929347</v>
      </c>
      <c r="BD67" s="340">
        <f t="shared" si="22"/>
        <v>3.2615362498200713</v>
      </c>
      <c r="BE67" s="340">
        <f t="shared" si="22"/>
        <v>3.9246953707197121</v>
      </c>
      <c r="BF67" s="340">
        <f t="shared" si="22"/>
        <v>3.4731390943138694</v>
      </c>
      <c r="BG67" s="340">
        <f t="shared" si="22"/>
        <v>3.9766960143277164</v>
      </c>
      <c r="BH67" s="340">
        <f t="shared" si="22"/>
        <v>3.5435628928395393</v>
      </c>
      <c r="BJ67" s="340">
        <f t="shared" ref="BJ67:BO82" si="23">($C26*BJ26-$C25*BJ25)/($C25*BJ25)*100</f>
        <v>7.6674505903695529</v>
      </c>
      <c r="BK67" s="340">
        <f t="shared" si="23"/>
        <v>7.4451157361076934</v>
      </c>
      <c r="BL67" s="340">
        <f t="shared" si="23"/>
        <v>8.135142352834885</v>
      </c>
      <c r="BM67" s="340">
        <f t="shared" si="23"/>
        <v>7.6652915435034501</v>
      </c>
      <c r="BN67" s="340">
        <f t="shared" si="23"/>
        <v>8.189249771470422</v>
      </c>
      <c r="BO67" s="340">
        <f t="shared" si="23"/>
        <v>7.7385685201780978</v>
      </c>
      <c r="BQ67" s="340">
        <f t="shared" ref="BQ67:BV82" si="24">($C26*BQ26-$C25*BQ25)/($C25*BQ25)*100</f>
        <v>4.2351730420577232</v>
      </c>
      <c r="BR67" s="340">
        <f t="shared" si="24"/>
        <v>4.0199258909439379</v>
      </c>
      <c r="BS67" s="340">
        <f t="shared" si="24"/>
        <v>4.6879554895254998</v>
      </c>
      <c r="BT67" s="340">
        <f t="shared" si="24"/>
        <v>4.2330828223816752</v>
      </c>
      <c r="BU67" s="340">
        <f t="shared" si="24"/>
        <v>4.7403380444518559</v>
      </c>
      <c r="BV67" s="340">
        <f t="shared" si="24"/>
        <v>4.3040238384621849</v>
      </c>
      <c r="BX67" s="340">
        <f t="shared" ref="BX67:CC82" si="25">($C26*BX26-$C25*BX25)/($C25*BX25)*100</f>
        <v>5.4161836047612937</v>
      </c>
      <c r="BY67" s="340">
        <f t="shared" si="25"/>
        <v>5.1984976496273232</v>
      </c>
      <c r="BZ67" s="340">
        <f t="shared" si="25"/>
        <v>5.8740961905255293</v>
      </c>
      <c r="CA67" s="340">
        <f t="shared" si="25"/>
        <v>5.4140697023738271</v>
      </c>
      <c r="CB67" s="340">
        <f t="shared" si="25"/>
        <v>5.9270722528915112</v>
      </c>
      <c r="CC67" s="340">
        <f t="shared" si="25"/>
        <v>5.485814497897282</v>
      </c>
    </row>
    <row r="68" spans="1:81" ht="18.75">
      <c r="A68" s="204"/>
      <c r="B68" s="66">
        <v>2017</v>
      </c>
      <c r="C68" s="302"/>
      <c r="D68" s="313"/>
      <c r="F68" s="340">
        <f t="shared" si="15"/>
        <v>3.3874019717226798</v>
      </c>
      <c r="G68" s="340">
        <f t="shared" si="15"/>
        <v>3.1727667208313499</v>
      </c>
      <c r="H68" s="340">
        <f t="shared" si="15"/>
        <v>3.8360161990890354</v>
      </c>
      <c r="I68" s="340">
        <f t="shared" si="15"/>
        <v>3.3853219564339341</v>
      </c>
      <c r="J68" s="340">
        <f t="shared" si="15"/>
        <v>3.8876662147508032</v>
      </c>
      <c r="K68" s="340">
        <f t="shared" si="15"/>
        <v>3.4558700413306767</v>
      </c>
      <c r="M68" s="340">
        <f t="shared" si="16"/>
        <v>4.5791190579554</v>
      </c>
      <c r="N68" s="340">
        <f t="shared" si="16"/>
        <v>4.3620097677621761</v>
      </c>
      <c r="O68" s="340">
        <f t="shared" si="16"/>
        <v>5.0329043335315164</v>
      </c>
      <c r="P68" s="340">
        <f t="shared" si="16"/>
        <v>4.577015066923841</v>
      </c>
      <c r="Q68" s="340">
        <f t="shared" si="16"/>
        <v>5.0851497041881313</v>
      </c>
      <c r="R68" s="340">
        <f t="shared" si="16"/>
        <v>4.6483763394678679</v>
      </c>
      <c r="T68" s="340">
        <f t="shared" si="17"/>
        <v>3.7052088554416516</v>
      </c>
      <c r="U68" s="340">
        <f t="shared" si="17"/>
        <v>3.4899138282243363</v>
      </c>
      <c r="V68" s="340">
        <f t="shared" si="17"/>
        <v>4.1552020969515855</v>
      </c>
      <c r="W68" s="340">
        <f t="shared" si="17"/>
        <v>3.7031224463063666</v>
      </c>
      <c r="X68" s="340">
        <f t="shared" si="17"/>
        <v>4.2070108817690519</v>
      </c>
      <c r="Y68" s="340">
        <f t="shared" si="17"/>
        <v>3.773887391928775</v>
      </c>
      <c r="AA68" s="340">
        <f t="shared" si="18"/>
        <v>3.7032099107193619</v>
      </c>
      <c r="AB68" s="340">
        <f t="shared" si="18"/>
        <v>3.4879190333693506</v>
      </c>
      <c r="AC68" s="340">
        <f t="shared" si="18"/>
        <v>4.1531944784931856</v>
      </c>
      <c r="AD68" s="340">
        <f t="shared" si="18"/>
        <v>3.7011235418001611</v>
      </c>
      <c r="AE68" s="340">
        <f t="shared" si="18"/>
        <v>4.2050022646829062</v>
      </c>
      <c r="AF68" s="340">
        <f t="shared" si="18"/>
        <v>3.7718871234099201</v>
      </c>
      <c r="AH68" s="340">
        <f t="shared" si="19"/>
        <v>3.7438106893983858</v>
      </c>
      <c r="AI68" s="340">
        <f t="shared" si="19"/>
        <v>3.5284355236519986</v>
      </c>
      <c r="AJ68" s="340">
        <f t="shared" si="19"/>
        <v>4.193971430348169</v>
      </c>
      <c r="AK68" s="340">
        <f t="shared" si="19"/>
        <v>3.7417235036462002</v>
      </c>
      <c r="AL68" s="340">
        <f t="shared" si="19"/>
        <v>4.2457994997717741</v>
      </c>
      <c r="AM68" s="340">
        <f t="shared" si="19"/>
        <v>3.8125147898614307</v>
      </c>
      <c r="AO68" s="340">
        <f t="shared" si="20"/>
        <v>3.6026889149743058</v>
      </c>
      <c r="AP68" s="340">
        <f t="shared" si="20"/>
        <v>3.3876067221326065</v>
      </c>
      <c r="AQ68" s="340">
        <f t="shared" si="20"/>
        <v>4.0522373063090473</v>
      </c>
      <c r="AR68" s="340">
        <f t="shared" si="20"/>
        <v>3.6006045684021761</v>
      </c>
      <c r="AS68" s="340">
        <f t="shared" si="20"/>
        <v>4.1039948744750605</v>
      </c>
      <c r="AT68" s="340">
        <f t="shared" si="20"/>
        <v>3.6712995578662344</v>
      </c>
      <c r="AV68" s="340">
        <f t="shared" si="21"/>
        <v>4.3223496393564025</v>
      </c>
      <c r="AW68" s="340">
        <f t="shared" si="21"/>
        <v>4.1057734099377896</v>
      </c>
      <c r="AX68" s="340">
        <f t="shared" si="21"/>
        <v>4.7750207519673964</v>
      </c>
      <c r="AY68" s="340">
        <f t="shared" si="21"/>
        <v>4.3202508141797171</v>
      </c>
      <c r="AZ68" s="340">
        <f t="shared" si="21"/>
        <v>4.8271378464100572</v>
      </c>
      <c r="BA68" s="340">
        <f t="shared" si="21"/>
        <v>4.3914368759109044</v>
      </c>
      <c r="BC68" s="340">
        <f t="shared" si="22"/>
        <v>4.3706598426211469</v>
      </c>
      <c r="BD68" s="340">
        <f t="shared" si="22"/>
        <v>4.1539833198166782</v>
      </c>
      <c r="BE68" s="340">
        <f t="shared" si="22"/>
        <v>4.823540580816096</v>
      </c>
      <c r="BF68" s="340">
        <f t="shared" si="22"/>
        <v>4.3685600455082358</v>
      </c>
      <c r="BG68" s="340">
        <f t="shared" si="22"/>
        <v>4.8756818099474071</v>
      </c>
      <c r="BH68" s="340">
        <f t="shared" si="22"/>
        <v>4.4397790724968615</v>
      </c>
      <c r="BJ68" s="340">
        <f t="shared" si="23"/>
        <v>5.7343314331300164</v>
      </c>
      <c r="BK68" s="340">
        <f t="shared" si="23"/>
        <v>5.5148238884758953</v>
      </c>
      <c r="BL68" s="340">
        <f t="shared" si="23"/>
        <v>6.1931293572228059</v>
      </c>
      <c r="BM68" s="340">
        <f t="shared" si="23"/>
        <v>5.7322042007812302</v>
      </c>
      <c r="BN68" s="340">
        <f t="shared" si="23"/>
        <v>6.2459518459433676</v>
      </c>
      <c r="BO68" s="340">
        <f t="shared" si="23"/>
        <v>5.8043537513859365</v>
      </c>
      <c r="BQ68" s="340">
        <f t="shared" si="24"/>
        <v>3.8364235330328622</v>
      </c>
      <c r="BR68" s="340">
        <f t="shared" si="24"/>
        <v>3.6208561003317916</v>
      </c>
      <c r="BS68" s="340">
        <f t="shared" si="24"/>
        <v>4.2869861357036729</v>
      </c>
      <c r="BT68" s="340">
        <f t="shared" si="24"/>
        <v>3.8343344840349665</v>
      </c>
      <c r="BU68" s="340">
        <f t="shared" si="24"/>
        <v>4.3388604724164406</v>
      </c>
      <c r="BV68" s="340">
        <f t="shared" si="24"/>
        <v>3.905188966138974</v>
      </c>
      <c r="BX68" s="340">
        <f t="shared" si="25"/>
        <v>5.3230806026558701</v>
      </c>
      <c r="BY68" s="340">
        <f t="shared" si="25"/>
        <v>5.1044268266765798</v>
      </c>
      <c r="BZ68" s="340">
        <f t="shared" si="25"/>
        <v>5.7800940445965701</v>
      </c>
      <c r="CA68" s="340">
        <f t="shared" si="25"/>
        <v>5.3209616441199534</v>
      </c>
      <c r="CB68" s="340">
        <f t="shared" si="25"/>
        <v>5.8327110816718886</v>
      </c>
      <c r="CC68" s="340">
        <f t="shared" si="25"/>
        <v>5.392830570993425</v>
      </c>
    </row>
    <row r="69" spans="1:81" ht="18.75">
      <c r="A69" s="204"/>
      <c r="B69" s="66">
        <v>2018</v>
      </c>
      <c r="C69" s="302"/>
      <c r="D69" s="313"/>
      <c r="F69" s="340">
        <f t="shared" si="15"/>
        <v>3.0656163036442452</v>
      </c>
      <c r="G69" s="340">
        <f t="shared" si="15"/>
        <v>2.8505043050711341</v>
      </c>
      <c r="H69" s="340">
        <f t="shared" si="15"/>
        <v>3.5123551176845615</v>
      </c>
      <c r="I69" s="340">
        <f t="shared" si="15"/>
        <v>3.0635359541366909</v>
      </c>
      <c r="J69" s="340">
        <f t="shared" si="15"/>
        <v>3.5635415350695752</v>
      </c>
      <c r="K69" s="340">
        <f t="shared" si="15"/>
        <v>3.1340486778745817</v>
      </c>
      <c r="M69" s="340">
        <f t="shared" si="16"/>
        <v>4.3718789195632821</v>
      </c>
      <c r="N69" s="340">
        <f t="shared" si="16"/>
        <v>4.1540405727467267</v>
      </c>
      <c r="O69" s="340">
        <f t="shared" si="16"/>
        <v>4.8242797403211641</v>
      </c>
      <c r="P69" s="340">
        <f t="shared" si="16"/>
        <v>4.369772203524505</v>
      </c>
      <c r="Q69" s="340">
        <f t="shared" si="16"/>
        <v>4.8761148988273497</v>
      </c>
      <c r="R69" s="340">
        <f t="shared" si="16"/>
        <v>4.4411786116769774</v>
      </c>
      <c r="T69" s="340">
        <f t="shared" si="17"/>
        <v>3.4358336127550833</v>
      </c>
      <c r="U69" s="340">
        <f t="shared" si="17"/>
        <v>3.2199489201631302</v>
      </c>
      <c r="V69" s="340">
        <f t="shared" si="17"/>
        <v>3.8841771369552225</v>
      </c>
      <c r="W69" s="340">
        <f t="shared" si="17"/>
        <v>3.4337457905187883</v>
      </c>
      <c r="X69" s="340">
        <f t="shared" si="17"/>
        <v>3.9355474187403097</v>
      </c>
      <c r="Y69" s="340">
        <f t="shared" si="17"/>
        <v>3.5045117998020974</v>
      </c>
      <c r="AA69" s="340">
        <f t="shared" si="18"/>
        <v>3.4333475947497569</v>
      </c>
      <c r="AB69" s="340">
        <f t="shared" si="18"/>
        <v>3.217468090816463</v>
      </c>
      <c r="AC69" s="340">
        <f t="shared" si="18"/>
        <v>3.8816803432831546</v>
      </c>
      <c r="AD69" s="340">
        <f t="shared" si="18"/>
        <v>3.4312598226930384</v>
      </c>
      <c r="AE69" s="340">
        <f t="shared" si="18"/>
        <v>3.9330493904144266</v>
      </c>
      <c r="AF69" s="340">
        <f t="shared" si="18"/>
        <v>3.5020241311578832</v>
      </c>
      <c r="AH69" s="340">
        <f t="shared" si="19"/>
        <v>3.5425293457537457</v>
      </c>
      <c r="AI69" s="340">
        <f t="shared" si="19"/>
        <v>3.3264219646145725</v>
      </c>
      <c r="AJ69" s="340">
        <f t="shared" si="19"/>
        <v>3.9913353435404355</v>
      </c>
      <c r="AK69" s="340">
        <f t="shared" si="19"/>
        <v>3.5404393698950773</v>
      </c>
      <c r="AL69" s="340">
        <f t="shared" si="19"/>
        <v>4.0427586146008894</v>
      </c>
      <c r="AM69" s="340">
        <f t="shared" si="19"/>
        <v>3.6112783754599329</v>
      </c>
      <c r="AO69" s="340">
        <f t="shared" si="20"/>
        <v>3.4468936051602368</v>
      </c>
      <c r="AP69" s="340">
        <f t="shared" si="20"/>
        <v>3.2309858288556503</v>
      </c>
      <c r="AQ69" s="340">
        <f t="shared" si="20"/>
        <v>3.8952850689940264</v>
      </c>
      <c r="AR69" s="340">
        <f t="shared" si="20"/>
        <v>3.4448055596812051</v>
      </c>
      <c r="AS69" s="340">
        <f t="shared" si="20"/>
        <v>3.9466608436040662</v>
      </c>
      <c r="AT69" s="340">
        <f t="shared" si="20"/>
        <v>3.5155791356993351</v>
      </c>
      <c r="AV69" s="340">
        <f t="shared" si="21"/>
        <v>4.1115106781700801</v>
      </c>
      <c r="AW69" s="340">
        <f t="shared" si="21"/>
        <v>3.8942157553855257</v>
      </c>
      <c r="AX69" s="340">
        <f t="shared" si="21"/>
        <v>4.5627829305115855</v>
      </c>
      <c r="AY69" s="340">
        <f t="shared" si="21"/>
        <v>4.109409217588599</v>
      </c>
      <c r="AZ69" s="340">
        <f t="shared" si="21"/>
        <v>4.6144887799625076</v>
      </c>
      <c r="BA69" s="340">
        <f t="shared" si="21"/>
        <v>4.1806374938427693</v>
      </c>
      <c r="BC69" s="340">
        <f t="shared" si="22"/>
        <v>4.1091780665722411</v>
      </c>
      <c r="BD69" s="340">
        <f t="shared" si="22"/>
        <v>3.891888012266246</v>
      </c>
      <c r="BE69" s="340">
        <f t="shared" si="22"/>
        <v>4.5604402081884112</v>
      </c>
      <c r="BF69" s="340">
        <f t="shared" si="22"/>
        <v>4.1070766530738618</v>
      </c>
      <c r="BG69" s="340">
        <f t="shared" si="22"/>
        <v>4.6121448991731224</v>
      </c>
      <c r="BH69" s="340">
        <f t="shared" si="22"/>
        <v>4.1783033334631376</v>
      </c>
      <c r="BJ69" s="340">
        <f t="shared" si="23"/>
        <v>5.4220482946507875</v>
      </c>
      <c r="BK69" s="340">
        <f t="shared" si="23"/>
        <v>5.2020181011135165</v>
      </c>
      <c r="BL69" s="340">
        <f t="shared" si="23"/>
        <v>5.87900108373712</v>
      </c>
      <c r="BM69" s="340">
        <f t="shared" si="23"/>
        <v>5.4199203812484686</v>
      </c>
      <c r="BN69" s="340">
        <f t="shared" si="23"/>
        <v>5.9313577974417369</v>
      </c>
      <c r="BO69" s="340">
        <f t="shared" si="23"/>
        <v>5.4920452666746655</v>
      </c>
      <c r="BQ69" s="340">
        <f t="shared" si="24"/>
        <v>3.67295837089521</v>
      </c>
      <c r="BR69" s="340">
        <f t="shared" si="24"/>
        <v>3.4565787665910652</v>
      </c>
      <c r="BS69" s="340">
        <f t="shared" si="24"/>
        <v>4.1223297144305722</v>
      </c>
      <c r="BT69" s="340">
        <f t="shared" si="24"/>
        <v>3.670865762364627</v>
      </c>
      <c r="BU69" s="340">
        <f t="shared" si="24"/>
        <v>4.1738177616478165</v>
      </c>
      <c r="BV69" s="340">
        <f t="shared" si="24"/>
        <v>3.7417940014308559</v>
      </c>
      <c r="BX69" s="340">
        <f t="shared" si="25"/>
        <v>4.858929043932867</v>
      </c>
      <c r="BY69" s="340">
        <f t="shared" si="25"/>
        <v>4.6400741570769348</v>
      </c>
      <c r="BZ69" s="340">
        <f t="shared" si="25"/>
        <v>5.3134409877086775</v>
      </c>
      <c r="CA69" s="340">
        <f t="shared" si="25"/>
        <v>4.8568124969289386</v>
      </c>
      <c r="CB69" s="340">
        <f t="shared" si="25"/>
        <v>5.3655180343619735</v>
      </c>
      <c r="CC69" s="340">
        <f t="shared" si="25"/>
        <v>4.9285521222307409</v>
      </c>
    </row>
    <row r="70" spans="1:81" ht="18.75">
      <c r="A70" s="204"/>
      <c r="B70" s="66">
        <v>2019</v>
      </c>
      <c r="C70" s="302"/>
      <c r="D70" s="313"/>
      <c r="F70" s="340">
        <f t="shared" si="15"/>
        <v>2.9839894783248258</v>
      </c>
      <c r="G70" s="340">
        <f t="shared" si="15"/>
        <v>2.7678942947355583</v>
      </c>
      <c r="H70" s="340">
        <f t="shared" si="15"/>
        <v>3.4299006721430345</v>
      </c>
      <c r="I70" s="340">
        <f t="shared" si="15"/>
        <v>2.9819039401512288</v>
      </c>
      <c r="J70" s="340">
        <f t="shared" si="15"/>
        <v>3.4807466182164162</v>
      </c>
      <c r="K70" s="340">
        <f t="shared" si="15"/>
        <v>3.0525456280315963</v>
      </c>
      <c r="M70" s="340">
        <f t="shared" si="16"/>
        <v>4.2324045716639125</v>
      </c>
      <c r="N70" s="340">
        <f t="shared" si="16"/>
        <v>4.0136897916678764</v>
      </c>
      <c r="O70" s="340">
        <f t="shared" si="16"/>
        <v>4.6837212879082211</v>
      </c>
      <c r="P70" s="340">
        <f t="shared" si="16"/>
        <v>4.2302937517222885</v>
      </c>
      <c r="Q70" s="340">
        <f t="shared" si="16"/>
        <v>4.7351836098554783</v>
      </c>
      <c r="R70" s="340">
        <f t="shared" si="16"/>
        <v>4.3017917877575211</v>
      </c>
      <c r="T70" s="340">
        <f t="shared" si="17"/>
        <v>3.3565604896886487</v>
      </c>
      <c r="U70" s="340">
        <f t="shared" si="17"/>
        <v>3.1396835263148932</v>
      </c>
      <c r="V70" s="340">
        <f t="shared" si="17"/>
        <v>3.8040848816874986</v>
      </c>
      <c r="W70" s="340">
        <f t="shared" si="17"/>
        <v>3.3544674065455036</v>
      </c>
      <c r="X70" s="340">
        <f t="shared" si="17"/>
        <v>3.8551147760196955</v>
      </c>
      <c r="Y70" s="340">
        <f t="shared" si="17"/>
        <v>3.4253646588609841</v>
      </c>
      <c r="AA70" s="340">
        <f t="shared" si="18"/>
        <v>3.3644677905753246</v>
      </c>
      <c r="AB70" s="340">
        <f t="shared" si="18"/>
        <v>3.1475742350143263</v>
      </c>
      <c r="AC70" s="340">
        <f t="shared" si="18"/>
        <v>3.8120264204590777</v>
      </c>
      <c r="AD70" s="340">
        <f t="shared" si="18"/>
        <v>3.3623745473006865</v>
      </c>
      <c r="AE70" s="340">
        <f t="shared" si="18"/>
        <v>3.8630602188368899</v>
      </c>
      <c r="AF70" s="340">
        <f t="shared" si="18"/>
        <v>3.4332772236154439</v>
      </c>
      <c r="AH70" s="340">
        <f t="shared" si="19"/>
        <v>3.5401080490651209</v>
      </c>
      <c r="AI70" s="340">
        <f t="shared" si="19"/>
        <v>3.3228459409349447</v>
      </c>
      <c r="AJ70" s="340">
        <f t="shared" si="19"/>
        <v>3.9884271850988267</v>
      </c>
      <c r="AK70" s="340">
        <f t="shared" si="19"/>
        <v>3.5380112488835582</v>
      </c>
      <c r="AL70" s="340">
        <f t="shared" si="19"/>
        <v>4.0395477017632118</v>
      </c>
      <c r="AM70" s="340">
        <f t="shared" si="19"/>
        <v>3.609034405327141</v>
      </c>
      <c r="AO70" s="340">
        <f t="shared" si="20"/>
        <v>3.492794708727597</v>
      </c>
      <c r="AP70" s="340">
        <f t="shared" si="20"/>
        <v>3.2756318799613036</v>
      </c>
      <c r="AQ70" s="340">
        <f t="shared" si="20"/>
        <v>3.9409089823532915</v>
      </c>
      <c r="AR70" s="340">
        <f t="shared" si="20"/>
        <v>3.4906988666928256</v>
      </c>
      <c r="AS70" s="340">
        <f t="shared" si="20"/>
        <v>3.992006139157906</v>
      </c>
      <c r="AT70" s="340">
        <f t="shared" si="20"/>
        <v>3.5616895686331751</v>
      </c>
      <c r="AV70" s="340">
        <f t="shared" si="21"/>
        <v>4.0950026078253803</v>
      </c>
      <c r="AW70" s="340">
        <f t="shared" si="21"/>
        <v>3.8765761435447259</v>
      </c>
      <c r="AX70" s="340">
        <f t="shared" si="21"/>
        <v>4.5457243862153618</v>
      </c>
      <c r="AY70" s="340">
        <f t="shared" si="21"/>
        <v>4.0928945704234598</v>
      </c>
      <c r="AZ70" s="340">
        <f t="shared" si="21"/>
        <v>4.5971188691433564</v>
      </c>
      <c r="BA70" s="340">
        <f t="shared" si="21"/>
        <v>4.1642983558213569</v>
      </c>
      <c r="BC70" s="340">
        <f t="shared" si="22"/>
        <v>4.0412060448852127</v>
      </c>
      <c r="BD70" s="340">
        <f t="shared" si="22"/>
        <v>3.8228924639586088</v>
      </c>
      <c r="BE70" s="340">
        <f t="shared" si="22"/>
        <v>4.4916948891101276</v>
      </c>
      <c r="BF70" s="340">
        <f t="shared" si="22"/>
        <v>4.039099096922393</v>
      </c>
      <c r="BG70" s="340">
        <f t="shared" si="22"/>
        <v>4.5430628112382454</v>
      </c>
      <c r="BH70" s="340">
        <f t="shared" si="22"/>
        <v>4.1104659806618216</v>
      </c>
      <c r="BJ70" s="340">
        <f t="shared" si="23"/>
        <v>5.3155168617694502</v>
      </c>
      <c r="BK70" s="340">
        <f t="shared" si="23"/>
        <v>5.0945293464641148</v>
      </c>
      <c r="BL70" s="340">
        <f t="shared" si="23"/>
        <v>5.7715233545194442</v>
      </c>
      <c r="BM70" s="340">
        <f t="shared" si="23"/>
        <v>5.3133841076219177</v>
      </c>
      <c r="BN70" s="340">
        <f t="shared" si="23"/>
        <v>5.8235204379317969</v>
      </c>
      <c r="BO70" s="340">
        <f t="shared" si="23"/>
        <v>5.3856251026425506</v>
      </c>
      <c r="BQ70" s="340">
        <f t="shared" si="24"/>
        <v>3.7091125466521997</v>
      </c>
      <c r="BR70" s="340">
        <f t="shared" si="24"/>
        <v>3.4914958100198632</v>
      </c>
      <c r="BS70" s="340">
        <f t="shared" si="24"/>
        <v>4.1581634566020158</v>
      </c>
      <c r="BT70" s="340">
        <f t="shared" si="24"/>
        <v>3.7070123239451052</v>
      </c>
      <c r="BU70" s="340">
        <f t="shared" si="24"/>
        <v>4.2093674153005756</v>
      </c>
      <c r="BV70" s="340">
        <f t="shared" si="24"/>
        <v>3.7781514087289301</v>
      </c>
      <c r="BX70" s="340">
        <f t="shared" si="25"/>
        <v>4.6011640430989358</v>
      </c>
      <c r="BY70" s="340">
        <f t="shared" si="25"/>
        <v>4.3816754812161793</v>
      </c>
      <c r="BZ70" s="340">
        <f t="shared" si="25"/>
        <v>5.0540774539068796</v>
      </c>
      <c r="CA70" s="340">
        <f t="shared" si="25"/>
        <v>4.5990457553755748</v>
      </c>
      <c r="CB70" s="340">
        <f t="shared" si="25"/>
        <v>5.1057218422538808</v>
      </c>
      <c r="CC70" s="340">
        <f t="shared" si="25"/>
        <v>4.6707967413267877</v>
      </c>
    </row>
    <row r="71" spans="1:81" ht="18.75">
      <c r="A71" s="204"/>
      <c r="B71" s="67">
        <v>2020</v>
      </c>
      <c r="C71" s="302"/>
      <c r="D71" s="313"/>
      <c r="F71" s="340">
        <f t="shared" si="15"/>
        <v>3.0959862569732981</v>
      </c>
      <c r="G71" s="340">
        <f t="shared" si="15"/>
        <v>2.8784914617149777</v>
      </c>
      <c r="H71" s="340">
        <f t="shared" si="15"/>
        <v>3.5419129874525233</v>
      </c>
      <c r="I71" s="340">
        <f t="shared" si="15"/>
        <v>3.0938915732117529</v>
      </c>
      <c r="J71" s="340">
        <f t="shared" si="15"/>
        <v>3.5925166117303591</v>
      </c>
      <c r="K71" s="340">
        <f t="shared" si="15"/>
        <v>3.1647958411624488</v>
      </c>
      <c r="M71" s="340">
        <f t="shared" si="16"/>
        <v>4.4434364625338665</v>
      </c>
      <c r="N71" s="340">
        <f t="shared" si="16"/>
        <v>4.223099040542758</v>
      </c>
      <c r="O71" s="340">
        <f t="shared" si="16"/>
        <v>4.895191393377309</v>
      </c>
      <c r="P71" s="340">
        <f t="shared" si="16"/>
        <v>4.4413144015468209</v>
      </c>
      <c r="Q71" s="340">
        <f t="shared" si="16"/>
        <v>4.946456399988322</v>
      </c>
      <c r="R71" s="340">
        <f t="shared" si="16"/>
        <v>4.5131453784208162</v>
      </c>
      <c r="T71" s="340">
        <f t="shared" si="17"/>
        <v>3.5029175358707607</v>
      </c>
      <c r="U71" s="340">
        <f t="shared" si="17"/>
        <v>3.2845642645611259</v>
      </c>
      <c r="V71" s="340">
        <f t="shared" si="17"/>
        <v>3.9506043885556932</v>
      </c>
      <c r="W71" s="340">
        <f t="shared" si="17"/>
        <v>3.5008145841603637</v>
      </c>
      <c r="X71" s="340">
        <f t="shared" si="17"/>
        <v>4.0014077509444652</v>
      </c>
      <c r="Y71" s="340">
        <f t="shared" si="17"/>
        <v>3.5719987191115625</v>
      </c>
      <c r="AA71" s="340">
        <f t="shared" si="18"/>
        <v>3.5103574752244606</v>
      </c>
      <c r="AB71" s="340">
        <f t="shared" si="18"/>
        <v>3.2919885083659866</v>
      </c>
      <c r="AC71" s="340">
        <f t="shared" si="18"/>
        <v>3.9580765082876024</v>
      </c>
      <c r="AD71" s="340">
        <f t="shared" si="18"/>
        <v>3.5082543723508524</v>
      </c>
      <c r="AE71" s="340">
        <f t="shared" si="18"/>
        <v>4.008883522495565</v>
      </c>
      <c r="AF71" s="340">
        <f t="shared" si="18"/>
        <v>3.5794436241205645</v>
      </c>
      <c r="AH71" s="340">
        <f t="shared" si="19"/>
        <v>3.7508145204662293</v>
      </c>
      <c r="AI71" s="340">
        <f t="shared" si="19"/>
        <v>3.5319382772556946</v>
      </c>
      <c r="AJ71" s="340">
        <f t="shared" si="19"/>
        <v>4.1995736155909702</v>
      </c>
      <c r="AK71" s="340">
        <f t="shared" si="19"/>
        <v>3.7487065320342108</v>
      </c>
      <c r="AL71" s="340">
        <f t="shared" si="19"/>
        <v>4.2504986557125592</v>
      </c>
      <c r="AM71" s="340">
        <f t="shared" si="19"/>
        <v>3.8200611581446822</v>
      </c>
      <c r="AO71" s="340">
        <f t="shared" si="20"/>
        <v>3.753444201664434</v>
      </c>
      <c r="AP71" s="340">
        <f t="shared" si="20"/>
        <v>3.5345624107890687</v>
      </c>
      <c r="AQ71" s="340">
        <f t="shared" si="20"/>
        <v>4.2022146710936248</v>
      </c>
      <c r="AR71" s="340">
        <f t="shared" si="20"/>
        <v>3.7513361598030244</v>
      </c>
      <c r="AS71" s="340">
        <f t="shared" si="20"/>
        <v>4.2531410019677054</v>
      </c>
      <c r="AT71" s="340">
        <f t="shared" si="20"/>
        <v>3.822692594476869</v>
      </c>
      <c r="AV71" s="340">
        <f t="shared" si="21"/>
        <v>4.2948516022288503</v>
      </c>
      <c r="AW71" s="340">
        <f t="shared" si="21"/>
        <v>4.0748276399071539</v>
      </c>
      <c r="AX71" s="340">
        <f t="shared" si="21"/>
        <v>4.7459638508170299</v>
      </c>
      <c r="AY71" s="340">
        <f t="shared" si="21"/>
        <v>4.2927325601594806</v>
      </c>
      <c r="AZ71" s="340">
        <f t="shared" si="21"/>
        <v>4.7971559260491299</v>
      </c>
      <c r="BA71" s="340">
        <f t="shared" si="21"/>
        <v>4.3644613477909031</v>
      </c>
      <c r="BC71" s="340">
        <f t="shared" si="22"/>
        <v>4.1896736030888766</v>
      </c>
      <c r="BD71" s="340">
        <f t="shared" si="22"/>
        <v>3.9698715278475594</v>
      </c>
      <c r="BE71" s="340">
        <f t="shared" si="22"/>
        <v>4.640330919501956</v>
      </c>
      <c r="BF71" s="340">
        <f t="shared" si="22"/>
        <v>4.1875566980052001</v>
      </c>
      <c r="BG71" s="340">
        <f t="shared" si="22"/>
        <v>4.6914713691747139</v>
      </c>
      <c r="BH71" s="340">
        <f t="shared" si="22"/>
        <v>4.2592131494642631</v>
      </c>
      <c r="BJ71" s="340">
        <f t="shared" si="23"/>
        <v>5.4263264748181239</v>
      </c>
      <c r="BK71" s="340">
        <f t="shared" si="23"/>
        <v>5.2039155146637386</v>
      </c>
      <c r="BL71" s="340">
        <f t="shared" si="23"/>
        <v>5.8823327538033512</v>
      </c>
      <c r="BM71" s="340">
        <f t="shared" si="23"/>
        <v>5.4241844436671407</v>
      </c>
      <c r="BN71" s="340">
        <f t="shared" si="23"/>
        <v>5.9340802020563332</v>
      </c>
      <c r="BO71" s="340">
        <f t="shared" si="23"/>
        <v>5.4966914031795602</v>
      </c>
      <c r="BQ71" s="340">
        <f t="shared" si="24"/>
        <v>3.9635126101985239</v>
      </c>
      <c r="BR71" s="340">
        <f t="shared" si="24"/>
        <v>3.7441876518715445</v>
      </c>
      <c r="BS71" s="340">
        <f t="shared" si="24"/>
        <v>4.4131917000502678</v>
      </c>
      <c r="BT71" s="340">
        <f t="shared" si="24"/>
        <v>3.9614003002089713</v>
      </c>
      <c r="BU71" s="340">
        <f t="shared" si="24"/>
        <v>4.4642211408824117</v>
      </c>
      <c r="BV71" s="340">
        <f t="shared" si="24"/>
        <v>4.0329012094376662</v>
      </c>
      <c r="BX71" s="340">
        <f t="shared" si="25"/>
        <v>4.6467391703271961</v>
      </c>
      <c r="BY71" s="340">
        <f t="shared" si="25"/>
        <v>4.4259728540366012</v>
      </c>
      <c r="BZ71" s="340">
        <f t="shared" si="25"/>
        <v>5.0993734575362506</v>
      </c>
      <c r="CA71" s="340">
        <f t="shared" si="25"/>
        <v>4.644612978676137</v>
      </c>
      <c r="CB71" s="340">
        <f t="shared" si="25"/>
        <v>5.1507382532294281</v>
      </c>
      <c r="CC71" s="340">
        <f t="shared" si="25"/>
        <v>4.7165837769941792</v>
      </c>
    </row>
    <row r="72" spans="1:81" ht="18.75">
      <c r="A72" s="204"/>
      <c r="B72" s="8">
        <f t="shared" ref="B72:B101" si="26">B71+1</f>
        <v>2021</v>
      </c>
      <c r="C72" s="302"/>
      <c r="D72" s="313"/>
      <c r="F72" s="340">
        <f t="shared" si="15"/>
        <v>3.2045168670377091</v>
      </c>
      <c r="G72" s="340">
        <f t="shared" si="15"/>
        <v>2.9856173560087096</v>
      </c>
      <c r="H72" s="340">
        <f t="shared" si="15"/>
        <v>3.6504480392051759</v>
      </c>
      <c r="I72" s="340">
        <f t="shared" si="15"/>
        <v>3.2024130593262341</v>
      </c>
      <c r="J72" s="340">
        <f t="shared" si="15"/>
        <v>3.7008096163575108</v>
      </c>
      <c r="K72" s="340">
        <f t="shared" si="15"/>
        <v>3.2735786713733708</v>
      </c>
      <c r="M72" s="340">
        <f t="shared" si="16"/>
        <v>4.518875499565925</v>
      </c>
      <c r="N72" s="340">
        <f t="shared" si="16"/>
        <v>4.2971881990998497</v>
      </c>
      <c r="O72" s="340">
        <f t="shared" si="16"/>
        <v>4.9704858174088367</v>
      </c>
      <c r="P72" s="340">
        <f t="shared" si="16"/>
        <v>4.5167448988621572</v>
      </c>
      <c r="Q72" s="340">
        <f t="shared" si="16"/>
        <v>5.0214887732109652</v>
      </c>
      <c r="R72" s="340">
        <f t="shared" si="16"/>
        <v>4.5888168388431341</v>
      </c>
      <c r="T72" s="340">
        <f t="shared" si="17"/>
        <v>3.6462192965654077</v>
      </c>
      <c r="U72" s="340">
        <f t="shared" si="17"/>
        <v>3.4263829229960776</v>
      </c>
      <c r="V72" s="340">
        <f t="shared" si="17"/>
        <v>4.0940589983992828</v>
      </c>
      <c r="W72" s="340">
        <f t="shared" si="17"/>
        <v>3.6441064848199525</v>
      </c>
      <c r="X72" s="340">
        <f t="shared" si="17"/>
        <v>4.1446361168056338</v>
      </c>
      <c r="Y72" s="340">
        <f t="shared" si="17"/>
        <v>3.7155766767895018</v>
      </c>
      <c r="AA72" s="340">
        <f t="shared" si="18"/>
        <v>3.6532065280645316</v>
      </c>
      <c r="AB72" s="340">
        <f t="shared" si="18"/>
        <v>3.4333553343923433</v>
      </c>
      <c r="AC72" s="340">
        <f t="shared" si="18"/>
        <v>4.1010764206733059</v>
      </c>
      <c r="AD72" s="340">
        <f t="shared" si="18"/>
        <v>3.651093573885468</v>
      </c>
      <c r="AE72" s="340">
        <f t="shared" si="18"/>
        <v>4.1516569486977861</v>
      </c>
      <c r="AF72" s="340">
        <f t="shared" si="18"/>
        <v>3.722568583964001</v>
      </c>
      <c r="AH72" s="340">
        <f t="shared" si="19"/>
        <v>3.9613980421835864</v>
      </c>
      <c r="AI72" s="340">
        <f t="shared" si="19"/>
        <v>3.74089316615528</v>
      </c>
      <c r="AJ72" s="340">
        <f t="shared" si="19"/>
        <v>4.4105995839033767</v>
      </c>
      <c r="AK72" s="340">
        <f t="shared" si="19"/>
        <v>3.9592788055693413</v>
      </c>
      <c r="AL72" s="340">
        <f t="shared" si="19"/>
        <v>4.4613305027362351</v>
      </c>
      <c r="AM72" s="340">
        <f t="shared" si="19"/>
        <v>4.0309663319058613</v>
      </c>
      <c r="AO72" s="340">
        <f t="shared" si="20"/>
        <v>4.0152229214757034</v>
      </c>
      <c r="AP72" s="340">
        <f t="shared" si="20"/>
        <v>3.7946038814542615</v>
      </c>
      <c r="AQ72" s="340">
        <f t="shared" si="20"/>
        <v>4.4646570323915311</v>
      </c>
      <c r="AR72" s="340">
        <f t="shared" si="20"/>
        <v>4.0131025876498843</v>
      </c>
      <c r="AS72" s="340">
        <f t="shared" si="20"/>
        <v>4.5154142166039746</v>
      </c>
      <c r="AT72" s="340">
        <f t="shared" si="20"/>
        <v>4.0848272294207719</v>
      </c>
      <c r="AV72" s="340">
        <f t="shared" si="21"/>
        <v>4.4918212190390143</v>
      </c>
      <c r="AW72" s="340">
        <f t="shared" si="21"/>
        <v>4.2701913014178139</v>
      </c>
      <c r="AX72" s="340">
        <f t="shared" si="21"/>
        <v>4.9433146394108372</v>
      </c>
      <c r="AY72" s="340">
        <f t="shared" si="21"/>
        <v>4.4896911698324518</v>
      </c>
      <c r="AZ72" s="340">
        <f t="shared" si="21"/>
        <v>4.9943043933078588</v>
      </c>
      <c r="BA72" s="340">
        <f t="shared" si="21"/>
        <v>4.5617444542885579</v>
      </c>
      <c r="BC72" s="340">
        <f t="shared" si="22"/>
        <v>4.3440473508986406</v>
      </c>
      <c r="BD72" s="340">
        <f t="shared" si="22"/>
        <v>4.1227308655617856</v>
      </c>
      <c r="BE72" s="340">
        <f t="shared" si="22"/>
        <v>4.7949022626447029</v>
      </c>
      <c r="BF72" s="340">
        <f t="shared" si="22"/>
        <v>4.3419203140389104</v>
      </c>
      <c r="BG72" s="340">
        <f t="shared" si="22"/>
        <v>4.8458199060829408</v>
      </c>
      <c r="BH72" s="340">
        <f t="shared" si="22"/>
        <v>4.4138716996820024</v>
      </c>
      <c r="BJ72" s="340">
        <f t="shared" si="23"/>
        <v>5.5391069521770762</v>
      </c>
      <c r="BK72" s="340">
        <f t="shared" si="23"/>
        <v>5.3152557138050813</v>
      </c>
      <c r="BL72" s="340">
        <f t="shared" si="23"/>
        <v>5.995125536454025</v>
      </c>
      <c r="BM72" s="340">
        <f t="shared" si="23"/>
        <v>5.5369555542168998</v>
      </c>
      <c r="BN72" s="340">
        <f t="shared" si="23"/>
        <v>6.0466263431891303</v>
      </c>
      <c r="BO72" s="340">
        <f t="shared" si="23"/>
        <v>5.6097310040631205</v>
      </c>
      <c r="BQ72" s="340">
        <f t="shared" si="24"/>
        <v>4.2238422456319187</v>
      </c>
      <c r="BR72" s="340">
        <f t="shared" si="24"/>
        <v>4.0027807185039395</v>
      </c>
      <c r="BS72" s="340">
        <f t="shared" si="24"/>
        <v>4.6741777692240891</v>
      </c>
      <c r="BT72" s="340">
        <f t="shared" si="24"/>
        <v>4.2217176591342431</v>
      </c>
      <c r="BU72" s="340">
        <f t="shared" si="24"/>
        <v>4.7250367551648473</v>
      </c>
      <c r="BV72" s="340">
        <f t="shared" si="24"/>
        <v>4.2935861562551088</v>
      </c>
      <c r="BX72" s="340">
        <f t="shared" si="25"/>
        <v>4.6888035740364344</v>
      </c>
      <c r="BY72" s="340">
        <f t="shared" si="25"/>
        <v>4.4667558516281618</v>
      </c>
      <c r="BZ72" s="340">
        <f t="shared" si="25"/>
        <v>5.1411481254936646</v>
      </c>
      <c r="CA72" s="340">
        <f t="shared" si="25"/>
        <v>4.6866695093757995</v>
      </c>
      <c r="CB72" s="340">
        <f t="shared" si="25"/>
        <v>5.1922340025291858</v>
      </c>
      <c r="CC72" s="340">
        <f t="shared" si="25"/>
        <v>4.7588586248040343</v>
      </c>
    </row>
    <row r="73" spans="1:81" ht="18.75">
      <c r="A73" s="204"/>
      <c r="B73" s="8">
        <f t="shared" si="26"/>
        <v>2022</v>
      </c>
      <c r="C73" s="302"/>
      <c r="D73" s="313"/>
      <c r="F73" s="340">
        <f t="shared" si="15"/>
        <v>3.2963248278698156</v>
      </c>
      <c r="G73" s="340">
        <f t="shared" si="15"/>
        <v>3.0760437356553507</v>
      </c>
      <c r="H73" s="340">
        <f t="shared" si="15"/>
        <v>3.7421921613507525</v>
      </c>
      <c r="I73" s="340">
        <f t="shared" si="15"/>
        <v>3.2942121893349108</v>
      </c>
      <c r="J73" s="340">
        <f t="shared" si="15"/>
        <v>3.7923055422134677</v>
      </c>
      <c r="K73" s="340">
        <f t="shared" si="15"/>
        <v>3.3656287319919627</v>
      </c>
      <c r="M73" s="340">
        <f t="shared" si="16"/>
        <v>4.665283448017834</v>
      </c>
      <c r="N73" s="340">
        <f t="shared" si="16"/>
        <v>4.4420830292877111</v>
      </c>
      <c r="O73" s="340">
        <f t="shared" si="16"/>
        <v>5.1170597422544111</v>
      </c>
      <c r="P73" s="340">
        <f t="shared" si="16"/>
        <v>4.6631428112483286</v>
      </c>
      <c r="Q73" s="340">
        <f t="shared" si="16"/>
        <v>5.1678372623769704</v>
      </c>
      <c r="R73" s="340">
        <f t="shared" si="16"/>
        <v>4.7355058182820837</v>
      </c>
      <c r="T73" s="340">
        <f t="shared" si="17"/>
        <v>3.7828449773124917</v>
      </c>
      <c r="U73" s="340">
        <f t="shared" si="17"/>
        <v>3.5615263729689173</v>
      </c>
      <c r="V73" s="340">
        <f t="shared" si="17"/>
        <v>4.230812322019144</v>
      </c>
      <c r="W73" s="340">
        <f t="shared" si="17"/>
        <v>3.7807223883633667</v>
      </c>
      <c r="X73" s="340">
        <f t="shared" si="17"/>
        <v>4.2811617342178288</v>
      </c>
      <c r="Y73" s="340">
        <f t="shared" si="17"/>
        <v>3.8524752991057696</v>
      </c>
      <c r="AA73" s="340">
        <f t="shared" si="18"/>
        <v>3.7867536878823644</v>
      </c>
      <c r="AB73" s="340">
        <f t="shared" si="18"/>
        <v>3.56542674814991</v>
      </c>
      <c r="AC73" s="340">
        <f t="shared" si="18"/>
        <v>4.2347379041123947</v>
      </c>
      <c r="AD73" s="340">
        <f t="shared" si="18"/>
        <v>3.7846310189914614</v>
      </c>
      <c r="AE73" s="340">
        <f t="shared" si="18"/>
        <v>4.2850892125905826</v>
      </c>
      <c r="AF73" s="340">
        <f t="shared" si="18"/>
        <v>3.8563866321203899</v>
      </c>
      <c r="AH73" s="340">
        <f t="shared" si="19"/>
        <v>4.1708193520591328</v>
      </c>
      <c r="AI73" s="340">
        <f t="shared" si="19"/>
        <v>3.9486733860532328</v>
      </c>
      <c r="AJ73" s="340">
        <f t="shared" si="19"/>
        <v>4.6204613458901989</v>
      </c>
      <c r="AK73" s="340">
        <f t="shared" si="19"/>
        <v>4.168688828175096</v>
      </c>
      <c r="AL73" s="340">
        <f t="shared" si="19"/>
        <v>4.6709989807351242</v>
      </c>
      <c r="AM73" s="340">
        <f t="shared" si="19"/>
        <v>4.240709974873913</v>
      </c>
      <c r="AO73" s="340">
        <f t="shared" si="20"/>
        <v>4.2797535878028672</v>
      </c>
      <c r="AP73" s="340">
        <f t="shared" si="20"/>
        <v>4.0573753177680345</v>
      </c>
      <c r="AQ73" s="340">
        <f t="shared" si="20"/>
        <v>4.7298657843957299</v>
      </c>
      <c r="AR73" s="340">
        <f t="shared" si="20"/>
        <v>4.2776208359725425</v>
      </c>
      <c r="AS73" s="340">
        <f t="shared" si="20"/>
        <v>4.7804562678086251</v>
      </c>
      <c r="AT73" s="340">
        <f t="shared" si="20"/>
        <v>4.3497172971271878</v>
      </c>
      <c r="AV73" s="340">
        <f t="shared" si="21"/>
        <v>4.6932459756759073</v>
      </c>
      <c r="AW73" s="340">
        <f t="shared" si="21"/>
        <v>4.4699859264009101</v>
      </c>
      <c r="AX73" s="340">
        <f t="shared" si="21"/>
        <v>5.1451429671170317</v>
      </c>
      <c r="AY73" s="340">
        <f t="shared" si="21"/>
        <v>4.6911047670107875</v>
      </c>
      <c r="AZ73" s="340">
        <f t="shared" si="21"/>
        <v>5.1959340530348763</v>
      </c>
      <c r="BA73" s="340">
        <f t="shared" si="21"/>
        <v>4.7634871066495998</v>
      </c>
      <c r="BC73" s="340">
        <f t="shared" si="22"/>
        <v>4.4854660950908354</v>
      </c>
      <c r="BD73" s="340">
        <f t="shared" si="22"/>
        <v>4.2626491397895023</v>
      </c>
      <c r="BE73" s="340">
        <f t="shared" si="22"/>
        <v>4.9364662273120112</v>
      </c>
      <c r="BF73" s="340">
        <f t="shared" si="22"/>
        <v>4.4833291359843139</v>
      </c>
      <c r="BG73" s="340">
        <f t="shared" si="22"/>
        <v>4.9871565104926114</v>
      </c>
      <c r="BH73" s="340">
        <f t="shared" si="22"/>
        <v>4.5555678217154263</v>
      </c>
      <c r="BJ73" s="340">
        <f t="shared" si="23"/>
        <v>5.6545400025802079</v>
      </c>
      <c r="BK73" s="340">
        <f t="shared" si="23"/>
        <v>5.4292299781629296</v>
      </c>
      <c r="BL73" s="340">
        <f t="shared" si="23"/>
        <v>6.1105863149693711</v>
      </c>
      <c r="BM73" s="340">
        <f t="shared" si="23"/>
        <v>5.6523791333240103</v>
      </c>
      <c r="BN73" s="340">
        <f t="shared" si="23"/>
        <v>6.1618437649498157</v>
      </c>
      <c r="BO73" s="340">
        <f t="shared" si="23"/>
        <v>5.7254260880494741</v>
      </c>
      <c r="BQ73" s="340">
        <f t="shared" si="24"/>
        <v>4.4890670645442965</v>
      </c>
      <c r="BR73" s="340">
        <f t="shared" si="24"/>
        <v>4.2662424301170256</v>
      </c>
      <c r="BS73" s="340">
        <f t="shared" si="24"/>
        <v>4.940082739957786</v>
      </c>
      <c r="BT73" s="340">
        <f t="shared" si="24"/>
        <v>4.4869300317899148</v>
      </c>
      <c r="BU73" s="340">
        <f t="shared" si="24"/>
        <v>4.9907747701197822</v>
      </c>
      <c r="BV73" s="340">
        <f t="shared" si="24"/>
        <v>4.559171207142942</v>
      </c>
      <c r="BX73" s="340">
        <f t="shared" si="25"/>
        <v>4.6513178092563852</v>
      </c>
      <c r="BY73" s="340">
        <f t="shared" si="25"/>
        <v>4.4281471724779546</v>
      </c>
      <c r="BZ73" s="340">
        <f t="shared" si="25"/>
        <v>5.1030338223345773</v>
      </c>
      <c r="CA73" s="340">
        <f t="shared" si="25"/>
        <v>4.6491774581150924</v>
      </c>
      <c r="CB73" s="340">
        <f t="shared" si="25"/>
        <v>5.1538045671399093</v>
      </c>
      <c r="CC73" s="340">
        <f t="shared" si="25"/>
        <v>4.7215308096490816</v>
      </c>
    </row>
    <row r="74" spans="1:81" ht="18.75">
      <c r="A74" s="204"/>
      <c r="B74" s="8">
        <f t="shared" si="26"/>
        <v>2023</v>
      </c>
      <c r="C74" s="302"/>
      <c r="D74" s="313"/>
      <c r="F74" s="340">
        <f t="shared" si="15"/>
        <v>3.4278806680386196</v>
      </c>
      <c r="G74" s="340">
        <f t="shared" si="15"/>
        <v>3.2061204801009122</v>
      </c>
      <c r="H74" s="340">
        <f t="shared" si="15"/>
        <v>3.8738595916960654</v>
      </c>
      <c r="I74" s="340">
        <f t="shared" si="15"/>
        <v>3.4257583360968562</v>
      </c>
      <c r="J74" s="340">
        <f t="shared" si="15"/>
        <v>3.9237459836092849</v>
      </c>
      <c r="K74" s="340">
        <f t="shared" si="15"/>
        <v>3.4974544562588368</v>
      </c>
      <c r="M74" s="340">
        <f t="shared" si="16"/>
        <v>4.8111289314015888</v>
      </c>
      <c r="N74" s="340">
        <f t="shared" si="16"/>
        <v>4.5864029145899972</v>
      </c>
      <c r="O74" s="340">
        <f t="shared" si="16"/>
        <v>5.2630723935147987</v>
      </c>
      <c r="P74" s="340">
        <f t="shared" si="16"/>
        <v>4.8089782153147231</v>
      </c>
      <c r="Q74" s="340">
        <f t="shared" si="16"/>
        <v>5.313625967860192</v>
      </c>
      <c r="R74" s="340">
        <f t="shared" si="16"/>
        <v>4.8816332020130657</v>
      </c>
      <c r="T74" s="340">
        <f t="shared" si="17"/>
        <v>3.9187864788736655</v>
      </c>
      <c r="U74" s="340">
        <f t="shared" si="17"/>
        <v>3.6959737375609132</v>
      </c>
      <c r="V74" s="340">
        <f t="shared" si="17"/>
        <v>4.3668821784306227</v>
      </c>
      <c r="W74" s="340">
        <f t="shared" si="17"/>
        <v>3.9166540735834663</v>
      </c>
      <c r="X74" s="340">
        <f t="shared" si="17"/>
        <v>4.417005349049056</v>
      </c>
      <c r="Y74" s="340">
        <f t="shared" si="17"/>
        <v>3.9886904892418902</v>
      </c>
      <c r="AA74" s="340">
        <f t="shared" si="18"/>
        <v>3.9196266442774097</v>
      </c>
      <c r="AB74" s="340">
        <f t="shared" si="18"/>
        <v>3.6968121015622017</v>
      </c>
      <c r="AC74" s="340">
        <f t="shared" si="18"/>
        <v>4.3677259666104984</v>
      </c>
      <c r="AD74" s="340">
        <f t="shared" si="18"/>
        <v>3.9174942217470603</v>
      </c>
      <c r="AE74" s="340">
        <f t="shared" si="18"/>
        <v>4.4178495424661266</v>
      </c>
      <c r="AF74" s="340">
        <f t="shared" si="18"/>
        <v>3.9895312198074531</v>
      </c>
      <c r="AH74" s="340">
        <f t="shared" si="19"/>
        <v>4.381356477249172</v>
      </c>
      <c r="AI74" s="340">
        <f t="shared" si="19"/>
        <v>4.1575519375053718</v>
      </c>
      <c r="AJ74" s="340">
        <f t="shared" si="19"/>
        <v>4.8314467692569796</v>
      </c>
      <c r="AK74" s="340">
        <f t="shared" si="19"/>
        <v>4.3792145800591387</v>
      </c>
      <c r="AL74" s="340">
        <f t="shared" si="19"/>
        <v>4.8817930513621812</v>
      </c>
      <c r="AM74" s="340">
        <f t="shared" si="19"/>
        <v>4.4515716488526005</v>
      </c>
      <c r="AO74" s="340">
        <f t="shared" si="20"/>
        <v>4.5415042847439473</v>
      </c>
      <c r="AP74" s="340">
        <f t="shared" si="20"/>
        <v>4.3173563713598728</v>
      </c>
      <c r="AQ74" s="340">
        <f t="shared" si="20"/>
        <v>4.9922851308494565</v>
      </c>
      <c r="AR74" s="340">
        <f t="shared" si="20"/>
        <v>4.539359101333531</v>
      </c>
      <c r="AS74" s="340">
        <f t="shared" si="20"/>
        <v>5.0427086570810795</v>
      </c>
      <c r="AT74" s="340">
        <f t="shared" si="20"/>
        <v>4.6118271844528875</v>
      </c>
      <c r="AV74" s="340">
        <f t="shared" si="21"/>
        <v>4.8796037243136077</v>
      </c>
      <c r="AW74" s="340">
        <f t="shared" si="21"/>
        <v>4.6547308903880351</v>
      </c>
      <c r="AX74" s="340">
        <f t="shared" si="21"/>
        <v>5.3318424483450206</v>
      </c>
      <c r="AY74" s="340">
        <f t="shared" si="21"/>
        <v>4.877451603129427</v>
      </c>
      <c r="AZ74" s="340">
        <f t="shared" si="21"/>
        <v>5.3824290501520089</v>
      </c>
      <c r="BA74" s="340">
        <f t="shared" si="21"/>
        <v>4.9501540564968058</v>
      </c>
      <c r="BC74" s="340">
        <f t="shared" si="22"/>
        <v>4.6266491522285849</v>
      </c>
      <c r="BD74" s="340">
        <f t="shared" si="22"/>
        <v>4.4023186793480713</v>
      </c>
      <c r="BE74" s="340">
        <f t="shared" si="22"/>
        <v>5.0777971412757594</v>
      </c>
      <c r="BF74" s="340">
        <f t="shared" si="22"/>
        <v>4.6245022216522571</v>
      </c>
      <c r="BG74" s="340">
        <f t="shared" si="22"/>
        <v>5.1282617354496063</v>
      </c>
      <c r="BH74" s="340">
        <f t="shared" si="22"/>
        <v>4.6970293271223467</v>
      </c>
      <c r="BJ74" s="340">
        <f t="shared" si="23"/>
        <v>5.7698725028248203</v>
      </c>
      <c r="BK74" s="340">
        <f t="shared" si="23"/>
        <v>5.5430908395742753</v>
      </c>
      <c r="BL74" s="340">
        <f t="shared" si="23"/>
        <v>6.2259500477722129</v>
      </c>
      <c r="BM74" s="340">
        <f t="shared" si="23"/>
        <v>5.7677021133955817</v>
      </c>
      <c r="BN74" s="340">
        <f t="shared" si="23"/>
        <v>6.2769660531105025</v>
      </c>
      <c r="BO74" s="340">
        <f t="shared" si="23"/>
        <v>5.8410217003338447</v>
      </c>
      <c r="BQ74" s="340">
        <f t="shared" si="24"/>
        <v>4.7502859832100937</v>
      </c>
      <c r="BR74" s="340">
        <f t="shared" si="24"/>
        <v>4.5256904200396182</v>
      </c>
      <c r="BS74" s="340">
        <f t="shared" si="24"/>
        <v>5.2019670917647796</v>
      </c>
      <c r="BT74" s="340">
        <f t="shared" si="24"/>
        <v>4.7481365156157178</v>
      </c>
      <c r="BU74" s="340">
        <f t="shared" si="24"/>
        <v>5.2524913197178895</v>
      </c>
      <c r="BV74" s="340">
        <f t="shared" si="24"/>
        <v>4.8207493260333933</v>
      </c>
      <c r="BX74" s="340">
        <f t="shared" si="25"/>
        <v>4.8630023760748831</v>
      </c>
      <c r="BY74" s="340">
        <f t="shared" si="25"/>
        <v>4.6381651371753705</v>
      </c>
      <c r="BZ74" s="340">
        <f t="shared" si="25"/>
        <v>5.3151695154294076</v>
      </c>
      <c r="CA74" s="340">
        <f t="shared" si="25"/>
        <v>4.860850595549028</v>
      </c>
      <c r="CB74" s="340">
        <f t="shared" si="25"/>
        <v>5.3657481099045103</v>
      </c>
      <c r="CC74" s="340">
        <f t="shared" si="25"/>
        <v>4.9335415408757672</v>
      </c>
    </row>
    <row r="75" spans="1:81" ht="18.75">
      <c r="A75" s="204"/>
      <c r="B75" s="8">
        <f t="shared" si="26"/>
        <v>2024</v>
      </c>
      <c r="C75" s="302"/>
      <c r="D75" s="313"/>
      <c r="F75" s="340">
        <f t="shared" si="15"/>
        <v>3.5005515198589605</v>
      </c>
      <c r="G75" s="340">
        <f t="shared" si="15"/>
        <v>3.2774258108060428</v>
      </c>
      <c r="H75" s="340">
        <f t="shared" si="15"/>
        <v>3.94639205573815</v>
      </c>
      <c r="I75" s="340">
        <f t="shared" si="15"/>
        <v>3.4984206541415057</v>
      </c>
      <c r="J75" s="340">
        <f t="shared" si="15"/>
        <v>3.9960250120704663</v>
      </c>
      <c r="K75" s="340">
        <f t="shared" si="15"/>
        <v>3.5703566704492222</v>
      </c>
      <c r="M75" s="340">
        <f t="shared" si="16"/>
        <v>4.9605848468931697</v>
      </c>
      <c r="N75" s="340">
        <f t="shared" si="16"/>
        <v>4.7343116089957142</v>
      </c>
      <c r="O75" s="340">
        <f t="shared" si="16"/>
        <v>5.4127146443402152</v>
      </c>
      <c r="P75" s="340">
        <f t="shared" si="16"/>
        <v>4.9584239220608772</v>
      </c>
      <c r="Q75" s="340">
        <f t="shared" si="16"/>
        <v>5.4630477493123566</v>
      </c>
      <c r="R75" s="340">
        <f t="shared" si="16"/>
        <v>5.0313747057266731</v>
      </c>
      <c r="T75" s="340">
        <f t="shared" si="17"/>
        <v>4.0581703609897515</v>
      </c>
      <c r="U75" s="340">
        <f t="shared" si="17"/>
        <v>3.8338425414409691</v>
      </c>
      <c r="V75" s="340">
        <f t="shared" si="17"/>
        <v>4.5064129041944536</v>
      </c>
      <c r="W75" s="340">
        <f t="shared" si="17"/>
        <v>4.0560280150351717</v>
      </c>
      <c r="X75" s="340">
        <f t="shared" si="17"/>
        <v>4.5563132626921297</v>
      </c>
      <c r="Y75" s="340">
        <f t="shared" si="17"/>
        <v>4.1283515933168404</v>
      </c>
      <c r="AA75" s="340">
        <f t="shared" si="18"/>
        <v>4.0695075856401548</v>
      </c>
      <c r="AB75" s="340">
        <f t="shared" si="18"/>
        <v>3.8451553253879069</v>
      </c>
      <c r="AC75" s="340">
        <f t="shared" si="18"/>
        <v>4.5177989652446566</v>
      </c>
      <c r="AD75" s="340">
        <f t="shared" si="18"/>
        <v>4.0673650062751996</v>
      </c>
      <c r="AE75" s="340">
        <f t="shared" si="18"/>
        <v>4.567704760428108</v>
      </c>
      <c r="AF75" s="340">
        <f t="shared" si="18"/>
        <v>4.13969646427116</v>
      </c>
      <c r="AH75" s="340">
        <f t="shared" si="19"/>
        <v>4.591267249563586</v>
      </c>
      <c r="AI75" s="340">
        <f t="shared" si="19"/>
        <v>4.3657901837594695</v>
      </c>
      <c r="AJ75" s="340">
        <f t="shared" si="19"/>
        <v>5.0418061689613305</v>
      </c>
      <c r="AK75" s="340">
        <f t="shared" si="19"/>
        <v>4.5891139282290148</v>
      </c>
      <c r="AL75" s="340">
        <f t="shared" si="19"/>
        <v>5.0919621702957443</v>
      </c>
      <c r="AM75" s="340">
        <f t="shared" si="19"/>
        <v>4.6618080249852705</v>
      </c>
      <c r="AO75" s="340">
        <f t="shared" si="20"/>
        <v>4.8060893798651074</v>
      </c>
      <c r="AP75" s="340">
        <f t="shared" si="20"/>
        <v>4.5801492021313086</v>
      </c>
      <c r="AQ75" s="340">
        <f t="shared" si="20"/>
        <v>5.2575536703095587</v>
      </c>
      <c r="AR75" s="340">
        <f t="shared" si="20"/>
        <v>4.8039316357800903</v>
      </c>
      <c r="AS75" s="340">
        <f t="shared" si="20"/>
        <v>5.3078126880748355</v>
      </c>
      <c r="AT75" s="340">
        <f t="shared" si="20"/>
        <v>4.8767750404196422</v>
      </c>
      <c r="AV75" s="340">
        <f t="shared" si="21"/>
        <v>5.077319170605735</v>
      </c>
      <c r="AW75" s="340">
        <f t="shared" si="21"/>
        <v>4.8507942777328221</v>
      </c>
      <c r="AX75" s="340">
        <f t="shared" si="21"/>
        <v>5.5299518145852344</v>
      </c>
      <c r="AY75" s="340">
        <f t="shared" si="21"/>
        <v>5.0751558424512799</v>
      </c>
      <c r="AZ75" s="340">
        <f t="shared" si="21"/>
        <v>5.5803408986754022</v>
      </c>
      <c r="BA75" s="340">
        <f t="shared" si="21"/>
        <v>5.148187760005646</v>
      </c>
      <c r="BC75" s="340">
        <f t="shared" si="22"/>
        <v>4.7803014369683652</v>
      </c>
      <c r="BD75" s="340">
        <f t="shared" si="22"/>
        <v>4.5544168526874946</v>
      </c>
      <c r="BE75" s="340">
        <f t="shared" si="22"/>
        <v>5.2316546428812147</v>
      </c>
      <c r="BF75" s="340">
        <f t="shared" si="22"/>
        <v>4.7781442238045546</v>
      </c>
      <c r="BG75" s="340">
        <f t="shared" si="22"/>
        <v>5.2819012942211518</v>
      </c>
      <c r="BH75" s="340">
        <f t="shared" si="22"/>
        <v>4.8509697050432026</v>
      </c>
      <c r="BJ75" s="340">
        <f t="shared" si="23"/>
        <v>5.89135328304467</v>
      </c>
      <c r="BK75" s="340">
        <f t="shared" si="23"/>
        <v>5.6630735015662168</v>
      </c>
      <c r="BL75" s="340">
        <f t="shared" si="23"/>
        <v>6.3474924726375805</v>
      </c>
      <c r="BM75" s="340">
        <f t="shared" si="23"/>
        <v>5.8891731955845454</v>
      </c>
      <c r="BN75" s="340">
        <f t="shared" si="23"/>
        <v>6.398271921020096</v>
      </c>
      <c r="BO75" s="340">
        <f t="shared" si="23"/>
        <v>5.9627708914881419</v>
      </c>
      <c r="BQ75" s="340">
        <f t="shared" si="24"/>
        <v>5.0157719072386735</v>
      </c>
      <c r="BR75" s="340">
        <f t="shared" si="24"/>
        <v>4.7893796974923957</v>
      </c>
      <c r="BS75" s="340">
        <f t="shared" si="24"/>
        <v>5.4681394292987449</v>
      </c>
      <c r="BT75" s="340">
        <f t="shared" si="24"/>
        <v>5.013609846217153</v>
      </c>
      <c r="BU75" s="340">
        <f t="shared" si="24"/>
        <v>5.5184989988347759</v>
      </c>
      <c r="BV75" s="340">
        <f t="shared" si="24"/>
        <v>5.0865989865604169</v>
      </c>
      <c r="BX75" s="340">
        <f t="shared" si="25"/>
        <v>4.7449849506041391</v>
      </c>
      <c r="BY75" s="340">
        <f t="shared" si="25"/>
        <v>4.519176501338471</v>
      </c>
      <c r="BZ75" s="340">
        <f t="shared" si="25"/>
        <v>5.1961860266880144</v>
      </c>
      <c r="CA75" s="340">
        <f t="shared" si="25"/>
        <v>4.7428284645349681</v>
      </c>
      <c r="CB75" s="340">
        <f t="shared" si="25"/>
        <v>5.2464157422570468</v>
      </c>
      <c r="CC75" s="340">
        <f t="shared" si="25"/>
        <v>4.8156293997465207</v>
      </c>
    </row>
    <row r="76" spans="1:81" ht="18.75">
      <c r="A76" s="204"/>
      <c r="B76" s="67">
        <f t="shared" si="26"/>
        <v>2025</v>
      </c>
      <c r="C76" s="302"/>
      <c r="D76" s="313"/>
      <c r="F76" s="340">
        <f t="shared" si="15"/>
        <v>3.6340522661232311</v>
      </c>
      <c r="G76" s="340">
        <f t="shared" si="15"/>
        <v>3.4094170378790567</v>
      </c>
      <c r="H76" s="340">
        <f t="shared" si="15"/>
        <v>4.0800203596533313</v>
      </c>
      <c r="I76" s="340">
        <f t="shared" si="15"/>
        <v>3.6319115651042027</v>
      </c>
      <c r="J76" s="340">
        <f t="shared" si="15"/>
        <v>4.1294309798268962</v>
      </c>
      <c r="K76" s="340">
        <f t="shared" si="15"/>
        <v>3.7041309041366772</v>
      </c>
      <c r="M76" s="340">
        <f t="shared" si="16"/>
        <v>5.1096067813479191</v>
      </c>
      <c r="N76" s="340">
        <f t="shared" si="16"/>
        <v>4.881773168807606</v>
      </c>
      <c r="O76" s="340">
        <f t="shared" si="16"/>
        <v>5.5619246240161493</v>
      </c>
      <c r="P76" s="340">
        <f t="shared" si="16"/>
        <v>5.1074356007617752</v>
      </c>
      <c r="Q76" s="340">
        <f t="shared" si="16"/>
        <v>5.6120387587402165</v>
      </c>
      <c r="R76" s="340">
        <f t="shared" si="16"/>
        <v>5.1806832077183991</v>
      </c>
      <c r="T76" s="340">
        <f t="shared" si="17"/>
        <v>4.1969756605224742</v>
      </c>
      <c r="U76" s="340">
        <f t="shared" si="17"/>
        <v>3.9711202500851188</v>
      </c>
      <c r="V76" s="340">
        <f t="shared" si="17"/>
        <v>4.6453661805380211</v>
      </c>
      <c r="W76" s="340">
        <f t="shared" si="17"/>
        <v>4.1948233315620591</v>
      </c>
      <c r="X76" s="340">
        <f t="shared" si="17"/>
        <v>4.6950451912012001</v>
      </c>
      <c r="Y76" s="340">
        <f t="shared" si="17"/>
        <v>4.2674349543524563</v>
      </c>
      <c r="AA76" s="340">
        <f t="shared" si="18"/>
        <v>4.1916823171579596</v>
      </c>
      <c r="AB76" s="340">
        <f t="shared" si="18"/>
        <v>3.9658383804724147</v>
      </c>
      <c r="AC76" s="340">
        <f t="shared" si="18"/>
        <v>4.6400500583455528</v>
      </c>
      <c r="AD76" s="340">
        <f t="shared" si="18"/>
        <v>4.1895300975387251</v>
      </c>
      <c r="AE76" s="340">
        <f t="shared" si="18"/>
        <v>4.6897265452496333</v>
      </c>
      <c r="AF76" s="340">
        <f t="shared" si="18"/>
        <v>4.2621380315631718</v>
      </c>
      <c r="AH76" s="340">
        <f t="shared" si="19"/>
        <v>4.801271609652213</v>
      </c>
      <c r="AI76" s="340">
        <f t="shared" si="19"/>
        <v>4.5741063386479155</v>
      </c>
      <c r="AJ76" s="340">
        <f t="shared" si="19"/>
        <v>5.2522625945388342</v>
      </c>
      <c r="AK76" s="340">
        <f t="shared" si="19"/>
        <v>4.7991067981445932</v>
      </c>
      <c r="AL76" s="340">
        <f t="shared" si="19"/>
        <v>5.3022297212889136</v>
      </c>
      <c r="AM76" s="340">
        <f t="shared" si="19"/>
        <v>4.8721395359359994</v>
      </c>
      <c r="AO76" s="340">
        <f t="shared" si="20"/>
        <v>5.068139052984364</v>
      </c>
      <c r="AP76" s="340">
        <f t="shared" si="20"/>
        <v>4.8403953251144092</v>
      </c>
      <c r="AQ76" s="340">
        <f t="shared" si="20"/>
        <v>5.5202784477065805</v>
      </c>
      <c r="AR76" s="340">
        <f t="shared" si="20"/>
        <v>5.0659687289699891</v>
      </c>
      <c r="AS76" s="340">
        <f t="shared" si="20"/>
        <v>5.5703728114564646</v>
      </c>
      <c r="AT76" s="340">
        <f t="shared" si="20"/>
        <v>5.1391874383600173</v>
      </c>
      <c r="AV76" s="340">
        <f t="shared" si="21"/>
        <v>5.2749010702858348</v>
      </c>
      <c r="AW76" s="340">
        <f t="shared" si="21"/>
        <v>5.0467091689446155</v>
      </c>
      <c r="AX76" s="340">
        <f t="shared" si="21"/>
        <v>5.7279302233515326</v>
      </c>
      <c r="AY76" s="340">
        <f t="shared" si="21"/>
        <v>5.2727264753233758</v>
      </c>
      <c r="AZ76" s="340">
        <f t="shared" si="21"/>
        <v>5.7781231670495927</v>
      </c>
      <c r="BA76" s="340">
        <f t="shared" si="21"/>
        <v>5.3460892707150025</v>
      </c>
      <c r="BC76" s="340">
        <f t="shared" si="22"/>
        <v>4.9336659844982655</v>
      </c>
      <c r="BD76" s="340">
        <f t="shared" si="22"/>
        <v>4.7062137379298248</v>
      </c>
      <c r="BE76" s="340">
        <f t="shared" si="22"/>
        <v>5.3852267016847932</v>
      </c>
      <c r="BF76" s="340">
        <f t="shared" si="22"/>
        <v>4.9314984382063738</v>
      </c>
      <c r="BG76" s="340">
        <f t="shared" si="22"/>
        <v>5.4352569513952425</v>
      </c>
      <c r="BH76" s="340">
        <f t="shared" si="22"/>
        <v>5.0046234375087106</v>
      </c>
      <c r="BJ76" s="340">
        <f t="shared" si="23"/>
        <v>6.0086486603445106</v>
      </c>
      <c r="BK76" s="340">
        <f t="shared" si="23"/>
        <v>5.778866301486989</v>
      </c>
      <c r="BL76" s="340">
        <f t="shared" si="23"/>
        <v>6.4648353471234303</v>
      </c>
      <c r="BM76" s="340">
        <f t="shared" si="23"/>
        <v>6.0064589088366569</v>
      </c>
      <c r="BN76" s="340">
        <f t="shared" si="23"/>
        <v>6.5153781268327506</v>
      </c>
      <c r="BO76" s="340">
        <f t="shared" si="23"/>
        <v>6.0803330300407525</v>
      </c>
      <c r="BQ76" s="340">
        <f t="shared" si="24"/>
        <v>5.2834495891979136</v>
      </c>
      <c r="BR76" s="340">
        <f t="shared" si="24"/>
        <v>5.0552391582473897</v>
      </c>
      <c r="BS76" s="340">
        <f t="shared" si="24"/>
        <v>5.7365155290783676</v>
      </c>
      <c r="BT76" s="340">
        <f t="shared" si="24"/>
        <v>5.2812748176542605</v>
      </c>
      <c r="BU76" s="340">
        <f t="shared" si="24"/>
        <v>5.786712548537273</v>
      </c>
      <c r="BV76" s="340">
        <f t="shared" si="24"/>
        <v>5.3546435702421302</v>
      </c>
      <c r="BX76" s="340">
        <f t="shared" si="25"/>
        <v>4.7928300389912346</v>
      </c>
      <c r="BY76" s="340">
        <f t="shared" si="25"/>
        <v>4.5656830657771712</v>
      </c>
      <c r="BZ76" s="340">
        <f t="shared" si="25"/>
        <v>5.2437846972931839</v>
      </c>
      <c r="CA76" s="340">
        <f t="shared" si="25"/>
        <v>4.7906654018556027</v>
      </c>
      <c r="CB76" s="340">
        <f t="shared" si="25"/>
        <v>5.2937477992731807</v>
      </c>
      <c r="CC76" s="340">
        <f t="shared" si="25"/>
        <v>4.8636922569797028</v>
      </c>
    </row>
    <row r="77" spans="1:81" ht="18.75">
      <c r="A77" s="204"/>
      <c r="B77" s="8">
        <f t="shared" si="26"/>
        <v>2026</v>
      </c>
      <c r="C77" s="302"/>
      <c r="D77" s="313"/>
      <c r="F77" s="340">
        <f t="shared" si="15"/>
        <v>3.7780080843780559</v>
      </c>
      <c r="G77" s="340">
        <f t="shared" si="15"/>
        <v>3.7780080843780888</v>
      </c>
      <c r="H77" s="340">
        <f t="shared" si="15"/>
        <v>3.7780080843780817</v>
      </c>
      <c r="I77" s="340">
        <f t="shared" si="15"/>
        <v>3.7780080843780794</v>
      </c>
      <c r="J77" s="340">
        <f t="shared" si="15"/>
        <v>3.7780080843780746</v>
      </c>
      <c r="K77" s="340">
        <f t="shared" si="15"/>
        <v>3.7780080843780857</v>
      </c>
      <c r="M77" s="340">
        <f t="shared" si="16"/>
        <v>5.2308836902146254</v>
      </c>
      <c r="N77" s="340">
        <f t="shared" si="16"/>
        <v>5.2308836902146316</v>
      </c>
      <c r="O77" s="340">
        <f t="shared" si="16"/>
        <v>5.2308836902146298</v>
      </c>
      <c r="P77" s="340">
        <f t="shared" si="16"/>
        <v>5.230883690214613</v>
      </c>
      <c r="Q77" s="340">
        <f t="shared" si="16"/>
        <v>5.2308836902146183</v>
      </c>
      <c r="R77" s="340">
        <f t="shared" si="16"/>
        <v>5.2308836902146352</v>
      </c>
      <c r="T77" s="340">
        <f t="shared" si="17"/>
        <v>4.354470420730614</v>
      </c>
      <c r="U77" s="340">
        <f t="shared" si="17"/>
        <v>4.354470420730614</v>
      </c>
      <c r="V77" s="340">
        <f t="shared" si="17"/>
        <v>4.3544704207306291</v>
      </c>
      <c r="W77" s="340">
        <f t="shared" si="17"/>
        <v>4.3544704207306575</v>
      </c>
      <c r="X77" s="340">
        <f t="shared" si="17"/>
        <v>4.3544704207306353</v>
      </c>
      <c r="Y77" s="340">
        <f t="shared" si="17"/>
        <v>4.3544704207306184</v>
      </c>
      <c r="AA77" s="340">
        <f t="shared" si="18"/>
        <v>4.3684284564271962</v>
      </c>
      <c r="AB77" s="340">
        <f t="shared" si="18"/>
        <v>4.3684284564272096</v>
      </c>
      <c r="AC77" s="340">
        <f t="shared" si="18"/>
        <v>4.3684284564272122</v>
      </c>
      <c r="AD77" s="340">
        <f t="shared" si="18"/>
        <v>4.3684284564272016</v>
      </c>
      <c r="AE77" s="340">
        <f t="shared" si="18"/>
        <v>4.3684284564272469</v>
      </c>
      <c r="AF77" s="340">
        <f t="shared" si="18"/>
        <v>4.3684284564272282</v>
      </c>
      <c r="AH77" s="340">
        <f t="shared" si="19"/>
        <v>4.969699235680463</v>
      </c>
      <c r="AI77" s="340">
        <f t="shared" si="19"/>
        <v>4.9696992356804595</v>
      </c>
      <c r="AJ77" s="340">
        <f t="shared" si="19"/>
        <v>4.969699235680471</v>
      </c>
      <c r="AK77" s="340">
        <f t="shared" si="19"/>
        <v>4.9696992356804621</v>
      </c>
      <c r="AL77" s="340">
        <f t="shared" si="19"/>
        <v>4.9696992356804897</v>
      </c>
      <c r="AM77" s="340">
        <f t="shared" si="19"/>
        <v>4.9696992356804603</v>
      </c>
      <c r="AO77" s="340">
        <f t="shared" si="20"/>
        <v>5.2423282835855689</v>
      </c>
      <c r="AP77" s="340">
        <f t="shared" si="20"/>
        <v>5.2423282835855662</v>
      </c>
      <c r="AQ77" s="340">
        <f t="shared" si="20"/>
        <v>5.2423282835855751</v>
      </c>
      <c r="AR77" s="340">
        <f t="shared" si="20"/>
        <v>5.2423282835856018</v>
      </c>
      <c r="AS77" s="340">
        <f t="shared" si="20"/>
        <v>5.2423282835855431</v>
      </c>
      <c r="AT77" s="340">
        <f t="shared" si="20"/>
        <v>5.2423282835855538</v>
      </c>
      <c r="AV77" s="340">
        <f t="shared" si="21"/>
        <v>5.4566312713202292</v>
      </c>
      <c r="AW77" s="340">
        <f t="shared" si="21"/>
        <v>5.4566312713202132</v>
      </c>
      <c r="AX77" s="340">
        <f t="shared" si="21"/>
        <v>5.4566312713202292</v>
      </c>
      <c r="AY77" s="340">
        <f t="shared" si="21"/>
        <v>5.4566312713202123</v>
      </c>
      <c r="AZ77" s="340">
        <f t="shared" si="21"/>
        <v>5.4566312713202052</v>
      </c>
      <c r="BA77" s="340">
        <f t="shared" si="21"/>
        <v>5.4566312713202318</v>
      </c>
      <c r="BC77" s="340">
        <f t="shared" si="22"/>
        <v>5.0951058067515467</v>
      </c>
      <c r="BD77" s="340">
        <f t="shared" si="22"/>
        <v>5.0951058067515458</v>
      </c>
      <c r="BE77" s="340">
        <f t="shared" si="22"/>
        <v>5.0951058067515511</v>
      </c>
      <c r="BF77" s="340">
        <f t="shared" si="22"/>
        <v>5.0951058067515458</v>
      </c>
      <c r="BG77" s="340">
        <f t="shared" si="22"/>
        <v>5.0951058067515449</v>
      </c>
      <c r="BH77" s="340">
        <f t="shared" si="22"/>
        <v>5.0951058067515511</v>
      </c>
      <c r="BJ77" s="340">
        <f t="shared" si="23"/>
        <v>6.1820636394328901</v>
      </c>
      <c r="BK77" s="340">
        <f t="shared" si="23"/>
        <v>6.1820636394329043</v>
      </c>
      <c r="BL77" s="340">
        <f t="shared" si="23"/>
        <v>6.1820636394328963</v>
      </c>
      <c r="BM77" s="340">
        <f t="shared" si="23"/>
        <v>6.1820636394329238</v>
      </c>
      <c r="BN77" s="340">
        <f t="shared" si="23"/>
        <v>6.1820636394328909</v>
      </c>
      <c r="BO77" s="340">
        <f t="shared" si="23"/>
        <v>6.1820636394329078</v>
      </c>
      <c r="BQ77" s="340">
        <f t="shared" si="24"/>
        <v>5.4591692626900263</v>
      </c>
      <c r="BR77" s="340">
        <f t="shared" si="24"/>
        <v>5.4591692626900281</v>
      </c>
      <c r="BS77" s="340">
        <f t="shared" si="24"/>
        <v>5.459169262690029</v>
      </c>
      <c r="BT77" s="340">
        <f t="shared" si="24"/>
        <v>5.4591692626900432</v>
      </c>
      <c r="BU77" s="340">
        <f t="shared" si="24"/>
        <v>5.4591692626900441</v>
      </c>
      <c r="BV77" s="340">
        <f t="shared" si="24"/>
        <v>5.4591692626900254</v>
      </c>
      <c r="BX77" s="340">
        <f t="shared" si="25"/>
        <v>4.8994454996805024</v>
      </c>
      <c r="BY77" s="340">
        <f t="shared" si="25"/>
        <v>4.8994454996805059</v>
      </c>
      <c r="BZ77" s="340">
        <f t="shared" si="25"/>
        <v>4.8994454996805246</v>
      </c>
      <c r="CA77" s="340">
        <f t="shared" si="25"/>
        <v>4.8994454996804979</v>
      </c>
      <c r="CB77" s="340">
        <f t="shared" si="25"/>
        <v>4.8994454996804677</v>
      </c>
      <c r="CC77" s="340">
        <f t="shared" si="25"/>
        <v>4.8994454996804739</v>
      </c>
    </row>
    <row r="78" spans="1:81" ht="18.75">
      <c r="A78" s="204"/>
      <c r="B78" s="8">
        <f t="shared" si="26"/>
        <v>2027</v>
      </c>
      <c r="C78" s="302"/>
      <c r="D78" s="313"/>
      <c r="F78" s="340">
        <f t="shared" si="15"/>
        <v>3.7486355776487388</v>
      </c>
      <c r="G78" s="340">
        <f t="shared" si="15"/>
        <v>3.7486355776487192</v>
      </c>
      <c r="H78" s="340">
        <f t="shared" si="15"/>
        <v>3.7486355776487463</v>
      </c>
      <c r="I78" s="340">
        <f t="shared" si="15"/>
        <v>3.7486355776487237</v>
      </c>
      <c r="J78" s="340">
        <f t="shared" si="15"/>
        <v>3.7486355776487614</v>
      </c>
      <c r="K78" s="340">
        <f t="shared" si="15"/>
        <v>3.7486355776487392</v>
      </c>
      <c r="M78" s="340">
        <f t="shared" si="16"/>
        <v>5.3042356380694331</v>
      </c>
      <c r="N78" s="340">
        <f t="shared" si="16"/>
        <v>5.3042356380694393</v>
      </c>
      <c r="O78" s="340">
        <f t="shared" si="16"/>
        <v>5.3042356380694615</v>
      </c>
      <c r="P78" s="340">
        <f t="shared" si="16"/>
        <v>5.3042356380694491</v>
      </c>
      <c r="Q78" s="340">
        <f t="shared" si="16"/>
        <v>5.3042356380694571</v>
      </c>
      <c r="R78" s="340">
        <f t="shared" si="16"/>
        <v>5.3042356380694526</v>
      </c>
      <c r="T78" s="340">
        <f t="shared" si="17"/>
        <v>4.3603836031032701</v>
      </c>
      <c r="U78" s="340">
        <f t="shared" si="17"/>
        <v>4.3603836031032719</v>
      </c>
      <c r="V78" s="340">
        <f t="shared" si="17"/>
        <v>4.3603836031032666</v>
      </c>
      <c r="W78" s="340">
        <f t="shared" si="17"/>
        <v>4.3603836031032452</v>
      </c>
      <c r="X78" s="340">
        <f t="shared" si="17"/>
        <v>4.3603836031032595</v>
      </c>
      <c r="Y78" s="340">
        <f t="shared" si="17"/>
        <v>4.360383603103295</v>
      </c>
      <c r="AA78" s="340">
        <f t="shared" si="18"/>
        <v>4.3580855007363732</v>
      </c>
      <c r="AB78" s="340">
        <f t="shared" si="18"/>
        <v>4.3580855007363679</v>
      </c>
      <c r="AC78" s="340">
        <f t="shared" si="18"/>
        <v>4.3580855007363697</v>
      </c>
      <c r="AD78" s="340">
        <f t="shared" si="18"/>
        <v>4.3580855007363484</v>
      </c>
      <c r="AE78" s="340">
        <f t="shared" si="18"/>
        <v>4.3580855007363466</v>
      </c>
      <c r="AF78" s="340">
        <f t="shared" si="18"/>
        <v>4.3580855007363404</v>
      </c>
      <c r="AH78" s="340">
        <f t="shared" si="19"/>
        <v>4.9628497221455978</v>
      </c>
      <c r="AI78" s="340">
        <f t="shared" si="19"/>
        <v>4.9628497221455969</v>
      </c>
      <c r="AJ78" s="340">
        <f t="shared" si="19"/>
        <v>4.9628497221455854</v>
      </c>
      <c r="AK78" s="340">
        <f t="shared" si="19"/>
        <v>4.9628497221455783</v>
      </c>
      <c r="AL78" s="340">
        <f t="shared" si="19"/>
        <v>4.9628497221456094</v>
      </c>
      <c r="AM78" s="340">
        <f t="shared" si="19"/>
        <v>4.9628497221455792</v>
      </c>
      <c r="AO78" s="340">
        <f t="shared" si="20"/>
        <v>5.2392667004307949</v>
      </c>
      <c r="AP78" s="340">
        <f t="shared" si="20"/>
        <v>5.239266700430786</v>
      </c>
      <c r="AQ78" s="340">
        <f t="shared" si="20"/>
        <v>5.2392667004307745</v>
      </c>
      <c r="AR78" s="340">
        <f t="shared" si="20"/>
        <v>5.2392667004307594</v>
      </c>
      <c r="AS78" s="340">
        <f t="shared" si="20"/>
        <v>5.2392667004307807</v>
      </c>
      <c r="AT78" s="340">
        <f t="shared" si="20"/>
        <v>5.2392667004307709</v>
      </c>
      <c r="AV78" s="340">
        <f t="shared" si="21"/>
        <v>5.4562582187496655</v>
      </c>
      <c r="AW78" s="340">
        <f t="shared" si="21"/>
        <v>5.45625821874967</v>
      </c>
      <c r="AX78" s="340">
        <f t="shared" si="21"/>
        <v>5.4562582187496771</v>
      </c>
      <c r="AY78" s="340">
        <f t="shared" si="21"/>
        <v>5.4562582187496922</v>
      </c>
      <c r="AZ78" s="340">
        <f t="shared" si="21"/>
        <v>5.4562582187496833</v>
      </c>
      <c r="BA78" s="340">
        <f t="shared" si="21"/>
        <v>5.4562582187496762</v>
      </c>
      <c r="BC78" s="340">
        <f t="shared" si="22"/>
        <v>5.0992436088297213</v>
      </c>
      <c r="BD78" s="340">
        <f t="shared" si="22"/>
        <v>5.0992436088296875</v>
      </c>
      <c r="BE78" s="340">
        <f t="shared" si="22"/>
        <v>5.0992436088296937</v>
      </c>
      <c r="BF78" s="340">
        <f t="shared" si="22"/>
        <v>5.0992436088297062</v>
      </c>
      <c r="BG78" s="340">
        <f t="shared" si="22"/>
        <v>5.0992436088296929</v>
      </c>
      <c r="BH78" s="340">
        <f t="shared" si="22"/>
        <v>5.0992436088296875</v>
      </c>
      <c r="BJ78" s="340">
        <f t="shared" si="23"/>
        <v>6.1795031877527817</v>
      </c>
      <c r="BK78" s="340">
        <f t="shared" si="23"/>
        <v>6.1795031877528057</v>
      </c>
      <c r="BL78" s="340">
        <f t="shared" si="23"/>
        <v>6.1795031877527933</v>
      </c>
      <c r="BM78" s="340">
        <f t="shared" si="23"/>
        <v>6.1795031877527524</v>
      </c>
      <c r="BN78" s="340">
        <f t="shared" si="23"/>
        <v>6.1795031877527684</v>
      </c>
      <c r="BO78" s="340">
        <f t="shared" si="23"/>
        <v>6.1795031877527675</v>
      </c>
      <c r="BQ78" s="340">
        <f t="shared" si="24"/>
        <v>5.4600045761970986</v>
      </c>
      <c r="BR78" s="340">
        <f t="shared" si="24"/>
        <v>5.4600045761970879</v>
      </c>
      <c r="BS78" s="340">
        <f t="shared" si="24"/>
        <v>5.4600045761970719</v>
      </c>
      <c r="BT78" s="340">
        <f t="shared" si="24"/>
        <v>5.4600045761970808</v>
      </c>
      <c r="BU78" s="340">
        <f t="shared" si="24"/>
        <v>5.4600045761971083</v>
      </c>
      <c r="BV78" s="340">
        <f t="shared" si="24"/>
        <v>5.4600045761970968</v>
      </c>
      <c r="BX78" s="340">
        <f t="shared" si="25"/>
        <v>4.9954792792981175</v>
      </c>
      <c r="BY78" s="340">
        <f t="shared" si="25"/>
        <v>4.9954792792981015</v>
      </c>
      <c r="BZ78" s="340">
        <f t="shared" si="25"/>
        <v>4.9954792792980838</v>
      </c>
      <c r="CA78" s="340">
        <f t="shared" si="25"/>
        <v>4.9954792792981459</v>
      </c>
      <c r="CB78" s="340">
        <f t="shared" si="25"/>
        <v>4.9954792792981335</v>
      </c>
      <c r="CC78" s="340">
        <f t="shared" si="25"/>
        <v>4.9954792792981468</v>
      </c>
    </row>
    <row r="79" spans="1:81" ht="18.75">
      <c r="A79" s="204"/>
      <c r="B79" s="8">
        <f t="shared" si="26"/>
        <v>2028</v>
      </c>
      <c r="C79" s="302"/>
      <c r="D79" s="313"/>
      <c r="F79" s="340">
        <f t="shared" si="15"/>
        <v>3.7420864263797502</v>
      </c>
      <c r="G79" s="340">
        <f t="shared" si="15"/>
        <v>3.7420864263797289</v>
      </c>
      <c r="H79" s="340">
        <f t="shared" si="15"/>
        <v>3.7420864263797142</v>
      </c>
      <c r="I79" s="340">
        <f t="shared" si="15"/>
        <v>3.7420864263797511</v>
      </c>
      <c r="J79" s="340">
        <f t="shared" si="15"/>
        <v>3.7420864263797005</v>
      </c>
      <c r="K79" s="340">
        <f t="shared" si="15"/>
        <v>3.7420864263797009</v>
      </c>
      <c r="M79" s="340">
        <f t="shared" si="16"/>
        <v>5.1919784456341773</v>
      </c>
      <c r="N79" s="340">
        <f t="shared" si="16"/>
        <v>5.1919784456341906</v>
      </c>
      <c r="O79" s="340">
        <f t="shared" si="16"/>
        <v>5.1919784456341898</v>
      </c>
      <c r="P79" s="340">
        <f t="shared" si="16"/>
        <v>5.1919784456342049</v>
      </c>
      <c r="Q79" s="340">
        <f t="shared" si="16"/>
        <v>5.1919784456341906</v>
      </c>
      <c r="R79" s="340">
        <f t="shared" si="16"/>
        <v>5.1919784456341924</v>
      </c>
      <c r="T79" s="340">
        <f t="shared" si="17"/>
        <v>4.3357486229944566</v>
      </c>
      <c r="U79" s="340">
        <f t="shared" si="17"/>
        <v>4.3357486229944637</v>
      </c>
      <c r="V79" s="340">
        <f t="shared" si="17"/>
        <v>4.3357486229944575</v>
      </c>
      <c r="W79" s="340">
        <f t="shared" si="17"/>
        <v>4.3357486229944886</v>
      </c>
      <c r="X79" s="340">
        <f t="shared" si="17"/>
        <v>4.3357486229944548</v>
      </c>
      <c r="Y79" s="340">
        <f t="shared" si="17"/>
        <v>4.3357486229944433</v>
      </c>
      <c r="AA79" s="340">
        <f t="shared" si="18"/>
        <v>4.3364561088571145</v>
      </c>
      <c r="AB79" s="340">
        <f t="shared" si="18"/>
        <v>4.3364561088571136</v>
      </c>
      <c r="AC79" s="340">
        <f t="shared" si="18"/>
        <v>4.3364561088570985</v>
      </c>
      <c r="AD79" s="340">
        <f t="shared" si="18"/>
        <v>4.3364561088571412</v>
      </c>
      <c r="AE79" s="340">
        <f t="shared" si="18"/>
        <v>4.3364561088571163</v>
      </c>
      <c r="AF79" s="340">
        <f t="shared" si="18"/>
        <v>4.3364561088571172</v>
      </c>
      <c r="AH79" s="340">
        <f t="shared" si="19"/>
        <v>4.9587603735959327</v>
      </c>
      <c r="AI79" s="340">
        <f t="shared" si="19"/>
        <v>4.9587603735959167</v>
      </c>
      <c r="AJ79" s="340">
        <f t="shared" si="19"/>
        <v>4.9587603735959291</v>
      </c>
      <c r="AK79" s="340">
        <f t="shared" si="19"/>
        <v>4.9587603735959274</v>
      </c>
      <c r="AL79" s="340">
        <f t="shared" si="19"/>
        <v>4.9587603735958998</v>
      </c>
      <c r="AM79" s="340">
        <f t="shared" si="19"/>
        <v>4.9587603735959531</v>
      </c>
      <c r="AO79" s="340">
        <f t="shared" si="20"/>
        <v>5.2383645959533185</v>
      </c>
      <c r="AP79" s="340">
        <f t="shared" si="20"/>
        <v>5.2383645959533407</v>
      </c>
      <c r="AQ79" s="340">
        <f t="shared" si="20"/>
        <v>5.2383645959533469</v>
      </c>
      <c r="AR79" s="340">
        <f t="shared" si="20"/>
        <v>5.2383645959533292</v>
      </c>
      <c r="AS79" s="340">
        <f t="shared" si="20"/>
        <v>5.2383645959533363</v>
      </c>
      <c r="AT79" s="340">
        <f t="shared" si="20"/>
        <v>5.2383645959533469</v>
      </c>
      <c r="AV79" s="340">
        <f t="shared" si="21"/>
        <v>5.4587146882057285</v>
      </c>
      <c r="AW79" s="340">
        <f t="shared" si="21"/>
        <v>5.4587146882057471</v>
      </c>
      <c r="AX79" s="340">
        <f t="shared" si="21"/>
        <v>5.4587146882057498</v>
      </c>
      <c r="AY79" s="340">
        <f t="shared" si="21"/>
        <v>5.4587146882057329</v>
      </c>
      <c r="AZ79" s="340">
        <f t="shared" si="21"/>
        <v>5.4587146882057453</v>
      </c>
      <c r="BA79" s="340">
        <f t="shared" si="21"/>
        <v>5.4587146882057285</v>
      </c>
      <c r="BC79" s="340">
        <f t="shared" si="22"/>
        <v>5.1060131203673764</v>
      </c>
      <c r="BD79" s="340">
        <f t="shared" si="22"/>
        <v>5.1060131203674128</v>
      </c>
      <c r="BE79" s="340">
        <f t="shared" si="22"/>
        <v>5.1060131203673853</v>
      </c>
      <c r="BF79" s="340">
        <f t="shared" si="22"/>
        <v>5.1060131203674057</v>
      </c>
      <c r="BG79" s="340">
        <f t="shared" si="22"/>
        <v>5.1060131203674004</v>
      </c>
      <c r="BH79" s="340">
        <f t="shared" si="22"/>
        <v>5.1060131203674004</v>
      </c>
      <c r="BJ79" s="340">
        <f t="shared" si="23"/>
        <v>6.1779296789938893</v>
      </c>
      <c r="BK79" s="340">
        <f t="shared" si="23"/>
        <v>6.1779296789938671</v>
      </c>
      <c r="BL79" s="340">
        <f t="shared" si="23"/>
        <v>6.1779296789939142</v>
      </c>
      <c r="BM79" s="340">
        <f t="shared" si="23"/>
        <v>6.1779296789939036</v>
      </c>
      <c r="BN79" s="340">
        <f t="shared" si="23"/>
        <v>6.1779296789938858</v>
      </c>
      <c r="BO79" s="340">
        <f t="shared" si="23"/>
        <v>6.1779296789938947</v>
      </c>
      <c r="BQ79" s="340">
        <f t="shared" si="24"/>
        <v>5.4636350950780743</v>
      </c>
      <c r="BR79" s="340">
        <f t="shared" si="24"/>
        <v>5.4636350950780788</v>
      </c>
      <c r="BS79" s="340">
        <f t="shared" si="24"/>
        <v>5.4636350950780876</v>
      </c>
      <c r="BT79" s="340">
        <f t="shared" si="24"/>
        <v>5.4636350950780965</v>
      </c>
      <c r="BU79" s="340">
        <f t="shared" si="24"/>
        <v>5.4636350950780601</v>
      </c>
      <c r="BV79" s="340">
        <f t="shared" si="24"/>
        <v>5.4636350950780725</v>
      </c>
      <c r="BX79" s="340">
        <f t="shared" si="25"/>
        <v>5.0118143530474848</v>
      </c>
      <c r="BY79" s="340">
        <f t="shared" si="25"/>
        <v>5.0118143530475052</v>
      </c>
      <c r="BZ79" s="340">
        <f t="shared" si="25"/>
        <v>5.0118143530474972</v>
      </c>
      <c r="CA79" s="340">
        <f t="shared" si="25"/>
        <v>5.0118143530474812</v>
      </c>
      <c r="CB79" s="340">
        <f t="shared" si="25"/>
        <v>5.0118143530475132</v>
      </c>
      <c r="CC79" s="340">
        <f t="shared" si="25"/>
        <v>5.0118143530475008</v>
      </c>
    </row>
    <row r="80" spans="1:81" ht="18.75">
      <c r="A80" s="204"/>
      <c r="B80" s="8">
        <f t="shared" si="26"/>
        <v>2029</v>
      </c>
      <c r="C80" s="302"/>
      <c r="D80" s="313"/>
      <c r="F80" s="340">
        <f t="shared" si="15"/>
        <v>3.7342471577675771</v>
      </c>
      <c r="G80" s="340">
        <f t="shared" si="15"/>
        <v>3.734247157767598</v>
      </c>
      <c r="H80" s="340">
        <f t="shared" si="15"/>
        <v>3.7342471577676015</v>
      </c>
      <c r="I80" s="340">
        <f t="shared" si="15"/>
        <v>3.7342471577675536</v>
      </c>
      <c r="J80" s="340">
        <f t="shared" si="15"/>
        <v>3.7342471577675855</v>
      </c>
      <c r="K80" s="340">
        <f t="shared" si="15"/>
        <v>3.7342471577675966</v>
      </c>
      <c r="M80" s="340">
        <f t="shared" si="16"/>
        <v>5.2671083964706629</v>
      </c>
      <c r="N80" s="340">
        <f t="shared" si="16"/>
        <v>5.2671083964706087</v>
      </c>
      <c r="O80" s="340">
        <f t="shared" si="16"/>
        <v>5.2671083964706087</v>
      </c>
      <c r="P80" s="340">
        <f t="shared" si="16"/>
        <v>5.2671083964706105</v>
      </c>
      <c r="Q80" s="340">
        <f t="shared" si="16"/>
        <v>5.2671083964706078</v>
      </c>
      <c r="R80" s="340">
        <f t="shared" si="16"/>
        <v>5.2671083964706265</v>
      </c>
      <c r="T80" s="340">
        <f t="shared" si="17"/>
        <v>4.3321568733891782</v>
      </c>
      <c r="U80" s="340">
        <f t="shared" si="17"/>
        <v>4.3321568733891658</v>
      </c>
      <c r="V80" s="340">
        <f t="shared" si="17"/>
        <v>4.3321568733891844</v>
      </c>
      <c r="W80" s="340">
        <f t="shared" si="17"/>
        <v>4.3321568733891649</v>
      </c>
      <c r="X80" s="340">
        <f t="shared" si="17"/>
        <v>4.3321568733891747</v>
      </c>
      <c r="Y80" s="340">
        <f t="shared" si="17"/>
        <v>4.3321568733891658</v>
      </c>
      <c r="AA80" s="340">
        <f t="shared" si="18"/>
        <v>4.3411956929106097</v>
      </c>
      <c r="AB80" s="340">
        <f t="shared" si="18"/>
        <v>4.3411956929105946</v>
      </c>
      <c r="AC80" s="340">
        <f t="shared" si="18"/>
        <v>4.3411956929106177</v>
      </c>
      <c r="AD80" s="340">
        <f t="shared" si="18"/>
        <v>4.3411956929106195</v>
      </c>
      <c r="AE80" s="340">
        <f t="shared" si="18"/>
        <v>4.3411956929106141</v>
      </c>
      <c r="AF80" s="340">
        <f t="shared" si="18"/>
        <v>4.3411956929106044</v>
      </c>
      <c r="AH80" s="340">
        <f t="shared" si="19"/>
        <v>4.9541969439458269</v>
      </c>
      <c r="AI80" s="340">
        <f t="shared" si="19"/>
        <v>4.9541969439458509</v>
      </c>
      <c r="AJ80" s="340">
        <f t="shared" si="19"/>
        <v>4.9541969439458331</v>
      </c>
      <c r="AK80" s="340">
        <f t="shared" si="19"/>
        <v>4.954196943945866</v>
      </c>
      <c r="AL80" s="340">
        <f t="shared" si="19"/>
        <v>4.9541969439458633</v>
      </c>
      <c r="AM80" s="340">
        <f t="shared" si="19"/>
        <v>4.9541969439458313</v>
      </c>
      <c r="AO80" s="340">
        <f t="shared" si="20"/>
        <v>5.2350695890032908</v>
      </c>
      <c r="AP80" s="340">
        <f t="shared" si="20"/>
        <v>5.235069589003297</v>
      </c>
      <c r="AQ80" s="340">
        <f t="shared" si="20"/>
        <v>5.2350695890032846</v>
      </c>
      <c r="AR80" s="340">
        <f t="shared" si="20"/>
        <v>5.2350695890032837</v>
      </c>
      <c r="AS80" s="340">
        <f t="shared" si="20"/>
        <v>5.2350695890032704</v>
      </c>
      <c r="AT80" s="340">
        <f t="shared" si="20"/>
        <v>5.2350695890033005</v>
      </c>
      <c r="AV80" s="340">
        <f t="shared" si="21"/>
        <v>5.4676772643904892</v>
      </c>
      <c r="AW80" s="340">
        <f t="shared" si="21"/>
        <v>5.4676772643904759</v>
      </c>
      <c r="AX80" s="340">
        <f t="shared" si="21"/>
        <v>5.467677264390451</v>
      </c>
      <c r="AY80" s="340">
        <f t="shared" si="21"/>
        <v>5.4676772643904714</v>
      </c>
      <c r="AZ80" s="340">
        <f t="shared" si="21"/>
        <v>5.4676772643904616</v>
      </c>
      <c r="BA80" s="340">
        <f t="shared" si="21"/>
        <v>5.4676772643904767</v>
      </c>
      <c r="BC80" s="340">
        <f t="shared" si="22"/>
        <v>5.1038781605254187</v>
      </c>
      <c r="BD80" s="340">
        <f t="shared" si="22"/>
        <v>5.1038781605254018</v>
      </c>
      <c r="BE80" s="340">
        <f t="shared" si="22"/>
        <v>5.1038781605254231</v>
      </c>
      <c r="BF80" s="340">
        <f t="shared" si="22"/>
        <v>5.1038781605254293</v>
      </c>
      <c r="BG80" s="340">
        <f t="shared" si="22"/>
        <v>5.1038781605254204</v>
      </c>
      <c r="BH80" s="340">
        <f t="shared" si="22"/>
        <v>5.1038781605254249</v>
      </c>
      <c r="BJ80" s="340">
        <f t="shared" si="23"/>
        <v>6.179910871458957</v>
      </c>
      <c r="BK80" s="340">
        <f t="shared" si="23"/>
        <v>6.179910871458973</v>
      </c>
      <c r="BL80" s="340">
        <f t="shared" si="23"/>
        <v>6.179910871458949</v>
      </c>
      <c r="BM80" s="340">
        <f t="shared" si="23"/>
        <v>6.1799108714589712</v>
      </c>
      <c r="BN80" s="340">
        <f t="shared" si="23"/>
        <v>6.1799108714589606</v>
      </c>
      <c r="BO80" s="340">
        <f t="shared" si="23"/>
        <v>6.179910871458957</v>
      </c>
      <c r="BQ80" s="340">
        <f t="shared" si="24"/>
        <v>5.4649215768458062</v>
      </c>
      <c r="BR80" s="340">
        <f t="shared" si="24"/>
        <v>5.4649215768458186</v>
      </c>
      <c r="BS80" s="340">
        <f t="shared" si="24"/>
        <v>5.464921576845815</v>
      </c>
      <c r="BT80" s="340">
        <f t="shared" si="24"/>
        <v>5.4649215768457982</v>
      </c>
      <c r="BU80" s="340">
        <f t="shared" si="24"/>
        <v>5.4649215768458008</v>
      </c>
      <c r="BV80" s="340">
        <f t="shared" si="24"/>
        <v>5.4649215768458124</v>
      </c>
      <c r="BX80" s="340">
        <f t="shared" si="25"/>
        <v>4.8664180125693086</v>
      </c>
      <c r="BY80" s="340">
        <f t="shared" si="25"/>
        <v>4.8664180125692944</v>
      </c>
      <c r="BZ80" s="340">
        <f t="shared" si="25"/>
        <v>4.8664180125693139</v>
      </c>
      <c r="CA80" s="340">
        <f t="shared" si="25"/>
        <v>4.8664180125692837</v>
      </c>
      <c r="CB80" s="340">
        <f t="shared" si="25"/>
        <v>4.8664180125692873</v>
      </c>
      <c r="CC80" s="340">
        <f t="shared" si="25"/>
        <v>4.8664180125692704</v>
      </c>
    </row>
    <row r="81" spans="1:81" ht="18.75">
      <c r="A81" s="204"/>
      <c r="B81" s="67">
        <f t="shared" si="26"/>
        <v>2030</v>
      </c>
      <c r="C81" s="302"/>
      <c r="D81" s="313"/>
      <c r="F81" s="340">
        <f t="shared" si="15"/>
        <v>3.7039279332270754</v>
      </c>
      <c r="G81" s="340">
        <f t="shared" si="15"/>
        <v>3.7039279332270656</v>
      </c>
      <c r="H81" s="340">
        <f t="shared" si="15"/>
        <v>3.7039279332270678</v>
      </c>
      <c r="I81" s="340">
        <f t="shared" si="15"/>
        <v>3.7039279332270922</v>
      </c>
      <c r="J81" s="340">
        <f t="shared" si="15"/>
        <v>3.7039279332270842</v>
      </c>
      <c r="K81" s="340">
        <f t="shared" si="15"/>
        <v>3.7039279332270794</v>
      </c>
      <c r="M81" s="340">
        <f t="shared" si="16"/>
        <v>5.2179839061443127</v>
      </c>
      <c r="N81" s="340">
        <f t="shared" si="16"/>
        <v>5.2179839061443429</v>
      </c>
      <c r="O81" s="340">
        <f t="shared" si="16"/>
        <v>5.2179839061443269</v>
      </c>
      <c r="P81" s="340">
        <f t="shared" si="16"/>
        <v>5.217983906144334</v>
      </c>
      <c r="Q81" s="340">
        <f t="shared" si="16"/>
        <v>5.2179839061443234</v>
      </c>
      <c r="R81" s="340">
        <f t="shared" si="16"/>
        <v>5.2179839061443234</v>
      </c>
      <c r="T81" s="340">
        <f t="shared" si="17"/>
        <v>4.3171350509066082</v>
      </c>
      <c r="U81" s="340">
        <f t="shared" si="17"/>
        <v>4.3171350509066251</v>
      </c>
      <c r="V81" s="340">
        <f t="shared" si="17"/>
        <v>4.31713505090661</v>
      </c>
      <c r="W81" s="340">
        <f t="shared" si="17"/>
        <v>4.3171350509066082</v>
      </c>
      <c r="X81" s="340">
        <f t="shared" si="17"/>
        <v>4.3171350509066215</v>
      </c>
      <c r="Y81" s="340">
        <f t="shared" si="17"/>
        <v>4.3171350509066526</v>
      </c>
      <c r="AA81" s="340">
        <f t="shared" si="18"/>
        <v>4.3182144306999337</v>
      </c>
      <c r="AB81" s="340">
        <f t="shared" si="18"/>
        <v>4.3182144306999364</v>
      </c>
      <c r="AC81" s="340">
        <f t="shared" si="18"/>
        <v>4.3182144306999373</v>
      </c>
      <c r="AD81" s="340">
        <f t="shared" si="18"/>
        <v>4.3182144306999177</v>
      </c>
      <c r="AE81" s="340">
        <f t="shared" si="18"/>
        <v>4.3182144306999319</v>
      </c>
      <c r="AF81" s="340">
        <f t="shared" si="18"/>
        <v>4.3182144306999559</v>
      </c>
      <c r="AH81" s="340">
        <f t="shared" si="19"/>
        <v>4.9530299370159971</v>
      </c>
      <c r="AI81" s="340">
        <f t="shared" si="19"/>
        <v>4.9530299370159829</v>
      </c>
      <c r="AJ81" s="340">
        <f t="shared" si="19"/>
        <v>4.9530299370159865</v>
      </c>
      <c r="AK81" s="340">
        <f t="shared" si="19"/>
        <v>4.9530299370159687</v>
      </c>
      <c r="AL81" s="340">
        <f t="shared" si="19"/>
        <v>4.9530299370159581</v>
      </c>
      <c r="AM81" s="340">
        <f t="shared" si="19"/>
        <v>4.9530299370159989</v>
      </c>
      <c r="AO81" s="340">
        <f t="shared" si="20"/>
        <v>5.2318667381678248</v>
      </c>
      <c r="AP81" s="340">
        <f t="shared" si="20"/>
        <v>5.231866738167815</v>
      </c>
      <c r="AQ81" s="340">
        <f t="shared" si="20"/>
        <v>5.2318667381678239</v>
      </c>
      <c r="AR81" s="340">
        <f t="shared" si="20"/>
        <v>5.231866738167831</v>
      </c>
      <c r="AS81" s="340">
        <f t="shared" si="20"/>
        <v>5.2318667381678514</v>
      </c>
      <c r="AT81" s="340">
        <f t="shared" si="20"/>
        <v>5.2318667381678123</v>
      </c>
      <c r="AV81" s="340">
        <f t="shared" si="21"/>
        <v>5.4696215117587741</v>
      </c>
      <c r="AW81" s="340">
        <f t="shared" si="21"/>
        <v>5.469621511758799</v>
      </c>
      <c r="AX81" s="340">
        <f t="shared" si="21"/>
        <v>5.4696215117587936</v>
      </c>
      <c r="AY81" s="340">
        <f t="shared" si="21"/>
        <v>5.4696215117587945</v>
      </c>
      <c r="AZ81" s="340">
        <f t="shared" si="21"/>
        <v>5.4696215117588025</v>
      </c>
      <c r="BA81" s="340">
        <f t="shared" si="21"/>
        <v>5.469621511758807</v>
      </c>
      <c r="BC81" s="340">
        <f t="shared" si="22"/>
        <v>5.1017514097578118</v>
      </c>
      <c r="BD81" s="340">
        <f t="shared" si="22"/>
        <v>5.1017514097577976</v>
      </c>
      <c r="BE81" s="340">
        <f t="shared" si="22"/>
        <v>5.1017514097577994</v>
      </c>
      <c r="BF81" s="340">
        <f t="shared" si="22"/>
        <v>5.1017514097577878</v>
      </c>
      <c r="BG81" s="340">
        <f t="shared" si="22"/>
        <v>5.1017514097577887</v>
      </c>
      <c r="BH81" s="340">
        <f t="shared" si="22"/>
        <v>5.1017514097577994</v>
      </c>
      <c r="BJ81" s="340">
        <f t="shared" si="23"/>
        <v>6.1800247733291505</v>
      </c>
      <c r="BK81" s="340">
        <f t="shared" si="23"/>
        <v>6.1800247733291434</v>
      </c>
      <c r="BL81" s="340">
        <f t="shared" si="23"/>
        <v>6.1800247733291274</v>
      </c>
      <c r="BM81" s="340">
        <f t="shared" si="23"/>
        <v>6.1800247733291576</v>
      </c>
      <c r="BN81" s="340">
        <f t="shared" si="23"/>
        <v>6.1800247733291656</v>
      </c>
      <c r="BO81" s="340">
        <f t="shared" si="23"/>
        <v>6.1800247733291656</v>
      </c>
      <c r="BQ81" s="340">
        <f t="shared" si="24"/>
        <v>5.4643846485148728</v>
      </c>
      <c r="BR81" s="340">
        <f t="shared" si="24"/>
        <v>5.4643846485148755</v>
      </c>
      <c r="BS81" s="340">
        <f t="shared" si="24"/>
        <v>5.4643846485148861</v>
      </c>
      <c r="BT81" s="340">
        <f t="shared" si="24"/>
        <v>5.4643846485148933</v>
      </c>
      <c r="BU81" s="340">
        <f t="shared" si="24"/>
        <v>5.4643846485148755</v>
      </c>
      <c r="BV81" s="340">
        <f t="shared" si="24"/>
        <v>5.4643846485148915</v>
      </c>
      <c r="BX81" s="340">
        <f t="shared" si="25"/>
        <v>4.9633090528382207</v>
      </c>
      <c r="BY81" s="340">
        <f t="shared" si="25"/>
        <v>4.9633090528382491</v>
      </c>
      <c r="BZ81" s="340">
        <f t="shared" si="25"/>
        <v>4.9633090528382313</v>
      </c>
      <c r="CA81" s="340">
        <f t="shared" si="25"/>
        <v>4.9633090528382438</v>
      </c>
      <c r="CB81" s="340">
        <f t="shared" si="25"/>
        <v>4.9633090528382207</v>
      </c>
      <c r="CC81" s="340">
        <f t="shared" si="25"/>
        <v>4.9633090528382278</v>
      </c>
    </row>
    <row r="82" spans="1:81" ht="18.75">
      <c r="A82" s="204"/>
      <c r="B82" s="8">
        <f t="shared" si="26"/>
        <v>2031</v>
      </c>
      <c r="C82" s="302"/>
      <c r="D82" s="313"/>
      <c r="F82" s="340">
        <f t="shared" si="15"/>
        <v>3.568503396348822</v>
      </c>
      <c r="G82" s="340">
        <f t="shared" si="15"/>
        <v>3.5685033963488486</v>
      </c>
      <c r="H82" s="340">
        <f t="shared" si="15"/>
        <v>3.5685033963488393</v>
      </c>
      <c r="I82" s="340">
        <f t="shared" si="15"/>
        <v>3.5685033963488406</v>
      </c>
      <c r="J82" s="340">
        <f t="shared" si="15"/>
        <v>3.568503396348838</v>
      </c>
      <c r="K82" s="340">
        <f t="shared" si="15"/>
        <v>3.5685033963488455</v>
      </c>
      <c r="M82" s="340">
        <f t="shared" si="16"/>
        <v>5.1034376712832819</v>
      </c>
      <c r="N82" s="340">
        <f t="shared" si="16"/>
        <v>5.1034376712832561</v>
      </c>
      <c r="O82" s="340">
        <f t="shared" si="16"/>
        <v>5.1034376712832517</v>
      </c>
      <c r="P82" s="340">
        <f t="shared" si="16"/>
        <v>5.1034376712832525</v>
      </c>
      <c r="Q82" s="340">
        <f t="shared" si="16"/>
        <v>5.103437671283281</v>
      </c>
      <c r="R82" s="340">
        <f t="shared" si="16"/>
        <v>5.1034376712832481</v>
      </c>
      <c r="T82" s="340">
        <f t="shared" si="17"/>
        <v>4.1863849241968074</v>
      </c>
      <c r="U82" s="340">
        <f t="shared" si="17"/>
        <v>4.1863849241968127</v>
      </c>
      <c r="V82" s="340">
        <f t="shared" si="17"/>
        <v>4.1863849241968243</v>
      </c>
      <c r="W82" s="340">
        <f t="shared" si="17"/>
        <v>4.1863849241967808</v>
      </c>
      <c r="X82" s="340">
        <f t="shared" si="17"/>
        <v>4.1863849241968127</v>
      </c>
      <c r="Y82" s="340">
        <f t="shared" si="17"/>
        <v>4.186384924196779</v>
      </c>
      <c r="AA82" s="340">
        <f t="shared" si="18"/>
        <v>4.1958141251105312</v>
      </c>
      <c r="AB82" s="340">
        <f t="shared" si="18"/>
        <v>4.1958141251105054</v>
      </c>
      <c r="AC82" s="340">
        <f t="shared" si="18"/>
        <v>4.1958141251104992</v>
      </c>
      <c r="AD82" s="340">
        <f t="shared" si="18"/>
        <v>4.1958141251105054</v>
      </c>
      <c r="AE82" s="340">
        <f t="shared" si="18"/>
        <v>4.1958141251105205</v>
      </c>
      <c r="AF82" s="340">
        <f t="shared" si="18"/>
        <v>4.1958141251105001</v>
      </c>
      <c r="AH82" s="340">
        <f t="shared" si="19"/>
        <v>4.8247417422788459</v>
      </c>
      <c r="AI82" s="340">
        <f t="shared" si="19"/>
        <v>4.8247417422788388</v>
      </c>
      <c r="AJ82" s="340">
        <f t="shared" si="19"/>
        <v>4.8247417422788468</v>
      </c>
      <c r="AK82" s="340">
        <f t="shared" si="19"/>
        <v>4.8247417422788725</v>
      </c>
      <c r="AL82" s="340">
        <f t="shared" si="19"/>
        <v>4.8247417422788503</v>
      </c>
      <c r="AM82" s="340">
        <f t="shared" si="19"/>
        <v>4.8247417422788397</v>
      </c>
      <c r="AO82" s="340">
        <f t="shared" si="20"/>
        <v>5.1007185998207047</v>
      </c>
      <c r="AP82" s="340">
        <f t="shared" si="20"/>
        <v>5.100718599820703</v>
      </c>
      <c r="AQ82" s="340">
        <f t="shared" si="20"/>
        <v>5.1007185998207083</v>
      </c>
      <c r="AR82" s="340">
        <f t="shared" si="20"/>
        <v>5.1007185998207296</v>
      </c>
      <c r="AS82" s="340">
        <f t="shared" si="20"/>
        <v>5.1007185998207101</v>
      </c>
      <c r="AT82" s="340">
        <f t="shared" si="20"/>
        <v>5.100718599820727</v>
      </c>
      <c r="AV82" s="340">
        <f t="shared" si="21"/>
        <v>5.3439328990345469</v>
      </c>
      <c r="AW82" s="340">
        <f t="shared" si="21"/>
        <v>5.3439328990345372</v>
      </c>
      <c r="AX82" s="340">
        <f t="shared" si="21"/>
        <v>5.3439328990345345</v>
      </c>
      <c r="AY82" s="340">
        <f t="shared" si="21"/>
        <v>5.3439328990345381</v>
      </c>
      <c r="AZ82" s="340">
        <f t="shared" si="21"/>
        <v>5.3439328990345141</v>
      </c>
      <c r="BA82" s="340">
        <f t="shared" si="21"/>
        <v>5.3439328990345345</v>
      </c>
      <c r="BC82" s="340">
        <f t="shared" si="22"/>
        <v>4.9806141429977471</v>
      </c>
      <c r="BD82" s="340">
        <f t="shared" si="22"/>
        <v>4.9806141429977293</v>
      </c>
      <c r="BE82" s="340">
        <f t="shared" si="22"/>
        <v>4.9806141429977062</v>
      </c>
      <c r="BF82" s="340">
        <f t="shared" si="22"/>
        <v>4.9806141429977284</v>
      </c>
      <c r="BG82" s="340">
        <f t="shared" si="22"/>
        <v>4.9806141429977222</v>
      </c>
      <c r="BH82" s="340">
        <f t="shared" si="22"/>
        <v>4.9806141429977266</v>
      </c>
      <c r="BJ82" s="340">
        <f t="shared" si="23"/>
        <v>6.0535505704580306</v>
      </c>
      <c r="BK82" s="340">
        <f t="shared" si="23"/>
        <v>6.0535505704580723</v>
      </c>
      <c r="BL82" s="340">
        <f t="shared" si="23"/>
        <v>6.0535505704580741</v>
      </c>
      <c r="BM82" s="340">
        <f t="shared" si="23"/>
        <v>6.0535505704580288</v>
      </c>
      <c r="BN82" s="340">
        <f t="shared" si="23"/>
        <v>6.053550570458051</v>
      </c>
      <c r="BO82" s="340">
        <f t="shared" si="23"/>
        <v>6.0535505704580386</v>
      </c>
      <c r="BQ82" s="340">
        <f t="shared" si="24"/>
        <v>5.336291750315084</v>
      </c>
      <c r="BR82" s="340">
        <f t="shared" si="24"/>
        <v>5.3362917503150431</v>
      </c>
      <c r="BS82" s="340">
        <f t="shared" si="24"/>
        <v>5.3362917503150458</v>
      </c>
      <c r="BT82" s="340">
        <f t="shared" si="24"/>
        <v>5.3362917503150369</v>
      </c>
      <c r="BU82" s="340">
        <f t="shared" si="24"/>
        <v>5.3362917503150644</v>
      </c>
      <c r="BV82" s="340">
        <f t="shared" si="24"/>
        <v>5.3362917503150378</v>
      </c>
      <c r="BX82" s="340">
        <f t="shared" si="25"/>
        <v>4.8519646936617065</v>
      </c>
      <c r="BY82" s="340">
        <f t="shared" si="25"/>
        <v>4.8519646936616994</v>
      </c>
      <c r="BZ82" s="340">
        <f t="shared" si="25"/>
        <v>4.8519646936617153</v>
      </c>
      <c r="CA82" s="340">
        <f t="shared" si="25"/>
        <v>4.8519646936617127</v>
      </c>
      <c r="CB82" s="340">
        <f t="shared" si="25"/>
        <v>4.8519646936617251</v>
      </c>
      <c r="CC82" s="340">
        <f t="shared" si="25"/>
        <v>4.8519646936617287</v>
      </c>
    </row>
    <row r="83" spans="1:81" ht="18.75">
      <c r="A83" s="204"/>
      <c r="B83" s="8">
        <f t="shared" si="26"/>
        <v>2032</v>
      </c>
      <c r="C83" s="302"/>
      <c r="D83" s="313"/>
      <c r="F83" s="340">
        <f t="shared" ref="F83:K98" si="27">($C42*F42-$C41*F41)/($C41*F41)*100</f>
        <v>3.402595959330998</v>
      </c>
      <c r="G83" s="340">
        <f t="shared" si="27"/>
        <v>3.402595959330986</v>
      </c>
      <c r="H83" s="340">
        <f t="shared" si="27"/>
        <v>3.4025959593309931</v>
      </c>
      <c r="I83" s="340">
        <f t="shared" si="27"/>
        <v>3.4025959593309922</v>
      </c>
      <c r="J83" s="340">
        <f t="shared" si="27"/>
        <v>3.4025959593309909</v>
      </c>
      <c r="K83" s="340">
        <f t="shared" si="27"/>
        <v>3.4025959593309909</v>
      </c>
      <c r="M83" s="340">
        <f t="shared" ref="M83:R98" si="28">($C42*M42-$C41*M41)/($C41*M41)*100</f>
        <v>4.9204726047717484</v>
      </c>
      <c r="N83" s="340">
        <f t="shared" si="28"/>
        <v>4.9204726047717884</v>
      </c>
      <c r="O83" s="340">
        <f t="shared" si="28"/>
        <v>4.9204726047717795</v>
      </c>
      <c r="P83" s="340">
        <f t="shared" si="28"/>
        <v>4.9204726047717768</v>
      </c>
      <c r="Q83" s="340">
        <f t="shared" si="28"/>
        <v>4.9204726047717733</v>
      </c>
      <c r="R83" s="340">
        <f t="shared" si="28"/>
        <v>4.9204726047717529</v>
      </c>
      <c r="T83" s="340">
        <f t="shared" ref="T83:Y98" si="29">($C42*T42-$C41*T41)/($C41*T41)*100</f>
        <v>4.0364546479627048</v>
      </c>
      <c r="U83" s="340">
        <f t="shared" si="29"/>
        <v>4.0364546479626915</v>
      </c>
      <c r="V83" s="340">
        <f t="shared" si="29"/>
        <v>4.0364546479626897</v>
      </c>
      <c r="W83" s="340">
        <f t="shared" si="29"/>
        <v>4.0364546479627288</v>
      </c>
      <c r="X83" s="340">
        <f t="shared" si="29"/>
        <v>4.0364546479626906</v>
      </c>
      <c r="Y83" s="340">
        <f t="shared" si="29"/>
        <v>4.0364546479627084</v>
      </c>
      <c r="AA83" s="340">
        <f t="shared" ref="AA83:AF98" si="30">($C42*AA42-$C41*AA41)/($C41*AA41)*100</f>
        <v>4.0379176472181131</v>
      </c>
      <c r="AB83" s="340">
        <f t="shared" si="30"/>
        <v>4.0379176472181406</v>
      </c>
      <c r="AC83" s="340">
        <f t="shared" si="30"/>
        <v>4.037917647218153</v>
      </c>
      <c r="AD83" s="340">
        <f t="shared" si="30"/>
        <v>4.0379176472181237</v>
      </c>
      <c r="AE83" s="340">
        <f t="shared" si="30"/>
        <v>4.0379176472181184</v>
      </c>
      <c r="AF83" s="340">
        <f t="shared" si="30"/>
        <v>4.0379176472181397</v>
      </c>
      <c r="AH83" s="340">
        <f t="shared" ref="AH83:AM98" si="31">($C42*AH42-$C41*AH41)/($C41*AH41)*100</f>
        <v>4.6897206073001758</v>
      </c>
      <c r="AI83" s="340">
        <f t="shared" si="31"/>
        <v>4.6897206073001731</v>
      </c>
      <c r="AJ83" s="340">
        <f t="shared" si="31"/>
        <v>4.6897206073001776</v>
      </c>
      <c r="AK83" s="340">
        <f t="shared" si="31"/>
        <v>4.6897206073001536</v>
      </c>
      <c r="AL83" s="340">
        <f t="shared" si="31"/>
        <v>4.6897206073001794</v>
      </c>
      <c r="AM83" s="340">
        <f t="shared" si="31"/>
        <v>4.689720607300166</v>
      </c>
      <c r="AO83" s="340">
        <f t="shared" ref="AO83:AT98" si="32">($C42*AO42-$C41*AO41)/($C41*AO41)*100</f>
        <v>4.9625175700182913</v>
      </c>
      <c r="AP83" s="340">
        <f t="shared" si="32"/>
        <v>4.9625175700182957</v>
      </c>
      <c r="AQ83" s="340">
        <f t="shared" si="32"/>
        <v>4.962517570018302</v>
      </c>
      <c r="AR83" s="340">
        <f t="shared" si="32"/>
        <v>4.9625175700182664</v>
      </c>
      <c r="AS83" s="340">
        <f t="shared" si="32"/>
        <v>4.9625175700182664</v>
      </c>
      <c r="AT83" s="340">
        <f t="shared" si="32"/>
        <v>4.9625175700182753</v>
      </c>
      <c r="AV83" s="340">
        <f t="shared" ref="AV83:BA98" si="33">($C42*AV42-$C41*AV41)/($C41*AV41)*100</f>
        <v>5.2104510410985112</v>
      </c>
      <c r="AW83" s="340">
        <f t="shared" si="33"/>
        <v>5.2104510410984979</v>
      </c>
      <c r="AX83" s="340">
        <f t="shared" si="33"/>
        <v>5.2104510410985059</v>
      </c>
      <c r="AY83" s="340">
        <f t="shared" si="33"/>
        <v>5.2104510410984872</v>
      </c>
      <c r="AZ83" s="340">
        <f t="shared" si="33"/>
        <v>5.210451041098497</v>
      </c>
      <c r="BA83" s="340">
        <f t="shared" si="33"/>
        <v>5.2104510410984828</v>
      </c>
      <c r="BC83" s="340">
        <f t="shared" ref="BC83:BH98" si="34">($C42*BC42-$C41*BC41)/($C41*BC41)*100</f>
        <v>4.8515297970550932</v>
      </c>
      <c r="BD83" s="340">
        <f t="shared" si="34"/>
        <v>4.8515297970551066</v>
      </c>
      <c r="BE83" s="340">
        <f t="shared" si="34"/>
        <v>4.8515297970551403</v>
      </c>
      <c r="BF83" s="340">
        <f t="shared" si="34"/>
        <v>4.8515297970551252</v>
      </c>
      <c r="BG83" s="340">
        <f t="shared" si="34"/>
        <v>4.8515297970551163</v>
      </c>
      <c r="BH83" s="340">
        <f t="shared" si="34"/>
        <v>4.8515297970551226</v>
      </c>
      <c r="BJ83" s="340">
        <f t="shared" ref="BJ83:BO98" si="35">($C42*BJ42-$C41*BJ41)/($C41*BJ41)*100</f>
        <v>5.921012609290111</v>
      </c>
      <c r="BK83" s="340">
        <f t="shared" si="35"/>
        <v>5.9210126092900914</v>
      </c>
      <c r="BL83" s="340">
        <f t="shared" si="35"/>
        <v>5.9210126092900834</v>
      </c>
      <c r="BM83" s="340">
        <f t="shared" si="35"/>
        <v>5.9210126092901234</v>
      </c>
      <c r="BN83" s="340">
        <f t="shared" si="35"/>
        <v>5.9210126092900834</v>
      </c>
      <c r="BO83" s="340">
        <f t="shared" si="35"/>
        <v>5.9210126092900843</v>
      </c>
      <c r="BQ83" s="340">
        <f t="shared" ref="BQ83:BV98" si="36">($C42*BQ42-$C41*BQ41)/($C41*BQ41)*100</f>
        <v>5.1986365736345821</v>
      </c>
      <c r="BR83" s="340">
        <f t="shared" si="36"/>
        <v>5.1986365736345981</v>
      </c>
      <c r="BS83" s="340">
        <f t="shared" si="36"/>
        <v>5.1986365736346105</v>
      </c>
      <c r="BT83" s="340">
        <f t="shared" si="36"/>
        <v>5.1986365736346132</v>
      </c>
      <c r="BU83" s="340">
        <f t="shared" si="36"/>
        <v>5.1986365736346185</v>
      </c>
      <c r="BV83" s="340">
        <f t="shared" si="36"/>
        <v>5.1986365736345963</v>
      </c>
      <c r="BX83" s="340">
        <f t="shared" ref="BX83:CC98" si="37">($C42*BX42-$C41*BX41)/($C41*BX41)*100</f>
        <v>4.6532145315717486</v>
      </c>
      <c r="BY83" s="340">
        <f t="shared" si="37"/>
        <v>4.6532145315717335</v>
      </c>
      <c r="BZ83" s="340">
        <f t="shared" si="37"/>
        <v>4.6532145315717104</v>
      </c>
      <c r="CA83" s="340">
        <f t="shared" si="37"/>
        <v>4.6532145315717202</v>
      </c>
      <c r="CB83" s="340">
        <f t="shared" si="37"/>
        <v>4.6532145315717042</v>
      </c>
      <c r="CC83" s="340">
        <f t="shared" si="37"/>
        <v>4.6532145315717264</v>
      </c>
    </row>
    <row r="84" spans="1:81" ht="18.75">
      <c r="A84" s="204"/>
      <c r="B84" s="8">
        <f t="shared" si="26"/>
        <v>2033</v>
      </c>
      <c r="C84" s="302"/>
      <c r="D84" s="313"/>
      <c r="F84" s="340">
        <f t="shared" si="27"/>
        <v>3.2791948473784847</v>
      </c>
      <c r="G84" s="340">
        <f t="shared" si="27"/>
        <v>3.2791948473784958</v>
      </c>
      <c r="H84" s="340">
        <f t="shared" si="27"/>
        <v>3.2791948473785091</v>
      </c>
      <c r="I84" s="340">
        <f t="shared" si="27"/>
        <v>3.2791948473784833</v>
      </c>
      <c r="J84" s="340">
        <f t="shared" si="27"/>
        <v>3.2791948473785042</v>
      </c>
      <c r="K84" s="340">
        <f t="shared" si="27"/>
        <v>3.279194847378502</v>
      </c>
      <c r="M84" s="340">
        <f t="shared" si="28"/>
        <v>4.8581035157714343</v>
      </c>
      <c r="N84" s="340">
        <f t="shared" si="28"/>
        <v>4.8581035157714068</v>
      </c>
      <c r="O84" s="340">
        <f t="shared" si="28"/>
        <v>4.8581035157714423</v>
      </c>
      <c r="P84" s="340">
        <f t="shared" si="28"/>
        <v>4.8581035157714156</v>
      </c>
      <c r="Q84" s="340">
        <f t="shared" si="28"/>
        <v>4.8581035157714165</v>
      </c>
      <c r="R84" s="340">
        <f t="shared" si="28"/>
        <v>4.8581035157714512</v>
      </c>
      <c r="T84" s="340">
        <f t="shared" si="29"/>
        <v>3.8858380842745568</v>
      </c>
      <c r="U84" s="340">
        <f t="shared" si="29"/>
        <v>3.8858380842745559</v>
      </c>
      <c r="V84" s="340">
        <f t="shared" si="29"/>
        <v>3.8858380842745674</v>
      </c>
      <c r="W84" s="340">
        <f t="shared" si="29"/>
        <v>3.8858380842745581</v>
      </c>
      <c r="X84" s="340">
        <f t="shared" si="29"/>
        <v>3.8858380842745674</v>
      </c>
      <c r="Y84" s="340">
        <f t="shared" si="29"/>
        <v>3.8858380842745426</v>
      </c>
      <c r="AA84" s="340">
        <f t="shared" si="30"/>
        <v>3.9066967200614746</v>
      </c>
      <c r="AB84" s="340">
        <f t="shared" si="30"/>
        <v>3.9066967200614755</v>
      </c>
      <c r="AC84" s="340">
        <f t="shared" si="30"/>
        <v>3.9066967200614346</v>
      </c>
      <c r="AD84" s="340">
        <f t="shared" si="30"/>
        <v>3.9066967200614964</v>
      </c>
      <c r="AE84" s="340">
        <f t="shared" si="30"/>
        <v>3.9066967200614768</v>
      </c>
      <c r="AF84" s="340">
        <f t="shared" si="30"/>
        <v>3.9066967200614733</v>
      </c>
      <c r="AH84" s="340">
        <f t="shared" si="31"/>
        <v>4.558887584744201</v>
      </c>
      <c r="AI84" s="340">
        <f t="shared" si="31"/>
        <v>4.5588875847442107</v>
      </c>
      <c r="AJ84" s="340">
        <f t="shared" si="31"/>
        <v>4.558887584744217</v>
      </c>
      <c r="AK84" s="340">
        <f t="shared" si="31"/>
        <v>4.5588875847442276</v>
      </c>
      <c r="AL84" s="340">
        <f t="shared" si="31"/>
        <v>4.5588875847442178</v>
      </c>
      <c r="AM84" s="340">
        <f t="shared" si="31"/>
        <v>4.5588875847442134</v>
      </c>
      <c r="AO84" s="340">
        <f t="shared" si="32"/>
        <v>4.824182312730974</v>
      </c>
      <c r="AP84" s="340">
        <f t="shared" si="32"/>
        <v>4.824182312730982</v>
      </c>
      <c r="AQ84" s="340">
        <f t="shared" si="32"/>
        <v>4.8241823127309749</v>
      </c>
      <c r="AR84" s="340">
        <f t="shared" si="32"/>
        <v>4.8241823127309704</v>
      </c>
      <c r="AS84" s="340">
        <f t="shared" si="32"/>
        <v>4.8241823127309837</v>
      </c>
      <c r="AT84" s="340">
        <f t="shared" si="32"/>
        <v>4.8241823127309553</v>
      </c>
      <c r="AV84" s="340">
        <f t="shared" si="33"/>
        <v>5.0834299116614314</v>
      </c>
      <c r="AW84" s="340">
        <f t="shared" si="33"/>
        <v>5.0834299116614181</v>
      </c>
      <c r="AX84" s="340">
        <f t="shared" si="33"/>
        <v>5.0834299116614394</v>
      </c>
      <c r="AY84" s="340">
        <f t="shared" si="33"/>
        <v>5.0834299116614208</v>
      </c>
      <c r="AZ84" s="340">
        <f t="shared" si="33"/>
        <v>5.0834299116614616</v>
      </c>
      <c r="BA84" s="340">
        <f t="shared" si="33"/>
        <v>5.0834299116614297</v>
      </c>
      <c r="BC84" s="340">
        <f t="shared" si="34"/>
        <v>4.7220856877094546</v>
      </c>
      <c r="BD84" s="340">
        <f t="shared" si="34"/>
        <v>4.7220856877094688</v>
      </c>
      <c r="BE84" s="340">
        <f t="shared" si="34"/>
        <v>4.7220856877094537</v>
      </c>
      <c r="BF84" s="340">
        <f t="shared" si="34"/>
        <v>4.7220856877094519</v>
      </c>
      <c r="BG84" s="340">
        <f t="shared" si="34"/>
        <v>4.7220856877094608</v>
      </c>
      <c r="BH84" s="340">
        <f t="shared" si="34"/>
        <v>4.7220856877094519</v>
      </c>
      <c r="BJ84" s="340">
        <f t="shared" si="35"/>
        <v>5.7899514106982997</v>
      </c>
      <c r="BK84" s="340">
        <f t="shared" si="35"/>
        <v>5.7899514106982943</v>
      </c>
      <c r="BL84" s="340">
        <f t="shared" si="35"/>
        <v>5.7899514106982943</v>
      </c>
      <c r="BM84" s="340">
        <f t="shared" si="35"/>
        <v>5.7899514106982899</v>
      </c>
      <c r="BN84" s="340">
        <f t="shared" si="35"/>
        <v>5.7899514106983192</v>
      </c>
      <c r="BO84" s="340">
        <f t="shared" si="35"/>
        <v>5.7899514106983192</v>
      </c>
      <c r="BQ84" s="340">
        <f t="shared" si="36"/>
        <v>5.0627353918594462</v>
      </c>
      <c r="BR84" s="340">
        <f t="shared" si="36"/>
        <v>5.0627353918594338</v>
      </c>
      <c r="BS84" s="340">
        <f t="shared" si="36"/>
        <v>5.0627353918594329</v>
      </c>
      <c r="BT84" s="340">
        <f t="shared" si="36"/>
        <v>5.0627353918594329</v>
      </c>
      <c r="BU84" s="340">
        <f t="shared" si="36"/>
        <v>5.0627353918594515</v>
      </c>
      <c r="BV84" s="340">
        <f t="shared" si="36"/>
        <v>5.0627353918594489</v>
      </c>
      <c r="BX84" s="340">
        <f t="shared" si="37"/>
        <v>4.5339549125402971</v>
      </c>
      <c r="BY84" s="340">
        <f t="shared" si="37"/>
        <v>4.5339549125403025</v>
      </c>
      <c r="BZ84" s="340">
        <f t="shared" si="37"/>
        <v>4.5339549125403176</v>
      </c>
      <c r="CA84" s="340">
        <f t="shared" si="37"/>
        <v>4.5339549125403131</v>
      </c>
      <c r="CB84" s="340">
        <f t="shared" si="37"/>
        <v>4.5339549125403362</v>
      </c>
      <c r="CC84" s="340">
        <f t="shared" si="37"/>
        <v>4.5339549125403185</v>
      </c>
    </row>
    <row r="85" spans="1:81" ht="18.75">
      <c r="A85" s="204"/>
      <c r="B85" s="8">
        <f t="shared" si="26"/>
        <v>2034</v>
      </c>
      <c r="C85" s="302"/>
      <c r="D85" s="313"/>
      <c r="F85" s="340">
        <f t="shared" si="27"/>
        <v>3.1153025465688278</v>
      </c>
      <c r="G85" s="340">
        <f t="shared" si="27"/>
        <v>3.1153025465687945</v>
      </c>
      <c r="H85" s="340">
        <f t="shared" si="27"/>
        <v>3.1153025465687696</v>
      </c>
      <c r="I85" s="340">
        <f t="shared" si="27"/>
        <v>3.1153025465687878</v>
      </c>
      <c r="J85" s="340">
        <f t="shared" si="27"/>
        <v>3.1153025465687891</v>
      </c>
      <c r="K85" s="340">
        <f t="shared" si="27"/>
        <v>3.11530254656879</v>
      </c>
      <c r="M85" s="340">
        <f t="shared" si="28"/>
        <v>4.6797602494868551</v>
      </c>
      <c r="N85" s="340">
        <f t="shared" si="28"/>
        <v>4.6797602494868737</v>
      </c>
      <c r="O85" s="340">
        <f t="shared" si="28"/>
        <v>4.679760249486856</v>
      </c>
      <c r="P85" s="340">
        <f t="shared" si="28"/>
        <v>4.6797602494868515</v>
      </c>
      <c r="Q85" s="340">
        <f t="shared" si="28"/>
        <v>4.6797602494868622</v>
      </c>
      <c r="R85" s="340">
        <f t="shared" si="28"/>
        <v>4.6797602494868764</v>
      </c>
      <c r="T85" s="340">
        <f t="shared" si="29"/>
        <v>3.7501761984800672</v>
      </c>
      <c r="U85" s="340">
        <f t="shared" si="29"/>
        <v>3.7501761984800477</v>
      </c>
      <c r="V85" s="340">
        <f t="shared" si="29"/>
        <v>3.7501761984800486</v>
      </c>
      <c r="W85" s="340">
        <f t="shared" si="29"/>
        <v>3.7501761984800366</v>
      </c>
      <c r="X85" s="340">
        <f t="shared" si="29"/>
        <v>3.7501761984800495</v>
      </c>
      <c r="Y85" s="340">
        <f t="shared" si="29"/>
        <v>3.7501761984800486</v>
      </c>
      <c r="AA85" s="340">
        <f t="shared" si="30"/>
        <v>3.7657774529866779</v>
      </c>
      <c r="AB85" s="340">
        <f t="shared" si="30"/>
        <v>3.7657774529866752</v>
      </c>
      <c r="AC85" s="340">
        <f t="shared" si="30"/>
        <v>3.7657774529866952</v>
      </c>
      <c r="AD85" s="340">
        <f t="shared" si="30"/>
        <v>3.7657774529866579</v>
      </c>
      <c r="AE85" s="340">
        <f t="shared" si="30"/>
        <v>3.7657774529866828</v>
      </c>
      <c r="AF85" s="340">
        <f t="shared" si="30"/>
        <v>3.7657774529866614</v>
      </c>
      <c r="AH85" s="340">
        <f t="shared" si="31"/>
        <v>4.4312129565116489</v>
      </c>
      <c r="AI85" s="340">
        <f t="shared" si="31"/>
        <v>4.4312129565116827</v>
      </c>
      <c r="AJ85" s="340">
        <f t="shared" si="31"/>
        <v>4.4312129565116782</v>
      </c>
      <c r="AK85" s="340">
        <f t="shared" si="31"/>
        <v>4.4312129565116649</v>
      </c>
      <c r="AL85" s="340">
        <f t="shared" si="31"/>
        <v>4.4312129565116543</v>
      </c>
      <c r="AM85" s="340">
        <f t="shared" si="31"/>
        <v>4.4312129565116694</v>
      </c>
      <c r="AO85" s="340">
        <f t="shared" si="32"/>
        <v>4.6910079745157631</v>
      </c>
      <c r="AP85" s="340">
        <f t="shared" si="32"/>
        <v>4.6910079745157365</v>
      </c>
      <c r="AQ85" s="340">
        <f t="shared" si="32"/>
        <v>4.6910079745157223</v>
      </c>
      <c r="AR85" s="340">
        <f t="shared" si="32"/>
        <v>4.6910079745157551</v>
      </c>
      <c r="AS85" s="340">
        <f t="shared" si="32"/>
        <v>4.6910079745157525</v>
      </c>
      <c r="AT85" s="340">
        <f t="shared" si="32"/>
        <v>4.6910079745157578</v>
      </c>
      <c r="AV85" s="340">
        <f t="shared" si="33"/>
        <v>4.9541201239356152</v>
      </c>
      <c r="AW85" s="340">
        <f t="shared" si="33"/>
        <v>4.9541201239356285</v>
      </c>
      <c r="AX85" s="340">
        <f t="shared" si="33"/>
        <v>4.9541201239356099</v>
      </c>
      <c r="AY85" s="340">
        <f t="shared" si="33"/>
        <v>4.9541201239356427</v>
      </c>
      <c r="AZ85" s="340">
        <f t="shared" si="33"/>
        <v>4.9541201239356036</v>
      </c>
      <c r="BA85" s="340">
        <f t="shared" si="33"/>
        <v>4.9541201239356383</v>
      </c>
      <c r="BC85" s="340">
        <f t="shared" si="34"/>
        <v>4.5969439108329544</v>
      </c>
      <c r="BD85" s="340">
        <f t="shared" si="34"/>
        <v>4.5969439108329677</v>
      </c>
      <c r="BE85" s="340">
        <f t="shared" si="34"/>
        <v>4.5969439108329633</v>
      </c>
      <c r="BF85" s="340">
        <f t="shared" si="34"/>
        <v>4.5969439108329686</v>
      </c>
      <c r="BG85" s="340">
        <f t="shared" si="34"/>
        <v>4.5969439108329695</v>
      </c>
      <c r="BH85" s="340">
        <f t="shared" si="34"/>
        <v>4.5969439108329668</v>
      </c>
      <c r="BJ85" s="340">
        <f t="shared" si="35"/>
        <v>5.661457868532322</v>
      </c>
      <c r="BK85" s="340">
        <f t="shared" si="35"/>
        <v>5.6614578685323265</v>
      </c>
      <c r="BL85" s="340">
        <f t="shared" si="35"/>
        <v>5.6614578685323247</v>
      </c>
      <c r="BM85" s="340">
        <f t="shared" si="35"/>
        <v>5.6614578685322954</v>
      </c>
      <c r="BN85" s="340">
        <f t="shared" si="35"/>
        <v>5.6614578685323016</v>
      </c>
      <c r="BO85" s="340">
        <f t="shared" si="35"/>
        <v>5.6614578685323087</v>
      </c>
      <c r="BQ85" s="340">
        <f t="shared" si="36"/>
        <v>4.9313792437625414</v>
      </c>
      <c r="BR85" s="340">
        <f t="shared" si="36"/>
        <v>4.9313792437625796</v>
      </c>
      <c r="BS85" s="340">
        <f t="shared" si="36"/>
        <v>4.9313792437625663</v>
      </c>
      <c r="BT85" s="340">
        <f t="shared" si="36"/>
        <v>4.9313792437625503</v>
      </c>
      <c r="BU85" s="340">
        <f t="shared" si="36"/>
        <v>4.9313792437625379</v>
      </c>
      <c r="BV85" s="340">
        <f t="shared" si="36"/>
        <v>4.9313792437625521</v>
      </c>
      <c r="BX85" s="340">
        <f t="shared" si="37"/>
        <v>4.4973166521788723</v>
      </c>
      <c r="BY85" s="340">
        <f t="shared" si="37"/>
        <v>4.497316652178875</v>
      </c>
      <c r="BZ85" s="340">
        <f t="shared" si="37"/>
        <v>4.4973166521788928</v>
      </c>
      <c r="CA85" s="340">
        <f t="shared" si="37"/>
        <v>4.4973166521788812</v>
      </c>
      <c r="CB85" s="340">
        <f t="shared" si="37"/>
        <v>4.4973166521788652</v>
      </c>
      <c r="CC85" s="340">
        <f t="shared" si="37"/>
        <v>4.4973166521788679</v>
      </c>
    </row>
    <row r="86" spans="1:81" ht="18.75">
      <c r="A86" s="204"/>
      <c r="B86" s="8">
        <f t="shared" si="26"/>
        <v>2035</v>
      </c>
      <c r="C86" s="302"/>
      <c r="D86" s="313"/>
      <c r="F86" s="340">
        <f t="shared" si="27"/>
        <v>2.9742254267210488</v>
      </c>
      <c r="G86" s="340">
        <f t="shared" si="27"/>
        <v>2.9742254267210924</v>
      </c>
      <c r="H86" s="340">
        <f t="shared" si="27"/>
        <v>2.974225426721103</v>
      </c>
      <c r="I86" s="340">
        <f t="shared" si="27"/>
        <v>2.9742254267211039</v>
      </c>
      <c r="J86" s="340">
        <f t="shared" si="27"/>
        <v>2.9742254267210826</v>
      </c>
      <c r="K86" s="340">
        <f t="shared" si="27"/>
        <v>2.9742254267210968</v>
      </c>
      <c r="M86" s="340">
        <f t="shared" si="28"/>
        <v>4.5043831672422439</v>
      </c>
      <c r="N86" s="340">
        <f t="shared" si="28"/>
        <v>4.5043831672422439</v>
      </c>
      <c r="O86" s="340">
        <f t="shared" si="28"/>
        <v>4.5043831672422332</v>
      </c>
      <c r="P86" s="340">
        <f t="shared" si="28"/>
        <v>4.5043831672422669</v>
      </c>
      <c r="Q86" s="340">
        <f t="shared" si="28"/>
        <v>4.5043831672422447</v>
      </c>
      <c r="R86" s="340">
        <f t="shared" si="28"/>
        <v>4.5043831672422252</v>
      </c>
      <c r="T86" s="340">
        <f t="shared" si="29"/>
        <v>3.6159922718304793</v>
      </c>
      <c r="U86" s="340">
        <f t="shared" si="29"/>
        <v>3.6159922718305268</v>
      </c>
      <c r="V86" s="340">
        <f t="shared" si="29"/>
        <v>3.6159922718304816</v>
      </c>
      <c r="W86" s="340">
        <f t="shared" si="29"/>
        <v>3.6159922718304935</v>
      </c>
      <c r="X86" s="340">
        <f t="shared" si="29"/>
        <v>3.6159922718304935</v>
      </c>
      <c r="Y86" s="340">
        <f t="shared" si="29"/>
        <v>3.6159922718305122</v>
      </c>
      <c r="AA86" s="340">
        <f t="shared" si="30"/>
        <v>3.6263207882409185</v>
      </c>
      <c r="AB86" s="340">
        <f t="shared" si="30"/>
        <v>3.626320788240911</v>
      </c>
      <c r="AC86" s="340">
        <f t="shared" si="30"/>
        <v>3.6263207882409341</v>
      </c>
      <c r="AD86" s="340">
        <f t="shared" si="30"/>
        <v>3.6263207882409358</v>
      </c>
      <c r="AE86" s="340">
        <f t="shared" si="30"/>
        <v>3.6263207882409101</v>
      </c>
      <c r="AF86" s="340">
        <f t="shared" si="30"/>
        <v>3.6263207882409305</v>
      </c>
      <c r="AH86" s="340">
        <f t="shared" si="31"/>
        <v>4.3086796238996232</v>
      </c>
      <c r="AI86" s="340">
        <f t="shared" si="31"/>
        <v>4.3086796238995984</v>
      </c>
      <c r="AJ86" s="340">
        <f t="shared" si="31"/>
        <v>4.3086796238995886</v>
      </c>
      <c r="AK86" s="340">
        <f t="shared" si="31"/>
        <v>4.3086796238995966</v>
      </c>
      <c r="AL86" s="340">
        <f t="shared" si="31"/>
        <v>4.3086796238996223</v>
      </c>
      <c r="AM86" s="340">
        <f t="shared" si="31"/>
        <v>4.3086796238995912</v>
      </c>
      <c r="AO86" s="340">
        <f t="shared" si="32"/>
        <v>4.5604684619757574</v>
      </c>
      <c r="AP86" s="340">
        <f t="shared" si="32"/>
        <v>4.5604684619757814</v>
      </c>
      <c r="AQ86" s="340">
        <f t="shared" si="32"/>
        <v>4.5604684619757974</v>
      </c>
      <c r="AR86" s="340">
        <f t="shared" si="32"/>
        <v>4.5604684619757609</v>
      </c>
      <c r="AS86" s="340">
        <f t="shared" si="32"/>
        <v>4.5604684619757787</v>
      </c>
      <c r="AT86" s="340">
        <f t="shared" si="32"/>
        <v>4.5604684619757831</v>
      </c>
      <c r="AV86" s="340">
        <f t="shared" si="33"/>
        <v>4.833305262299584</v>
      </c>
      <c r="AW86" s="340">
        <f t="shared" si="33"/>
        <v>4.8333052622995831</v>
      </c>
      <c r="AX86" s="340">
        <f t="shared" si="33"/>
        <v>4.8333052622996142</v>
      </c>
      <c r="AY86" s="340">
        <f t="shared" si="33"/>
        <v>4.8333052622996098</v>
      </c>
      <c r="AZ86" s="340">
        <f t="shared" si="33"/>
        <v>4.8333052622995991</v>
      </c>
      <c r="BA86" s="340">
        <f t="shared" si="33"/>
        <v>4.8333052622995902</v>
      </c>
      <c r="BC86" s="340">
        <f t="shared" si="34"/>
        <v>4.4736106422457382</v>
      </c>
      <c r="BD86" s="340">
        <f t="shared" si="34"/>
        <v>4.473610642245732</v>
      </c>
      <c r="BE86" s="340">
        <f t="shared" si="34"/>
        <v>4.47361064224574</v>
      </c>
      <c r="BF86" s="340">
        <f t="shared" si="34"/>
        <v>4.4736106422457178</v>
      </c>
      <c r="BG86" s="340">
        <f t="shared" si="34"/>
        <v>4.4736106422457302</v>
      </c>
      <c r="BH86" s="340">
        <f t="shared" si="34"/>
        <v>4.4736106422457347</v>
      </c>
      <c r="BJ86" s="340">
        <f t="shared" si="35"/>
        <v>5.538295394894992</v>
      </c>
      <c r="BK86" s="340">
        <f t="shared" si="35"/>
        <v>5.5382953948949742</v>
      </c>
      <c r="BL86" s="340">
        <f t="shared" si="35"/>
        <v>5.5382953948949956</v>
      </c>
      <c r="BM86" s="340">
        <f t="shared" si="35"/>
        <v>5.5382953948950053</v>
      </c>
      <c r="BN86" s="340">
        <f t="shared" si="35"/>
        <v>5.538295394894992</v>
      </c>
      <c r="BO86" s="340">
        <f t="shared" si="35"/>
        <v>5.5382953948949991</v>
      </c>
      <c r="BQ86" s="340">
        <f t="shared" si="36"/>
        <v>4.8020559965712959</v>
      </c>
      <c r="BR86" s="340">
        <f t="shared" si="36"/>
        <v>4.8020559965712772</v>
      </c>
      <c r="BS86" s="340">
        <f t="shared" si="36"/>
        <v>4.8020559965712843</v>
      </c>
      <c r="BT86" s="340">
        <f t="shared" si="36"/>
        <v>4.8020559965713234</v>
      </c>
      <c r="BU86" s="340">
        <f t="shared" si="36"/>
        <v>4.8020559965713057</v>
      </c>
      <c r="BV86" s="340">
        <f t="shared" si="36"/>
        <v>4.8020559965713181</v>
      </c>
      <c r="BX86" s="340">
        <f t="shared" si="37"/>
        <v>4.3049923070577751</v>
      </c>
      <c r="BY86" s="340">
        <f t="shared" si="37"/>
        <v>4.30499230705776</v>
      </c>
      <c r="BZ86" s="340">
        <f t="shared" si="37"/>
        <v>4.304992307057752</v>
      </c>
      <c r="CA86" s="340">
        <f t="shared" si="37"/>
        <v>4.3049923070577627</v>
      </c>
      <c r="CB86" s="340">
        <f t="shared" si="37"/>
        <v>4.3049923070577751</v>
      </c>
      <c r="CC86" s="340">
        <f t="shared" si="37"/>
        <v>4.3049923070577671</v>
      </c>
    </row>
    <row r="87" spans="1:81" ht="18.75">
      <c r="A87" s="204"/>
      <c r="B87" s="8">
        <f t="shared" si="26"/>
        <v>2036</v>
      </c>
      <c r="C87" s="302"/>
      <c r="D87" s="313"/>
      <c r="F87" s="340">
        <f t="shared" si="27"/>
        <v>2.8328757403726494</v>
      </c>
      <c r="G87" s="340">
        <f t="shared" si="27"/>
        <v>2.8328757403726326</v>
      </c>
      <c r="H87" s="340">
        <f t="shared" si="27"/>
        <v>2.832875740372617</v>
      </c>
      <c r="I87" s="340">
        <f t="shared" si="27"/>
        <v>2.8328757403726224</v>
      </c>
      <c r="J87" s="340">
        <f t="shared" si="27"/>
        <v>2.8328757403726446</v>
      </c>
      <c r="K87" s="340">
        <f t="shared" si="27"/>
        <v>2.8328757403726268</v>
      </c>
      <c r="M87" s="340">
        <f t="shared" si="28"/>
        <v>4.4478009835395893</v>
      </c>
      <c r="N87" s="340">
        <f t="shared" si="28"/>
        <v>4.4478009835395991</v>
      </c>
      <c r="O87" s="340">
        <f t="shared" si="28"/>
        <v>4.4478009835395813</v>
      </c>
      <c r="P87" s="340">
        <f t="shared" si="28"/>
        <v>4.4478009835395591</v>
      </c>
      <c r="Q87" s="340">
        <f t="shared" si="28"/>
        <v>4.4478009835395866</v>
      </c>
      <c r="R87" s="340">
        <f t="shared" si="28"/>
        <v>4.4478009835395884</v>
      </c>
      <c r="T87" s="340">
        <f t="shared" si="29"/>
        <v>3.4820845535851976</v>
      </c>
      <c r="U87" s="340">
        <f t="shared" si="29"/>
        <v>3.482084553585163</v>
      </c>
      <c r="V87" s="340">
        <f t="shared" si="29"/>
        <v>3.4820845535851905</v>
      </c>
      <c r="W87" s="340">
        <f t="shared" si="29"/>
        <v>3.482084553585179</v>
      </c>
      <c r="X87" s="340">
        <f t="shared" si="29"/>
        <v>3.4820845535851763</v>
      </c>
      <c r="Y87" s="340">
        <f t="shared" si="29"/>
        <v>3.4820845535852052</v>
      </c>
      <c r="AA87" s="340">
        <f t="shared" si="30"/>
        <v>3.4871169369140276</v>
      </c>
      <c r="AB87" s="340">
        <f t="shared" si="30"/>
        <v>3.4871169369140511</v>
      </c>
      <c r="AC87" s="340">
        <f t="shared" si="30"/>
        <v>3.4871169369140276</v>
      </c>
      <c r="AD87" s="340">
        <f t="shared" si="30"/>
        <v>3.4871169369140356</v>
      </c>
      <c r="AE87" s="340">
        <f t="shared" si="30"/>
        <v>3.4871169369140436</v>
      </c>
      <c r="AF87" s="340">
        <f t="shared" si="30"/>
        <v>3.4871169369140254</v>
      </c>
      <c r="AH87" s="340">
        <f t="shared" si="31"/>
        <v>4.186702706079835</v>
      </c>
      <c r="AI87" s="340">
        <f t="shared" si="31"/>
        <v>4.1867027060798288</v>
      </c>
      <c r="AJ87" s="340">
        <f t="shared" si="31"/>
        <v>4.186702706079835</v>
      </c>
      <c r="AK87" s="340">
        <f t="shared" si="31"/>
        <v>4.1867027060798367</v>
      </c>
      <c r="AL87" s="340">
        <f t="shared" si="31"/>
        <v>4.186702706079835</v>
      </c>
      <c r="AM87" s="340">
        <f t="shared" si="31"/>
        <v>4.1867027060798367</v>
      </c>
      <c r="AO87" s="340">
        <f t="shared" si="32"/>
        <v>4.4319648582963955</v>
      </c>
      <c r="AP87" s="340">
        <f t="shared" si="32"/>
        <v>4.4319648582963946</v>
      </c>
      <c r="AQ87" s="340">
        <f t="shared" si="32"/>
        <v>4.4319648582963902</v>
      </c>
      <c r="AR87" s="340">
        <f t="shared" si="32"/>
        <v>4.4319648582964124</v>
      </c>
      <c r="AS87" s="340">
        <f t="shared" si="32"/>
        <v>4.4319648582963698</v>
      </c>
      <c r="AT87" s="340">
        <f t="shared" si="32"/>
        <v>4.4319648582963689</v>
      </c>
      <c r="AV87" s="340">
        <f t="shared" si="33"/>
        <v>4.7130739547110441</v>
      </c>
      <c r="AW87" s="340">
        <f t="shared" si="33"/>
        <v>4.7130739547110405</v>
      </c>
      <c r="AX87" s="340">
        <f t="shared" si="33"/>
        <v>4.7130739547110174</v>
      </c>
      <c r="AY87" s="340">
        <f t="shared" si="33"/>
        <v>4.7130739547110032</v>
      </c>
      <c r="AZ87" s="340">
        <f t="shared" si="33"/>
        <v>4.7130739547110378</v>
      </c>
      <c r="BA87" s="340">
        <f t="shared" si="33"/>
        <v>4.7130739547110316</v>
      </c>
      <c r="BC87" s="340">
        <f t="shared" si="34"/>
        <v>4.3508843753871558</v>
      </c>
      <c r="BD87" s="340">
        <f t="shared" si="34"/>
        <v>4.3508843753871744</v>
      </c>
      <c r="BE87" s="340">
        <f t="shared" si="34"/>
        <v>4.3508843753871762</v>
      </c>
      <c r="BF87" s="340">
        <f t="shared" si="34"/>
        <v>4.3508843753871842</v>
      </c>
      <c r="BG87" s="340">
        <f t="shared" si="34"/>
        <v>4.3508843753871682</v>
      </c>
      <c r="BH87" s="340">
        <f t="shared" si="34"/>
        <v>4.3508843753871709</v>
      </c>
      <c r="BJ87" s="340">
        <f t="shared" si="35"/>
        <v>5.4173338702396787</v>
      </c>
      <c r="BK87" s="340">
        <f t="shared" si="35"/>
        <v>5.4173338702396858</v>
      </c>
      <c r="BL87" s="340">
        <f t="shared" si="35"/>
        <v>5.4173338702396832</v>
      </c>
      <c r="BM87" s="340">
        <f t="shared" si="35"/>
        <v>5.4173338702396734</v>
      </c>
      <c r="BN87" s="340">
        <f t="shared" si="35"/>
        <v>5.417333870239692</v>
      </c>
      <c r="BO87" s="340">
        <f t="shared" si="35"/>
        <v>5.4173338702396707</v>
      </c>
      <c r="BQ87" s="340">
        <f t="shared" si="36"/>
        <v>4.6770880322802455</v>
      </c>
      <c r="BR87" s="340">
        <f t="shared" si="36"/>
        <v>4.6770880322802508</v>
      </c>
      <c r="BS87" s="340">
        <f t="shared" si="36"/>
        <v>4.6770880322802348</v>
      </c>
      <c r="BT87" s="340">
        <f t="shared" si="36"/>
        <v>4.6770880322802197</v>
      </c>
      <c r="BU87" s="340">
        <f t="shared" si="36"/>
        <v>4.6770880322802233</v>
      </c>
      <c r="BV87" s="340">
        <f t="shared" si="36"/>
        <v>4.6770880322802393</v>
      </c>
      <c r="BX87" s="340">
        <f t="shared" si="37"/>
        <v>4.1142117669015557</v>
      </c>
      <c r="BY87" s="340">
        <f t="shared" si="37"/>
        <v>4.1142117669015397</v>
      </c>
      <c r="BZ87" s="340">
        <f t="shared" si="37"/>
        <v>4.1142117669015388</v>
      </c>
      <c r="CA87" s="340">
        <f t="shared" si="37"/>
        <v>4.1142117669015441</v>
      </c>
      <c r="CB87" s="340">
        <f t="shared" si="37"/>
        <v>4.1142117669015512</v>
      </c>
      <c r="CC87" s="340">
        <f t="shared" si="37"/>
        <v>4.114211766901553</v>
      </c>
    </row>
    <row r="88" spans="1:81" ht="18.75">
      <c r="A88" s="204"/>
      <c r="B88" s="8">
        <f t="shared" si="26"/>
        <v>2037</v>
      </c>
      <c r="C88" s="302"/>
      <c r="D88" s="313"/>
      <c r="F88" s="340">
        <f t="shared" si="27"/>
        <v>4.4046187697218731</v>
      </c>
      <c r="G88" s="340">
        <f t="shared" si="27"/>
        <v>4.4046187697218704</v>
      </c>
      <c r="H88" s="340">
        <f t="shared" si="27"/>
        <v>4.4046187697218748</v>
      </c>
      <c r="I88" s="340">
        <f t="shared" si="27"/>
        <v>4.4046187697218722</v>
      </c>
      <c r="J88" s="340">
        <f t="shared" si="27"/>
        <v>4.4046187697218588</v>
      </c>
      <c r="K88" s="340">
        <f t="shared" si="27"/>
        <v>4.4046187697218642</v>
      </c>
      <c r="M88" s="340">
        <f t="shared" si="28"/>
        <v>4.404618769721842</v>
      </c>
      <c r="N88" s="340">
        <f t="shared" si="28"/>
        <v>4.4046187697218251</v>
      </c>
      <c r="O88" s="340">
        <f t="shared" si="28"/>
        <v>4.4046187697218686</v>
      </c>
      <c r="P88" s="340">
        <f t="shared" si="28"/>
        <v>4.4046187697218766</v>
      </c>
      <c r="Q88" s="340">
        <f t="shared" si="28"/>
        <v>4.4046187697218411</v>
      </c>
      <c r="R88" s="340">
        <f t="shared" si="28"/>
        <v>4.4046187697218304</v>
      </c>
      <c r="T88" s="340">
        <f t="shared" si="29"/>
        <v>4.404618769721834</v>
      </c>
      <c r="U88" s="340">
        <f t="shared" si="29"/>
        <v>4.4046187697218473</v>
      </c>
      <c r="V88" s="340">
        <f t="shared" si="29"/>
        <v>4.4046187697218553</v>
      </c>
      <c r="W88" s="340">
        <f t="shared" si="29"/>
        <v>4.4046187697218775</v>
      </c>
      <c r="X88" s="340">
        <f t="shared" si="29"/>
        <v>4.4046187697218651</v>
      </c>
      <c r="Y88" s="340">
        <f t="shared" si="29"/>
        <v>4.4046187697218251</v>
      </c>
      <c r="AA88" s="340">
        <f t="shared" si="30"/>
        <v>4.4046187697218606</v>
      </c>
      <c r="AB88" s="340">
        <f t="shared" si="30"/>
        <v>4.4046187697218713</v>
      </c>
      <c r="AC88" s="340">
        <f t="shared" si="30"/>
        <v>4.4046187697218651</v>
      </c>
      <c r="AD88" s="340">
        <f t="shared" si="30"/>
        <v>4.4046187697218544</v>
      </c>
      <c r="AE88" s="340">
        <f t="shared" si="30"/>
        <v>4.4046187697218624</v>
      </c>
      <c r="AF88" s="340">
        <f t="shared" si="30"/>
        <v>4.4046187697218695</v>
      </c>
      <c r="AH88" s="340">
        <f t="shared" si="31"/>
        <v>4.4046187697218802</v>
      </c>
      <c r="AI88" s="340">
        <f t="shared" si="31"/>
        <v>4.4046187697218695</v>
      </c>
      <c r="AJ88" s="340">
        <f t="shared" si="31"/>
        <v>4.4046187697218482</v>
      </c>
      <c r="AK88" s="340">
        <f t="shared" si="31"/>
        <v>4.4046187697218544</v>
      </c>
      <c r="AL88" s="340">
        <f t="shared" si="31"/>
        <v>4.4046187697218677</v>
      </c>
      <c r="AM88" s="340">
        <f t="shared" si="31"/>
        <v>4.4046187697218588</v>
      </c>
      <c r="AO88" s="340">
        <f t="shared" si="32"/>
        <v>4.4046187697218642</v>
      </c>
      <c r="AP88" s="340">
        <f t="shared" si="32"/>
        <v>4.4046187697218446</v>
      </c>
      <c r="AQ88" s="340">
        <f t="shared" si="32"/>
        <v>4.4046187697218668</v>
      </c>
      <c r="AR88" s="340">
        <f t="shared" si="32"/>
        <v>4.4046187697218606</v>
      </c>
      <c r="AS88" s="340">
        <f t="shared" si="32"/>
        <v>4.4046187697218757</v>
      </c>
      <c r="AT88" s="340">
        <f t="shared" si="32"/>
        <v>4.4046187697218544</v>
      </c>
      <c r="AV88" s="340">
        <f t="shared" si="33"/>
        <v>4.4046187697218651</v>
      </c>
      <c r="AW88" s="340">
        <f t="shared" si="33"/>
        <v>4.4046187697218553</v>
      </c>
      <c r="AX88" s="340">
        <f t="shared" si="33"/>
        <v>4.4046187697218624</v>
      </c>
      <c r="AY88" s="340">
        <f t="shared" si="33"/>
        <v>4.4046187697218606</v>
      </c>
      <c r="AZ88" s="340">
        <f t="shared" si="33"/>
        <v>4.4046187697218535</v>
      </c>
      <c r="BA88" s="340">
        <f t="shared" si="33"/>
        <v>4.4046187697218571</v>
      </c>
      <c r="BC88" s="340">
        <f t="shared" si="34"/>
        <v>4.4046187697218206</v>
      </c>
      <c r="BD88" s="340">
        <f t="shared" si="34"/>
        <v>4.4046187697218118</v>
      </c>
      <c r="BE88" s="340">
        <f t="shared" si="34"/>
        <v>4.4046187697218002</v>
      </c>
      <c r="BF88" s="340">
        <f t="shared" si="34"/>
        <v>4.4046187697218091</v>
      </c>
      <c r="BG88" s="340">
        <f t="shared" si="34"/>
        <v>4.4046187697218144</v>
      </c>
      <c r="BH88" s="340">
        <f t="shared" si="34"/>
        <v>4.404618769721802</v>
      </c>
      <c r="BJ88" s="340">
        <f t="shared" si="35"/>
        <v>4.4046187697218668</v>
      </c>
      <c r="BK88" s="340">
        <f t="shared" si="35"/>
        <v>4.4046187697218562</v>
      </c>
      <c r="BL88" s="340">
        <f t="shared" si="35"/>
        <v>4.4046187697218659</v>
      </c>
      <c r="BM88" s="340">
        <f t="shared" si="35"/>
        <v>4.404618769721858</v>
      </c>
      <c r="BN88" s="340">
        <f t="shared" si="35"/>
        <v>4.4046187697218668</v>
      </c>
      <c r="BO88" s="340">
        <f t="shared" si="35"/>
        <v>4.4046187697218757</v>
      </c>
      <c r="BQ88" s="340">
        <f t="shared" si="36"/>
        <v>4.4046187697218642</v>
      </c>
      <c r="BR88" s="340">
        <f t="shared" si="36"/>
        <v>4.4046187697218606</v>
      </c>
      <c r="BS88" s="340">
        <f t="shared" si="36"/>
        <v>4.4046187697218624</v>
      </c>
      <c r="BT88" s="340">
        <f t="shared" si="36"/>
        <v>4.4046187697218757</v>
      </c>
      <c r="BU88" s="340">
        <f t="shared" si="36"/>
        <v>4.4046187697218677</v>
      </c>
      <c r="BV88" s="340">
        <f t="shared" si="36"/>
        <v>4.4046187697218517</v>
      </c>
      <c r="BX88" s="340">
        <f t="shared" si="37"/>
        <v>4.4046187697218322</v>
      </c>
      <c r="BY88" s="340">
        <f t="shared" si="37"/>
        <v>4.4046187697218748</v>
      </c>
      <c r="BZ88" s="340">
        <f t="shared" si="37"/>
        <v>4.4046187697218597</v>
      </c>
      <c r="CA88" s="340">
        <f t="shared" si="37"/>
        <v>4.4046187697218713</v>
      </c>
      <c r="CB88" s="340">
        <f t="shared" si="37"/>
        <v>4.4046187697218437</v>
      </c>
      <c r="CC88" s="340">
        <f t="shared" si="37"/>
        <v>4.4046187697218571</v>
      </c>
    </row>
    <row r="89" spans="1:81" ht="18.75">
      <c r="A89" s="204"/>
      <c r="B89" s="8">
        <f t="shared" si="26"/>
        <v>2038</v>
      </c>
      <c r="C89" s="302"/>
      <c r="D89" s="313"/>
      <c r="F89" s="340">
        <f t="shared" si="27"/>
        <v>4.2848616122573802</v>
      </c>
      <c r="G89" s="340">
        <f t="shared" si="27"/>
        <v>4.2848616122573748</v>
      </c>
      <c r="H89" s="340">
        <f t="shared" si="27"/>
        <v>4.284861612257389</v>
      </c>
      <c r="I89" s="340">
        <f t="shared" si="27"/>
        <v>4.2848616122573864</v>
      </c>
      <c r="J89" s="340">
        <f t="shared" si="27"/>
        <v>4.2848616122573961</v>
      </c>
      <c r="K89" s="340">
        <f t="shared" si="27"/>
        <v>4.2848616122573855</v>
      </c>
      <c r="M89" s="340">
        <f t="shared" si="28"/>
        <v>4.2848616122574095</v>
      </c>
      <c r="N89" s="340">
        <f t="shared" si="28"/>
        <v>4.2848616122574219</v>
      </c>
      <c r="O89" s="340">
        <f t="shared" si="28"/>
        <v>4.2848616122573988</v>
      </c>
      <c r="P89" s="340">
        <f t="shared" si="28"/>
        <v>4.2848616122573766</v>
      </c>
      <c r="Q89" s="340">
        <f t="shared" si="28"/>
        <v>4.284861612257421</v>
      </c>
      <c r="R89" s="340">
        <f t="shared" si="28"/>
        <v>4.2848616122574272</v>
      </c>
      <c r="T89" s="340">
        <f t="shared" si="29"/>
        <v>4.2848616122574112</v>
      </c>
      <c r="U89" s="340">
        <f t="shared" si="29"/>
        <v>4.2848616122574121</v>
      </c>
      <c r="V89" s="340">
        <f t="shared" si="29"/>
        <v>4.2848616122573988</v>
      </c>
      <c r="W89" s="340">
        <f t="shared" si="29"/>
        <v>4.2848616122573802</v>
      </c>
      <c r="X89" s="340">
        <f t="shared" si="29"/>
        <v>4.2848616122573926</v>
      </c>
      <c r="Y89" s="340">
        <f t="shared" si="29"/>
        <v>4.2848616122574334</v>
      </c>
      <c r="AA89" s="340">
        <f t="shared" si="30"/>
        <v>4.2848616122573882</v>
      </c>
      <c r="AB89" s="340">
        <f t="shared" si="30"/>
        <v>4.2848616122573855</v>
      </c>
      <c r="AC89" s="340">
        <f t="shared" si="30"/>
        <v>4.2848616122573953</v>
      </c>
      <c r="AD89" s="340">
        <f t="shared" si="30"/>
        <v>4.2848616122574059</v>
      </c>
      <c r="AE89" s="340">
        <f t="shared" si="30"/>
        <v>4.2848616122573873</v>
      </c>
      <c r="AF89" s="340">
        <f t="shared" si="30"/>
        <v>4.2848616122573855</v>
      </c>
      <c r="AH89" s="340">
        <f t="shared" si="31"/>
        <v>4.2848616122573704</v>
      </c>
      <c r="AI89" s="340">
        <f t="shared" si="31"/>
        <v>4.2848616122573846</v>
      </c>
      <c r="AJ89" s="340">
        <f t="shared" si="31"/>
        <v>4.2848616122573926</v>
      </c>
      <c r="AK89" s="340">
        <f t="shared" si="31"/>
        <v>4.2848616122573961</v>
      </c>
      <c r="AL89" s="340">
        <f t="shared" si="31"/>
        <v>4.2848616122573979</v>
      </c>
      <c r="AM89" s="340">
        <f t="shared" si="31"/>
        <v>4.2848616122573917</v>
      </c>
      <c r="AO89" s="340">
        <f t="shared" si="32"/>
        <v>4.2848616122573784</v>
      </c>
      <c r="AP89" s="340">
        <f t="shared" si="32"/>
        <v>4.2848616122573917</v>
      </c>
      <c r="AQ89" s="340">
        <f t="shared" si="32"/>
        <v>4.2848616122573828</v>
      </c>
      <c r="AR89" s="340">
        <f t="shared" si="32"/>
        <v>4.2848616122573766</v>
      </c>
      <c r="AS89" s="340">
        <f t="shared" si="32"/>
        <v>4.2848616122573775</v>
      </c>
      <c r="AT89" s="340">
        <f t="shared" si="32"/>
        <v>4.2848616122573926</v>
      </c>
      <c r="AV89" s="340">
        <f t="shared" si="33"/>
        <v>4.2848616122573926</v>
      </c>
      <c r="AW89" s="340">
        <f t="shared" si="33"/>
        <v>4.2848616122573961</v>
      </c>
      <c r="AX89" s="340">
        <f t="shared" si="33"/>
        <v>4.2848616122573864</v>
      </c>
      <c r="AY89" s="340">
        <f t="shared" si="33"/>
        <v>4.284861612257405</v>
      </c>
      <c r="AZ89" s="340">
        <f t="shared" si="33"/>
        <v>4.2848616122573997</v>
      </c>
      <c r="BA89" s="340">
        <f t="shared" si="33"/>
        <v>4.2848616122573988</v>
      </c>
      <c r="BC89" s="340">
        <f t="shared" si="34"/>
        <v>4.284861612257429</v>
      </c>
      <c r="BD89" s="340">
        <f t="shared" si="34"/>
        <v>4.2848616122574361</v>
      </c>
      <c r="BE89" s="340">
        <f t="shared" si="34"/>
        <v>4.2848616122574441</v>
      </c>
      <c r="BF89" s="340">
        <f t="shared" si="34"/>
        <v>4.2848616122574379</v>
      </c>
      <c r="BG89" s="340">
        <f t="shared" si="34"/>
        <v>4.2848616122574343</v>
      </c>
      <c r="BH89" s="340">
        <f t="shared" si="34"/>
        <v>4.2848616122574565</v>
      </c>
      <c r="BJ89" s="340">
        <f t="shared" si="35"/>
        <v>4.2848616122573926</v>
      </c>
      <c r="BK89" s="340">
        <f t="shared" si="35"/>
        <v>4.2848616122574006</v>
      </c>
      <c r="BL89" s="340">
        <f t="shared" si="35"/>
        <v>4.2848616122573864</v>
      </c>
      <c r="BM89" s="340">
        <f t="shared" si="35"/>
        <v>4.2848616122573961</v>
      </c>
      <c r="BN89" s="340">
        <f t="shared" si="35"/>
        <v>4.284861612257397</v>
      </c>
      <c r="BO89" s="340">
        <f t="shared" si="35"/>
        <v>4.2848616122573784</v>
      </c>
      <c r="BQ89" s="340">
        <f t="shared" si="36"/>
        <v>4.2848616122574184</v>
      </c>
      <c r="BR89" s="340">
        <f t="shared" si="36"/>
        <v>4.2848616122574432</v>
      </c>
      <c r="BS89" s="340">
        <f t="shared" si="36"/>
        <v>4.2848616122574308</v>
      </c>
      <c r="BT89" s="340">
        <f t="shared" si="36"/>
        <v>4.2848616122574317</v>
      </c>
      <c r="BU89" s="340">
        <f t="shared" si="36"/>
        <v>4.2848616122574494</v>
      </c>
      <c r="BV89" s="340">
        <f t="shared" si="36"/>
        <v>4.2848616122574343</v>
      </c>
      <c r="BX89" s="340">
        <f t="shared" si="37"/>
        <v>4.2848616122573961</v>
      </c>
      <c r="BY89" s="340">
        <f t="shared" si="37"/>
        <v>4.2848616122573864</v>
      </c>
      <c r="BZ89" s="340">
        <f t="shared" si="37"/>
        <v>4.284861612257389</v>
      </c>
      <c r="CA89" s="340">
        <f t="shared" si="37"/>
        <v>4.2848616122573926</v>
      </c>
      <c r="CB89" s="340">
        <f t="shared" si="37"/>
        <v>4.2848616122573908</v>
      </c>
      <c r="CC89" s="340">
        <f t="shared" si="37"/>
        <v>4.2848616122573988</v>
      </c>
    </row>
    <row r="90" spans="1:81" ht="18.75">
      <c r="A90" s="204"/>
      <c r="B90" s="8">
        <f t="shared" si="26"/>
        <v>2039</v>
      </c>
      <c r="C90" s="302"/>
      <c r="D90" s="313"/>
      <c r="F90" s="340">
        <f t="shared" si="27"/>
        <v>4.1661509464266455</v>
      </c>
      <c r="G90" s="340">
        <f t="shared" si="27"/>
        <v>4.1661509464266633</v>
      </c>
      <c r="H90" s="340">
        <f t="shared" si="27"/>
        <v>4.1661509464266526</v>
      </c>
      <c r="I90" s="340">
        <f t="shared" si="27"/>
        <v>4.1661509464266784</v>
      </c>
      <c r="J90" s="340">
        <f t="shared" si="27"/>
        <v>4.1661509464266553</v>
      </c>
      <c r="K90" s="340">
        <f t="shared" si="27"/>
        <v>4.1661509464266526</v>
      </c>
      <c r="M90" s="340">
        <f t="shared" si="28"/>
        <v>4.1661509464266375</v>
      </c>
      <c r="N90" s="340">
        <f t="shared" si="28"/>
        <v>4.166150946426642</v>
      </c>
      <c r="O90" s="340">
        <f t="shared" si="28"/>
        <v>4.1661509464266473</v>
      </c>
      <c r="P90" s="340">
        <f t="shared" si="28"/>
        <v>4.1661509464266739</v>
      </c>
      <c r="Q90" s="340">
        <f t="shared" si="28"/>
        <v>4.1661509464266402</v>
      </c>
      <c r="R90" s="340">
        <f t="shared" si="28"/>
        <v>4.1661509464266491</v>
      </c>
      <c r="T90" s="340">
        <f t="shared" si="29"/>
        <v>4.1661509464266295</v>
      </c>
      <c r="U90" s="340">
        <f t="shared" si="29"/>
        <v>4.1661509464266331</v>
      </c>
      <c r="V90" s="340">
        <f t="shared" si="29"/>
        <v>4.166150946426618</v>
      </c>
      <c r="W90" s="340">
        <f t="shared" si="29"/>
        <v>4.1661509464266322</v>
      </c>
      <c r="X90" s="340">
        <f t="shared" si="29"/>
        <v>4.1661509464266251</v>
      </c>
      <c r="Y90" s="340">
        <f t="shared" si="29"/>
        <v>4.1661509464266171</v>
      </c>
      <c r="AA90" s="340">
        <f t="shared" si="30"/>
        <v>4.1661509464266713</v>
      </c>
      <c r="AB90" s="340">
        <f t="shared" si="30"/>
        <v>4.1661509464266526</v>
      </c>
      <c r="AC90" s="340">
        <f t="shared" si="30"/>
        <v>4.1661509464266473</v>
      </c>
      <c r="AD90" s="340">
        <f t="shared" si="30"/>
        <v>4.1661509464266402</v>
      </c>
      <c r="AE90" s="340">
        <f t="shared" si="30"/>
        <v>4.1661509464266464</v>
      </c>
      <c r="AF90" s="340">
        <f t="shared" si="30"/>
        <v>4.1661509464266677</v>
      </c>
      <c r="AH90" s="340">
        <f t="shared" si="31"/>
        <v>4.1661509464266429</v>
      </c>
      <c r="AI90" s="340">
        <f t="shared" si="31"/>
        <v>4.1661509464266313</v>
      </c>
      <c r="AJ90" s="340">
        <f t="shared" si="31"/>
        <v>4.166150946426626</v>
      </c>
      <c r="AK90" s="340">
        <f t="shared" si="31"/>
        <v>4.1661509464266251</v>
      </c>
      <c r="AL90" s="340">
        <f t="shared" si="31"/>
        <v>4.1661509464266233</v>
      </c>
      <c r="AM90" s="340">
        <f t="shared" si="31"/>
        <v>4.1661509464266375</v>
      </c>
      <c r="AO90" s="340">
        <f t="shared" si="32"/>
        <v>4.1661509464266819</v>
      </c>
      <c r="AP90" s="340">
        <f t="shared" si="32"/>
        <v>4.1661509464266553</v>
      </c>
      <c r="AQ90" s="340">
        <f t="shared" si="32"/>
        <v>4.1661509464266446</v>
      </c>
      <c r="AR90" s="340">
        <f t="shared" si="32"/>
        <v>4.1661509464266526</v>
      </c>
      <c r="AS90" s="340">
        <f t="shared" si="32"/>
        <v>4.1661509464266748</v>
      </c>
      <c r="AT90" s="340">
        <f t="shared" si="32"/>
        <v>4.1661509464266757</v>
      </c>
      <c r="AV90" s="340">
        <f t="shared" si="33"/>
        <v>4.1661509464266375</v>
      </c>
      <c r="AW90" s="340">
        <f t="shared" si="33"/>
        <v>4.1661509464266446</v>
      </c>
      <c r="AX90" s="340">
        <f t="shared" si="33"/>
        <v>4.166150946426658</v>
      </c>
      <c r="AY90" s="340">
        <f t="shared" si="33"/>
        <v>4.1661509464266553</v>
      </c>
      <c r="AZ90" s="340">
        <f t="shared" si="33"/>
        <v>4.1661509464266198</v>
      </c>
      <c r="BA90" s="340">
        <f t="shared" si="33"/>
        <v>4.1661509464266233</v>
      </c>
      <c r="BC90" s="340">
        <f t="shared" si="34"/>
        <v>4.1661509464266286</v>
      </c>
      <c r="BD90" s="340">
        <f t="shared" si="34"/>
        <v>4.1661509464266286</v>
      </c>
      <c r="BE90" s="340">
        <f t="shared" si="34"/>
        <v>4.1661509464266242</v>
      </c>
      <c r="BF90" s="340">
        <f t="shared" si="34"/>
        <v>4.1661509464266455</v>
      </c>
      <c r="BG90" s="340">
        <f t="shared" si="34"/>
        <v>4.1661509464266322</v>
      </c>
      <c r="BH90" s="340">
        <f t="shared" si="34"/>
        <v>4.1661509464266233</v>
      </c>
      <c r="BJ90" s="340">
        <f t="shared" si="35"/>
        <v>4.16615094642665</v>
      </c>
      <c r="BK90" s="340">
        <f t="shared" si="35"/>
        <v>4.1661509464266677</v>
      </c>
      <c r="BL90" s="340">
        <f t="shared" si="35"/>
        <v>4.1661509464266508</v>
      </c>
      <c r="BM90" s="340">
        <f t="shared" si="35"/>
        <v>4.1661509464266571</v>
      </c>
      <c r="BN90" s="340">
        <f t="shared" si="35"/>
        <v>4.1661509464266535</v>
      </c>
      <c r="BO90" s="340">
        <f t="shared" si="35"/>
        <v>4.1661509464266464</v>
      </c>
      <c r="BQ90" s="340">
        <f t="shared" si="36"/>
        <v>4.1661509464266144</v>
      </c>
      <c r="BR90" s="340">
        <f t="shared" si="36"/>
        <v>4.1661509464266127</v>
      </c>
      <c r="BS90" s="340">
        <f t="shared" si="36"/>
        <v>4.1661509464266118</v>
      </c>
      <c r="BT90" s="340">
        <f t="shared" si="36"/>
        <v>4.1661509464266038</v>
      </c>
      <c r="BU90" s="340">
        <f t="shared" si="36"/>
        <v>4.1661509464265842</v>
      </c>
      <c r="BV90" s="340">
        <f t="shared" si="36"/>
        <v>4.1661509464266304</v>
      </c>
      <c r="BX90" s="340">
        <f t="shared" si="37"/>
        <v>4.1661509464266704</v>
      </c>
      <c r="BY90" s="340">
        <f t="shared" si="37"/>
        <v>4.1661509464266606</v>
      </c>
      <c r="BZ90" s="340">
        <f t="shared" si="37"/>
        <v>4.1661509464266686</v>
      </c>
      <c r="CA90" s="340">
        <f t="shared" si="37"/>
        <v>4.1661509464266437</v>
      </c>
      <c r="CB90" s="340">
        <f t="shared" si="37"/>
        <v>4.1661509464266677</v>
      </c>
      <c r="CC90" s="340">
        <f t="shared" si="37"/>
        <v>4.1661509464266322</v>
      </c>
    </row>
    <row r="91" spans="1:81" ht="18.75">
      <c r="A91" s="204"/>
      <c r="B91" s="67">
        <f t="shared" si="26"/>
        <v>2040</v>
      </c>
      <c r="C91" s="302"/>
      <c r="D91" s="313"/>
      <c r="F91" s="340">
        <f t="shared" si="27"/>
        <v>4.0480379999999814</v>
      </c>
      <c r="G91" s="340">
        <f t="shared" si="27"/>
        <v>4.0480379999999743</v>
      </c>
      <c r="H91" s="340">
        <f t="shared" si="27"/>
        <v>4.0480379999999743</v>
      </c>
      <c r="I91" s="340">
        <f t="shared" si="27"/>
        <v>4.048037999999937</v>
      </c>
      <c r="J91" s="340">
        <f t="shared" si="27"/>
        <v>4.0480379999999689</v>
      </c>
      <c r="K91" s="340">
        <f t="shared" si="27"/>
        <v>4.0480379999999814</v>
      </c>
      <c r="M91" s="340">
        <f t="shared" si="28"/>
        <v>4.048037999999984</v>
      </c>
      <c r="N91" s="340">
        <f t="shared" si="28"/>
        <v>4.0480379999999858</v>
      </c>
      <c r="O91" s="340">
        <f t="shared" si="28"/>
        <v>4.0480379999999734</v>
      </c>
      <c r="P91" s="340">
        <f t="shared" si="28"/>
        <v>4.0480379999999654</v>
      </c>
      <c r="Q91" s="340">
        <f t="shared" si="28"/>
        <v>4.0480379999999805</v>
      </c>
      <c r="R91" s="340">
        <f t="shared" si="28"/>
        <v>4.0480379999999716</v>
      </c>
      <c r="T91" s="340">
        <f t="shared" si="29"/>
        <v>4.0480380000000009</v>
      </c>
      <c r="U91" s="340">
        <f t="shared" si="29"/>
        <v>4.0480380000000027</v>
      </c>
      <c r="V91" s="340">
        <f t="shared" si="29"/>
        <v>4.0480380000000036</v>
      </c>
      <c r="W91" s="340">
        <f t="shared" si="29"/>
        <v>4.0480380000000027</v>
      </c>
      <c r="X91" s="340">
        <f t="shared" si="29"/>
        <v>4.0480379999999956</v>
      </c>
      <c r="Y91" s="340">
        <f t="shared" si="29"/>
        <v>4.048038</v>
      </c>
      <c r="AA91" s="340">
        <f t="shared" si="30"/>
        <v>4.0480379999999601</v>
      </c>
      <c r="AB91" s="340">
        <f t="shared" si="30"/>
        <v>4.0480379999999672</v>
      </c>
      <c r="AC91" s="340">
        <f t="shared" si="30"/>
        <v>4.0480379999999805</v>
      </c>
      <c r="AD91" s="340">
        <f t="shared" si="30"/>
        <v>4.048037999999984</v>
      </c>
      <c r="AE91" s="340">
        <f t="shared" si="30"/>
        <v>4.0480379999999743</v>
      </c>
      <c r="AF91" s="340">
        <f t="shared" si="30"/>
        <v>4.0480379999999592</v>
      </c>
      <c r="AH91" s="340">
        <f t="shared" si="31"/>
        <v>4.048037999999992</v>
      </c>
      <c r="AI91" s="340">
        <f t="shared" si="31"/>
        <v>4.0480379999999991</v>
      </c>
      <c r="AJ91" s="340">
        <f t="shared" si="31"/>
        <v>4.048038</v>
      </c>
      <c r="AK91" s="340">
        <f t="shared" si="31"/>
        <v>4.0480380000000018</v>
      </c>
      <c r="AL91" s="340">
        <f t="shared" si="31"/>
        <v>4.0480379999999938</v>
      </c>
      <c r="AM91" s="340">
        <f t="shared" si="31"/>
        <v>4.0480379999999885</v>
      </c>
      <c r="AO91" s="340">
        <f t="shared" si="32"/>
        <v>4.0480379999999574</v>
      </c>
      <c r="AP91" s="340">
        <f t="shared" si="32"/>
        <v>4.0480379999999831</v>
      </c>
      <c r="AQ91" s="340">
        <f t="shared" si="32"/>
        <v>4.0480379999999805</v>
      </c>
      <c r="AR91" s="340">
        <f t="shared" si="32"/>
        <v>4.0480379999999858</v>
      </c>
      <c r="AS91" s="340">
        <f t="shared" si="32"/>
        <v>4.0480379999999547</v>
      </c>
      <c r="AT91" s="340">
        <f t="shared" si="32"/>
        <v>4.048037999999953</v>
      </c>
      <c r="AV91" s="340">
        <f t="shared" si="33"/>
        <v>4.0480379999999867</v>
      </c>
      <c r="AW91" s="340">
        <f t="shared" si="33"/>
        <v>4.0480379999999734</v>
      </c>
      <c r="AX91" s="340">
        <f t="shared" si="33"/>
        <v>4.0480379999999716</v>
      </c>
      <c r="AY91" s="340">
        <f t="shared" si="33"/>
        <v>4.0480379999999689</v>
      </c>
      <c r="AZ91" s="340">
        <f t="shared" si="33"/>
        <v>4.0480379999999974</v>
      </c>
      <c r="BA91" s="340">
        <f t="shared" si="33"/>
        <v>4.0480379999999991</v>
      </c>
      <c r="BC91" s="340">
        <f t="shared" si="34"/>
        <v>4.0480379999999947</v>
      </c>
      <c r="BD91" s="340">
        <f t="shared" si="34"/>
        <v>4.0480379999999947</v>
      </c>
      <c r="BE91" s="340">
        <f t="shared" si="34"/>
        <v>4.0480380000000089</v>
      </c>
      <c r="BF91" s="340">
        <f t="shared" si="34"/>
        <v>4.0480379999999778</v>
      </c>
      <c r="BG91" s="340">
        <f t="shared" si="34"/>
        <v>4.0480379999999974</v>
      </c>
      <c r="BH91" s="340">
        <f t="shared" si="34"/>
        <v>4.048037999999992</v>
      </c>
      <c r="BJ91" s="340">
        <f t="shared" si="35"/>
        <v>4.0480379999999752</v>
      </c>
      <c r="BK91" s="340">
        <f t="shared" si="35"/>
        <v>4.0480379999999423</v>
      </c>
      <c r="BL91" s="340">
        <f t="shared" si="35"/>
        <v>4.0480379999999716</v>
      </c>
      <c r="BM91" s="340">
        <f t="shared" si="35"/>
        <v>4.0480379999999556</v>
      </c>
      <c r="BN91" s="340">
        <f t="shared" si="35"/>
        <v>4.0480379999999689</v>
      </c>
      <c r="BO91" s="340">
        <f t="shared" si="35"/>
        <v>4.0480379999999876</v>
      </c>
      <c r="BQ91" s="340">
        <f t="shared" si="36"/>
        <v>4.0480379999999752</v>
      </c>
      <c r="BR91" s="340">
        <f t="shared" si="36"/>
        <v>4.0480379999999654</v>
      </c>
      <c r="BS91" s="340">
        <f t="shared" si="36"/>
        <v>4.0480379999999743</v>
      </c>
      <c r="BT91" s="340">
        <f t="shared" si="36"/>
        <v>4.0480379999999645</v>
      </c>
      <c r="BU91" s="340">
        <f t="shared" si="36"/>
        <v>4.0480379999999903</v>
      </c>
      <c r="BV91" s="340">
        <f t="shared" si="36"/>
        <v>4.0480379999999441</v>
      </c>
      <c r="BX91" s="340">
        <f t="shared" si="37"/>
        <v>4.0480379999999867</v>
      </c>
      <c r="BY91" s="340">
        <f t="shared" si="37"/>
        <v>4.0480379999999538</v>
      </c>
      <c r="BZ91" s="340">
        <f t="shared" si="37"/>
        <v>4.0480379999999512</v>
      </c>
      <c r="CA91" s="340">
        <f t="shared" si="37"/>
        <v>4.048037999999976</v>
      </c>
      <c r="CB91" s="340">
        <f t="shared" si="37"/>
        <v>4.0480379999999778</v>
      </c>
      <c r="CC91" s="340">
        <f t="shared" si="37"/>
        <v>4.0480379999999974</v>
      </c>
    </row>
    <row r="92" spans="1:81" ht="18.75">
      <c r="A92" s="204"/>
      <c r="B92" s="8">
        <f t="shared" si="26"/>
        <v>2041</v>
      </c>
      <c r="C92" s="302"/>
      <c r="D92" s="313"/>
      <c r="F92" s="340">
        <f t="shared" si="27"/>
        <v>4.0480380000000027</v>
      </c>
      <c r="G92" s="340">
        <f t="shared" si="27"/>
        <v>4.0480380000000027</v>
      </c>
      <c r="H92" s="340">
        <f t="shared" si="27"/>
        <v>4.0480379999999938</v>
      </c>
      <c r="I92" s="340">
        <f t="shared" si="27"/>
        <v>4.048038000000016</v>
      </c>
      <c r="J92" s="340">
        <f t="shared" si="27"/>
        <v>4.048038000000008</v>
      </c>
      <c r="K92" s="340">
        <f t="shared" si="27"/>
        <v>4.0480380000000054</v>
      </c>
      <c r="M92" s="340">
        <f t="shared" si="28"/>
        <v>4.0480380000000089</v>
      </c>
      <c r="N92" s="340">
        <f t="shared" si="28"/>
        <v>4.0480380000000089</v>
      </c>
      <c r="O92" s="340">
        <f t="shared" si="28"/>
        <v>4.0480380000000125</v>
      </c>
      <c r="P92" s="340">
        <f t="shared" si="28"/>
        <v>4.0480379999999974</v>
      </c>
      <c r="Q92" s="340">
        <f t="shared" si="28"/>
        <v>4.048038</v>
      </c>
      <c r="R92" s="340">
        <f t="shared" si="28"/>
        <v>4.0480380000000071</v>
      </c>
      <c r="T92" s="340">
        <f t="shared" si="29"/>
        <v>4.0480380000000089</v>
      </c>
      <c r="U92" s="340">
        <f t="shared" si="29"/>
        <v>4.0480380000000045</v>
      </c>
      <c r="V92" s="340">
        <f t="shared" si="29"/>
        <v>4.0480380000000125</v>
      </c>
      <c r="W92" s="340">
        <f t="shared" si="29"/>
        <v>4.0480380000000054</v>
      </c>
      <c r="X92" s="340">
        <f t="shared" si="29"/>
        <v>4.048038000000008</v>
      </c>
      <c r="Y92" s="340">
        <f t="shared" si="29"/>
        <v>4.0480380000000071</v>
      </c>
      <c r="AA92" s="340">
        <f t="shared" si="30"/>
        <v>4.0480380000000089</v>
      </c>
      <c r="AB92" s="340">
        <f t="shared" si="30"/>
        <v>4.0480380000000125</v>
      </c>
      <c r="AC92" s="340">
        <f t="shared" si="30"/>
        <v>4.0480380000000062</v>
      </c>
      <c r="AD92" s="340">
        <f t="shared" si="30"/>
        <v>4.0480379999999947</v>
      </c>
      <c r="AE92" s="340">
        <f t="shared" si="30"/>
        <v>4.0480380000000187</v>
      </c>
      <c r="AF92" s="340">
        <f t="shared" si="30"/>
        <v>4.0480380000000116</v>
      </c>
      <c r="AH92" s="340">
        <f t="shared" si="31"/>
        <v>4.0480379999999938</v>
      </c>
      <c r="AI92" s="340">
        <f t="shared" si="31"/>
        <v>4.0480380000000062</v>
      </c>
      <c r="AJ92" s="340">
        <f t="shared" si="31"/>
        <v>4.0480380000000062</v>
      </c>
      <c r="AK92" s="340">
        <f t="shared" si="31"/>
        <v>4.0480379999999929</v>
      </c>
      <c r="AL92" s="340">
        <f t="shared" si="31"/>
        <v>4.0480379999999823</v>
      </c>
      <c r="AM92" s="340">
        <f t="shared" si="31"/>
        <v>4.0480380000000142</v>
      </c>
      <c r="AO92" s="340">
        <f t="shared" si="32"/>
        <v>4.0480379999999938</v>
      </c>
      <c r="AP92" s="340">
        <f t="shared" si="32"/>
        <v>4.048038</v>
      </c>
      <c r="AQ92" s="340">
        <f t="shared" si="32"/>
        <v>4.0480379999999974</v>
      </c>
      <c r="AR92" s="340">
        <f t="shared" si="32"/>
        <v>4.0480380000000062</v>
      </c>
      <c r="AS92" s="340">
        <f t="shared" si="32"/>
        <v>4.0480380000000036</v>
      </c>
      <c r="AT92" s="340">
        <f t="shared" si="32"/>
        <v>4.048038</v>
      </c>
      <c r="AV92" s="340">
        <f t="shared" si="33"/>
        <v>4.0480379999999991</v>
      </c>
      <c r="AW92" s="340">
        <f t="shared" si="33"/>
        <v>4.0480380000000089</v>
      </c>
      <c r="AX92" s="340">
        <f t="shared" si="33"/>
        <v>4.0480380000000125</v>
      </c>
      <c r="AY92" s="340">
        <f t="shared" si="33"/>
        <v>4.0480380000000045</v>
      </c>
      <c r="AZ92" s="340">
        <f t="shared" si="33"/>
        <v>4.0480380000000098</v>
      </c>
      <c r="BA92" s="340">
        <f t="shared" si="33"/>
        <v>4.0480380000000054</v>
      </c>
      <c r="BC92" s="340">
        <f t="shared" si="34"/>
        <v>4.0480380000000089</v>
      </c>
      <c r="BD92" s="340">
        <f t="shared" si="34"/>
        <v>4.0480380000000142</v>
      </c>
      <c r="BE92" s="340">
        <f t="shared" si="34"/>
        <v>4.0480380000000089</v>
      </c>
      <c r="BF92" s="340">
        <f t="shared" si="34"/>
        <v>4.048038000000024</v>
      </c>
      <c r="BG92" s="340">
        <f t="shared" si="34"/>
        <v>4.0480379999999982</v>
      </c>
      <c r="BH92" s="340">
        <f t="shared" si="34"/>
        <v>4.0480380000000205</v>
      </c>
      <c r="BJ92" s="340">
        <f t="shared" si="35"/>
        <v>4.0480380000000293</v>
      </c>
      <c r="BK92" s="340">
        <f t="shared" si="35"/>
        <v>4.0480380000000551</v>
      </c>
      <c r="BL92" s="340">
        <f t="shared" si="35"/>
        <v>4.0480380000000373</v>
      </c>
      <c r="BM92" s="340">
        <f t="shared" si="35"/>
        <v>4.0480380000000471</v>
      </c>
      <c r="BN92" s="340">
        <f t="shared" si="35"/>
        <v>4.0480380000000196</v>
      </c>
      <c r="BO92" s="340">
        <f t="shared" si="35"/>
        <v>4.0480380000000169</v>
      </c>
      <c r="BQ92" s="340">
        <f t="shared" si="36"/>
        <v>4.048038000000016</v>
      </c>
      <c r="BR92" s="340">
        <f t="shared" si="36"/>
        <v>4.0480380000000125</v>
      </c>
      <c r="BS92" s="340">
        <f t="shared" si="36"/>
        <v>4.0480380000000133</v>
      </c>
      <c r="BT92" s="340">
        <f t="shared" si="36"/>
        <v>4.0480380000000089</v>
      </c>
      <c r="BU92" s="340">
        <f t="shared" si="36"/>
        <v>4.0480379999999965</v>
      </c>
      <c r="BV92" s="340">
        <f t="shared" si="36"/>
        <v>4.0480380000000142</v>
      </c>
      <c r="BX92" s="340">
        <f t="shared" si="37"/>
        <v>4.0480380000000409</v>
      </c>
      <c r="BY92" s="340">
        <f t="shared" si="37"/>
        <v>4.048038000000048</v>
      </c>
      <c r="BZ92" s="340">
        <f t="shared" si="37"/>
        <v>4.048038000000056</v>
      </c>
      <c r="CA92" s="340">
        <f t="shared" si="37"/>
        <v>4.0480380000000409</v>
      </c>
      <c r="CB92" s="340">
        <f t="shared" si="37"/>
        <v>4.0480380000000382</v>
      </c>
      <c r="CC92" s="340">
        <f t="shared" si="37"/>
        <v>4.0480380000000498</v>
      </c>
    </row>
    <row r="93" spans="1:81" ht="18.75">
      <c r="A93" s="204"/>
      <c r="B93" s="8">
        <f t="shared" si="26"/>
        <v>2042</v>
      </c>
      <c r="C93" s="302"/>
      <c r="D93" s="313"/>
      <c r="F93" s="340">
        <f t="shared" si="27"/>
        <v>4.0480379999999947</v>
      </c>
      <c r="G93" s="340">
        <f t="shared" si="27"/>
        <v>4.0480379999999974</v>
      </c>
      <c r="H93" s="340">
        <f t="shared" si="27"/>
        <v>4.0480380000000062</v>
      </c>
      <c r="I93" s="340">
        <f t="shared" si="27"/>
        <v>4.0480379999999858</v>
      </c>
      <c r="J93" s="340">
        <f t="shared" si="27"/>
        <v>4.048037999999984</v>
      </c>
      <c r="K93" s="340">
        <f t="shared" si="27"/>
        <v>4.0480379999999831</v>
      </c>
      <c r="M93" s="340">
        <f t="shared" si="28"/>
        <v>4.0480379999999974</v>
      </c>
      <c r="N93" s="340">
        <f t="shared" si="28"/>
        <v>4.0480379999999814</v>
      </c>
      <c r="O93" s="340">
        <f t="shared" si="28"/>
        <v>4.0480379999999938</v>
      </c>
      <c r="P93" s="340">
        <f t="shared" si="28"/>
        <v>4.0480379999999929</v>
      </c>
      <c r="Q93" s="340">
        <f t="shared" si="28"/>
        <v>4.0480379999999974</v>
      </c>
      <c r="R93" s="340">
        <f t="shared" si="28"/>
        <v>4.0480380000000045</v>
      </c>
      <c r="T93" s="340">
        <f t="shared" si="29"/>
        <v>4.0480379999999876</v>
      </c>
      <c r="U93" s="340">
        <f t="shared" si="29"/>
        <v>4.048037999999984</v>
      </c>
      <c r="V93" s="340">
        <f t="shared" si="29"/>
        <v>4.0480379999999965</v>
      </c>
      <c r="W93" s="340">
        <f t="shared" si="29"/>
        <v>4.0480379999999885</v>
      </c>
      <c r="X93" s="340">
        <f t="shared" si="29"/>
        <v>4.048037999999984</v>
      </c>
      <c r="Y93" s="340">
        <f t="shared" si="29"/>
        <v>4.0480379999999885</v>
      </c>
      <c r="AA93" s="340">
        <f t="shared" si="30"/>
        <v>4.0480379999999938</v>
      </c>
      <c r="AB93" s="340">
        <f t="shared" si="30"/>
        <v>4.0480379999999876</v>
      </c>
      <c r="AC93" s="340">
        <f t="shared" si="30"/>
        <v>4.0480379999999903</v>
      </c>
      <c r="AD93" s="340">
        <f t="shared" si="30"/>
        <v>4.0480379999999938</v>
      </c>
      <c r="AE93" s="340">
        <f t="shared" si="30"/>
        <v>4.0480379999999903</v>
      </c>
      <c r="AF93" s="340">
        <f t="shared" si="30"/>
        <v>4.0480379999999965</v>
      </c>
      <c r="AH93" s="340">
        <f t="shared" si="31"/>
        <v>4.0480379999999991</v>
      </c>
      <c r="AI93" s="340">
        <f t="shared" si="31"/>
        <v>4.0480379999999876</v>
      </c>
      <c r="AJ93" s="340">
        <f t="shared" si="31"/>
        <v>4.0480379999999991</v>
      </c>
      <c r="AK93" s="340">
        <f t="shared" si="31"/>
        <v>4.0480380000000062</v>
      </c>
      <c r="AL93" s="340">
        <f t="shared" si="31"/>
        <v>4.0480380000000249</v>
      </c>
      <c r="AM93" s="340">
        <f t="shared" si="31"/>
        <v>4.0480379999999974</v>
      </c>
      <c r="AO93" s="340">
        <f t="shared" si="32"/>
        <v>4.0480379999999991</v>
      </c>
      <c r="AP93" s="340">
        <f t="shared" si="32"/>
        <v>4.0480379999999965</v>
      </c>
      <c r="AQ93" s="340">
        <f t="shared" si="32"/>
        <v>4.0480379999999965</v>
      </c>
      <c r="AR93" s="340">
        <f t="shared" si="32"/>
        <v>4.0480379999999831</v>
      </c>
      <c r="AS93" s="340">
        <f t="shared" si="32"/>
        <v>4.0480380000000027</v>
      </c>
      <c r="AT93" s="340">
        <f t="shared" si="32"/>
        <v>4.0480379999999929</v>
      </c>
      <c r="AV93" s="340">
        <f t="shared" si="33"/>
        <v>4.0480379999999903</v>
      </c>
      <c r="AW93" s="340">
        <f t="shared" si="33"/>
        <v>4.0480379999999965</v>
      </c>
      <c r="AX93" s="340">
        <f t="shared" si="33"/>
        <v>4.0480379999999796</v>
      </c>
      <c r="AY93" s="340">
        <f t="shared" si="33"/>
        <v>4.048037999999984</v>
      </c>
      <c r="AZ93" s="340">
        <f t="shared" si="33"/>
        <v>4.0480379999999965</v>
      </c>
      <c r="BA93" s="340">
        <f t="shared" si="33"/>
        <v>4.0480379999999956</v>
      </c>
      <c r="BC93" s="340">
        <f t="shared" si="34"/>
        <v>4.0480380000000382</v>
      </c>
      <c r="BD93" s="340">
        <f t="shared" si="34"/>
        <v>4.0480379999999867</v>
      </c>
      <c r="BE93" s="340">
        <f t="shared" si="34"/>
        <v>4.0480379999999814</v>
      </c>
      <c r="BF93" s="340">
        <f t="shared" si="34"/>
        <v>4.0480379999999894</v>
      </c>
      <c r="BG93" s="340">
        <f t="shared" si="34"/>
        <v>4.048038000000016</v>
      </c>
      <c r="BH93" s="340">
        <f t="shared" si="34"/>
        <v>4.0480379999999876</v>
      </c>
      <c r="BJ93" s="340">
        <f t="shared" si="35"/>
        <v>4.0480379999999938</v>
      </c>
      <c r="BK93" s="340">
        <f t="shared" si="35"/>
        <v>4.0480379999999938</v>
      </c>
      <c r="BL93" s="340">
        <f t="shared" si="35"/>
        <v>4.048037999999992</v>
      </c>
      <c r="BM93" s="340">
        <f t="shared" si="35"/>
        <v>4.0480380000000036</v>
      </c>
      <c r="BN93" s="340">
        <f t="shared" si="35"/>
        <v>4.0480380000000062</v>
      </c>
      <c r="BO93" s="340">
        <f t="shared" si="35"/>
        <v>4.0480379999999956</v>
      </c>
      <c r="BQ93" s="340">
        <f t="shared" si="36"/>
        <v>4.0480379999999876</v>
      </c>
      <c r="BR93" s="340">
        <f t="shared" si="36"/>
        <v>4.0480379999999814</v>
      </c>
      <c r="BS93" s="340">
        <f t="shared" si="36"/>
        <v>4.0480379999999831</v>
      </c>
      <c r="BT93" s="340">
        <f t="shared" si="36"/>
        <v>4.0480379999999991</v>
      </c>
      <c r="BU93" s="340">
        <f t="shared" si="36"/>
        <v>4.0480379999999947</v>
      </c>
      <c r="BV93" s="340">
        <f t="shared" si="36"/>
        <v>4.0480379999999894</v>
      </c>
      <c r="BX93" s="340">
        <f t="shared" si="37"/>
        <v>4.0480379999999334</v>
      </c>
      <c r="BY93" s="340">
        <f t="shared" si="37"/>
        <v>4.0480379999999556</v>
      </c>
      <c r="BZ93" s="340">
        <f t="shared" si="37"/>
        <v>4.0480379999999512</v>
      </c>
      <c r="CA93" s="340">
        <f t="shared" si="37"/>
        <v>4.0480379999999574</v>
      </c>
      <c r="CB93" s="340">
        <f t="shared" si="37"/>
        <v>4.0480379999999299</v>
      </c>
      <c r="CC93" s="340">
        <f t="shared" si="37"/>
        <v>4.0480379999999316</v>
      </c>
    </row>
    <row r="94" spans="1:81" ht="18.75">
      <c r="A94" s="204"/>
      <c r="B94" s="8">
        <f t="shared" si="26"/>
        <v>2043</v>
      </c>
      <c r="C94" s="302"/>
      <c r="D94" s="313"/>
      <c r="F94" s="340">
        <f t="shared" si="27"/>
        <v>4.0480379999999911</v>
      </c>
      <c r="G94" s="340">
        <f t="shared" si="27"/>
        <v>4.0480379999999805</v>
      </c>
      <c r="H94" s="340">
        <f t="shared" si="27"/>
        <v>4.048037999999992</v>
      </c>
      <c r="I94" s="340">
        <f t="shared" si="27"/>
        <v>4.0480379999999938</v>
      </c>
      <c r="J94" s="340">
        <f t="shared" si="27"/>
        <v>4.048037999999992</v>
      </c>
      <c r="K94" s="340">
        <f t="shared" si="27"/>
        <v>4.0480380000000062</v>
      </c>
      <c r="M94" s="340">
        <f t="shared" si="28"/>
        <v>4.0480379999999903</v>
      </c>
      <c r="N94" s="340">
        <f t="shared" si="28"/>
        <v>4.0480380000000071</v>
      </c>
      <c r="O94" s="340">
        <f t="shared" si="28"/>
        <v>4.048037999999984</v>
      </c>
      <c r="P94" s="340">
        <f t="shared" si="28"/>
        <v>4.0480379999999938</v>
      </c>
      <c r="Q94" s="340">
        <f t="shared" si="28"/>
        <v>4.0480380000000009</v>
      </c>
      <c r="R94" s="340">
        <f t="shared" si="28"/>
        <v>4.0480379999999885</v>
      </c>
      <c r="T94" s="340">
        <f t="shared" si="29"/>
        <v>4.048038</v>
      </c>
      <c r="U94" s="340">
        <f t="shared" si="29"/>
        <v>4.0480379999999903</v>
      </c>
      <c r="V94" s="340">
        <f t="shared" si="29"/>
        <v>4.0480379999999929</v>
      </c>
      <c r="W94" s="340">
        <f t="shared" si="29"/>
        <v>4.0480379999999956</v>
      </c>
      <c r="X94" s="340">
        <f t="shared" si="29"/>
        <v>4.0480379999999982</v>
      </c>
      <c r="Y94" s="340">
        <f t="shared" si="29"/>
        <v>4.048037999999992</v>
      </c>
      <c r="AA94" s="340">
        <f t="shared" si="30"/>
        <v>4.0480379999999965</v>
      </c>
      <c r="AB94" s="340">
        <f t="shared" si="30"/>
        <v>4.0480380000000045</v>
      </c>
      <c r="AC94" s="340">
        <f t="shared" si="30"/>
        <v>4.0480379999999965</v>
      </c>
      <c r="AD94" s="340">
        <f t="shared" si="30"/>
        <v>4.0480379999999982</v>
      </c>
      <c r="AE94" s="340">
        <f t="shared" si="30"/>
        <v>4.0480379999999974</v>
      </c>
      <c r="AF94" s="340">
        <f t="shared" si="30"/>
        <v>4.0480379999999903</v>
      </c>
      <c r="AH94" s="340">
        <f t="shared" si="31"/>
        <v>4.0480380000000054</v>
      </c>
      <c r="AI94" s="340">
        <f t="shared" si="31"/>
        <v>4.0480379999999965</v>
      </c>
      <c r="AJ94" s="340">
        <f t="shared" si="31"/>
        <v>4.0480379999999982</v>
      </c>
      <c r="AK94" s="340">
        <f t="shared" si="31"/>
        <v>4.0480379999999876</v>
      </c>
      <c r="AL94" s="340">
        <f t="shared" si="31"/>
        <v>4.0480379999999956</v>
      </c>
      <c r="AM94" s="340">
        <f t="shared" si="31"/>
        <v>4.0480379999999858</v>
      </c>
      <c r="AO94" s="340">
        <f t="shared" si="32"/>
        <v>4.0480379999999903</v>
      </c>
      <c r="AP94" s="340">
        <f t="shared" si="32"/>
        <v>4.0480379999999885</v>
      </c>
      <c r="AQ94" s="340">
        <f t="shared" si="32"/>
        <v>4.0480380000000009</v>
      </c>
      <c r="AR94" s="340">
        <f t="shared" si="32"/>
        <v>4.0480379999999965</v>
      </c>
      <c r="AS94" s="340">
        <f t="shared" si="32"/>
        <v>4.0480379999999894</v>
      </c>
      <c r="AT94" s="340">
        <f t="shared" si="32"/>
        <v>4.0480380000000009</v>
      </c>
      <c r="AV94" s="340">
        <f t="shared" si="33"/>
        <v>4.0480380000000107</v>
      </c>
      <c r="AW94" s="340">
        <f t="shared" si="33"/>
        <v>4.0480379999999938</v>
      </c>
      <c r="AX94" s="340">
        <f t="shared" si="33"/>
        <v>4.0480380000000009</v>
      </c>
      <c r="AY94" s="340">
        <f t="shared" si="33"/>
        <v>4.0480379999999947</v>
      </c>
      <c r="AZ94" s="340">
        <f t="shared" si="33"/>
        <v>4.0480379999999876</v>
      </c>
      <c r="BA94" s="340">
        <f t="shared" si="33"/>
        <v>4.0480379999999956</v>
      </c>
      <c r="BC94" s="340">
        <f t="shared" si="34"/>
        <v>4.0480379999999965</v>
      </c>
      <c r="BD94" s="340">
        <f t="shared" si="34"/>
        <v>4.0480380000000062</v>
      </c>
      <c r="BE94" s="340">
        <f t="shared" si="34"/>
        <v>4.0480379999999956</v>
      </c>
      <c r="BF94" s="340">
        <f t="shared" si="34"/>
        <v>4.0480379999999831</v>
      </c>
      <c r="BG94" s="340">
        <f t="shared" si="34"/>
        <v>4.0480379999999796</v>
      </c>
      <c r="BH94" s="340">
        <f t="shared" si="34"/>
        <v>4.0480380000000009</v>
      </c>
      <c r="BJ94" s="340">
        <f t="shared" si="35"/>
        <v>4.0480379999999592</v>
      </c>
      <c r="BK94" s="340">
        <f t="shared" si="35"/>
        <v>4.0480379999999538</v>
      </c>
      <c r="BL94" s="340">
        <f t="shared" si="35"/>
        <v>4.0480379999999698</v>
      </c>
      <c r="BM94" s="340">
        <f t="shared" si="35"/>
        <v>4.0480379999999503</v>
      </c>
      <c r="BN94" s="340">
        <f t="shared" si="35"/>
        <v>4.0480379999999609</v>
      </c>
      <c r="BO94" s="340">
        <f t="shared" si="35"/>
        <v>4.0480379999999734</v>
      </c>
      <c r="BQ94" s="340">
        <f t="shared" si="36"/>
        <v>4.0480379999999938</v>
      </c>
      <c r="BR94" s="340">
        <f t="shared" si="36"/>
        <v>4.048038</v>
      </c>
      <c r="BS94" s="340">
        <f t="shared" si="36"/>
        <v>4.0480379999999956</v>
      </c>
      <c r="BT94" s="340">
        <f t="shared" si="36"/>
        <v>4.0480379999999876</v>
      </c>
      <c r="BU94" s="340">
        <f t="shared" si="36"/>
        <v>4.0480379999999885</v>
      </c>
      <c r="BV94" s="340">
        <f t="shared" si="36"/>
        <v>4.048038</v>
      </c>
      <c r="BX94" s="340">
        <f t="shared" si="37"/>
        <v>4.048038000000008</v>
      </c>
      <c r="BY94" s="340">
        <f t="shared" si="37"/>
        <v>4.048038</v>
      </c>
      <c r="BZ94" s="340">
        <f t="shared" si="37"/>
        <v>4.0480379999999929</v>
      </c>
      <c r="CA94" s="340">
        <f t="shared" si="37"/>
        <v>4.0480380000000062</v>
      </c>
      <c r="CB94" s="340">
        <f t="shared" si="37"/>
        <v>4.0480380000000338</v>
      </c>
      <c r="CC94" s="340">
        <f t="shared" si="37"/>
        <v>4.0480379999999974</v>
      </c>
    </row>
    <row r="95" spans="1:81" ht="18.75">
      <c r="A95" s="204"/>
      <c r="B95" s="8">
        <f t="shared" si="26"/>
        <v>2044</v>
      </c>
      <c r="C95" s="302"/>
      <c r="D95" s="313"/>
      <c r="F95" s="340">
        <f t="shared" si="27"/>
        <v>4.0480379999999982</v>
      </c>
      <c r="G95" s="340">
        <f t="shared" si="27"/>
        <v>4.0480379999999965</v>
      </c>
      <c r="H95" s="340">
        <f t="shared" si="27"/>
        <v>4.048037999999984</v>
      </c>
      <c r="I95" s="340">
        <f t="shared" si="27"/>
        <v>4.0480379999999956</v>
      </c>
      <c r="J95" s="340">
        <f t="shared" si="27"/>
        <v>4.0480379999999965</v>
      </c>
      <c r="K95" s="340">
        <f t="shared" si="27"/>
        <v>4.0480379999999991</v>
      </c>
      <c r="M95" s="340">
        <f t="shared" si="28"/>
        <v>4.0480379999999849</v>
      </c>
      <c r="N95" s="340">
        <f t="shared" si="28"/>
        <v>4.0480379999999911</v>
      </c>
      <c r="O95" s="340">
        <f t="shared" si="28"/>
        <v>4.0480380000000009</v>
      </c>
      <c r="P95" s="340">
        <f t="shared" si="28"/>
        <v>4.0480380000000027</v>
      </c>
      <c r="Q95" s="340">
        <f t="shared" si="28"/>
        <v>4.0480379999999938</v>
      </c>
      <c r="R95" s="340">
        <f t="shared" si="28"/>
        <v>4.0480379999999885</v>
      </c>
      <c r="T95" s="340">
        <f t="shared" si="29"/>
        <v>4.0480379999999947</v>
      </c>
      <c r="U95" s="340">
        <f t="shared" si="29"/>
        <v>4.0480380000000062</v>
      </c>
      <c r="V95" s="340">
        <f t="shared" si="29"/>
        <v>4.0480379999999867</v>
      </c>
      <c r="W95" s="340">
        <f t="shared" si="29"/>
        <v>4.0480379999999903</v>
      </c>
      <c r="X95" s="340">
        <f t="shared" si="29"/>
        <v>4.0480379999999929</v>
      </c>
      <c r="Y95" s="340">
        <f t="shared" si="29"/>
        <v>4.0480379999999965</v>
      </c>
      <c r="AA95" s="340">
        <f t="shared" si="30"/>
        <v>4.048037999999984</v>
      </c>
      <c r="AB95" s="340">
        <f t="shared" si="30"/>
        <v>4.0480379999999911</v>
      </c>
      <c r="AC95" s="340">
        <f t="shared" si="30"/>
        <v>4.048037999999992</v>
      </c>
      <c r="AD95" s="340">
        <f t="shared" si="30"/>
        <v>4.0480379999999876</v>
      </c>
      <c r="AE95" s="340">
        <f t="shared" si="30"/>
        <v>4.0480379999999876</v>
      </c>
      <c r="AF95" s="340">
        <f t="shared" si="30"/>
        <v>4.0480379999999903</v>
      </c>
      <c r="AH95" s="340">
        <f t="shared" si="31"/>
        <v>4.0480379999999903</v>
      </c>
      <c r="AI95" s="340">
        <f t="shared" si="31"/>
        <v>4.0480379999999894</v>
      </c>
      <c r="AJ95" s="340">
        <f t="shared" si="31"/>
        <v>4.0480379999999911</v>
      </c>
      <c r="AK95" s="340">
        <f t="shared" si="31"/>
        <v>4.0480379999999974</v>
      </c>
      <c r="AL95" s="340">
        <f t="shared" si="31"/>
        <v>4.0480379999999938</v>
      </c>
      <c r="AM95" s="340">
        <f t="shared" si="31"/>
        <v>4.0480379999999929</v>
      </c>
      <c r="AO95" s="340">
        <f t="shared" si="32"/>
        <v>4.0480379999999991</v>
      </c>
      <c r="AP95" s="340">
        <f t="shared" si="32"/>
        <v>4.0480380000000036</v>
      </c>
      <c r="AQ95" s="340">
        <f t="shared" si="32"/>
        <v>4.0480379999999974</v>
      </c>
      <c r="AR95" s="340">
        <f t="shared" si="32"/>
        <v>4.0480379999999965</v>
      </c>
      <c r="AS95" s="340">
        <f t="shared" si="32"/>
        <v>4.0480380000000027</v>
      </c>
      <c r="AT95" s="340">
        <f t="shared" si="32"/>
        <v>4.0480380000000036</v>
      </c>
      <c r="AV95" s="340">
        <f t="shared" si="33"/>
        <v>4.0480379999999956</v>
      </c>
      <c r="AW95" s="340">
        <f t="shared" si="33"/>
        <v>4.0480379999999903</v>
      </c>
      <c r="AX95" s="340">
        <f t="shared" si="33"/>
        <v>4.0480379999999929</v>
      </c>
      <c r="AY95" s="340">
        <f t="shared" si="33"/>
        <v>4.0480379999999965</v>
      </c>
      <c r="AZ95" s="340">
        <f t="shared" si="33"/>
        <v>4.0480379999999965</v>
      </c>
      <c r="BA95" s="340">
        <f t="shared" si="33"/>
        <v>4.0480379999999938</v>
      </c>
      <c r="BC95" s="340">
        <f t="shared" si="34"/>
        <v>4.0480379999999316</v>
      </c>
      <c r="BD95" s="340">
        <f t="shared" si="34"/>
        <v>4.0480379999999556</v>
      </c>
      <c r="BE95" s="340">
        <f t="shared" si="34"/>
        <v>4.0480379999999556</v>
      </c>
      <c r="BF95" s="340">
        <f t="shared" si="34"/>
        <v>4.0480379999999618</v>
      </c>
      <c r="BG95" s="340">
        <f t="shared" si="34"/>
        <v>4.0480379999999645</v>
      </c>
      <c r="BH95" s="340">
        <f t="shared" si="34"/>
        <v>4.0480379999999521</v>
      </c>
      <c r="BJ95" s="340">
        <f t="shared" si="35"/>
        <v>4.0480380000000071</v>
      </c>
      <c r="BK95" s="340">
        <f t="shared" si="35"/>
        <v>4.0480379999999929</v>
      </c>
      <c r="BL95" s="340">
        <f t="shared" si="35"/>
        <v>4.0480379999999903</v>
      </c>
      <c r="BM95" s="340">
        <f t="shared" si="35"/>
        <v>4.0480379999999982</v>
      </c>
      <c r="BN95" s="340">
        <f t="shared" si="35"/>
        <v>4.048038</v>
      </c>
      <c r="BO95" s="340">
        <f t="shared" si="35"/>
        <v>4.0480380000000045</v>
      </c>
      <c r="BQ95" s="340">
        <f t="shared" si="36"/>
        <v>4.0480379999999938</v>
      </c>
      <c r="BR95" s="340">
        <f t="shared" si="36"/>
        <v>4.0480379999999885</v>
      </c>
      <c r="BS95" s="340">
        <f t="shared" si="36"/>
        <v>4.0480379999999965</v>
      </c>
      <c r="BT95" s="340">
        <f t="shared" si="36"/>
        <v>4.0480380000000062</v>
      </c>
      <c r="BU95" s="340">
        <f t="shared" si="36"/>
        <v>4.0480379999999947</v>
      </c>
      <c r="BV95" s="340">
        <f t="shared" si="36"/>
        <v>4.048037999999992</v>
      </c>
      <c r="BX95" s="340">
        <f t="shared" si="37"/>
        <v>4.0480379999999707</v>
      </c>
      <c r="BY95" s="340">
        <f t="shared" si="37"/>
        <v>4.0480379999999876</v>
      </c>
      <c r="BZ95" s="340">
        <f t="shared" si="37"/>
        <v>4.0480379999999991</v>
      </c>
      <c r="CA95" s="340">
        <f t="shared" si="37"/>
        <v>4.0480379999999876</v>
      </c>
      <c r="CB95" s="340">
        <f t="shared" si="37"/>
        <v>4.0480379999999547</v>
      </c>
      <c r="CC95" s="340">
        <f t="shared" si="37"/>
        <v>4.0480379999999965</v>
      </c>
    </row>
    <row r="96" spans="1:81" ht="18.75">
      <c r="A96" s="204"/>
      <c r="B96" s="8">
        <f t="shared" si="26"/>
        <v>2045</v>
      </c>
      <c r="C96" s="302"/>
      <c r="D96" s="313"/>
      <c r="F96" s="340">
        <f t="shared" si="27"/>
        <v>4.0480380000000071</v>
      </c>
      <c r="G96" s="340">
        <f t="shared" si="27"/>
        <v>4.0480380000000089</v>
      </c>
      <c r="H96" s="340">
        <f t="shared" si="27"/>
        <v>4.0480380000000071</v>
      </c>
      <c r="I96" s="340">
        <f t="shared" si="27"/>
        <v>4.0480380000000054</v>
      </c>
      <c r="J96" s="340">
        <f t="shared" si="27"/>
        <v>4.0480380000000151</v>
      </c>
      <c r="K96" s="340">
        <f t="shared" si="27"/>
        <v>4.0480380000000071</v>
      </c>
      <c r="M96" s="340">
        <f t="shared" si="28"/>
        <v>4.0480380000000213</v>
      </c>
      <c r="N96" s="340">
        <f t="shared" si="28"/>
        <v>4.0480380000000089</v>
      </c>
      <c r="O96" s="340">
        <f t="shared" si="28"/>
        <v>4.048038</v>
      </c>
      <c r="P96" s="340">
        <f t="shared" si="28"/>
        <v>4.0480379999999982</v>
      </c>
      <c r="Q96" s="340">
        <f t="shared" si="28"/>
        <v>4.0480380000000089</v>
      </c>
      <c r="R96" s="340">
        <f t="shared" si="28"/>
        <v>4.0480380000000107</v>
      </c>
      <c r="T96" s="340">
        <f t="shared" si="29"/>
        <v>4.0480380000000062</v>
      </c>
      <c r="U96" s="340">
        <f t="shared" si="29"/>
        <v>4.0480380000000036</v>
      </c>
      <c r="V96" s="340">
        <f t="shared" si="29"/>
        <v>4.0480380000000071</v>
      </c>
      <c r="W96" s="340">
        <f t="shared" si="29"/>
        <v>4.0480380000000178</v>
      </c>
      <c r="X96" s="340">
        <f t="shared" si="29"/>
        <v>4.0480380000000071</v>
      </c>
      <c r="Y96" s="340">
        <f t="shared" si="29"/>
        <v>4.0480380000000018</v>
      </c>
      <c r="AA96" s="340">
        <f t="shared" si="30"/>
        <v>4.0480380000000133</v>
      </c>
      <c r="AB96" s="340">
        <f t="shared" si="30"/>
        <v>4.0480380000000018</v>
      </c>
      <c r="AC96" s="340">
        <f t="shared" si="30"/>
        <v>4.0480380000000187</v>
      </c>
      <c r="AD96" s="340">
        <f t="shared" si="30"/>
        <v>4.0480380000000169</v>
      </c>
      <c r="AE96" s="340">
        <f t="shared" si="30"/>
        <v>4.0480380000000089</v>
      </c>
      <c r="AF96" s="340">
        <f t="shared" si="30"/>
        <v>4.0480380000000054</v>
      </c>
      <c r="AH96" s="340">
        <f t="shared" si="31"/>
        <v>4.0480380000000125</v>
      </c>
      <c r="AI96" s="340">
        <f t="shared" si="31"/>
        <v>4.0480380000000054</v>
      </c>
      <c r="AJ96" s="340">
        <f t="shared" si="31"/>
        <v>4.0480380000000142</v>
      </c>
      <c r="AK96" s="340">
        <f t="shared" si="31"/>
        <v>4.048038000000016</v>
      </c>
      <c r="AL96" s="340">
        <f t="shared" si="31"/>
        <v>4.0480379999999974</v>
      </c>
      <c r="AM96" s="340">
        <f t="shared" si="31"/>
        <v>4.0480379999999982</v>
      </c>
      <c r="AO96" s="340">
        <f t="shared" si="32"/>
        <v>4.0480379999999876</v>
      </c>
      <c r="AP96" s="340">
        <f t="shared" si="32"/>
        <v>4.0480379999999805</v>
      </c>
      <c r="AQ96" s="340">
        <f t="shared" si="32"/>
        <v>4.0480379999999627</v>
      </c>
      <c r="AR96" s="340">
        <f t="shared" si="32"/>
        <v>4.0480379999999876</v>
      </c>
      <c r="AS96" s="340">
        <f t="shared" si="32"/>
        <v>4.0480379999999778</v>
      </c>
      <c r="AT96" s="340">
        <f t="shared" si="32"/>
        <v>4.0480380000000062</v>
      </c>
      <c r="AV96" s="340">
        <f t="shared" si="33"/>
        <v>4.0480379999999938</v>
      </c>
      <c r="AW96" s="340">
        <f t="shared" si="33"/>
        <v>4.0480380000000036</v>
      </c>
      <c r="AX96" s="340">
        <f t="shared" si="33"/>
        <v>4.0480380000000018</v>
      </c>
      <c r="AY96" s="340">
        <f t="shared" si="33"/>
        <v>4.0480380000000036</v>
      </c>
      <c r="AZ96" s="340">
        <f t="shared" si="33"/>
        <v>4.0480380000000089</v>
      </c>
      <c r="BA96" s="340">
        <f t="shared" si="33"/>
        <v>4.0480380000000071</v>
      </c>
      <c r="BC96" s="340">
        <f t="shared" si="34"/>
        <v>4.0480380000000205</v>
      </c>
      <c r="BD96" s="340">
        <f t="shared" si="34"/>
        <v>4.0480380000000293</v>
      </c>
      <c r="BE96" s="340">
        <f t="shared" si="34"/>
        <v>4.0480380000000444</v>
      </c>
      <c r="BF96" s="340">
        <f t="shared" si="34"/>
        <v>4.0480380000000373</v>
      </c>
      <c r="BG96" s="340">
        <f t="shared" si="34"/>
        <v>4.0480380000000329</v>
      </c>
      <c r="BH96" s="340">
        <f t="shared" si="34"/>
        <v>4.0480380000000471</v>
      </c>
      <c r="BJ96" s="340">
        <f t="shared" si="35"/>
        <v>4.0480380000000391</v>
      </c>
      <c r="BK96" s="340">
        <f t="shared" si="35"/>
        <v>4.0480380000000613</v>
      </c>
      <c r="BL96" s="340">
        <f t="shared" si="35"/>
        <v>4.0480380000000409</v>
      </c>
      <c r="BM96" s="340">
        <f t="shared" si="35"/>
        <v>4.0480380000000444</v>
      </c>
      <c r="BN96" s="340">
        <f t="shared" si="35"/>
        <v>4.0480380000000249</v>
      </c>
      <c r="BO96" s="340">
        <f t="shared" si="35"/>
        <v>4.0480380000000222</v>
      </c>
      <c r="BQ96" s="340">
        <f t="shared" si="36"/>
        <v>4.0480379999999965</v>
      </c>
      <c r="BR96" s="340">
        <f t="shared" si="36"/>
        <v>4.0480380000000062</v>
      </c>
      <c r="BS96" s="340">
        <f t="shared" si="36"/>
        <v>4.0480380000000036</v>
      </c>
      <c r="BT96" s="340">
        <f t="shared" si="36"/>
        <v>4.0480379999999965</v>
      </c>
      <c r="BU96" s="340">
        <f t="shared" si="36"/>
        <v>4.0480380000000116</v>
      </c>
      <c r="BV96" s="340">
        <f t="shared" si="36"/>
        <v>4.0480380000000036</v>
      </c>
      <c r="BX96" s="340">
        <f t="shared" si="37"/>
        <v>4.0480380000000347</v>
      </c>
      <c r="BY96" s="340">
        <f t="shared" si="37"/>
        <v>4.0480380000000089</v>
      </c>
      <c r="BZ96" s="340">
        <f t="shared" si="37"/>
        <v>4.0480380000000018</v>
      </c>
      <c r="CA96" s="340">
        <f t="shared" si="37"/>
        <v>4.048038000000008</v>
      </c>
      <c r="CB96" s="340">
        <f t="shared" si="37"/>
        <v>4.0480380000000515</v>
      </c>
      <c r="CC96" s="340">
        <f t="shared" si="37"/>
        <v>4.0480380000000027</v>
      </c>
    </row>
    <row r="97" spans="1:81" ht="18.75">
      <c r="A97" s="204"/>
      <c r="B97" s="8">
        <f t="shared" si="26"/>
        <v>2046</v>
      </c>
      <c r="C97" s="302"/>
      <c r="D97" s="313"/>
      <c r="F97" s="340">
        <f t="shared" si="27"/>
        <v>4.0480379999999876</v>
      </c>
      <c r="G97" s="340">
        <f t="shared" si="27"/>
        <v>4.0480379999999965</v>
      </c>
      <c r="H97" s="340">
        <f t="shared" si="27"/>
        <v>4.0480379999999974</v>
      </c>
      <c r="I97" s="340">
        <f t="shared" si="27"/>
        <v>4.0480379999999965</v>
      </c>
      <c r="J97" s="340">
        <f t="shared" si="27"/>
        <v>4.0480379999999858</v>
      </c>
      <c r="K97" s="340">
        <f t="shared" si="27"/>
        <v>4.0480379999999831</v>
      </c>
      <c r="M97" s="340">
        <f t="shared" si="28"/>
        <v>4.0480379999999778</v>
      </c>
      <c r="N97" s="340">
        <f t="shared" si="28"/>
        <v>4.0480379999999823</v>
      </c>
      <c r="O97" s="340">
        <f t="shared" si="28"/>
        <v>4.0480379999999982</v>
      </c>
      <c r="P97" s="340">
        <f t="shared" si="28"/>
        <v>4.0480379999999991</v>
      </c>
      <c r="Q97" s="340">
        <f t="shared" si="28"/>
        <v>4.048037999999984</v>
      </c>
      <c r="R97" s="340">
        <f t="shared" si="28"/>
        <v>4.0480379999999938</v>
      </c>
      <c r="T97" s="340">
        <f t="shared" si="29"/>
        <v>4.0480379999999974</v>
      </c>
      <c r="U97" s="340">
        <f t="shared" si="29"/>
        <v>4.0480379999999867</v>
      </c>
      <c r="V97" s="340">
        <f t="shared" si="29"/>
        <v>4.0480379999999894</v>
      </c>
      <c r="W97" s="340">
        <f t="shared" si="29"/>
        <v>4.0480379999999849</v>
      </c>
      <c r="X97" s="340">
        <f t="shared" si="29"/>
        <v>4.0480379999999929</v>
      </c>
      <c r="Y97" s="340">
        <f t="shared" si="29"/>
        <v>4.0480380000000089</v>
      </c>
      <c r="AA97" s="340">
        <f t="shared" si="30"/>
        <v>4.0480379999999947</v>
      </c>
      <c r="AB97" s="340">
        <f t="shared" si="30"/>
        <v>4.0480379999999867</v>
      </c>
      <c r="AC97" s="340">
        <f t="shared" si="30"/>
        <v>4.0480379999999734</v>
      </c>
      <c r="AD97" s="340">
        <f t="shared" si="30"/>
        <v>4.0480379999999911</v>
      </c>
      <c r="AE97" s="340">
        <f t="shared" si="30"/>
        <v>4.0480379999999965</v>
      </c>
      <c r="AF97" s="340">
        <f t="shared" si="30"/>
        <v>4.0480379999999991</v>
      </c>
      <c r="AH97" s="340">
        <f t="shared" si="31"/>
        <v>4.0480380000000054</v>
      </c>
      <c r="AI97" s="340">
        <f t="shared" si="31"/>
        <v>4.0480380000000187</v>
      </c>
      <c r="AJ97" s="340">
        <f t="shared" si="31"/>
        <v>4.048037999999992</v>
      </c>
      <c r="AK97" s="340">
        <f t="shared" si="31"/>
        <v>4.0480380000000116</v>
      </c>
      <c r="AL97" s="340">
        <f t="shared" si="31"/>
        <v>4.0480379999999885</v>
      </c>
      <c r="AM97" s="340">
        <f t="shared" si="31"/>
        <v>4.0480380000000222</v>
      </c>
      <c r="AO97" s="340">
        <f t="shared" si="32"/>
        <v>4.0480380000000062</v>
      </c>
      <c r="AP97" s="340">
        <f t="shared" si="32"/>
        <v>4.0480379999999965</v>
      </c>
      <c r="AQ97" s="340">
        <f t="shared" si="32"/>
        <v>4.0480379999999991</v>
      </c>
      <c r="AR97" s="340">
        <f t="shared" si="32"/>
        <v>4.0480379999999938</v>
      </c>
      <c r="AS97" s="340">
        <f t="shared" si="32"/>
        <v>4.0480379999999911</v>
      </c>
      <c r="AT97" s="340">
        <f t="shared" si="32"/>
        <v>4.048037999999976</v>
      </c>
      <c r="AV97" s="340">
        <f t="shared" si="33"/>
        <v>4.0480379999999991</v>
      </c>
      <c r="AW97" s="340">
        <f t="shared" si="33"/>
        <v>4.048037999999992</v>
      </c>
      <c r="AX97" s="340">
        <f t="shared" si="33"/>
        <v>4.048038</v>
      </c>
      <c r="AY97" s="340">
        <f t="shared" si="33"/>
        <v>4.0480380000000027</v>
      </c>
      <c r="AZ97" s="340">
        <f t="shared" si="33"/>
        <v>4.0480379999999876</v>
      </c>
      <c r="BA97" s="340">
        <f t="shared" si="33"/>
        <v>4.0480379999999831</v>
      </c>
      <c r="BC97" s="340">
        <f t="shared" si="34"/>
        <v>4.0480379999999849</v>
      </c>
      <c r="BD97" s="340">
        <f t="shared" si="34"/>
        <v>4.0480379999999982</v>
      </c>
      <c r="BE97" s="340">
        <f t="shared" si="34"/>
        <v>4.0480379999999982</v>
      </c>
      <c r="BF97" s="340">
        <f t="shared" si="34"/>
        <v>4.0480380000000045</v>
      </c>
      <c r="BG97" s="340">
        <f t="shared" si="34"/>
        <v>4.0480379999999903</v>
      </c>
      <c r="BH97" s="340">
        <f t="shared" si="34"/>
        <v>4.0480379999999885</v>
      </c>
      <c r="BJ97" s="340">
        <f t="shared" si="35"/>
        <v>4.0480379999999849</v>
      </c>
      <c r="BK97" s="340">
        <f t="shared" si="35"/>
        <v>4.0480379999999805</v>
      </c>
      <c r="BL97" s="340">
        <f t="shared" si="35"/>
        <v>4.0480379999999823</v>
      </c>
      <c r="BM97" s="340">
        <f t="shared" si="35"/>
        <v>4.0480379999999823</v>
      </c>
      <c r="BN97" s="340">
        <f t="shared" si="35"/>
        <v>4.0480379999999894</v>
      </c>
      <c r="BO97" s="340">
        <f t="shared" si="35"/>
        <v>4.0480379999999787</v>
      </c>
      <c r="BQ97" s="340">
        <f t="shared" si="36"/>
        <v>4.0480380000000009</v>
      </c>
      <c r="BR97" s="340">
        <f t="shared" si="36"/>
        <v>4.0480380000000062</v>
      </c>
      <c r="BS97" s="340">
        <f t="shared" si="36"/>
        <v>4.0480380000000018</v>
      </c>
      <c r="BT97" s="340">
        <f t="shared" si="36"/>
        <v>4.0480379999999894</v>
      </c>
      <c r="BU97" s="340">
        <f t="shared" si="36"/>
        <v>4.0480379999999991</v>
      </c>
      <c r="BV97" s="340">
        <f t="shared" si="36"/>
        <v>4.0480379999999965</v>
      </c>
      <c r="BX97" s="340">
        <f t="shared" si="37"/>
        <v>4.0480380000000284</v>
      </c>
      <c r="BY97" s="340">
        <f t="shared" si="37"/>
        <v>4.0480380000000258</v>
      </c>
      <c r="BZ97" s="340">
        <f t="shared" si="37"/>
        <v>4.0480380000000347</v>
      </c>
      <c r="CA97" s="340">
        <f t="shared" si="37"/>
        <v>4.0480380000000213</v>
      </c>
      <c r="CB97" s="340">
        <f t="shared" si="37"/>
        <v>4.0480380000000098</v>
      </c>
      <c r="CC97" s="340">
        <f t="shared" si="37"/>
        <v>4.0480380000000533</v>
      </c>
    </row>
    <row r="98" spans="1:81" ht="18.75">
      <c r="A98" s="204"/>
      <c r="B98" s="8">
        <f t="shared" si="26"/>
        <v>2047</v>
      </c>
      <c r="C98" s="302"/>
      <c r="D98" s="313"/>
      <c r="F98" s="340">
        <f t="shared" si="27"/>
        <v>4.0480379999999938</v>
      </c>
      <c r="G98" s="340">
        <f t="shared" si="27"/>
        <v>4.0480379999999903</v>
      </c>
      <c r="H98" s="340">
        <f t="shared" si="27"/>
        <v>4.0480379999999965</v>
      </c>
      <c r="I98" s="340">
        <f t="shared" si="27"/>
        <v>4.0480380000000027</v>
      </c>
      <c r="J98" s="340">
        <f t="shared" si="27"/>
        <v>4.0480379999999831</v>
      </c>
      <c r="K98" s="340">
        <f t="shared" si="27"/>
        <v>4.0480379999999885</v>
      </c>
      <c r="M98" s="340">
        <f t="shared" si="28"/>
        <v>4.0480379999999947</v>
      </c>
      <c r="N98" s="340">
        <f t="shared" si="28"/>
        <v>4.0480379999999938</v>
      </c>
      <c r="O98" s="340">
        <f t="shared" si="28"/>
        <v>4.0480379999999965</v>
      </c>
      <c r="P98" s="340">
        <f t="shared" si="28"/>
        <v>4.048037999999984</v>
      </c>
      <c r="Q98" s="340">
        <f t="shared" si="28"/>
        <v>4.0480379999999911</v>
      </c>
      <c r="R98" s="340">
        <f t="shared" si="28"/>
        <v>4.0480379999999903</v>
      </c>
      <c r="T98" s="340">
        <f t="shared" si="29"/>
        <v>4.0480379999999805</v>
      </c>
      <c r="U98" s="340">
        <f t="shared" si="29"/>
        <v>4.048038</v>
      </c>
      <c r="V98" s="340">
        <f t="shared" si="29"/>
        <v>4.0480379999999938</v>
      </c>
      <c r="W98" s="340">
        <f t="shared" si="29"/>
        <v>4.0480379999999903</v>
      </c>
      <c r="X98" s="340">
        <f t="shared" si="29"/>
        <v>4.0480379999999823</v>
      </c>
      <c r="Y98" s="340">
        <f t="shared" si="29"/>
        <v>4.0480379999999938</v>
      </c>
      <c r="AA98" s="340">
        <f t="shared" si="30"/>
        <v>4.0480379999999778</v>
      </c>
      <c r="AB98" s="340">
        <f t="shared" si="30"/>
        <v>4.0480380000000062</v>
      </c>
      <c r="AC98" s="340">
        <f t="shared" si="30"/>
        <v>4.0480379999999956</v>
      </c>
      <c r="AD98" s="340">
        <f t="shared" si="30"/>
        <v>4.0480379999999903</v>
      </c>
      <c r="AE98" s="340">
        <f t="shared" si="30"/>
        <v>4.0480379999999823</v>
      </c>
      <c r="AF98" s="340">
        <f t="shared" si="30"/>
        <v>4.0480379999999956</v>
      </c>
      <c r="AH98" s="340">
        <f t="shared" si="31"/>
        <v>4.0480379999999787</v>
      </c>
      <c r="AI98" s="340">
        <f t="shared" si="31"/>
        <v>4.0480379999999725</v>
      </c>
      <c r="AJ98" s="340">
        <f t="shared" si="31"/>
        <v>4.0480379999999778</v>
      </c>
      <c r="AK98" s="340">
        <f t="shared" si="31"/>
        <v>4.0480379999999565</v>
      </c>
      <c r="AL98" s="340">
        <f t="shared" si="31"/>
        <v>4.0480380000000054</v>
      </c>
      <c r="AM98" s="340">
        <f t="shared" si="31"/>
        <v>4.0480379999999778</v>
      </c>
      <c r="AO98" s="340">
        <f t="shared" si="32"/>
        <v>4.0480380000000036</v>
      </c>
      <c r="AP98" s="340">
        <f t="shared" si="32"/>
        <v>4.0480380000000054</v>
      </c>
      <c r="AQ98" s="340">
        <f t="shared" si="32"/>
        <v>4.0480380000000284</v>
      </c>
      <c r="AR98" s="340">
        <f t="shared" si="32"/>
        <v>4.0480380000000196</v>
      </c>
      <c r="AS98" s="340">
        <f t="shared" si="32"/>
        <v>4.0480380000000098</v>
      </c>
      <c r="AT98" s="340">
        <f t="shared" si="32"/>
        <v>4.048038</v>
      </c>
      <c r="AV98" s="340">
        <f t="shared" si="33"/>
        <v>4.0480379999999929</v>
      </c>
      <c r="AW98" s="340">
        <f t="shared" si="33"/>
        <v>4.0480379999999974</v>
      </c>
      <c r="AX98" s="340">
        <f t="shared" si="33"/>
        <v>4.0480379999999876</v>
      </c>
      <c r="AY98" s="340">
        <f t="shared" si="33"/>
        <v>4.0480379999999903</v>
      </c>
      <c r="AZ98" s="340">
        <f t="shared" si="33"/>
        <v>4.0480379999999885</v>
      </c>
      <c r="BA98" s="340">
        <f t="shared" si="33"/>
        <v>4.0480380000000098</v>
      </c>
      <c r="BC98" s="340">
        <f t="shared" si="34"/>
        <v>4.0480379999999885</v>
      </c>
      <c r="BD98" s="340">
        <f t="shared" si="34"/>
        <v>4.0480379999999601</v>
      </c>
      <c r="BE98" s="340">
        <f t="shared" si="34"/>
        <v>4.0480379999999601</v>
      </c>
      <c r="BF98" s="340">
        <f t="shared" si="34"/>
        <v>4.0480379999999458</v>
      </c>
      <c r="BG98" s="340">
        <f t="shared" si="34"/>
        <v>4.0480379999999636</v>
      </c>
      <c r="BH98" s="340">
        <f t="shared" si="34"/>
        <v>4.0480379999999458</v>
      </c>
      <c r="BJ98" s="340">
        <f t="shared" si="35"/>
        <v>4.0480379999999982</v>
      </c>
      <c r="BK98" s="340">
        <f t="shared" si="35"/>
        <v>4.0480379999999965</v>
      </c>
      <c r="BL98" s="340">
        <f t="shared" si="35"/>
        <v>4.048038</v>
      </c>
      <c r="BM98" s="340">
        <f t="shared" si="35"/>
        <v>4.0480380000000009</v>
      </c>
      <c r="BN98" s="340">
        <f t="shared" si="35"/>
        <v>4.0480379999999956</v>
      </c>
      <c r="BO98" s="340">
        <f t="shared" si="35"/>
        <v>4.0480379999999947</v>
      </c>
      <c r="BQ98" s="340">
        <f t="shared" si="36"/>
        <v>4.0480379999999894</v>
      </c>
      <c r="BR98" s="340">
        <f t="shared" si="36"/>
        <v>4.0480379999999778</v>
      </c>
      <c r="BS98" s="340">
        <f t="shared" si="36"/>
        <v>4.0480379999999876</v>
      </c>
      <c r="BT98" s="340">
        <f t="shared" si="36"/>
        <v>4.0480380000000018</v>
      </c>
      <c r="BU98" s="340">
        <f t="shared" si="36"/>
        <v>4.0480379999999867</v>
      </c>
      <c r="BV98" s="340">
        <f t="shared" si="36"/>
        <v>4.0480379999999982</v>
      </c>
      <c r="BX98" s="340">
        <f t="shared" si="37"/>
        <v>4.0480379999999618</v>
      </c>
      <c r="BY98" s="340">
        <f t="shared" si="37"/>
        <v>4.0480379999999556</v>
      </c>
      <c r="BZ98" s="340">
        <f t="shared" si="37"/>
        <v>4.048037999999945</v>
      </c>
      <c r="CA98" s="340">
        <f t="shared" si="37"/>
        <v>4.0480379999999636</v>
      </c>
      <c r="CB98" s="340">
        <f t="shared" si="37"/>
        <v>4.0480379999999583</v>
      </c>
      <c r="CC98" s="340">
        <f t="shared" si="37"/>
        <v>4.0480379999999396</v>
      </c>
    </row>
    <row r="99" spans="1:81" ht="18.75">
      <c r="A99" s="204"/>
      <c r="B99" s="8">
        <f t="shared" si="26"/>
        <v>2048</v>
      </c>
      <c r="C99" s="302"/>
      <c r="D99" s="313"/>
      <c r="F99" s="340">
        <f t="shared" ref="F99:K101" si="38">($C58*F58-$C57*F57)/($C57*F57)*100</f>
        <v>4.0480380000000071</v>
      </c>
      <c r="G99" s="340">
        <f t="shared" si="38"/>
        <v>4.0480379999999903</v>
      </c>
      <c r="H99" s="340">
        <f t="shared" si="38"/>
        <v>4.0480379999999974</v>
      </c>
      <c r="I99" s="340">
        <f t="shared" si="38"/>
        <v>4.0480379999999831</v>
      </c>
      <c r="J99" s="340">
        <f t="shared" si="38"/>
        <v>4.0480380000000009</v>
      </c>
      <c r="K99" s="340">
        <f t="shared" si="38"/>
        <v>4.0480379999999947</v>
      </c>
      <c r="M99" s="340">
        <f t="shared" ref="M99:R101" si="39">($C58*M58-$C57*M57)/($C57*M57)*100</f>
        <v>4.0480380000000009</v>
      </c>
      <c r="N99" s="340">
        <f t="shared" si="39"/>
        <v>4.0480380000000089</v>
      </c>
      <c r="O99" s="340">
        <f t="shared" si="39"/>
        <v>4.048037999999984</v>
      </c>
      <c r="P99" s="340">
        <f t="shared" si="39"/>
        <v>4.0480380000000036</v>
      </c>
      <c r="Q99" s="340">
        <f t="shared" si="39"/>
        <v>4.0480379999999965</v>
      </c>
      <c r="R99" s="340">
        <f t="shared" si="39"/>
        <v>4.0480380000000027</v>
      </c>
      <c r="T99" s="340">
        <f t="shared" ref="T99:Y101" si="40">($C58*T58-$C57*T57)/($C57*T57)*100</f>
        <v>4.0480379999999965</v>
      </c>
      <c r="U99" s="340">
        <f t="shared" si="40"/>
        <v>4.0480380000000027</v>
      </c>
      <c r="V99" s="340">
        <f t="shared" si="40"/>
        <v>4.0480380000000089</v>
      </c>
      <c r="W99" s="340">
        <f t="shared" si="40"/>
        <v>4.0480380000000027</v>
      </c>
      <c r="X99" s="340">
        <f t="shared" si="40"/>
        <v>4.0480380000000062</v>
      </c>
      <c r="Y99" s="340">
        <f t="shared" si="40"/>
        <v>4.0480379999999929</v>
      </c>
      <c r="AA99" s="340">
        <f t="shared" ref="AA99:AF101" si="41">($C58*AA58-$C57*AA57)/($C57*AA57)*100</f>
        <v>4.0480380000000027</v>
      </c>
      <c r="AB99" s="340">
        <f t="shared" si="41"/>
        <v>4.0480379999999956</v>
      </c>
      <c r="AC99" s="340">
        <f t="shared" si="41"/>
        <v>4.0480380000000125</v>
      </c>
      <c r="AD99" s="340">
        <f t="shared" si="41"/>
        <v>4.0480380000000009</v>
      </c>
      <c r="AE99" s="340">
        <f t="shared" si="41"/>
        <v>4.0480380000000089</v>
      </c>
      <c r="AF99" s="340">
        <f t="shared" si="41"/>
        <v>4.0480379999999903</v>
      </c>
      <c r="AH99" s="340">
        <f t="shared" ref="AH99:AM101" si="42">($C58*AH58-$C57*AH57)/($C57*AH57)*100</f>
        <v>4.048038</v>
      </c>
      <c r="AI99" s="340">
        <f t="shared" si="42"/>
        <v>4.048037999999992</v>
      </c>
      <c r="AJ99" s="340">
        <f t="shared" si="42"/>
        <v>4.0480380000000125</v>
      </c>
      <c r="AK99" s="340">
        <f t="shared" si="42"/>
        <v>4.048038000000008</v>
      </c>
      <c r="AL99" s="340">
        <f t="shared" si="42"/>
        <v>4.0480379999999974</v>
      </c>
      <c r="AM99" s="340">
        <f t="shared" si="42"/>
        <v>4.0480379999999938</v>
      </c>
      <c r="AO99" s="340">
        <f t="shared" ref="AO99:AT101" si="43">($C58*AO58-$C57*AO57)/($C57*AO57)*100</f>
        <v>4.0480379999999885</v>
      </c>
      <c r="AP99" s="340">
        <f t="shared" si="43"/>
        <v>4.048038</v>
      </c>
      <c r="AQ99" s="340">
        <f t="shared" si="43"/>
        <v>4.048038</v>
      </c>
      <c r="AR99" s="340">
        <f t="shared" si="43"/>
        <v>4.048038</v>
      </c>
      <c r="AS99" s="340">
        <f t="shared" si="43"/>
        <v>4.048038</v>
      </c>
      <c r="AT99" s="340">
        <f t="shared" si="43"/>
        <v>4.0480380000000036</v>
      </c>
      <c r="AV99" s="340">
        <f t="shared" ref="AV99:BA101" si="44">($C58*AV58-$C57*AV57)/($C57*AV57)*100</f>
        <v>4.0480379999999911</v>
      </c>
      <c r="AW99" s="340">
        <f t="shared" si="44"/>
        <v>4.048038</v>
      </c>
      <c r="AX99" s="340">
        <f t="shared" si="44"/>
        <v>4.0480379999999982</v>
      </c>
      <c r="AY99" s="340">
        <f t="shared" si="44"/>
        <v>4.0480380000000054</v>
      </c>
      <c r="AZ99" s="340">
        <f t="shared" si="44"/>
        <v>4.0480380000000071</v>
      </c>
      <c r="BA99" s="340">
        <f t="shared" si="44"/>
        <v>4.0480379999999814</v>
      </c>
      <c r="BC99" s="340">
        <f t="shared" ref="BC99:BH101" si="45">($C58*BC58-$C57*BC57)/($C57*BC57)*100</f>
        <v>4.0480380000000027</v>
      </c>
      <c r="BD99" s="340">
        <f t="shared" si="45"/>
        <v>4.0480380000000338</v>
      </c>
      <c r="BE99" s="340">
        <f t="shared" si="45"/>
        <v>4.0480380000000347</v>
      </c>
      <c r="BF99" s="340">
        <f t="shared" si="45"/>
        <v>4.0480380000000409</v>
      </c>
      <c r="BG99" s="340">
        <f t="shared" si="45"/>
        <v>4.0480380000000284</v>
      </c>
      <c r="BH99" s="340">
        <f t="shared" si="45"/>
        <v>4.0480380000000435</v>
      </c>
      <c r="BJ99" s="340">
        <f t="shared" ref="BJ99:BO101" si="46">($C58*BJ58-$C57*BJ57)/($C57*BJ57)*100</f>
        <v>4.0480379999999592</v>
      </c>
      <c r="BK99" s="340">
        <f t="shared" si="46"/>
        <v>4.0480379999999565</v>
      </c>
      <c r="BL99" s="340">
        <f t="shared" si="46"/>
        <v>4.0480379999999689</v>
      </c>
      <c r="BM99" s="340">
        <f t="shared" si="46"/>
        <v>4.0480379999999556</v>
      </c>
      <c r="BN99" s="340">
        <f t="shared" si="46"/>
        <v>4.048037999999984</v>
      </c>
      <c r="BO99" s="340">
        <f t="shared" si="46"/>
        <v>4.0480379999999876</v>
      </c>
      <c r="BQ99" s="340">
        <f t="shared" ref="BQ99:BV101" si="47">($C58*BQ58-$C57*BQ57)/($C57*BQ57)*100</f>
        <v>4.0480379999999965</v>
      </c>
      <c r="BR99" s="340">
        <f t="shared" si="47"/>
        <v>4.0480379999999974</v>
      </c>
      <c r="BS99" s="340">
        <f t="shared" si="47"/>
        <v>4.0480380000000054</v>
      </c>
      <c r="BT99" s="340">
        <f t="shared" si="47"/>
        <v>4.048037999999992</v>
      </c>
      <c r="BU99" s="340">
        <f t="shared" si="47"/>
        <v>4.0480379999999911</v>
      </c>
      <c r="BV99" s="340">
        <f t="shared" si="47"/>
        <v>4.0480379999999903</v>
      </c>
      <c r="BX99" s="340">
        <f t="shared" ref="BX99:CC101" si="48">($C58*BX58-$C57*BX57)/($C57*BX57)*100</f>
        <v>4.0480379999999716</v>
      </c>
      <c r="BY99" s="340">
        <f t="shared" si="48"/>
        <v>4.0480380000000045</v>
      </c>
      <c r="BZ99" s="340">
        <f t="shared" si="48"/>
        <v>4.048038</v>
      </c>
      <c r="CA99" s="340">
        <f t="shared" si="48"/>
        <v>4.0480379999999876</v>
      </c>
      <c r="CB99" s="340">
        <f t="shared" si="48"/>
        <v>4.0480379999999716</v>
      </c>
      <c r="CC99" s="340">
        <f t="shared" si="48"/>
        <v>4.048038</v>
      </c>
    </row>
    <row r="100" spans="1:81" ht="18.75">
      <c r="A100" s="204"/>
      <c r="B100" s="8">
        <f t="shared" si="26"/>
        <v>2049</v>
      </c>
      <c r="C100" s="302"/>
      <c r="D100" s="313"/>
      <c r="F100" s="340">
        <f t="shared" si="38"/>
        <v>4.0480379999999929</v>
      </c>
      <c r="G100" s="340">
        <f t="shared" si="38"/>
        <v>4.0480380000000054</v>
      </c>
      <c r="H100" s="340">
        <f t="shared" si="38"/>
        <v>4.0480379999999894</v>
      </c>
      <c r="I100" s="340">
        <f t="shared" si="38"/>
        <v>4.0480379999999965</v>
      </c>
      <c r="J100" s="340">
        <f t="shared" si="38"/>
        <v>4.0480379999999982</v>
      </c>
      <c r="K100" s="340">
        <f t="shared" si="38"/>
        <v>4.0480380000000089</v>
      </c>
      <c r="M100" s="340">
        <f t="shared" si="39"/>
        <v>4.0480380000000018</v>
      </c>
      <c r="N100" s="340">
        <f t="shared" si="39"/>
        <v>4.0480379999999831</v>
      </c>
      <c r="O100" s="340">
        <f t="shared" si="39"/>
        <v>4.0480380000000054</v>
      </c>
      <c r="P100" s="340">
        <f t="shared" si="39"/>
        <v>4.0480379999999982</v>
      </c>
      <c r="Q100" s="340">
        <f t="shared" si="39"/>
        <v>4.0480380000000036</v>
      </c>
      <c r="R100" s="340">
        <f t="shared" si="39"/>
        <v>4.0480379999999903</v>
      </c>
      <c r="T100" s="340">
        <f t="shared" si="40"/>
        <v>4.048038</v>
      </c>
      <c r="U100" s="340">
        <f t="shared" si="40"/>
        <v>4.0480379999999903</v>
      </c>
      <c r="V100" s="340">
        <f t="shared" si="40"/>
        <v>4.0480379999999885</v>
      </c>
      <c r="W100" s="340">
        <f t="shared" si="40"/>
        <v>4.0480379999999885</v>
      </c>
      <c r="X100" s="340">
        <f t="shared" si="40"/>
        <v>4.048038</v>
      </c>
      <c r="Y100" s="340">
        <f t="shared" si="40"/>
        <v>4.0480379999999929</v>
      </c>
      <c r="AA100" s="340">
        <f t="shared" si="41"/>
        <v>4.048038</v>
      </c>
      <c r="AB100" s="340">
        <f t="shared" si="41"/>
        <v>4.0480379999999929</v>
      </c>
      <c r="AC100" s="340">
        <f t="shared" si="41"/>
        <v>4.0480379999999991</v>
      </c>
      <c r="AD100" s="340">
        <f t="shared" si="41"/>
        <v>4.0480379999999911</v>
      </c>
      <c r="AE100" s="340">
        <f t="shared" si="41"/>
        <v>4.0480379999999911</v>
      </c>
      <c r="AF100" s="340">
        <f t="shared" si="41"/>
        <v>4.0480379999999965</v>
      </c>
      <c r="AH100" s="340">
        <f t="shared" si="42"/>
        <v>4.0480379999999929</v>
      </c>
      <c r="AI100" s="340">
        <f t="shared" si="42"/>
        <v>4.0480379999999965</v>
      </c>
      <c r="AJ100" s="340">
        <f t="shared" si="42"/>
        <v>4.0480379999999876</v>
      </c>
      <c r="AK100" s="340">
        <f t="shared" si="42"/>
        <v>4.0480380000000018</v>
      </c>
      <c r="AL100" s="340">
        <f t="shared" si="42"/>
        <v>4.0480379999999938</v>
      </c>
      <c r="AM100" s="340">
        <f t="shared" si="42"/>
        <v>4.0480379999999903</v>
      </c>
      <c r="AO100" s="340">
        <f t="shared" si="43"/>
        <v>4.0480380000000089</v>
      </c>
      <c r="AP100" s="340">
        <f t="shared" si="43"/>
        <v>4.0480380000000045</v>
      </c>
      <c r="AQ100" s="340">
        <f t="shared" si="43"/>
        <v>4.0480379999999876</v>
      </c>
      <c r="AR100" s="340">
        <f t="shared" si="43"/>
        <v>4.0480379999999965</v>
      </c>
      <c r="AS100" s="340">
        <f t="shared" si="43"/>
        <v>4.0480380000000133</v>
      </c>
      <c r="AT100" s="340">
        <f t="shared" si="43"/>
        <v>4.0480379999999938</v>
      </c>
      <c r="AV100" s="340">
        <f t="shared" si="44"/>
        <v>4.0480380000000054</v>
      </c>
      <c r="AW100" s="340">
        <f t="shared" si="44"/>
        <v>4.0480379999999965</v>
      </c>
      <c r="AX100" s="340">
        <f t="shared" si="44"/>
        <v>4.0480380000000036</v>
      </c>
      <c r="AY100" s="340">
        <f t="shared" si="44"/>
        <v>4.0480379999999876</v>
      </c>
      <c r="AZ100" s="340">
        <f t="shared" si="44"/>
        <v>4.0480379999999929</v>
      </c>
      <c r="BA100" s="340">
        <f t="shared" si="44"/>
        <v>4.0480380000000133</v>
      </c>
      <c r="BC100" s="340">
        <f t="shared" si="45"/>
        <v>4.0480380000000435</v>
      </c>
      <c r="BD100" s="340">
        <f t="shared" si="45"/>
        <v>4.0480379999999867</v>
      </c>
      <c r="BE100" s="340">
        <f t="shared" si="45"/>
        <v>4.048038</v>
      </c>
      <c r="BF100" s="340">
        <f t="shared" si="45"/>
        <v>4.0480379999999965</v>
      </c>
      <c r="BG100" s="340">
        <f t="shared" si="45"/>
        <v>4.0480380000000089</v>
      </c>
      <c r="BH100" s="340">
        <f t="shared" si="45"/>
        <v>4.0480379999999965</v>
      </c>
      <c r="BJ100" s="340">
        <f t="shared" si="46"/>
        <v>4.0480379999999903</v>
      </c>
      <c r="BK100" s="340">
        <f t="shared" si="46"/>
        <v>4.0480379999999974</v>
      </c>
      <c r="BL100" s="340">
        <f t="shared" si="46"/>
        <v>4.0480379999999965</v>
      </c>
      <c r="BM100" s="340">
        <f t="shared" si="46"/>
        <v>4.048038</v>
      </c>
      <c r="BN100" s="340">
        <f t="shared" si="46"/>
        <v>4.0480379999999929</v>
      </c>
      <c r="BO100" s="340">
        <f t="shared" si="46"/>
        <v>4.0480379999999991</v>
      </c>
      <c r="BQ100" s="340">
        <f t="shared" si="47"/>
        <v>4.0480380000000036</v>
      </c>
      <c r="BR100" s="340">
        <f t="shared" si="47"/>
        <v>4.0480380000000062</v>
      </c>
      <c r="BS100" s="340">
        <f t="shared" si="47"/>
        <v>4.0480379999999956</v>
      </c>
      <c r="BT100" s="340">
        <f t="shared" si="47"/>
        <v>4.048038</v>
      </c>
      <c r="BU100" s="340">
        <f t="shared" si="47"/>
        <v>4.0480380000000009</v>
      </c>
      <c r="BV100" s="340">
        <f t="shared" si="47"/>
        <v>4.0480379999999974</v>
      </c>
      <c r="BX100" s="340">
        <f t="shared" si="48"/>
        <v>4.048038000000016</v>
      </c>
      <c r="BY100" s="340">
        <f t="shared" si="48"/>
        <v>4.0480379999999894</v>
      </c>
      <c r="BZ100" s="340">
        <f t="shared" si="48"/>
        <v>4.0480379999999991</v>
      </c>
      <c r="CA100" s="340">
        <f t="shared" si="48"/>
        <v>4.048038000000008</v>
      </c>
      <c r="CB100" s="340">
        <f t="shared" si="48"/>
        <v>4.0480380000000293</v>
      </c>
      <c r="CC100" s="340">
        <f t="shared" si="48"/>
        <v>4.0480379999999956</v>
      </c>
    </row>
    <row r="101" spans="1:81" ht="18.75">
      <c r="A101" s="204"/>
      <c r="B101" s="67">
        <f t="shared" si="26"/>
        <v>2050</v>
      </c>
      <c r="C101" s="302"/>
      <c r="D101" s="313"/>
      <c r="F101" s="340">
        <f t="shared" si="38"/>
        <v>4.0480380000000027</v>
      </c>
      <c r="G101" s="340">
        <f t="shared" si="38"/>
        <v>4.0480379999999974</v>
      </c>
      <c r="H101" s="340">
        <f t="shared" si="38"/>
        <v>4.048038</v>
      </c>
      <c r="I101" s="340">
        <f t="shared" si="38"/>
        <v>4.0480380000000125</v>
      </c>
      <c r="J101" s="340">
        <f t="shared" si="38"/>
        <v>4.0480380000000062</v>
      </c>
      <c r="K101" s="340">
        <f t="shared" si="38"/>
        <v>4.0480380000000027</v>
      </c>
      <c r="M101" s="340">
        <f t="shared" si="39"/>
        <v>4.0480380000000027</v>
      </c>
      <c r="N101" s="340">
        <f t="shared" si="39"/>
        <v>4.0480380000000125</v>
      </c>
      <c r="O101" s="340">
        <f t="shared" si="39"/>
        <v>4.0480380000000107</v>
      </c>
      <c r="P101" s="340">
        <f t="shared" si="39"/>
        <v>4.0480379999999965</v>
      </c>
      <c r="Q101" s="340">
        <f t="shared" si="39"/>
        <v>4.0480379999999982</v>
      </c>
      <c r="R101" s="340">
        <f t="shared" si="39"/>
        <v>4.048038000000008</v>
      </c>
      <c r="T101" s="340">
        <f t="shared" si="40"/>
        <v>4.0480380000000027</v>
      </c>
      <c r="U101" s="340">
        <f t="shared" si="40"/>
        <v>4.0480379999999982</v>
      </c>
      <c r="V101" s="340">
        <f t="shared" si="40"/>
        <v>4.0480379999999991</v>
      </c>
      <c r="W101" s="340">
        <f t="shared" si="40"/>
        <v>4.048038000000016</v>
      </c>
      <c r="X101" s="340">
        <f t="shared" si="40"/>
        <v>4.0480380000000089</v>
      </c>
      <c r="Y101" s="340">
        <f t="shared" si="40"/>
        <v>4.0480379999999974</v>
      </c>
      <c r="AA101" s="340">
        <f t="shared" si="41"/>
        <v>4.0480380000000027</v>
      </c>
      <c r="AB101" s="340">
        <f t="shared" si="41"/>
        <v>4.0480380000000089</v>
      </c>
      <c r="AC101" s="340">
        <f t="shared" si="41"/>
        <v>4.0480379999999903</v>
      </c>
      <c r="AD101" s="340">
        <f t="shared" si="41"/>
        <v>4.0480380000000098</v>
      </c>
      <c r="AE101" s="340">
        <f t="shared" si="41"/>
        <v>4.0480379999999974</v>
      </c>
      <c r="AF101" s="340">
        <f t="shared" si="41"/>
        <v>4.0480379999999974</v>
      </c>
      <c r="AH101" s="340">
        <f t="shared" si="42"/>
        <v>4.0480380000000054</v>
      </c>
      <c r="AI101" s="340">
        <f t="shared" si="42"/>
        <v>4.048038000000008</v>
      </c>
      <c r="AJ101" s="340">
        <f t="shared" si="42"/>
        <v>4.0480380000000107</v>
      </c>
      <c r="AK101" s="340">
        <f t="shared" si="42"/>
        <v>4.0480379999999903</v>
      </c>
      <c r="AL101" s="340">
        <f t="shared" si="42"/>
        <v>4.0480380000000027</v>
      </c>
      <c r="AM101" s="340">
        <f t="shared" si="42"/>
        <v>4.0480380000000009</v>
      </c>
      <c r="AO101" s="340">
        <f t="shared" si="43"/>
        <v>4.048038</v>
      </c>
      <c r="AP101" s="340">
        <f t="shared" si="43"/>
        <v>4.048037999999992</v>
      </c>
      <c r="AQ101" s="340">
        <f t="shared" si="43"/>
        <v>4.0480380000000054</v>
      </c>
      <c r="AR101" s="340">
        <f t="shared" si="43"/>
        <v>4.0480379999999991</v>
      </c>
      <c r="AS101" s="340">
        <f t="shared" si="43"/>
        <v>4.0480379999999965</v>
      </c>
      <c r="AT101" s="340">
        <f t="shared" si="43"/>
        <v>4.0480379999999965</v>
      </c>
      <c r="AV101" s="340">
        <f t="shared" si="44"/>
        <v>4.0480379999999982</v>
      </c>
      <c r="AW101" s="340">
        <f t="shared" si="44"/>
        <v>4.0480380000000045</v>
      </c>
      <c r="AX101" s="340">
        <f t="shared" si="44"/>
        <v>4.0480380000000027</v>
      </c>
      <c r="AY101" s="340">
        <f t="shared" si="44"/>
        <v>4.0480379999999903</v>
      </c>
      <c r="AZ101" s="340">
        <f t="shared" si="44"/>
        <v>4.0480379999999911</v>
      </c>
      <c r="BA101" s="340">
        <f t="shared" si="44"/>
        <v>4.0480379999999894</v>
      </c>
      <c r="BC101" s="340">
        <f t="shared" si="45"/>
        <v>4.0480379999999538</v>
      </c>
      <c r="BD101" s="340">
        <f t="shared" si="45"/>
        <v>4.0480379999999743</v>
      </c>
      <c r="BE101" s="340">
        <f t="shared" si="45"/>
        <v>4.0480379999999645</v>
      </c>
      <c r="BF101" s="340">
        <f t="shared" si="45"/>
        <v>4.0480379999999627</v>
      </c>
      <c r="BG101" s="340">
        <f t="shared" si="45"/>
        <v>4.0480379999999689</v>
      </c>
      <c r="BH101" s="340">
        <f t="shared" si="45"/>
        <v>4.0480379999999583</v>
      </c>
      <c r="BJ101" s="340">
        <f t="shared" si="46"/>
        <v>4.0480380000000009</v>
      </c>
      <c r="BK101" s="340">
        <f t="shared" si="46"/>
        <v>4.0480380000000009</v>
      </c>
      <c r="BL101" s="340">
        <f t="shared" si="46"/>
        <v>4.0480379999999956</v>
      </c>
      <c r="BM101" s="340">
        <f t="shared" si="46"/>
        <v>4.0480379999999965</v>
      </c>
      <c r="BN101" s="340">
        <f t="shared" si="46"/>
        <v>4.0480379999999929</v>
      </c>
      <c r="BO101" s="340">
        <f t="shared" si="46"/>
        <v>4.0480379999999965</v>
      </c>
      <c r="BQ101" s="340">
        <f t="shared" si="47"/>
        <v>4.0480380000000125</v>
      </c>
      <c r="BR101" s="340">
        <f t="shared" si="47"/>
        <v>4.0480379999999982</v>
      </c>
      <c r="BS101" s="340">
        <f t="shared" si="47"/>
        <v>4.048038</v>
      </c>
      <c r="BT101" s="340">
        <f t="shared" si="47"/>
        <v>4.0480380000000027</v>
      </c>
      <c r="BU101" s="340">
        <f t="shared" si="47"/>
        <v>4.0480380000000036</v>
      </c>
      <c r="BV101" s="340">
        <f t="shared" si="47"/>
        <v>4.0480380000000062</v>
      </c>
      <c r="BX101" s="340">
        <f t="shared" si="48"/>
        <v>4.0480379999999876</v>
      </c>
      <c r="BY101" s="340">
        <f t="shared" si="48"/>
        <v>4.0480380000000089</v>
      </c>
      <c r="BZ101" s="340">
        <f t="shared" si="48"/>
        <v>4.0480380000000045</v>
      </c>
      <c r="CA101" s="340">
        <f t="shared" si="48"/>
        <v>4.0480380000000062</v>
      </c>
      <c r="CB101" s="340">
        <f t="shared" si="48"/>
        <v>4.0480379999999672</v>
      </c>
      <c r="CC101" s="340">
        <f t="shared" si="48"/>
        <v>4.0480380000000054</v>
      </c>
    </row>
  </sheetData>
  <sheetProtection algorithmName="SHA-512" hashValue="hiS78wEJWz6rMxC+de/rshBgAlmFg4tm9W9ypE3Ge5fJYCjmClD1a47q+VMusxR7Q5tSZrovU9CJwB3MDP2JKA==" saltValue="w6QXK2+nexIQGUA9utRUVw==" spinCount="100000" sheet="1" objects="1" scenarios="1"/>
  <mergeCells count="22">
    <mergeCell ref="AO63:AT63"/>
    <mergeCell ref="AV63:BA63"/>
    <mergeCell ref="BC63:BH63"/>
    <mergeCell ref="BJ63:BO63"/>
    <mergeCell ref="BQ63:BV63"/>
    <mergeCell ref="BX63:CC63"/>
    <mergeCell ref="AV22:BA22"/>
    <mergeCell ref="BC22:BH22"/>
    <mergeCell ref="BJ22:BO22"/>
    <mergeCell ref="BQ22:BV22"/>
    <mergeCell ref="BX22:CC22"/>
    <mergeCell ref="F63:K63"/>
    <mergeCell ref="M63:R63"/>
    <mergeCell ref="T63:Y63"/>
    <mergeCell ref="AA63:AF63"/>
    <mergeCell ref="AH63:AM63"/>
    <mergeCell ref="AO22:AT22"/>
    <mergeCell ref="F22:K22"/>
    <mergeCell ref="M22:R22"/>
    <mergeCell ref="T22:Y22"/>
    <mergeCell ref="AA22:AF22"/>
    <mergeCell ref="AH22:AM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Introduction</vt:lpstr>
      <vt:lpstr>Input</vt:lpstr>
      <vt:lpstr>P Matrix</vt:lpstr>
      <vt:lpstr>Output</vt:lpstr>
      <vt:lpstr>Type of service</vt:lpstr>
      <vt:lpstr>Private spending by service</vt:lpstr>
      <vt:lpstr>Provincial spending Projection </vt:lpstr>
      <vt:lpstr>Provincial spending by services</vt:lpstr>
      <vt:lpstr>Prvn. prvt spending by services</vt:lpstr>
      <vt:lpstr>Data for Graph A</vt:lpstr>
      <vt:lpstr>Data for Graph B</vt:lpstr>
      <vt:lpstr>Data for Graph C</vt:lpstr>
      <vt:lpstr>Data for Graph D</vt:lpstr>
      <vt:lpstr>CANSIM population ratio</vt:lpstr>
      <vt:lpstr>Terr. Combined</vt:lpstr>
      <vt:lpstr>yearlimit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Wang</dc:creator>
  <cp:lastModifiedBy>Administrator</cp:lastModifiedBy>
  <cp:lastPrinted>2018-01-09T18:46:33Z</cp:lastPrinted>
  <dcterms:created xsi:type="dcterms:W3CDTF">2015-10-07T14:59:06Z</dcterms:created>
  <dcterms:modified xsi:type="dcterms:W3CDTF">2018-03-12T16:04:17Z</dcterms:modified>
</cp:coreProperties>
</file>