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Mai\cms-staging.soa.org\files\resources\research-reports\2018\"/>
    </mc:Choice>
  </mc:AlternateContent>
  <bookViews>
    <workbookView xWindow="0" yWindow="0" windowWidth="28800" windowHeight="11835"/>
  </bookViews>
  <sheets>
    <sheet name="Introduction" sheetId="30" r:id="rId1"/>
    <sheet name="Input" sheetId="4" r:id="rId2"/>
    <sheet name="P Matrix" sheetId="1" r:id="rId3"/>
    <sheet name="Output" sheetId="29" r:id="rId4"/>
    <sheet name="Type of service" sheetId="18" r:id="rId5"/>
    <sheet name="Private spending by service" sheetId="23" r:id="rId6"/>
    <sheet name="Provincial spending Projection " sheetId="8" r:id="rId7"/>
    <sheet name="Provincial spending by services" sheetId="16" r:id="rId8"/>
    <sheet name="Prvn. prvt spending by services" sheetId="27" r:id="rId9"/>
    <sheet name="Data for Graph A" sheetId="25" r:id="rId10"/>
    <sheet name="Data for Graph B" sheetId="24" r:id="rId11"/>
    <sheet name="Data for Graph C" sheetId="9" r:id="rId12"/>
    <sheet name="Data for Graph D" sheetId="22" r:id="rId13"/>
    <sheet name="CANSIM population ratio" sheetId="13" state="hidden" r:id="rId14"/>
    <sheet name="Terr. Combined" sheetId="15" state="hidden" r:id="rId15"/>
  </sheets>
  <definedNames>
    <definedName name="yearlimit">Input!$A$40:$A$45</definedName>
  </definedNames>
  <calcPr calcId="171027"/>
</workbook>
</file>

<file path=xl/calcChain.xml><?xml version="1.0" encoding="utf-8"?>
<calcChain xmlns="http://schemas.openxmlformats.org/spreadsheetml/2006/main">
  <c r="H36" i="4" l="1"/>
  <c r="I36" i="4" l="1"/>
  <c r="D22" i="23" l="1"/>
  <c r="C22" i="23"/>
  <c r="AA36" i="8" l="1"/>
  <c r="F10" i="1"/>
  <c r="F6" i="29"/>
  <c r="BE36" i="8" l="1"/>
  <c r="AZ36" i="8"/>
  <c r="AU36" i="8"/>
  <c r="AP36" i="8"/>
  <c r="AK36" i="8"/>
  <c r="AF36" i="8"/>
  <c r="V36" i="8"/>
  <c r="Q36" i="8"/>
  <c r="L36" i="8"/>
  <c r="G36" i="8"/>
  <c r="B18" i="23"/>
  <c r="C17" i="23" s="1"/>
  <c r="B72" i="27" l="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31" i="27"/>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A27" i="27"/>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B90" i="16" l="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K35" i="8"/>
  <c r="AY35" i="8" l="1"/>
  <c r="AT35" i="8"/>
  <c r="Z35" i="8"/>
  <c r="AE35" i="8"/>
  <c r="BI35" i="8"/>
  <c r="BD35" i="8"/>
  <c r="AO35" i="8"/>
  <c r="AJ35" i="8"/>
  <c r="U35" i="8"/>
  <c r="P35" i="8"/>
  <c r="O77" i="25"/>
  <c r="B29" i="23" l="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A25" i="23"/>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C16" i="23"/>
  <c r="C13" i="23"/>
  <c r="C12" i="23"/>
  <c r="C11" i="23"/>
  <c r="AH22" i="23" l="1"/>
  <c r="AI22" i="23" s="1"/>
  <c r="N22" i="23"/>
  <c r="O22" i="23" s="1"/>
  <c r="X22" i="23"/>
  <c r="Y22" i="23" s="1"/>
  <c r="S22" i="23"/>
  <c r="T22" i="23" s="1"/>
  <c r="I22" i="23"/>
  <c r="J22" i="23" s="1"/>
  <c r="AC22" i="23"/>
  <c r="AD22" i="23" s="1"/>
  <c r="C15" i="23"/>
  <c r="C14" i="23"/>
  <c r="C18" i="23" l="1"/>
  <c r="CA4" i="22" l="1"/>
  <c r="CA5" i="22"/>
  <c r="CA6" i="22"/>
  <c r="CA7" i="22"/>
  <c r="CA8" i="22"/>
  <c r="CA9" i="22"/>
  <c r="CA10" i="22"/>
  <c r="CA11" i="22"/>
  <c r="CA12" i="22"/>
  <c r="CA13" i="22"/>
  <c r="CA14" i="22"/>
  <c r="CA15" i="22"/>
  <c r="CA16" i="22"/>
  <c r="CA17" i="22"/>
  <c r="CA18" i="22"/>
  <c r="CA19" i="22"/>
  <c r="CA20" i="22"/>
  <c r="CA21" i="22"/>
  <c r="CA22" i="22"/>
  <c r="CA23" i="22"/>
  <c r="CA24" i="22"/>
  <c r="CA25" i="22"/>
  <c r="CA26" i="22"/>
  <c r="CA27" i="22"/>
  <c r="CA28" i="22"/>
  <c r="CA29" i="22"/>
  <c r="CA30" i="22"/>
  <c r="CA31" i="22"/>
  <c r="CA32" i="22"/>
  <c r="CA33" i="22"/>
  <c r="CA34" i="22"/>
  <c r="CA35" i="22"/>
  <c r="CA36" i="22"/>
  <c r="CA37" i="22"/>
  <c r="CA38" i="22"/>
  <c r="CA39" i="22"/>
  <c r="CA40" i="22"/>
  <c r="CA41" i="22"/>
  <c r="CA42" i="22"/>
  <c r="CA43" i="22"/>
  <c r="CA3" i="22"/>
  <c r="D26" i="18" l="1"/>
  <c r="C26" i="18"/>
  <c r="X26" i="18" s="1"/>
  <c r="B33" i="18"/>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A29" i="18"/>
  <c r="AI27" i="18"/>
  <c r="AI26" i="18"/>
  <c r="B17" i="18"/>
  <c r="C13" i="18" s="1"/>
  <c r="A30" i="18" l="1"/>
  <c r="S30" i="18" s="1"/>
  <c r="W26" i="23" s="1"/>
  <c r="S28" i="18"/>
  <c r="W24" i="23" s="1"/>
  <c r="S29" i="18"/>
  <c r="W25" i="23" s="1"/>
  <c r="AF26" i="18"/>
  <c r="H26" i="18"/>
  <c r="L26" i="18"/>
  <c r="AB26" i="18"/>
  <c r="P26" i="18"/>
  <c r="T26" i="18"/>
  <c r="C11" i="18"/>
  <c r="C14" i="18"/>
  <c r="C12" i="18"/>
  <c r="C10" i="18"/>
  <c r="G28" i="18" s="1"/>
  <c r="C16" i="18"/>
  <c r="C15" i="18"/>
  <c r="H24" i="23" l="1"/>
  <c r="G29" i="18"/>
  <c r="H25" i="23" s="1"/>
  <c r="A31" i="18"/>
  <c r="W31" i="18" s="1"/>
  <c r="G30" i="18"/>
  <c r="H26" i="23" s="1"/>
  <c r="W28" i="18"/>
  <c r="W30" i="18"/>
  <c r="W29" i="18"/>
  <c r="AE30" i="18"/>
  <c r="AG26" i="23" s="1"/>
  <c r="AE29" i="18"/>
  <c r="AG25" i="23" s="1"/>
  <c r="AE28" i="18"/>
  <c r="AG24" i="23" s="1"/>
  <c r="O29" i="18"/>
  <c r="R25" i="23" s="1"/>
  <c r="O28" i="18"/>
  <c r="R24" i="23" s="1"/>
  <c r="O30" i="18"/>
  <c r="R26" i="23" s="1"/>
  <c r="AA29" i="18"/>
  <c r="AB25" i="23" s="1"/>
  <c r="AA30" i="18"/>
  <c r="AB26" i="23" s="1"/>
  <c r="AA28" i="18"/>
  <c r="AB24" i="23" s="1"/>
  <c r="K29" i="18"/>
  <c r="M25" i="23" s="1"/>
  <c r="K28" i="18"/>
  <c r="M24" i="23" s="1"/>
  <c r="K31" i="18"/>
  <c r="M27" i="23" s="1"/>
  <c r="K30" i="18"/>
  <c r="M26" i="23" s="1"/>
  <c r="I45" i="25"/>
  <c r="I44" i="25"/>
  <c r="I43" i="25"/>
  <c r="C17" i="18"/>
  <c r="AA31" i="18" l="1"/>
  <c r="AB27" i="23" s="1"/>
  <c r="O31" i="18"/>
  <c r="R27" i="23" s="1"/>
  <c r="AE31" i="18"/>
  <c r="AG27" i="23" s="1"/>
  <c r="A32" i="18"/>
  <c r="G31" i="18"/>
  <c r="H27" i="23" s="1"/>
  <c r="S31" i="18"/>
  <c r="W27" i="23" s="1"/>
  <c r="C44" i="25"/>
  <c r="C43" i="25"/>
  <c r="C45" i="25"/>
  <c r="K44" i="25"/>
  <c r="M45" i="25"/>
  <c r="E45" i="25"/>
  <c r="K45" i="25"/>
  <c r="O44" i="25"/>
  <c r="G44" i="25"/>
  <c r="O45" i="25"/>
  <c r="M43" i="25"/>
  <c r="E43" i="25"/>
  <c r="M44" i="25"/>
  <c r="E44" i="25"/>
  <c r="G45" i="25"/>
  <c r="K46" i="25"/>
  <c r="G46" i="25"/>
  <c r="K43" i="25"/>
  <c r="G43" i="25"/>
  <c r="O43" i="25"/>
  <c r="E46" i="25"/>
  <c r="AI30" i="18"/>
  <c r="AI29" i="18"/>
  <c r="AI28" i="18"/>
  <c r="M46" i="25" l="1"/>
  <c r="I46" i="25"/>
  <c r="AI31" i="18"/>
  <c r="C46" i="25"/>
  <c r="A33" i="18"/>
  <c r="G32" i="18"/>
  <c r="H28" i="23" s="1"/>
  <c r="S32" i="18"/>
  <c r="W28" i="23" s="1"/>
  <c r="W32" i="18"/>
  <c r="AA32" i="18"/>
  <c r="AB28" i="23" s="1"/>
  <c r="K32" i="18"/>
  <c r="M28" i="23" s="1"/>
  <c r="AE32" i="18"/>
  <c r="AG28" i="23" s="1"/>
  <c r="O32" i="18"/>
  <c r="R28" i="23" s="1"/>
  <c r="C47" i="25" l="1"/>
  <c r="AI32" i="18"/>
  <c r="M47" i="25"/>
  <c r="O46" i="25"/>
  <c r="I47" i="25"/>
  <c r="E47" i="25"/>
  <c r="A34" i="18"/>
  <c r="G33" i="18"/>
  <c r="H29" i="23" s="1"/>
  <c r="S33" i="18"/>
  <c r="W29" i="23" s="1"/>
  <c r="W33" i="18"/>
  <c r="AA33" i="18"/>
  <c r="AB29" i="23" s="1"/>
  <c r="O33" i="18"/>
  <c r="R29" i="23" s="1"/>
  <c r="AE33" i="18"/>
  <c r="AG29" i="23" s="1"/>
  <c r="K33" i="18"/>
  <c r="M29" i="23" s="1"/>
  <c r="G47" i="25"/>
  <c r="K47" i="25"/>
  <c r="K48" i="25" l="1"/>
  <c r="O47" i="25"/>
  <c r="M48" i="25"/>
  <c r="A35" i="18"/>
  <c r="G34" i="18"/>
  <c r="H30" i="23" s="1"/>
  <c r="S34" i="18"/>
  <c r="W30" i="23" s="1"/>
  <c r="K34" i="18"/>
  <c r="M30" i="23" s="1"/>
  <c r="AE34" i="18"/>
  <c r="AG30" i="23" s="1"/>
  <c r="O34" i="18"/>
  <c r="R30" i="23" s="1"/>
  <c r="AA34" i="18"/>
  <c r="AB30" i="23" s="1"/>
  <c r="W34" i="18"/>
  <c r="E48" i="25"/>
  <c r="I48" i="25"/>
  <c r="G48" i="25"/>
  <c r="C48" i="25"/>
  <c r="AI33" i="18"/>
  <c r="I49" i="25" l="1"/>
  <c r="C49" i="25"/>
  <c r="AI34" i="18"/>
  <c r="O48" i="25"/>
  <c r="A36" i="18"/>
  <c r="G35" i="18"/>
  <c r="H31" i="23" s="1"/>
  <c r="S35" i="18"/>
  <c r="W31" i="23" s="1"/>
  <c r="W35" i="18"/>
  <c r="O35" i="18"/>
  <c r="R31" i="23" s="1"/>
  <c r="AE35" i="18"/>
  <c r="AG31" i="23" s="1"/>
  <c r="K35" i="18"/>
  <c r="M31" i="23" s="1"/>
  <c r="AA35" i="18"/>
  <c r="AB31" i="23" s="1"/>
  <c r="M49" i="25"/>
  <c r="G49" i="25"/>
  <c r="K49" i="25"/>
  <c r="E49" i="25"/>
  <c r="G50" i="25" l="1"/>
  <c r="A37" i="18"/>
  <c r="G36" i="18"/>
  <c r="H32" i="23" s="1"/>
  <c r="S36" i="18"/>
  <c r="W32" i="23" s="1"/>
  <c r="O36" i="18"/>
  <c r="R32" i="23" s="1"/>
  <c r="AA36" i="18"/>
  <c r="AB32" i="23" s="1"/>
  <c r="W36" i="18"/>
  <c r="AE36" i="18"/>
  <c r="AG32" i="23" s="1"/>
  <c r="K36" i="18"/>
  <c r="M32" i="23" s="1"/>
  <c r="K50" i="25"/>
  <c r="E50" i="25"/>
  <c r="I50" i="25"/>
  <c r="M50" i="25"/>
  <c r="O49" i="25"/>
  <c r="AI35" i="18"/>
  <c r="C50" i="25"/>
  <c r="C51" i="25" l="1"/>
  <c r="AI36" i="18"/>
  <c r="M51" i="25"/>
  <c r="A38" i="18"/>
  <c r="G37" i="18"/>
  <c r="H33" i="23" s="1"/>
  <c r="S37" i="18"/>
  <c r="W33" i="23" s="1"/>
  <c r="W37" i="18"/>
  <c r="AE37" i="18"/>
  <c r="AG33" i="23" s="1"/>
  <c r="K37" i="18"/>
  <c r="M33" i="23" s="1"/>
  <c r="O37" i="18"/>
  <c r="R33" i="23" s="1"/>
  <c r="AA37" i="18"/>
  <c r="AB33" i="23" s="1"/>
  <c r="E51" i="25"/>
  <c r="G51" i="25"/>
  <c r="K51" i="25"/>
  <c r="O50" i="25"/>
  <c r="I51" i="25"/>
  <c r="G52" i="25" l="1"/>
  <c r="G38" i="18"/>
  <c r="H34" i="23" s="1"/>
  <c r="AI37" i="18"/>
  <c r="C52" i="25"/>
  <c r="O51" i="25"/>
  <c r="A39" i="18"/>
  <c r="S38" i="18"/>
  <c r="W34" i="23" s="1"/>
  <c r="AE38" i="18"/>
  <c r="AG34" i="23" s="1"/>
  <c r="K38" i="18"/>
  <c r="M34" i="23" s="1"/>
  <c r="O38" i="18"/>
  <c r="R34" i="23" s="1"/>
  <c r="AA38" i="18"/>
  <c r="AB34" i="23" s="1"/>
  <c r="I52" i="25"/>
  <c r="E52" i="25"/>
  <c r="M52" i="25"/>
  <c r="W38" i="18"/>
  <c r="K52" i="25"/>
  <c r="W39" i="18" l="1"/>
  <c r="K53" i="25"/>
  <c r="AE39" i="18"/>
  <c r="AG35" i="23" s="1"/>
  <c r="O52" i="25"/>
  <c r="AA39" i="18"/>
  <c r="AB35" i="23" s="1"/>
  <c r="M53" i="25"/>
  <c r="I53" i="25"/>
  <c r="K39" i="18"/>
  <c r="M35" i="23" s="1"/>
  <c r="E53" i="25"/>
  <c r="G39" i="18"/>
  <c r="H35" i="23" s="1"/>
  <c r="AI38" i="18"/>
  <c r="C53" i="25"/>
  <c r="O39" i="18"/>
  <c r="R35" i="23" s="1"/>
  <c r="G53" i="25"/>
  <c r="A40" i="18"/>
  <c r="S39" i="18"/>
  <c r="W35" i="23" s="1"/>
  <c r="K40" i="18" l="1"/>
  <c r="M36" i="23" s="1"/>
  <c r="E54" i="25"/>
  <c r="G40" i="18"/>
  <c r="H36" i="23" s="1"/>
  <c r="C54" i="25"/>
  <c r="AI39" i="18"/>
  <c r="AA40" i="18"/>
  <c r="AB36" i="23" s="1"/>
  <c r="M54" i="25"/>
  <c r="I54" i="25"/>
  <c r="O40" i="18"/>
  <c r="R36" i="23" s="1"/>
  <c r="G54" i="25"/>
  <c r="A41" i="18"/>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S40" i="18"/>
  <c r="W36" i="23" s="1"/>
  <c r="AE40" i="18"/>
  <c r="AG36" i="23" s="1"/>
  <c r="O53" i="25"/>
  <c r="W40" i="18"/>
  <c r="K54" i="25"/>
  <c r="AE41" i="18" l="1"/>
  <c r="AG37" i="23" s="1"/>
  <c r="O54" i="25"/>
  <c r="G41" i="18"/>
  <c r="H37" i="23" s="1"/>
  <c r="C55" i="25"/>
  <c r="AI40" i="18"/>
  <c r="O41" i="18"/>
  <c r="R37" i="23" s="1"/>
  <c r="G55" i="25"/>
  <c r="AA41" i="18"/>
  <c r="AB37" i="23" s="1"/>
  <c r="M55" i="25"/>
  <c r="W41" i="18"/>
  <c r="K55" i="25"/>
  <c r="S41" i="18"/>
  <c r="W37" i="23" s="1"/>
  <c r="I55" i="25"/>
  <c r="K41" i="18"/>
  <c r="M37" i="23" s="1"/>
  <c r="E55" i="25"/>
  <c r="K42" i="18" l="1"/>
  <c r="M38" i="23" s="1"/>
  <c r="E56" i="25"/>
  <c r="S42" i="18"/>
  <c r="W38" i="23" s="1"/>
  <c r="I56" i="25"/>
  <c r="W42" i="18"/>
  <c r="K56" i="25"/>
  <c r="O42" i="18"/>
  <c r="R38" i="23" s="1"/>
  <c r="G56" i="25"/>
  <c r="G42" i="18"/>
  <c r="H38" i="23" s="1"/>
  <c r="AI41" i="18"/>
  <c r="C56" i="25"/>
  <c r="AA42" i="18"/>
  <c r="AB38" i="23" s="1"/>
  <c r="M56" i="25"/>
  <c r="AE42" i="18"/>
  <c r="AG38" i="23" s="1"/>
  <c r="O55" i="25"/>
  <c r="O43" i="18" l="1"/>
  <c r="R39" i="23" s="1"/>
  <c r="G57" i="25"/>
  <c r="G43" i="18"/>
  <c r="H39" i="23" s="1"/>
  <c r="C57" i="25"/>
  <c r="AI42" i="18"/>
  <c r="AA43" i="18"/>
  <c r="AB39" i="23" s="1"/>
  <c r="M57" i="25"/>
  <c r="S43" i="18"/>
  <c r="W39" i="23" s="1"/>
  <c r="I57" i="25"/>
  <c r="AE43" i="18"/>
  <c r="AG39" i="23" s="1"/>
  <c r="O56" i="25"/>
  <c r="W43" i="18"/>
  <c r="K57" i="25"/>
  <c r="K43" i="18"/>
  <c r="M39" i="23" s="1"/>
  <c r="E57" i="25"/>
  <c r="G44" i="18" l="1"/>
  <c r="H40" i="23" s="1"/>
  <c r="AI43" i="18"/>
  <c r="C58" i="25"/>
  <c r="W44" i="18"/>
  <c r="K58" i="25"/>
  <c r="AE44" i="18"/>
  <c r="AG40" i="23" s="1"/>
  <c r="O57" i="25"/>
  <c r="AA44" i="18"/>
  <c r="AB40" i="23" s="1"/>
  <c r="M58" i="25"/>
  <c r="K44" i="18"/>
  <c r="M40" i="23" s="1"/>
  <c r="E58" i="25"/>
  <c r="S44" i="18"/>
  <c r="W40" i="23" s="1"/>
  <c r="I58" i="25"/>
  <c r="O44" i="18"/>
  <c r="R40" i="23" s="1"/>
  <c r="G58" i="25"/>
  <c r="AE45" i="18" l="1"/>
  <c r="AG41" i="23" s="1"/>
  <c r="O58" i="25"/>
  <c r="AA45" i="18"/>
  <c r="AB41" i="23" s="1"/>
  <c r="M59" i="25"/>
  <c r="S45" i="18"/>
  <c r="W41" i="23" s="1"/>
  <c r="I59" i="25"/>
  <c r="O45" i="18"/>
  <c r="R41" i="23" s="1"/>
  <c r="G59" i="25"/>
  <c r="W45" i="18"/>
  <c r="K59" i="25"/>
  <c r="G45" i="18"/>
  <c r="H41" i="23" s="1"/>
  <c r="AI44" i="18"/>
  <c r="C59" i="25"/>
  <c r="K45" i="18"/>
  <c r="M41" i="23" s="1"/>
  <c r="E59" i="25"/>
  <c r="AA46" i="18" l="1"/>
  <c r="AB42" i="23" s="1"/>
  <c r="M60" i="25"/>
  <c r="W46" i="18"/>
  <c r="K60" i="25"/>
  <c r="S46" i="18"/>
  <c r="W42" i="23" s="1"/>
  <c r="I60" i="25"/>
  <c r="O46" i="18"/>
  <c r="R42" i="23" s="1"/>
  <c r="G60" i="25"/>
  <c r="K46" i="18"/>
  <c r="M42" i="23" s="1"/>
  <c r="E60" i="25"/>
  <c r="G46" i="18"/>
  <c r="H42" i="23" s="1"/>
  <c r="AI45" i="18"/>
  <c r="C60" i="25"/>
  <c r="AE46" i="18"/>
  <c r="AG42" i="23" s="1"/>
  <c r="O59" i="25"/>
  <c r="AE47" i="18" l="1"/>
  <c r="AG43" i="23" s="1"/>
  <c r="O60" i="25"/>
  <c r="K47" i="18"/>
  <c r="M43" i="23" s="1"/>
  <c r="E61" i="25"/>
  <c r="S47" i="18"/>
  <c r="W43" i="23" s="1"/>
  <c r="I61" i="25"/>
  <c r="W47" i="18"/>
  <c r="K61" i="25"/>
  <c r="G47" i="18"/>
  <c r="H43" i="23" s="1"/>
  <c r="C61" i="25"/>
  <c r="AI46" i="18"/>
  <c r="O47" i="18"/>
  <c r="R43" i="23" s="1"/>
  <c r="G61" i="25"/>
  <c r="AA47" i="18"/>
  <c r="AB43" i="23" s="1"/>
  <c r="M61" i="25"/>
  <c r="O48" i="18" l="1"/>
  <c r="R44" i="23" s="1"/>
  <c r="G62" i="25"/>
  <c r="W48" i="18"/>
  <c r="K62" i="25"/>
  <c r="K48" i="18"/>
  <c r="M44" i="23" s="1"/>
  <c r="E62" i="25"/>
  <c r="G48" i="18"/>
  <c r="H44" i="23" s="1"/>
  <c r="AI47" i="18"/>
  <c r="C62" i="25"/>
  <c r="AA48" i="18"/>
  <c r="AB44" i="23" s="1"/>
  <c r="M62" i="25"/>
  <c r="S48" i="18"/>
  <c r="W44" i="23" s="1"/>
  <c r="I62" i="25"/>
  <c r="AE48" i="18"/>
  <c r="AG44" i="23" s="1"/>
  <c r="O61" i="25"/>
  <c r="S49" i="18" l="1"/>
  <c r="W45" i="23" s="1"/>
  <c r="I63" i="25"/>
  <c r="K49" i="18"/>
  <c r="M45" i="23" s="1"/>
  <c r="E63" i="25"/>
  <c r="W49" i="18"/>
  <c r="K63" i="25"/>
  <c r="AE49" i="18"/>
  <c r="AG45" i="23" s="1"/>
  <c r="O62" i="25"/>
  <c r="AA49" i="18"/>
  <c r="AB45" i="23" s="1"/>
  <c r="M63" i="25"/>
  <c r="G49" i="18"/>
  <c r="H45" i="23" s="1"/>
  <c r="AI48" i="18"/>
  <c r="C63" i="25"/>
  <c r="O49" i="18"/>
  <c r="R45" i="23" s="1"/>
  <c r="G63" i="25"/>
  <c r="AA50" i="18" l="1"/>
  <c r="AB46" i="23" s="1"/>
  <c r="M64" i="25"/>
  <c r="K50" i="18"/>
  <c r="M46" i="23" s="1"/>
  <c r="E64" i="25"/>
  <c r="O50" i="18"/>
  <c r="R46" i="23" s="1"/>
  <c r="G64" i="25"/>
  <c r="G50" i="18"/>
  <c r="H46" i="23" s="1"/>
  <c r="AI49" i="18"/>
  <c r="C64" i="25"/>
  <c r="S50" i="18"/>
  <c r="W46" i="23" s="1"/>
  <c r="I64" i="25"/>
  <c r="AE50" i="18"/>
  <c r="AG46" i="23" s="1"/>
  <c r="O63" i="25"/>
  <c r="W50" i="18"/>
  <c r="K64" i="25"/>
  <c r="K51" i="18" l="1"/>
  <c r="M47" i="23" s="1"/>
  <c r="E65" i="25"/>
  <c r="AE51" i="18"/>
  <c r="AG47" i="23" s="1"/>
  <c r="O64" i="25"/>
  <c r="O51" i="18"/>
  <c r="R47" i="23" s="1"/>
  <c r="G65" i="25"/>
  <c r="W51" i="18"/>
  <c r="K65" i="25"/>
  <c r="S51" i="18"/>
  <c r="W47" i="23" s="1"/>
  <c r="I65" i="25"/>
  <c r="G51" i="18"/>
  <c r="H47" i="23" s="1"/>
  <c r="C65" i="25"/>
  <c r="AI50" i="18"/>
  <c r="AA51" i="18"/>
  <c r="AB47" i="23" s="1"/>
  <c r="M65" i="25"/>
  <c r="W52" i="18" l="1"/>
  <c r="K66" i="25"/>
  <c r="AE52" i="18"/>
  <c r="AG48" i="23" s="1"/>
  <c r="O65" i="25"/>
  <c r="S52" i="18"/>
  <c r="W48" i="23" s="1"/>
  <c r="I66" i="25"/>
  <c r="AA52" i="18"/>
  <c r="AB48" i="23" s="1"/>
  <c r="M66" i="25"/>
  <c r="G52" i="18"/>
  <c r="H48" i="23" s="1"/>
  <c r="AI51" i="18"/>
  <c r="C66" i="25"/>
  <c r="K52" i="18"/>
  <c r="M48" i="23" s="1"/>
  <c r="E66" i="25"/>
  <c r="O52" i="18"/>
  <c r="R48" i="23" s="1"/>
  <c r="G66" i="25"/>
  <c r="O53" i="18" l="1"/>
  <c r="R49" i="23" s="1"/>
  <c r="G67" i="25"/>
  <c r="K53" i="18"/>
  <c r="M49" i="23" s="1"/>
  <c r="E67" i="25"/>
  <c r="G53" i="18"/>
  <c r="H49" i="23" s="1"/>
  <c r="C67" i="25"/>
  <c r="AI52" i="18"/>
  <c r="S53" i="18"/>
  <c r="W49" i="23" s="1"/>
  <c r="I67" i="25"/>
  <c r="AA53" i="18"/>
  <c r="AB49" i="23" s="1"/>
  <c r="M67" i="25"/>
  <c r="AE53" i="18"/>
  <c r="AG49" i="23" s="1"/>
  <c r="O66" i="25"/>
  <c r="W53" i="18"/>
  <c r="K67" i="25"/>
  <c r="AE54" i="18" l="1"/>
  <c r="AG50" i="23" s="1"/>
  <c r="O67" i="25"/>
  <c r="W54" i="18"/>
  <c r="K68" i="25"/>
  <c r="K54" i="18"/>
  <c r="M50" i="23" s="1"/>
  <c r="E68" i="25"/>
  <c r="AA54" i="18"/>
  <c r="AB50" i="23" s="1"/>
  <c r="M68" i="25"/>
  <c r="S54" i="18"/>
  <c r="W50" i="23" s="1"/>
  <c r="I68" i="25"/>
  <c r="G54" i="18"/>
  <c r="H50" i="23" s="1"/>
  <c r="C68" i="25"/>
  <c r="AI53" i="18"/>
  <c r="O54" i="18"/>
  <c r="R50" i="23" s="1"/>
  <c r="G68" i="25"/>
  <c r="S55" i="18" l="1"/>
  <c r="W51" i="23" s="1"/>
  <c r="I69" i="25"/>
  <c r="K55" i="18"/>
  <c r="M51" i="23" s="1"/>
  <c r="E69" i="25"/>
  <c r="W55" i="18"/>
  <c r="K69" i="25"/>
  <c r="O55" i="18"/>
  <c r="R51" i="23" s="1"/>
  <c r="G69" i="25"/>
  <c r="G55" i="18"/>
  <c r="H51" i="23" s="1"/>
  <c r="C69" i="25"/>
  <c r="AI54" i="18"/>
  <c r="AA55" i="18"/>
  <c r="AB51" i="23" s="1"/>
  <c r="M69" i="25"/>
  <c r="AE55" i="18"/>
  <c r="AG51" i="23" s="1"/>
  <c r="O68" i="25"/>
  <c r="BH34" i="8"/>
  <c r="BH35" i="8"/>
  <c r="CA24" i="27" l="1"/>
  <c r="CC24" i="27"/>
  <c r="CB24" i="27"/>
  <c r="BX24" i="27"/>
  <c r="BZ24" i="27"/>
  <c r="BY24" i="27"/>
  <c r="CN42" i="16"/>
  <c r="CM42" i="16"/>
  <c r="CL42" i="16"/>
  <c r="CJ42" i="16"/>
  <c r="CH42" i="16"/>
  <c r="CK42" i="16"/>
  <c r="CI42" i="16"/>
  <c r="BX25" i="27"/>
  <c r="CB25" i="27"/>
  <c r="CC25" i="27"/>
  <c r="CA25" i="27"/>
  <c r="BY25" i="27"/>
  <c r="BZ25" i="27"/>
  <c r="CN43" i="16"/>
  <c r="CM43" i="16"/>
  <c r="CL43" i="16"/>
  <c r="CJ43" i="16"/>
  <c r="CH43" i="16"/>
  <c r="CK43" i="16"/>
  <c r="CI43" i="16"/>
  <c r="AE56" i="18"/>
  <c r="AG52" i="23" s="1"/>
  <c r="O69" i="25"/>
  <c r="O56" i="18"/>
  <c r="R52" i="23" s="1"/>
  <c r="G70" i="25"/>
  <c r="AA56" i="18"/>
  <c r="AB52" i="23" s="1"/>
  <c r="M70" i="25"/>
  <c r="G56" i="18"/>
  <c r="H52" i="23" s="1"/>
  <c r="C70" i="25"/>
  <c r="AI55" i="18"/>
  <c r="K56" i="18"/>
  <c r="M52" i="23" s="1"/>
  <c r="E70" i="25"/>
  <c r="W56" i="18"/>
  <c r="K70" i="25"/>
  <c r="S56" i="18"/>
  <c r="W52" i="23" s="1"/>
  <c r="I70" i="25"/>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A45" i="16"/>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S42" i="15"/>
  <c r="BF42" i="15" s="1"/>
  <c r="AR42" i="15"/>
  <c r="BE42" i="15" s="1"/>
  <c r="AQ42" i="15"/>
  <c r="BD42" i="15" s="1"/>
  <c r="AP42" i="15"/>
  <c r="BC42" i="15" s="1"/>
  <c r="AO42" i="15"/>
  <c r="BB42" i="15" s="1"/>
  <c r="AN42" i="15"/>
  <c r="BA42" i="15" s="1"/>
  <c r="AM42" i="15"/>
  <c r="AZ42" i="15" s="1"/>
  <c r="AL42" i="15"/>
  <c r="AY42" i="15" s="1"/>
  <c r="AK42" i="15"/>
  <c r="AX42" i="15" s="1"/>
  <c r="AJ42" i="15"/>
  <c r="AW42" i="15" s="1"/>
  <c r="AS41" i="15"/>
  <c r="BF41" i="15" s="1"/>
  <c r="AR41" i="15"/>
  <c r="BE41" i="15" s="1"/>
  <c r="AQ41" i="15"/>
  <c r="BD41" i="15" s="1"/>
  <c r="AP41" i="15"/>
  <c r="BC41" i="15" s="1"/>
  <c r="AO41" i="15"/>
  <c r="BB41" i="15" s="1"/>
  <c r="AN41" i="15"/>
  <c r="BA41" i="15" s="1"/>
  <c r="AM41" i="15"/>
  <c r="AZ41" i="15" s="1"/>
  <c r="AL41" i="15"/>
  <c r="AY41" i="15" s="1"/>
  <c r="AK41" i="15"/>
  <c r="AX41" i="15" s="1"/>
  <c r="AJ41" i="15"/>
  <c r="AW41" i="15" s="1"/>
  <c r="AS40" i="15"/>
  <c r="BF40" i="15" s="1"/>
  <c r="AR40" i="15"/>
  <c r="BE40" i="15" s="1"/>
  <c r="AQ40" i="15"/>
  <c r="BD40" i="15" s="1"/>
  <c r="AP40" i="15"/>
  <c r="BC40" i="15" s="1"/>
  <c r="AO40" i="15"/>
  <c r="BB40" i="15" s="1"/>
  <c r="AN40" i="15"/>
  <c r="BA40" i="15" s="1"/>
  <c r="AM40" i="15"/>
  <c r="AZ40" i="15" s="1"/>
  <c r="AL40" i="15"/>
  <c r="AY40" i="15" s="1"/>
  <c r="AK40" i="15"/>
  <c r="AX40" i="15" s="1"/>
  <c r="AJ40" i="15"/>
  <c r="AW40" i="15" s="1"/>
  <c r="AS39" i="15"/>
  <c r="BF39" i="15" s="1"/>
  <c r="AR39" i="15"/>
  <c r="BE39" i="15" s="1"/>
  <c r="AQ39" i="15"/>
  <c r="BD39" i="15" s="1"/>
  <c r="AP39" i="15"/>
  <c r="BC39" i="15" s="1"/>
  <c r="AO39" i="15"/>
  <c r="BB39" i="15" s="1"/>
  <c r="AN39" i="15"/>
  <c r="BA39" i="15" s="1"/>
  <c r="AM39" i="15"/>
  <c r="AZ39" i="15" s="1"/>
  <c r="AL39" i="15"/>
  <c r="AY39" i="15" s="1"/>
  <c r="AK39" i="15"/>
  <c r="AX39" i="15" s="1"/>
  <c r="AJ39" i="15"/>
  <c r="AW39" i="15" s="1"/>
  <c r="AS38" i="15"/>
  <c r="BF38" i="15" s="1"/>
  <c r="AR38" i="15"/>
  <c r="BE38" i="15" s="1"/>
  <c r="AQ38" i="15"/>
  <c r="BD38" i="15" s="1"/>
  <c r="AP38" i="15"/>
  <c r="BC38" i="15" s="1"/>
  <c r="AO38" i="15"/>
  <c r="BB38" i="15" s="1"/>
  <c r="AN38" i="15"/>
  <c r="BA38" i="15" s="1"/>
  <c r="AM38" i="15"/>
  <c r="AZ38" i="15" s="1"/>
  <c r="AL38" i="15"/>
  <c r="AY38" i="15" s="1"/>
  <c r="AK38" i="15"/>
  <c r="AX38" i="15" s="1"/>
  <c r="AJ38" i="15"/>
  <c r="AW38" i="15" s="1"/>
  <c r="AS37" i="15"/>
  <c r="BF37" i="15" s="1"/>
  <c r="AR37" i="15"/>
  <c r="BE37" i="15" s="1"/>
  <c r="AQ37" i="15"/>
  <c r="BD37" i="15" s="1"/>
  <c r="AP37" i="15"/>
  <c r="BC37" i="15" s="1"/>
  <c r="AO37" i="15"/>
  <c r="BB37" i="15" s="1"/>
  <c r="AN37" i="15"/>
  <c r="BA37" i="15" s="1"/>
  <c r="AM37" i="15"/>
  <c r="AZ37" i="15" s="1"/>
  <c r="AL37" i="15"/>
  <c r="AY37" i="15" s="1"/>
  <c r="AK37" i="15"/>
  <c r="AX37" i="15" s="1"/>
  <c r="AJ37" i="15"/>
  <c r="AW37" i="15" s="1"/>
  <c r="AS36" i="15"/>
  <c r="BF36" i="15" s="1"/>
  <c r="AR36" i="15"/>
  <c r="BE36" i="15" s="1"/>
  <c r="AQ36" i="15"/>
  <c r="BD36" i="15" s="1"/>
  <c r="AP36" i="15"/>
  <c r="BC36" i="15" s="1"/>
  <c r="AO36" i="15"/>
  <c r="BB36" i="15" s="1"/>
  <c r="AN36" i="15"/>
  <c r="BA36" i="15" s="1"/>
  <c r="AM36" i="15"/>
  <c r="AZ36" i="15" s="1"/>
  <c r="AL36" i="15"/>
  <c r="AY36" i="15" s="1"/>
  <c r="AK36" i="15"/>
  <c r="AX36" i="15" s="1"/>
  <c r="AJ36" i="15"/>
  <c r="AW36" i="15" s="1"/>
  <c r="AS35" i="15"/>
  <c r="BF35" i="15" s="1"/>
  <c r="AR35" i="15"/>
  <c r="BE35" i="15" s="1"/>
  <c r="AQ35" i="15"/>
  <c r="BD35" i="15" s="1"/>
  <c r="AP35" i="15"/>
  <c r="BC35" i="15" s="1"/>
  <c r="AO35" i="15"/>
  <c r="BB35" i="15" s="1"/>
  <c r="AN35" i="15"/>
  <c r="BA35" i="15" s="1"/>
  <c r="AM35" i="15"/>
  <c r="AZ35" i="15" s="1"/>
  <c r="AL35" i="15"/>
  <c r="AY35" i="15" s="1"/>
  <c r="AK35" i="15"/>
  <c r="AX35" i="15" s="1"/>
  <c r="AJ35" i="15"/>
  <c r="AW35" i="15" s="1"/>
  <c r="AS34" i="15"/>
  <c r="BF34" i="15" s="1"/>
  <c r="AR34" i="15"/>
  <c r="BE34" i="15" s="1"/>
  <c r="AQ34" i="15"/>
  <c r="BD34" i="15" s="1"/>
  <c r="AP34" i="15"/>
  <c r="BC34" i="15" s="1"/>
  <c r="AO34" i="15"/>
  <c r="BB34" i="15" s="1"/>
  <c r="AN34" i="15"/>
  <c r="BA34" i="15" s="1"/>
  <c r="AM34" i="15"/>
  <c r="AZ34" i="15" s="1"/>
  <c r="AL34" i="15"/>
  <c r="AY34" i="15" s="1"/>
  <c r="AK34" i="15"/>
  <c r="AX34" i="15" s="1"/>
  <c r="AJ34" i="15"/>
  <c r="AW34" i="15" s="1"/>
  <c r="AS33" i="15"/>
  <c r="BF33" i="15" s="1"/>
  <c r="AR33" i="15"/>
  <c r="BE33" i="15" s="1"/>
  <c r="AQ33" i="15"/>
  <c r="BD33" i="15" s="1"/>
  <c r="AP33" i="15"/>
  <c r="BC33" i="15" s="1"/>
  <c r="AO33" i="15"/>
  <c r="BB33" i="15" s="1"/>
  <c r="AN33" i="15"/>
  <c r="BA33" i="15" s="1"/>
  <c r="AM33" i="15"/>
  <c r="AZ33" i="15" s="1"/>
  <c r="AL33" i="15"/>
  <c r="AY33" i="15" s="1"/>
  <c r="AK33" i="15"/>
  <c r="AX33" i="15" s="1"/>
  <c r="AJ33" i="15"/>
  <c r="AW33" i="15" s="1"/>
  <c r="AS32" i="15"/>
  <c r="BF32" i="15" s="1"/>
  <c r="AR32" i="15"/>
  <c r="BE32" i="15" s="1"/>
  <c r="AQ32" i="15"/>
  <c r="BD32" i="15" s="1"/>
  <c r="AP32" i="15"/>
  <c r="BC32" i="15" s="1"/>
  <c r="AO32" i="15"/>
  <c r="BB32" i="15" s="1"/>
  <c r="AN32" i="15"/>
  <c r="BA32" i="15" s="1"/>
  <c r="AM32" i="15"/>
  <c r="AZ32" i="15" s="1"/>
  <c r="AL32" i="15"/>
  <c r="AY32" i="15" s="1"/>
  <c r="AK32" i="15"/>
  <c r="AX32" i="15" s="1"/>
  <c r="AJ32" i="15"/>
  <c r="AW32" i="15" s="1"/>
  <c r="AS31" i="15"/>
  <c r="BF31" i="15" s="1"/>
  <c r="AR31" i="15"/>
  <c r="BE31" i="15" s="1"/>
  <c r="AQ31" i="15"/>
  <c r="BD31" i="15" s="1"/>
  <c r="AP31" i="15"/>
  <c r="BC31" i="15" s="1"/>
  <c r="AO31" i="15"/>
  <c r="BB31" i="15" s="1"/>
  <c r="AN31" i="15"/>
  <c r="BA31" i="15" s="1"/>
  <c r="AM31" i="15"/>
  <c r="AZ31" i="15" s="1"/>
  <c r="AL31" i="15"/>
  <c r="AY31" i="15" s="1"/>
  <c r="AK31" i="15"/>
  <c r="AX31" i="15" s="1"/>
  <c r="AJ31" i="15"/>
  <c r="AW31" i="15" s="1"/>
  <c r="AS30" i="15"/>
  <c r="BF30" i="15" s="1"/>
  <c r="AR30" i="15"/>
  <c r="BE30" i="15" s="1"/>
  <c r="AQ30" i="15"/>
  <c r="BD30" i="15" s="1"/>
  <c r="AP30" i="15"/>
  <c r="BC30" i="15" s="1"/>
  <c r="AO30" i="15"/>
  <c r="BB30" i="15" s="1"/>
  <c r="AN30" i="15"/>
  <c r="BA30" i="15" s="1"/>
  <c r="AM30" i="15"/>
  <c r="AZ30" i="15" s="1"/>
  <c r="AL30" i="15"/>
  <c r="AY30" i="15" s="1"/>
  <c r="AK30" i="15"/>
  <c r="AX30" i="15" s="1"/>
  <c r="AJ30" i="15"/>
  <c r="AW30" i="15" s="1"/>
  <c r="AS29" i="15"/>
  <c r="BF29" i="15" s="1"/>
  <c r="AR29" i="15"/>
  <c r="BE29" i="15" s="1"/>
  <c r="AQ29" i="15"/>
  <c r="BD29" i="15" s="1"/>
  <c r="AP29" i="15"/>
  <c r="BC29" i="15" s="1"/>
  <c r="AO29" i="15"/>
  <c r="BB29" i="15" s="1"/>
  <c r="AN29" i="15"/>
  <c r="BA29" i="15" s="1"/>
  <c r="AM29" i="15"/>
  <c r="AZ29" i="15" s="1"/>
  <c r="AL29" i="15"/>
  <c r="AY29" i="15" s="1"/>
  <c r="AK29" i="15"/>
  <c r="AX29" i="15" s="1"/>
  <c r="AJ29" i="15"/>
  <c r="AW29" i="15" s="1"/>
  <c r="AS28" i="15"/>
  <c r="BF28" i="15" s="1"/>
  <c r="AR28" i="15"/>
  <c r="BE28" i="15" s="1"/>
  <c r="AQ28" i="15"/>
  <c r="BD28" i="15" s="1"/>
  <c r="AP28" i="15"/>
  <c r="BC28" i="15" s="1"/>
  <c r="AO28" i="15"/>
  <c r="BB28" i="15" s="1"/>
  <c r="AN28" i="15"/>
  <c r="BA28" i="15" s="1"/>
  <c r="AM28" i="15"/>
  <c r="AZ28" i="15" s="1"/>
  <c r="AL28" i="15"/>
  <c r="AY28" i="15" s="1"/>
  <c r="AK28" i="15"/>
  <c r="AX28" i="15" s="1"/>
  <c r="AJ28" i="15"/>
  <c r="AW28" i="15" s="1"/>
  <c r="AS27" i="15"/>
  <c r="BF27" i="15" s="1"/>
  <c r="AR27" i="15"/>
  <c r="BE27" i="15" s="1"/>
  <c r="AQ27" i="15"/>
  <c r="BD27" i="15" s="1"/>
  <c r="AP27" i="15"/>
  <c r="BC27" i="15" s="1"/>
  <c r="AO27" i="15"/>
  <c r="BB27" i="15" s="1"/>
  <c r="AN27" i="15"/>
  <c r="BA27" i="15" s="1"/>
  <c r="AM27" i="15"/>
  <c r="AZ27" i="15" s="1"/>
  <c r="AL27" i="15"/>
  <c r="AY27" i="15" s="1"/>
  <c r="AK27" i="15"/>
  <c r="AX27" i="15" s="1"/>
  <c r="AJ27" i="15"/>
  <c r="AW27" i="15" s="1"/>
  <c r="AS26" i="15"/>
  <c r="BF26" i="15" s="1"/>
  <c r="AR26" i="15"/>
  <c r="BE26" i="15" s="1"/>
  <c r="AQ26" i="15"/>
  <c r="BD26" i="15" s="1"/>
  <c r="AP26" i="15"/>
  <c r="BC26" i="15" s="1"/>
  <c r="AO26" i="15"/>
  <c r="BB26" i="15" s="1"/>
  <c r="AN26" i="15"/>
  <c r="BA26" i="15" s="1"/>
  <c r="AM26" i="15"/>
  <c r="AZ26" i="15" s="1"/>
  <c r="AL26" i="15"/>
  <c r="AY26" i="15" s="1"/>
  <c r="AK26" i="15"/>
  <c r="AX26" i="15" s="1"/>
  <c r="AJ26" i="15"/>
  <c r="AW26" i="15" s="1"/>
  <c r="AS25" i="15"/>
  <c r="BF25" i="15" s="1"/>
  <c r="AR25" i="15"/>
  <c r="BE25" i="15" s="1"/>
  <c r="AQ25" i="15"/>
  <c r="BD25" i="15" s="1"/>
  <c r="AP25" i="15"/>
  <c r="BC25" i="15" s="1"/>
  <c r="AO25" i="15"/>
  <c r="BB25" i="15" s="1"/>
  <c r="AN25" i="15"/>
  <c r="BA25" i="15" s="1"/>
  <c r="AM25" i="15"/>
  <c r="AZ25" i="15" s="1"/>
  <c r="AL25" i="15"/>
  <c r="AY25" i="15" s="1"/>
  <c r="AK25" i="15"/>
  <c r="AX25" i="15" s="1"/>
  <c r="AJ25" i="15"/>
  <c r="AW25" i="15" s="1"/>
  <c r="AS24" i="15"/>
  <c r="BF24" i="15" s="1"/>
  <c r="AR24" i="15"/>
  <c r="BE24" i="15" s="1"/>
  <c r="AQ24" i="15"/>
  <c r="BD24" i="15" s="1"/>
  <c r="AP24" i="15"/>
  <c r="BC24" i="15" s="1"/>
  <c r="AO24" i="15"/>
  <c r="BB24" i="15" s="1"/>
  <c r="AN24" i="15"/>
  <c r="BA24" i="15" s="1"/>
  <c r="AM24" i="15"/>
  <c r="AZ24" i="15" s="1"/>
  <c r="AL24" i="15"/>
  <c r="AY24" i="15" s="1"/>
  <c r="AK24" i="15"/>
  <c r="AX24" i="15" s="1"/>
  <c r="AJ24" i="15"/>
  <c r="AW24" i="15" s="1"/>
  <c r="AS23" i="15"/>
  <c r="BF23" i="15" s="1"/>
  <c r="AR23" i="15"/>
  <c r="BE23" i="15" s="1"/>
  <c r="AQ23" i="15"/>
  <c r="BD23" i="15" s="1"/>
  <c r="AP23" i="15"/>
  <c r="BC23" i="15" s="1"/>
  <c r="AO23" i="15"/>
  <c r="BB23" i="15" s="1"/>
  <c r="AN23" i="15"/>
  <c r="BA23" i="15" s="1"/>
  <c r="AM23" i="15"/>
  <c r="AZ23" i="15" s="1"/>
  <c r="AL23" i="15"/>
  <c r="AY23" i="15" s="1"/>
  <c r="AK23" i="15"/>
  <c r="AX23" i="15" s="1"/>
  <c r="AJ23" i="15"/>
  <c r="AW23" i="15" s="1"/>
  <c r="AS22" i="15"/>
  <c r="BF22" i="15" s="1"/>
  <c r="AR22" i="15"/>
  <c r="BE22" i="15" s="1"/>
  <c r="AQ22" i="15"/>
  <c r="BD22" i="15" s="1"/>
  <c r="AP22" i="15"/>
  <c r="BC22" i="15" s="1"/>
  <c r="AO22" i="15"/>
  <c r="BB22" i="15" s="1"/>
  <c r="AN22" i="15"/>
  <c r="BA22" i="15" s="1"/>
  <c r="AM22" i="15"/>
  <c r="AZ22" i="15" s="1"/>
  <c r="AL22" i="15"/>
  <c r="AY22" i="15" s="1"/>
  <c r="AK22" i="15"/>
  <c r="AX22" i="15" s="1"/>
  <c r="AJ22" i="15"/>
  <c r="AW22" i="15" s="1"/>
  <c r="AS21" i="15"/>
  <c r="BF21" i="15" s="1"/>
  <c r="AR21" i="15"/>
  <c r="BE21" i="15" s="1"/>
  <c r="AQ21" i="15"/>
  <c r="BD21" i="15" s="1"/>
  <c r="AP21" i="15"/>
  <c r="BC21" i="15" s="1"/>
  <c r="AO21" i="15"/>
  <c r="BB21" i="15" s="1"/>
  <c r="AN21" i="15"/>
  <c r="BA21" i="15" s="1"/>
  <c r="AM21" i="15"/>
  <c r="AZ21" i="15" s="1"/>
  <c r="AL21" i="15"/>
  <c r="AY21" i="15" s="1"/>
  <c r="AK21" i="15"/>
  <c r="AX21" i="15" s="1"/>
  <c r="AJ21" i="15"/>
  <c r="AW21" i="15" s="1"/>
  <c r="AS20" i="15"/>
  <c r="BF20" i="15" s="1"/>
  <c r="AR20" i="15"/>
  <c r="BE20" i="15" s="1"/>
  <c r="AQ20" i="15"/>
  <c r="BD20" i="15" s="1"/>
  <c r="AP20" i="15"/>
  <c r="BC20" i="15" s="1"/>
  <c r="AO20" i="15"/>
  <c r="BB20" i="15" s="1"/>
  <c r="AN20" i="15"/>
  <c r="BA20" i="15" s="1"/>
  <c r="AM20" i="15"/>
  <c r="AZ20" i="15" s="1"/>
  <c r="AL20" i="15"/>
  <c r="AY20" i="15" s="1"/>
  <c r="AK20" i="15"/>
  <c r="AX20" i="15" s="1"/>
  <c r="AJ20" i="15"/>
  <c r="AW20" i="15" s="1"/>
  <c r="AS19" i="15"/>
  <c r="BF19" i="15" s="1"/>
  <c r="AR19" i="15"/>
  <c r="BE19" i="15" s="1"/>
  <c r="AQ19" i="15"/>
  <c r="BD19" i="15" s="1"/>
  <c r="AP19" i="15"/>
  <c r="BC19" i="15" s="1"/>
  <c r="AO19" i="15"/>
  <c r="BB19" i="15" s="1"/>
  <c r="AN19" i="15"/>
  <c r="BA19" i="15" s="1"/>
  <c r="AM19" i="15"/>
  <c r="AZ19" i="15" s="1"/>
  <c r="AL19" i="15"/>
  <c r="AY19" i="15" s="1"/>
  <c r="AK19" i="15"/>
  <c r="AX19" i="15" s="1"/>
  <c r="AJ19" i="15"/>
  <c r="AW19" i="15" s="1"/>
  <c r="AS18" i="15"/>
  <c r="BF18" i="15" s="1"/>
  <c r="AR18" i="15"/>
  <c r="BE18" i="15" s="1"/>
  <c r="AQ18" i="15"/>
  <c r="BD18" i="15" s="1"/>
  <c r="AP18" i="15"/>
  <c r="BC18" i="15" s="1"/>
  <c r="AO18" i="15"/>
  <c r="BB18" i="15" s="1"/>
  <c r="AN18" i="15"/>
  <c r="BA18" i="15" s="1"/>
  <c r="AM18" i="15"/>
  <c r="AZ18" i="15" s="1"/>
  <c r="AL18" i="15"/>
  <c r="AY18" i="15" s="1"/>
  <c r="AK18" i="15"/>
  <c r="AX18" i="15" s="1"/>
  <c r="AJ18" i="15"/>
  <c r="AW18" i="15" s="1"/>
  <c r="AS17" i="15"/>
  <c r="BF17" i="15" s="1"/>
  <c r="AR17" i="15"/>
  <c r="BE17" i="15" s="1"/>
  <c r="AQ17" i="15"/>
  <c r="BD17" i="15" s="1"/>
  <c r="AP17" i="15"/>
  <c r="BC17" i="15" s="1"/>
  <c r="AO17" i="15"/>
  <c r="BB17" i="15" s="1"/>
  <c r="AN17" i="15"/>
  <c r="BA17" i="15" s="1"/>
  <c r="AM17" i="15"/>
  <c r="AZ17" i="15" s="1"/>
  <c r="AL17" i="15"/>
  <c r="AY17" i="15" s="1"/>
  <c r="AK17" i="15"/>
  <c r="AX17" i="15" s="1"/>
  <c r="AJ17" i="15"/>
  <c r="AW17" i="15" s="1"/>
  <c r="AS16" i="15"/>
  <c r="BF16" i="15" s="1"/>
  <c r="AR16" i="15"/>
  <c r="BE16" i="15" s="1"/>
  <c r="AQ16" i="15"/>
  <c r="BD16" i="15" s="1"/>
  <c r="AP16" i="15"/>
  <c r="BC16" i="15" s="1"/>
  <c r="AO16" i="15"/>
  <c r="BB16" i="15" s="1"/>
  <c r="AN16" i="15"/>
  <c r="BA16" i="15" s="1"/>
  <c r="AM16" i="15"/>
  <c r="AZ16" i="15" s="1"/>
  <c r="AL16" i="15"/>
  <c r="AY16" i="15" s="1"/>
  <c r="AK16" i="15"/>
  <c r="AX16" i="15" s="1"/>
  <c r="AJ16" i="15"/>
  <c r="AW16" i="15" s="1"/>
  <c r="AS15" i="15"/>
  <c r="BF15" i="15" s="1"/>
  <c r="AR15" i="15"/>
  <c r="BE15" i="15" s="1"/>
  <c r="AQ15" i="15"/>
  <c r="BD15" i="15" s="1"/>
  <c r="AP15" i="15"/>
  <c r="BC15" i="15" s="1"/>
  <c r="AO15" i="15"/>
  <c r="BB15" i="15" s="1"/>
  <c r="AN15" i="15"/>
  <c r="BA15" i="15" s="1"/>
  <c r="AM15" i="15"/>
  <c r="AZ15" i="15" s="1"/>
  <c r="AL15" i="15"/>
  <c r="AY15" i="15" s="1"/>
  <c r="AK15" i="15"/>
  <c r="AX15" i="15" s="1"/>
  <c r="AJ15" i="15"/>
  <c r="AW15" i="15" s="1"/>
  <c r="AS14" i="15"/>
  <c r="BF14" i="15" s="1"/>
  <c r="AR14" i="15"/>
  <c r="BE14" i="15" s="1"/>
  <c r="AQ14" i="15"/>
  <c r="BD14" i="15" s="1"/>
  <c r="AP14" i="15"/>
  <c r="BC14" i="15" s="1"/>
  <c r="AO14" i="15"/>
  <c r="BB14" i="15" s="1"/>
  <c r="AN14" i="15"/>
  <c r="BA14" i="15" s="1"/>
  <c r="AM14" i="15"/>
  <c r="AZ14" i="15" s="1"/>
  <c r="AL14" i="15"/>
  <c r="AY14" i="15" s="1"/>
  <c r="AK14" i="15"/>
  <c r="AX14" i="15" s="1"/>
  <c r="AJ14" i="15"/>
  <c r="AW14" i="15" s="1"/>
  <c r="AS13" i="15"/>
  <c r="BF13" i="15" s="1"/>
  <c r="AR13" i="15"/>
  <c r="BE13" i="15" s="1"/>
  <c r="AQ13" i="15"/>
  <c r="BD13" i="15" s="1"/>
  <c r="AP13" i="15"/>
  <c r="BC13" i="15" s="1"/>
  <c r="AO13" i="15"/>
  <c r="BB13" i="15" s="1"/>
  <c r="AN13" i="15"/>
  <c r="BA13" i="15" s="1"/>
  <c r="AM13" i="15"/>
  <c r="AZ13" i="15" s="1"/>
  <c r="AL13" i="15"/>
  <c r="AY13" i="15" s="1"/>
  <c r="AK13" i="15"/>
  <c r="AX13" i="15" s="1"/>
  <c r="AJ13" i="15"/>
  <c r="AW13" i="15" s="1"/>
  <c r="AS12" i="15"/>
  <c r="BF12" i="15" s="1"/>
  <c r="AR12" i="15"/>
  <c r="BE12" i="15" s="1"/>
  <c r="AQ12" i="15"/>
  <c r="BD12" i="15" s="1"/>
  <c r="AP12" i="15"/>
  <c r="BC12" i="15" s="1"/>
  <c r="AO12" i="15"/>
  <c r="BB12" i="15" s="1"/>
  <c r="AN12" i="15"/>
  <c r="BA12" i="15" s="1"/>
  <c r="AM12" i="15"/>
  <c r="AZ12" i="15" s="1"/>
  <c r="AL12" i="15"/>
  <c r="AY12" i="15" s="1"/>
  <c r="AK12" i="15"/>
  <c r="AX12" i="15" s="1"/>
  <c r="AJ12" i="15"/>
  <c r="AW12" i="15" s="1"/>
  <c r="AS11" i="15"/>
  <c r="BF11" i="15" s="1"/>
  <c r="AR11" i="15"/>
  <c r="BE11" i="15" s="1"/>
  <c r="AQ11" i="15"/>
  <c r="BD11" i="15" s="1"/>
  <c r="AP11" i="15"/>
  <c r="BC11" i="15" s="1"/>
  <c r="AO11" i="15"/>
  <c r="BB11" i="15" s="1"/>
  <c r="AN11" i="15"/>
  <c r="BA11" i="15" s="1"/>
  <c r="AM11" i="15"/>
  <c r="AZ11" i="15" s="1"/>
  <c r="AL11" i="15"/>
  <c r="AY11" i="15" s="1"/>
  <c r="AK11" i="15"/>
  <c r="AX11" i="15" s="1"/>
  <c r="AJ11" i="15"/>
  <c r="AW11" i="15" s="1"/>
  <c r="AS10" i="15"/>
  <c r="BF10" i="15" s="1"/>
  <c r="AR10" i="15"/>
  <c r="BE10" i="15" s="1"/>
  <c r="AQ10" i="15"/>
  <c r="BD10" i="15" s="1"/>
  <c r="AP10" i="15"/>
  <c r="BC10" i="15" s="1"/>
  <c r="AO10" i="15"/>
  <c r="BB10" i="15" s="1"/>
  <c r="AN10" i="15"/>
  <c r="BA10" i="15" s="1"/>
  <c r="AM10" i="15"/>
  <c r="AZ10" i="15" s="1"/>
  <c r="AL10" i="15"/>
  <c r="AY10" i="15" s="1"/>
  <c r="AK10" i="15"/>
  <c r="AX10" i="15" s="1"/>
  <c r="AJ10" i="15"/>
  <c r="AW10" i="15" s="1"/>
  <c r="AS9" i="15"/>
  <c r="BF9" i="15" s="1"/>
  <c r="AR9" i="15"/>
  <c r="BE9" i="15" s="1"/>
  <c r="AQ9" i="15"/>
  <c r="BD9" i="15" s="1"/>
  <c r="AP9" i="15"/>
  <c r="BC9" i="15" s="1"/>
  <c r="AO9" i="15"/>
  <c r="BB9" i="15" s="1"/>
  <c r="AN9" i="15"/>
  <c r="BA9" i="15" s="1"/>
  <c r="AM9" i="15"/>
  <c r="AZ9" i="15" s="1"/>
  <c r="AL9" i="15"/>
  <c r="AY9" i="15" s="1"/>
  <c r="AK9" i="15"/>
  <c r="AX9" i="15" s="1"/>
  <c r="AJ9" i="15"/>
  <c r="AW9" i="15" s="1"/>
  <c r="AS8" i="15"/>
  <c r="BF8" i="15" s="1"/>
  <c r="AR8" i="15"/>
  <c r="BE8" i="15" s="1"/>
  <c r="AQ8" i="15"/>
  <c r="BD8" i="15" s="1"/>
  <c r="AP8" i="15"/>
  <c r="BC8" i="15" s="1"/>
  <c r="AO8" i="15"/>
  <c r="BB8" i="15" s="1"/>
  <c r="AN8" i="15"/>
  <c r="BA8" i="15" s="1"/>
  <c r="AM8" i="15"/>
  <c r="AZ8" i="15" s="1"/>
  <c r="AL8" i="15"/>
  <c r="AY8" i="15" s="1"/>
  <c r="AK8" i="15"/>
  <c r="AX8" i="15" s="1"/>
  <c r="AJ8" i="15"/>
  <c r="AW8" i="15" s="1"/>
  <c r="AS7" i="15"/>
  <c r="BF7" i="15" s="1"/>
  <c r="AR7" i="15"/>
  <c r="BE7" i="15" s="1"/>
  <c r="AQ7" i="15"/>
  <c r="BD7" i="15" s="1"/>
  <c r="AP7" i="15"/>
  <c r="BC7" i="15" s="1"/>
  <c r="AO7" i="15"/>
  <c r="BB7" i="15" s="1"/>
  <c r="AN7" i="15"/>
  <c r="BA7" i="15" s="1"/>
  <c r="AM7" i="15"/>
  <c r="AZ7" i="15" s="1"/>
  <c r="AL7" i="15"/>
  <c r="AY7" i="15" s="1"/>
  <c r="AK7" i="15"/>
  <c r="AX7" i="15" s="1"/>
  <c r="AJ7" i="15"/>
  <c r="AW7" i="15" s="1"/>
  <c r="AS6" i="15"/>
  <c r="BF6" i="15" s="1"/>
  <c r="AR6" i="15"/>
  <c r="BE6" i="15" s="1"/>
  <c r="AQ6" i="15"/>
  <c r="BD6" i="15" s="1"/>
  <c r="AP6" i="15"/>
  <c r="BC6" i="15" s="1"/>
  <c r="AO6" i="15"/>
  <c r="BB6" i="15" s="1"/>
  <c r="AN6" i="15"/>
  <c r="BA6" i="15" s="1"/>
  <c r="AM6" i="15"/>
  <c r="AZ6" i="15" s="1"/>
  <c r="AL6" i="15"/>
  <c r="AY6" i="15" s="1"/>
  <c r="AK6" i="15"/>
  <c r="AX6" i="15" s="1"/>
  <c r="AJ6" i="15"/>
  <c r="AW6" i="15" s="1"/>
  <c r="AS5" i="15"/>
  <c r="BF5" i="15" s="1"/>
  <c r="AR5" i="15"/>
  <c r="BE5" i="15" s="1"/>
  <c r="AQ5" i="15"/>
  <c r="BD5" i="15" s="1"/>
  <c r="AP5" i="15"/>
  <c r="BC5" i="15" s="1"/>
  <c r="AO5" i="15"/>
  <c r="BB5" i="15" s="1"/>
  <c r="AN5" i="15"/>
  <c r="BA5" i="15" s="1"/>
  <c r="AM5" i="15"/>
  <c r="AZ5" i="15" s="1"/>
  <c r="AL5" i="15"/>
  <c r="AY5" i="15" s="1"/>
  <c r="AK5" i="15"/>
  <c r="AX5" i="15" s="1"/>
  <c r="AJ5" i="15"/>
  <c r="AW5" i="15" s="1"/>
  <c r="AS4" i="15"/>
  <c r="BF4" i="15" s="1"/>
  <c r="AR4" i="15"/>
  <c r="BE4" i="15" s="1"/>
  <c r="AQ4" i="15"/>
  <c r="BD4" i="15" s="1"/>
  <c r="AP4" i="15"/>
  <c r="BC4" i="15" s="1"/>
  <c r="AO4" i="15"/>
  <c r="BB4" i="15" s="1"/>
  <c r="AN4" i="15"/>
  <c r="BA4" i="15" s="1"/>
  <c r="AM4" i="15"/>
  <c r="AZ4" i="15" s="1"/>
  <c r="AL4" i="15"/>
  <c r="AY4" i="15" s="1"/>
  <c r="AK4" i="15"/>
  <c r="AX4" i="15" s="1"/>
  <c r="AJ4" i="15"/>
  <c r="AW4" i="15" s="1"/>
  <c r="AS3" i="15"/>
  <c r="BF3" i="15" s="1"/>
  <c r="AR3" i="15"/>
  <c r="BE3" i="15" s="1"/>
  <c r="AQ3" i="15"/>
  <c r="BD3" i="15" s="1"/>
  <c r="AP3" i="15"/>
  <c r="BC3" i="15" s="1"/>
  <c r="AO3" i="15"/>
  <c r="BB3" i="15" s="1"/>
  <c r="AN3" i="15"/>
  <c r="BA3" i="15" s="1"/>
  <c r="AM3" i="15"/>
  <c r="AZ3" i="15" s="1"/>
  <c r="AL3" i="15"/>
  <c r="AY3" i="15" s="1"/>
  <c r="AK3" i="15"/>
  <c r="AX3" i="15" s="1"/>
  <c r="AJ3" i="15"/>
  <c r="AW3" i="15" s="1"/>
  <c r="AS2" i="15"/>
  <c r="BF2" i="15" s="1"/>
  <c r="AR2" i="15"/>
  <c r="BE2" i="15" s="1"/>
  <c r="AQ2" i="15"/>
  <c r="BD2" i="15" s="1"/>
  <c r="AP2" i="15"/>
  <c r="BC2" i="15" s="1"/>
  <c r="AO2" i="15"/>
  <c r="BB2" i="15" s="1"/>
  <c r="AN2" i="15"/>
  <c r="BA2" i="15" s="1"/>
  <c r="AM2" i="15"/>
  <c r="AZ2" i="15" s="1"/>
  <c r="AL2" i="15"/>
  <c r="AY2" i="15" s="1"/>
  <c r="AK2" i="15"/>
  <c r="AX2" i="15" s="1"/>
  <c r="AJ2" i="15"/>
  <c r="AW2" i="15" s="1"/>
  <c r="O57" i="18" l="1"/>
  <c r="R53" i="23" s="1"/>
  <c r="G71" i="25"/>
  <c r="S57" i="18"/>
  <c r="W53" i="23" s="1"/>
  <c r="I71" i="25"/>
  <c r="AA57" i="18"/>
  <c r="AB53" i="23" s="1"/>
  <c r="M71" i="25"/>
  <c r="K57" i="18"/>
  <c r="M53" i="23" s="1"/>
  <c r="E71" i="25"/>
  <c r="G57" i="18"/>
  <c r="H53" i="23" s="1"/>
  <c r="AI56" i="18"/>
  <c r="C71" i="25"/>
  <c r="W57" i="18"/>
  <c r="K71" i="25"/>
  <c r="AE57" i="18"/>
  <c r="AG53" i="23" s="1"/>
  <c r="O70" i="25"/>
  <c r="BC35" i="8"/>
  <c r="BC34" i="8"/>
  <c r="AX35" i="8"/>
  <c r="AX34" i="8"/>
  <c r="AS35" i="8"/>
  <c r="AS34" i="8"/>
  <c r="AN35" i="8"/>
  <c r="AN34" i="8"/>
  <c r="AI35" i="8"/>
  <c r="AI34" i="8"/>
  <c r="AD35" i="8"/>
  <c r="AD34" i="8"/>
  <c r="Y35" i="8"/>
  <c r="Y34" i="8"/>
  <c r="T35" i="8"/>
  <c r="T34" i="8"/>
  <c r="O35" i="8"/>
  <c r="O34" i="8"/>
  <c r="J35" i="8"/>
  <c r="J34" i="8"/>
  <c r="H25" i="27" l="1"/>
  <c r="G25" i="27"/>
  <c r="K25" i="27"/>
  <c r="I25" i="27"/>
  <c r="F25" i="27"/>
  <c r="J25" i="27"/>
  <c r="L43" i="16"/>
  <c r="J43" i="16"/>
  <c r="H43" i="16"/>
  <c r="F43" i="16"/>
  <c r="I43" i="16"/>
  <c r="K43" i="16"/>
  <c r="G43" i="16"/>
  <c r="BK35" i="8"/>
  <c r="AJ25" i="27"/>
  <c r="AK25" i="27"/>
  <c r="AL25" i="27"/>
  <c r="AI25" i="27"/>
  <c r="AM25" i="27"/>
  <c r="AH25" i="27"/>
  <c r="AR43" i="16"/>
  <c r="AP43" i="16"/>
  <c r="AN43" i="16"/>
  <c r="AL43" i="16"/>
  <c r="AO43" i="16"/>
  <c r="AQ43" i="16"/>
  <c r="AM43" i="16"/>
  <c r="BL25" i="27"/>
  <c r="BM25" i="27"/>
  <c r="BJ25" i="27"/>
  <c r="BK25" i="27"/>
  <c r="BO25" i="27"/>
  <c r="BN25" i="27"/>
  <c r="BX43" i="16"/>
  <c r="BV43" i="16"/>
  <c r="BT43" i="16"/>
  <c r="BR43" i="16"/>
  <c r="BU43" i="16"/>
  <c r="BW43" i="16"/>
  <c r="BS43" i="16"/>
  <c r="AE24" i="27"/>
  <c r="AA24" i="27"/>
  <c r="AD24" i="27"/>
  <c r="AC24" i="27"/>
  <c r="AF24" i="27"/>
  <c r="AB24" i="27"/>
  <c r="AI42" i="16"/>
  <c r="AG42" i="16"/>
  <c r="AE42" i="16"/>
  <c r="AJ42" i="16"/>
  <c r="AH42" i="16"/>
  <c r="AF42" i="16"/>
  <c r="AD42" i="16"/>
  <c r="BG24" i="27"/>
  <c r="BC24" i="27"/>
  <c r="BH24" i="27"/>
  <c r="BD24" i="27"/>
  <c r="BF24" i="27"/>
  <c r="BE24" i="27"/>
  <c r="BO42" i="16"/>
  <c r="BM42" i="16"/>
  <c r="BK42" i="16"/>
  <c r="BP42" i="16"/>
  <c r="BN42" i="16"/>
  <c r="BL42" i="16"/>
  <c r="BJ42" i="16"/>
  <c r="AD25" i="27"/>
  <c r="AA25" i="27"/>
  <c r="AB25" i="27"/>
  <c r="AC25" i="27"/>
  <c r="AE25" i="27"/>
  <c r="AF25" i="27"/>
  <c r="AI43" i="16"/>
  <c r="AG43" i="16"/>
  <c r="AE43" i="16"/>
  <c r="AJ43" i="16"/>
  <c r="AF43" i="16"/>
  <c r="AH43" i="16"/>
  <c r="AD43" i="16"/>
  <c r="AP25" i="27"/>
  <c r="AT25" i="27"/>
  <c r="AO25" i="27"/>
  <c r="AS25" i="27"/>
  <c r="AQ25" i="27"/>
  <c r="AR25" i="27"/>
  <c r="AY43" i="16"/>
  <c r="AW43" i="16"/>
  <c r="AU43" i="16"/>
  <c r="AX43" i="16"/>
  <c r="AT43" i="16"/>
  <c r="AZ43" i="16"/>
  <c r="AV43" i="16"/>
  <c r="BF25" i="27"/>
  <c r="BG25" i="27"/>
  <c r="BH25" i="27"/>
  <c r="BE25" i="27"/>
  <c r="BC25" i="27"/>
  <c r="BD25" i="27"/>
  <c r="BO43" i="16"/>
  <c r="BM43" i="16"/>
  <c r="BK43" i="16"/>
  <c r="BP43" i="16"/>
  <c r="BL43" i="16"/>
  <c r="BN43" i="16"/>
  <c r="BJ43" i="16"/>
  <c r="BR25" i="27"/>
  <c r="BV25" i="27"/>
  <c r="BT25" i="27"/>
  <c r="BQ25" i="27"/>
  <c r="BU25" i="27"/>
  <c r="BS25" i="27"/>
  <c r="CE43" i="16"/>
  <c r="CC43" i="16"/>
  <c r="CA43" i="16"/>
  <c r="CD43" i="16"/>
  <c r="CB43" i="16"/>
  <c r="BZ43" i="16"/>
  <c r="CF43" i="16"/>
  <c r="T25" i="27"/>
  <c r="X25" i="27"/>
  <c r="Y25" i="27"/>
  <c r="W25" i="27"/>
  <c r="U25" i="27"/>
  <c r="V25" i="27"/>
  <c r="AB43" i="16"/>
  <c r="Z43" i="16"/>
  <c r="X43" i="16"/>
  <c r="V43" i="16"/>
  <c r="AA43" i="16"/>
  <c r="W43" i="16"/>
  <c r="Y43" i="16"/>
  <c r="AV25" i="27"/>
  <c r="AZ25" i="27"/>
  <c r="AW25" i="27"/>
  <c r="AX25" i="27"/>
  <c r="AY25" i="27"/>
  <c r="BA25" i="27"/>
  <c r="BH43" i="16"/>
  <c r="BF43" i="16"/>
  <c r="BD43" i="16"/>
  <c r="BB43" i="16"/>
  <c r="BG43" i="16"/>
  <c r="BC43" i="16"/>
  <c r="BE43" i="16"/>
  <c r="O24" i="27"/>
  <c r="N24" i="27"/>
  <c r="P24" i="27"/>
  <c r="R24" i="27"/>
  <c r="Q24" i="27"/>
  <c r="M24" i="27"/>
  <c r="N42" i="16"/>
  <c r="O42" i="16"/>
  <c r="S42" i="16"/>
  <c r="Q42" i="16"/>
  <c r="T42" i="16"/>
  <c r="R42" i="16"/>
  <c r="P42" i="16"/>
  <c r="AQ24" i="27"/>
  <c r="AT24" i="27"/>
  <c r="AS24" i="27"/>
  <c r="AR24" i="27"/>
  <c r="AP24" i="27"/>
  <c r="AO24" i="27"/>
  <c r="AY42" i="16"/>
  <c r="AW42" i="16"/>
  <c r="AU42" i="16"/>
  <c r="AZ42" i="16"/>
  <c r="AX42" i="16"/>
  <c r="AV42" i="16"/>
  <c r="AT42" i="16"/>
  <c r="BS24" i="27"/>
  <c r="BT24" i="27"/>
  <c r="BV24" i="27"/>
  <c r="BR24" i="27"/>
  <c r="BU24" i="27"/>
  <c r="BQ24" i="27"/>
  <c r="CE42" i="16"/>
  <c r="CC42" i="16"/>
  <c r="CA42" i="16"/>
  <c r="CF42" i="16"/>
  <c r="CD42" i="16"/>
  <c r="CB42" i="16"/>
  <c r="BZ42" i="16"/>
  <c r="N25" i="27"/>
  <c r="R25" i="27"/>
  <c r="O25" i="27"/>
  <c r="M25" i="27"/>
  <c r="Q25" i="27"/>
  <c r="P25" i="27"/>
  <c r="N43" i="16"/>
  <c r="O43" i="16"/>
  <c r="S43" i="16"/>
  <c r="Q43" i="16"/>
  <c r="R43" i="16"/>
  <c r="T43" i="16"/>
  <c r="P43" i="16"/>
  <c r="K24" i="27"/>
  <c r="G24" i="27"/>
  <c r="J24" i="27"/>
  <c r="H24" i="27"/>
  <c r="F24" i="27"/>
  <c r="I24" i="27"/>
  <c r="F42" i="16"/>
  <c r="K42" i="16"/>
  <c r="L42" i="16"/>
  <c r="J42" i="16"/>
  <c r="H42" i="16"/>
  <c r="I42" i="16"/>
  <c r="G42" i="16"/>
  <c r="BK34" i="8"/>
  <c r="W24" i="27"/>
  <c r="Y24" i="27"/>
  <c r="X24" i="27"/>
  <c r="T24" i="27"/>
  <c r="V24" i="27"/>
  <c r="U24" i="27"/>
  <c r="AB42" i="16"/>
  <c r="Z42" i="16"/>
  <c r="X42" i="16"/>
  <c r="V42" i="16"/>
  <c r="AA42" i="16"/>
  <c r="Y42" i="16"/>
  <c r="W42" i="16"/>
  <c r="AM24" i="27"/>
  <c r="AI24" i="27"/>
  <c r="AH24" i="27"/>
  <c r="AJ24" i="27"/>
  <c r="AL24" i="27"/>
  <c r="AK24" i="27"/>
  <c r="AR42" i="16"/>
  <c r="AP42" i="16"/>
  <c r="AN42" i="16"/>
  <c r="AL42" i="16"/>
  <c r="AQ42" i="16"/>
  <c r="AO42" i="16"/>
  <c r="AM42" i="16"/>
  <c r="AY24" i="27"/>
  <c r="AX24" i="27"/>
  <c r="AW24" i="27"/>
  <c r="AZ24" i="27"/>
  <c r="AV24" i="27"/>
  <c r="BA24" i="27"/>
  <c r="BH42" i="16"/>
  <c r="BF42" i="16"/>
  <c r="BD42" i="16"/>
  <c r="BB42" i="16"/>
  <c r="BG42" i="16"/>
  <c r="BE42" i="16"/>
  <c r="BC42" i="16"/>
  <c r="BO24" i="27"/>
  <c r="BK24" i="27"/>
  <c r="BM24" i="27"/>
  <c r="BL24" i="27"/>
  <c r="BN24" i="27"/>
  <c r="BJ24" i="27"/>
  <c r="BX42" i="16"/>
  <c r="BV42" i="16"/>
  <c r="BT42" i="16"/>
  <c r="BR42" i="16"/>
  <c r="BW42" i="16"/>
  <c r="BU42" i="16"/>
  <c r="BS42" i="16"/>
  <c r="W58" i="18"/>
  <c r="K72" i="25"/>
  <c r="K58" i="18"/>
  <c r="M54" i="23" s="1"/>
  <c r="E72" i="25"/>
  <c r="S58" i="18"/>
  <c r="W54" i="23" s="1"/>
  <c r="I72" i="25"/>
  <c r="AE58" i="18"/>
  <c r="AG54" i="23" s="1"/>
  <c r="O71" i="25"/>
  <c r="AA58" i="18"/>
  <c r="AB54" i="23" s="1"/>
  <c r="M72" i="25"/>
  <c r="G58" i="18"/>
  <c r="H54" i="23" s="1"/>
  <c r="C72" i="25"/>
  <c r="AI57" i="18"/>
  <c r="O58" i="18"/>
  <c r="R54" i="23" s="1"/>
  <c r="G72" i="25"/>
  <c r="P3" i="13"/>
  <c r="Q3" i="13"/>
  <c r="R3" i="13"/>
  <c r="S3" i="13"/>
  <c r="T3" i="13"/>
  <c r="U3" i="13"/>
  <c r="V3" i="13"/>
  <c r="W3" i="13"/>
  <c r="X3" i="13"/>
  <c r="Y3" i="13"/>
  <c r="P4" i="13"/>
  <c r="Q4" i="13"/>
  <c r="R4" i="13"/>
  <c r="S4" i="13"/>
  <c r="T4" i="13"/>
  <c r="U4" i="13"/>
  <c r="V4" i="13"/>
  <c r="W4" i="13"/>
  <c r="X4" i="13"/>
  <c r="Y4" i="13"/>
  <c r="P5" i="13"/>
  <c r="Q5" i="13"/>
  <c r="R5" i="13"/>
  <c r="W36" i="8" s="1"/>
  <c r="S5" i="13"/>
  <c r="AD36" i="8" s="1"/>
  <c r="T5" i="13"/>
  <c r="U5" i="13"/>
  <c r="V5" i="13"/>
  <c r="W5" i="13"/>
  <c r="X5" i="13"/>
  <c r="Y5" i="13"/>
  <c r="P6" i="13"/>
  <c r="Q6" i="13"/>
  <c r="R6" i="13"/>
  <c r="W37" i="8" s="1"/>
  <c r="S6" i="13"/>
  <c r="T6" i="13"/>
  <c r="U6" i="13"/>
  <c r="V6" i="13"/>
  <c r="W6" i="13"/>
  <c r="X6" i="13"/>
  <c r="Y6" i="13"/>
  <c r="P7" i="13"/>
  <c r="Q7" i="13"/>
  <c r="R7" i="13"/>
  <c r="W38" i="8" s="1"/>
  <c r="S7" i="13"/>
  <c r="T7" i="13"/>
  <c r="U7" i="13"/>
  <c r="V7" i="13"/>
  <c r="W7" i="13"/>
  <c r="X7" i="13"/>
  <c r="Y7" i="13"/>
  <c r="P8" i="13"/>
  <c r="Q8" i="13"/>
  <c r="R8" i="13"/>
  <c r="W39" i="8" s="1"/>
  <c r="S8" i="13"/>
  <c r="T8" i="13"/>
  <c r="U8" i="13"/>
  <c r="V8" i="13"/>
  <c r="W8" i="13"/>
  <c r="X8" i="13"/>
  <c r="Y8" i="13"/>
  <c r="P9" i="13"/>
  <c r="Q9" i="13"/>
  <c r="R9" i="13"/>
  <c r="W40" i="8" s="1"/>
  <c r="S9" i="13"/>
  <c r="T9" i="13"/>
  <c r="U9" i="13"/>
  <c r="V9" i="13"/>
  <c r="W9" i="13"/>
  <c r="X9" i="13"/>
  <c r="Y9" i="13"/>
  <c r="P10" i="13"/>
  <c r="Q10" i="13"/>
  <c r="R10" i="13"/>
  <c r="W41" i="8" s="1"/>
  <c r="S10" i="13"/>
  <c r="T10" i="13"/>
  <c r="U10" i="13"/>
  <c r="V10" i="13"/>
  <c r="W10" i="13"/>
  <c r="X10" i="13"/>
  <c r="Y10" i="13"/>
  <c r="P11" i="13"/>
  <c r="Q11" i="13"/>
  <c r="R11" i="13"/>
  <c r="W42" i="8" s="1"/>
  <c r="S11" i="13"/>
  <c r="T11" i="13"/>
  <c r="U11" i="13"/>
  <c r="V11" i="13"/>
  <c r="W11" i="13"/>
  <c r="X11" i="13"/>
  <c r="Y11" i="13"/>
  <c r="P12" i="13"/>
  <c r="Q12" i="13"/>
  <c r="R12" i="13"/>
  <c r="W43" i="8" s="1"/>
  <c r="S12" i="13"/>
  <c r="T12" i="13"/>
  <c r="U12" i="13"/>
  <c r="V12" i="13"/>
  <c r="W12" i="13"/>
  <c r="X12" i="13"/>
  <c r="Y12" i="13"/>
  <c r="P13" i="13"/>
  <c r="Q13" i="13"/>
  <c r="R13" i="13"/>
  <c r="W44" i="8" s="1"/>
  <c r="S13" i="13"/>
  <c r="T13" i="13"/>
  <c r="U13" i="13"/>
  <c r="V13" i="13"/>
  <c r="W13" i="13"/>
  <c r="X13" i="13"/>
  <c r="Y13" i="13"/>
  <c r="P14" i="13"/>
  <c r="Q14" i="13"/>
  <c r="R14" i="13"/>
  <c r="W45" i="8" s="1"/>
  <c r="S14" i="13"/>
  <c r="T14" i="13"/>
  <c r="U14" i="13"/>
  <c r="V14" i="13"/>
  <c r="W14" i="13"/>
  <c r="X14" i="13"/>
  <c r="Y14" i="13"/>
  <c r="P15" i="13"/>
  <c r="Q15" i="13"/>
  <c r="R15" i="13"/>
  <c r="W46" i="8" s="1"/>
  <c r="S15" i="13"/>
  <c r="T15" i="13"/>
  <c r="U15" i="13"/>
  <c r="V15" i="13"/>
  <c r="W15" i="13"/>
  <c r="X15" i="13"/>
  <c r="Y15" i="13"/>
  <c r="P16" i="13"/>
  <c r="Q16" i="13"/>
  <c r="R16" i="13"/>
  <c r="W47" i="8" s="1"/>
  <c r="S16" i="13"/>
  <c r="T16" i="13"/>
  <c r="U16" i="13"/>
  <c r="V16" i="13"/>
  <c r="W16" i="13"/>
  <c r="X16" i="13"/>
  <c r="Y16" i="13"/>
  <c r="P17" i="13"/>
  <c r="Q17" i="13"/>
  <c r="R17" i="13"/>
  <c r="W48" i="8" s="1"/>
  <c r="S17" i="13"/>
  <c r="T17" i="13"/>
  <c r="U17" i="13"/>
  <c r="V17" i="13"/>
  <c r="W17" i="13"/>
  <c r="X17" i="13"/>
  <c r="Y17" i="13"/>
  <c r="P18" i="13"/>
  <c r="Q18" i="13"/>
  <c r="R18" i="13"/>
  <c r="W49" i="8" s="1"/>
  <c r="S18" i="13"/>
  <c r="T18" i="13"/>
  <c r="U18" i="13"/>
  <c r="V18" i="13"/>
  <c r="W18" i="13"/>
  <c r="X18" i="13"/>
  <c r="Y18" i="13"/>
  <c r="P19" i="13"/>
  <c r="Q19" i="13"/>
  <c r="R19" i="13"/>
  <c r="W50" i="8" s="1"/>
  <c r="S19" i="13"/>
  <c r="T19" i="13"/>
  <c r="U19" i="13"/>
  <c r="V19" i="13"/>
  <c r="W19" i="13"/>
  <c r="X19" i="13"/>
  <c r="Y19" i="13"/>
  <c r="P20" i="13"/>
  <c r="Q20" i="13"/>
  <c r="R20" i="13"/>
  <c r="W51" i="8" s="1"/>
  <c r="S20" i="13"/>
  <c r="T20" i="13"/>
  <c r="U20" i="13"/>
  <c r="V20" i="13"/>
  <c r="W20" i="13"/>
  <c r="X20" i="13"/>
  <c r="Y20" i="13"/>
  <c r="P21" i="13"/>
  <c r="Q21" i="13"/>
  <c r="R21" i="13"/>
  <c r="W52" i="8" s="1"/>
  <c r="S21" i="13"/>
  <c r="T21" i="13"/>
  <c r="U21" i="13"/>
  <c r="V21" i="13"/>
  <c r="W21" i="13"/>
  <c r="X21" i="13"/>
  <c r="Y21" i="13"/>
  <c r="P22" i="13"/>
  <c r="Q22" i="13"/>
  <c r="R22" i="13"/>
  <c r="W53" i="8" s="1"/>
  <c r="S22" i="13"/>
  <c r="T22" i="13"/>
  <c r="U22" i="13"/>
  <c r="V22" i="13"/>
  <c r="W22" i="13"/>
  <c r="X22" i="13"/>
  <c r="Y22" i="13"/>
  <c r="P23" i="13"/>
  <c r="Q23" i="13"/>
  <c r="R23" i="13"/>
  <c r="W54" i="8" s="1"/>
  <c r="S23" i="13"/>
  <c r="T23" i="13"/>
  <c r="U23" i="13"/>
  <c r="V23" i="13"/>
  <c r="W23" i="13"/>
  <c r="X23" i="13"/>
  <c r="Y23" i="13"/>
  <c r="P24" i="13"/>
  <c r="Q24" i="13"/>
  <c r="R24" i="13"/>
  <c r="W55" i="8" s="1"/>
  <c r="S24" i="13"/>
  <c r="T24" i="13"/>
  <c r="U24" i="13"/>
  <c r="V24" i="13"/>
  <c r="W24" i="13"/>
  <c r="X24" i="13"/>
  <c r="Y24" i="13"/>
  <c r="P25" i="13"/>
  <c r="D28" i="13" s="1"/>
  <c r="Q25" i="13"/>
  <c r="R25" i="13"/>
  <c r="W56" i="8" s="1"/>
  <c r="S25" i="13"/>
  <c r="T25" i="13"/>
  <c r="U25" i="13"/>
  <c r="I28" i="13" s="1"/>
  <c r="V25" i="13"/>
  <c r="W25" i="13"/>
  <c r="K28" i="13" s="1"/>
  <c r="X25" i="13"/>
  <c r="Y25" i="13"/>
  <c r="M28" i="13" s="1"/>
  <c r="Y28" i="13" s="1"/>
  <c r="O4" i="13"/>
  <c r="O5" i="13"/>
  <c r="O6" i="13"/>
  <c r="O7" i="13"/>
  <c r="O8" i="13"/>
  <c r="O9" i="13"/>
  <c r="O10" i="13"/>
  <c r="O11" i="13"/>
  <c r="O12" i="13"/>
  <c r="O13" i="13"/>
  <c r="O14" i="13"/>
  <c r="O15" i="13"/>
  <c r="O16" i="13"/>
  <c r="O17" i="13"/>
  <c r="O18" i="13"/>
  <c r="O19" i="13"/>
  <c r="O20" i="13"/>
  <c r="O21" i="13"/>
  <c r="O22" i="13"/>
  <c r="O23" i="13"/>
  <c r="O24" i="13"/>
  <c r="O25" i="13"/>
  <c r="O3" i="13"/>
  <c r="C27" i="13" l="1"/>
  <c r="C29" i="13"/>
  <c r="O29" i="13" s="1"/>
  <c r="C31" i="13"/>
  <c r="O31" i="13" s="1"/>
  <c r="C33" i="13"/>
  <c r="O33" i="13" s="1"/>
  <c r="C35" i="13"/>
  <c r="C37" i="13"/>
  <c r="O37" i="13" s="1"/>
  <c r="C39" i="13"/>
  <c r="O39" i="13" s="1"/>
  <c r="C41" i="13"/>
  <c r="O41" i="13" s="1"/>
  <c r="C43" i="13"/>
  <c r="C45" i="13"/>
  <c r="O45" i="13" s="1"/>
  <c r="C47" i="13"/>
  <c r="O47" i="13" s="1"/>
  <c r="C49" i="13"/>
  <c r="O49" i="13" s="1"/>
  <c r="C26" i="13"/>
  <c r="C28" i="13"/>
  <c r="C30" i="13"/>
  <c r="O30" i="13" s="1"/>
  <c r="C32" i="13"/>
  <c r="O32" i="13" s="1"/>
  <c r="C34" i="13"/>
  <c r="C36" i="13"/>
  <c r="O36" i="13" s="1"/>
  <c r="C38" i="13"/>
  <c r="O38" i="13" s="1"/>
  <c r="C40" i="13"/>
  <c r="C42" i="13"/>
  <c r="C44" i="13"/>
  <c r="O44" i="13" s="1"/>
  <c r="C46" i="13"/>
  <c r="C48" i="13"/>
  <c r="O48" i="13" s="1"/>
  <c r="C50" i="13"/>
  <c r="D26" i="13"/>
  <c r="P26" i="13" s="1"/>
  <c r="F26" i="13"/>
  <c r="R26" i="13" s="1"/>
  <c r="W57" i="8" s="1"/>
  <c r="H26" i="13"/>
  <c r="T26" i="13" s="1"/>
  <c r="J26" i="13"/>
  <c r="L26" i="13"/>
  <c r="X26" i="13" s="1"/>
  <c r="M50" i="13"/>
  <c r="Y50" i="13" s="1"/>
  <c r="K50" i="13"/>
  <c r="I50" i="13"/>
  <c r="G50" i="13"/>
  <c r="S50" i="13" s="1"/>
  <c r="E50" i="13"/>
  <c r="Q50" i="13" s="1"/>
  <c r="L49" i="13"/>
  <c r="X49" i="13" s="1"/>
  <c r="J49" i="13"/>
  <c r="V49" i="13" s="1"/>
  <c r="H49" i="13"/>
  <c r="T49" i="13" s="1"/>
  <c r="F49" i="13"/>
  <c r="R49" i="13" s="1"/>
  <c r="D49" i="13"/>
  <c r="M48" i="13"/>
  <c r="K48" i="13"/>
  <c r="W48" i="13" s="1"/>
  <c r="I48" i="13"/>
  <c r="U48" i="13" s="1"/>
  <c r="G48" i="13"/>
  <c r="S48" i="13" s="1"/>
  <c r="E48" i="13"/>
  <c r="L47" i="13"/>
  <c r="X47" i="13" s="1"/>
  <c r="J47" i="13"/>
  <c r="H47" i="13"/>
  <c r="T47" i="13" s="1"/>
  <c r="F47" i="13"/>
  <c r="R47" i="13" s="1"/>
  <c r="D47" i="13"/>
  <c r="P47" i="13" s="1"/>
  <c r="M46" i="13"/>
  <c r="K46" i="13"/>
  <c r="W46" i="13" s="1"/>
  <c r="I46" i="13"/>
  <c r="U46" i="13" s="1"/>
  <c r="G46" i="13"/>
  <c r="S46" i="13" s="1"/>
  <c r="E46" i="13"/>
  <c r="L45" i="13"/>
  <c r="X45" i="13" s="1"/>
  <c r="J45" i="13"/>
  <c r="V45" i="13" s="1"/>
  <c r="H45" i="13"/>
  <c r="T45" i="13" s="1"/>
  <c r="F45" i="13"/>
  <c r="R45" i="13" s="1"/>
  <c r="D45" i="13"/>
  <c r="P45" i="13" s="1"/>
  <c r="M44" i="13"/>
  <c r="K44" i="13"/>
  <c r="W44" i="13" s="1"/>
  <c r="I44" i="13"/>
  <c r="G44" i="13"/>
  <c r="S44" i="13" s="1"/>
  <c r="E44" i="13"/>
  <c r="L43" i="13"/>
  <c r="X43" i="13" s="1"/>
  <c r="J43" i="13"/>
  <c r="H43" i="13"/>
  <c r="T43" i="13" s="1"/>
  <c r="F43" i="13"/>
  <c r="R43" i="13" s="1"/>
  <c r="D43" i="13"/>
  <c r="P43" i="13" s="1"/>
  <c r="M42" i="13"/>
  <c r="K42" i="13"/>
  <c r="W42" i="13" s="1"/>
  <c r="I42" i="13"/>
  <c r="U42" i="13" s="1"/>
  <c r="G42" i="13"/>
  <c r="S42" i="13" s="1"/>
  <c r="E42" i="13"/>
  <c r="Q42" i="13" s="1"/>
  <c r="L41" i="13"/>
  <c r="X41" i="13" s="1"/>
  <c r="J41" i="13"/>
  <c r="H41" i="13"/>
  <c r="T41" i="13" s="1"/>
  <c r="F41" i="13"/>
  <c r="R41" i="13" s="1"/>
  <c r="D41" i="13"/>
  <c r="M40" i="13"/>
  <c r="K40" i="13"/>
  <c r="W40" i="13" s="1"/>
  <c r="I40" i="13"/>
  <c r="G40" i="13"/>
  <c r="S40" i="13" s="1"/>
  <c r="E40" i="13"/>
  <c r="L39" i="13"/>
  <c r="X39" i="13" s="1"/>
  <c r="J39" i="13"/>
  <c r="V39" i="13" s="1"/>
  <c r="H39" i="13"/>
  <c r="T39" i="13" s="1"/>
  <c r="F39" i="13"/>
  <c r="R39" i="13" s="1"/>
  <c r="W70" i="8" s="1"/>
  <c r="D39" i="13"/>
  <c r="P39" i="13" s="1"/>
  <c r="M38" i="13"/>
  <c r="K38" i="13"/>
  <c r="I38" i="13"/>
  <c r="U38" i="13" s="1"/>
  <c r="G38" i="13"/>
  <c r="S38" i="13" s="1"/>
  <c r="E38" i="13"/>
  <c r="Q38" i="13" s="1"/>
  <c r="L37" i="13"/>
  <c r="X37" i="13" s="1"/>
  <c r="J37" i="13"/>
  <c r="V37" i="13" s="1"/>
  <c r="H37" i="13"/>
  <c r="T37" i="13" s="1"/>
  <c r="F37" i="13"/>
  <c r="R37" i="13" s="1"/>
  <c r="W68" i="8" s="1"/>
  <c r="D37" i="13"/>
  <c r="P37" i="13" s="1"/>
  <c r="M36" i="13"/>
  <c r="K36" i="13"/>
  <c r="I36" i="13"/>
  <c r="U36" i="13" s="1"/>
  <c r="G36" i="13"/>
  <c r="S36" i="13" s="1"/>
  <c r="E36" i="13"/>
  <c r="L35" i="13"/>
  <c r="X35" i="13" s="1"/>
  <c r="J35" i="13"/>
  <c r="V35" i="13" s="1"/>
  <c r="H35" i="13"/>
  <c r="F35" i="13"/>
  <c r="R35" i="13" s="1"/>
  <c r="W66" i="8" s="1"/>
  <c r="D35" i="13"/>
  <c r="P35" i="13" s="1"/>
  <c r="M34" i="13"/>
  <c r="Y34" i="13" s="1"/>
  <c r="K34" i="13"/>
  <c r="W34" i="13" s="1"/>
  <c r="I34" i="13"/>
  <c r="G34" i="13"/>
  <c r="S34" i="13" s="1"/>
  <c r="E34" i="13"/>
  <c r="L33" i="13"/>
  <c r="X33" i="13" s="1"/>
  <c r="J33" i="13"/>
  <c r="H33" i="13"/>
  <c r="T33" i="13" s="1"/>
  <c r="F33" i="13"/>
  <c r="R33" i="13" s="1"/>
  <c r="W64" i="8" s="1"/>
  <c r="D33" i="13"/>
  <c r="P33" i="13" s="1"/>
  <c r="M32" i="13"/>
  <c r="K32" i="13"/>
  <c r="W32" i="13" s="1"/>
  <c r="I32" i="13"/>
  <c r="U32" i="13" s="1"/>
  <c r="G32" i="13"/>
  <c r="E32" i="13"/>
  <c r="L31" i="13"/>
  <c r="X31" i="13" s="1"/>
  <c r="J31" i="13"/>
  <c r="H31" i="13"/>
  <c r="T31" i="13" s="1"/>
  <c r="F31" i="13"/>
  <c r="R31" i="13" s="1"/>
  <c r="W62" i="8" s="1"/>
  <c r="D31" i="13"/>
  <c r="P31" i="13" s="1"/>
  <c r="M30" i="13"/>
  <c r="K30" i="13"/>
  <c r="W30" i="13" s="1"/>
  <c r="I30" i="13"/>
  <c r="G30" i="13"/>
  <c r="S30" i="13" s="1"/>
  <c r="E30" i="13"/>
  <c r="Q30" i="13" s="1"/>
  <c r="L29" i="13"/>
  <c r="J29" i="13"/>
  <c r="H29" i="13"/>
  <c r="T29" i="13" s="1"/>
  <c r="F29" i="13"/>
  <c r="D29" i="13"/>
  <c r="P29" i="13" s="1"/>
  <c r="G28" i="13"/>
  <c r="E28" i="13"/>
  <c r="Q28" i="13" s="1"/>
  <c r="L27" i="13"/>
  <c r="X27" i="13" s="1"/>
  <c r="J27" i="13"/>
  <c r="V27" i="13" s="1"/>
  <c r="H27" i="13"/>
  <c r="T27" i="13" s="1"/>
  <c r="F27" i="13"/>
  <c r="R27" i="13" s="1"/>
  <c r="W58" i="8" s="1"/>
  <c r="D27" i="13"/>
  <c r="P27" i="13" s="1"/>
  <c r="E26" i="13"/>
  <c r="Q26" i="13" s="1"/>
  <c r="G26" i="13"/>
  <c r="S26" i="13" s="1"/>
  <c r="I26" i="13"/>
  <c r="U26" i="13" s="1"/>
  <c r="K26" i="13"/>
  <c r="M26" i="13"/>
  <c r="Y26" i="13" s="1"/>
  <c r="L50" i="13"/>
  <c r="J50" i="13"/>
  <c r="V50" i="13" s="1"/>
  <c r="H50" i="13"/>
  <c r="T50" i="13" s="1"/>
  <c r="F50" i="13"/>
  <c r="R50" i="13" s="1"/>
  <c r="D50" i="13"/>
  <c r="P50" i="13" s="1"/>
  <c r="M49" i="13"/>
  <c r="Y49" i="13" s="1"/>
  <c r="K49" i="13"/>
  <c r="W49" i="13" s="1"/>
  <c r="I49" i="13"/>
  <c r="U49" i="13" s="1"/>
  <c r="G49" i="13"/>
  <c r="S49" i="13" s="1"/>
  <c r="E49" i="13"/>
  <c r="Q49" i="13" s="1"/>
  <c r="L48" i="13"/>
  <c r="J48" i="13"/>
  <c r="V48" i="13" s="1"/>
  <c r="H48" i="13"/>
  <c r="F48" i="13"/>
  <c r="R48" i="13" s="1"/>
  <c r="D48" i="13"/>
  <c r="P48" i="13" s="1"/>
  <c r="M47" i="13"/>
  <c r="K47" i="13"/>
  <c r="I47" i="13"/>
  <c r="G47" i="13"/>
  <c r="E47" i="13"/>
  <c r="Q47" i="13" s="1"/>
  <c r="L46" i="13"/>
  <c r="J46" i="13"/>
  <c r="V46" i="13" s="1"/>
  <c r="H46" i="13"/>
  <c r="T46" i="13" s="1"/>
  <c r="F46" i="13"/>
  <c r="R46" i="13" s="1"/>
  <c r="D46" i="13"/>
  <c r="P46" i="13" s="1"/>
  <c r="M45" i="13"/>
  <c r="Y45" i="13" s="1"/>
  <c r="K45" i="13"/>
  <c r="W45" i="13" s="1"/>
  <c r="I45" i="13"/>
  <c r="U45" i="13" s="1"/>
  <c r="G45" i="13"/>
  <c r="S45" i="13" s="1"/>
  <c r="E45" i="13"/>
  <c r="Q45" i="13" s="1"/>
  <c r="L44" i="13"/>
  <c r="X44" i="13" s="1"/>
  <c r="J44" i="13"/>
  <c r="V44" i="13" s="1"/>
  <c r="H44" i="13"/>
  <c r="T44" i="13" s="1"/>
  <c r="F44" i="13"/>
  <c r="R44" i="13" s="1"/>
  <c r="D44" i="13"/>
  <c r="M43" i="13"/>
  <c r="Y43" i="13" s="1"/>
  <c r="K43" i="13"/>
  <c r="W43" i="13" s="1"/>
  <c r="I43" i="13"/>
  <c r="U43" i="13" s="1"/>
  <c r="G43" i="13"/>
  <c r="E43" i="13"/>
  <c r="Q43" i="13" s="1"/>
  <c r="L42" i="13"/>
  <c r="X42" i="13" s="1"/>
  <c r="J42" i="13"/>
  <c r="V42" i="13" s="1"/>
  <c r="H42" i="13"/>
  <c r="T42" i="13" s="1"/>
  <c r="F42" i="13"/>
  <c r="D42" i="13"/>
  <c r="P42" i="13" s="1"/>
  <c r="M41" i="13"/>
  <c r="Y41" i="13" s="1"/>
  <c r="K41" i="13"/>
  <c r="W41" i="13" s="1"/>
  <c r="I41" i="13"/>
  <c r="U41" i="13" s="1"/>
  <c r="G41" i="13"/>
  <c r="S41" i="13" s="1"/>
  <c r="E41" i="13"/>
  <c r="Q41" i="13" s="1"/>
  <c r="L40" i="13"/>
  <c r="J40" i="13"/>
  <c r="V40" i="13" s="1"/>
  <c r="H40" i="13"/>
  <c r="T40" i="13" s="1"/>
  <c r="F40" i="13"/>
  <c r="R40" i="13" s="1"/>
  <c r="D40" i="13"/>
  <c r="P40" i="13" s="1"/>
  <c r="M39" i="13"/>
  <c r="K39" i="13"/>
  <c r="I39" i="13"/>
  <c r="U39" i="13" s="1"/>
  <c r="G39" i="13"/>
  <c r="E39" i="13"/>
  <c r="Q39" i="13" s="1"/>
  <c r="L38" i="13"/>
  <c r="X38" i="13" s="1"/>
  <c r="J38" i="13"/>
  <c r="V38" i="13" s="1"/>
  <c r="H38" i="13"/>
  <c r="T38" i="13" s="1"/>
  <c r="F38" i="13"/>
  <c r="R38" i="13" s="1"/>
  <c r="W69" i="8" s="1"/>
  <c r="D38" i="13"/>
  <c r="P38" i="13" s="1"/>
  <c r="M37" i="13"/>
  <c r="Y37" i="13" s="1"/>
  <c r="K37" i="13"/>
  <c r="W37" i="13" s="1"/>
  <c r="I37" i="13"/>
  <c r="U37" i="13" s="1"/>
  <c r="G37" i="13"/>
  <c r="S37" i="13" s="1"/>
  <c r="E37" i="13"/>
  <c r="Q37" i="13" s="1"/>
  <c r="L36" i="13"/>
  <c r="X36" i="13" s="1"/>
  <c r="J36" i="13"/>
  <c r="V36" i="13" s="1"/>
  <c r="H36" i="13"/>
  <c r="T36" i="13" s="1"/>
  <c r="F36" i="13"/>
  <c r="R36" i="13" s="1"/>
  <c r="W67" i="8" s="1"/>
  <c r="D36" i="13"/>
  <c r="M35" i="13"/>
  <c r="Y35" i="13" s="1"/>
  <c r="K35" i="13"/>
  <c r="I35" i="13"/>
  <c r="U35" i="13" s="1"/>
  <c r="G35" i="13"/>
  <c r="E35" i="13"/>
  <c r="Q35" i="13" s="1"/>
  <c r="L34" i="13"/>
  <c r="J34" i="13"/>
  <c r="V34" i="13" s="1"/>
  <c r="H34" i="13"/>
  <c r="T34" i="13" s="1"/>
  <c r="F34" i="13"/>
  <c r="R34" i="13" s="1"/>
  <c r="W65" i="8" s="1"/>
  <c r="D34" i="13"/>
  <c r="M33" i="13"/>
  <c r="Y33" i="13" s="1"/>
  <c r="K33" i="13"/>
  <c r="W33" i="13" s="1"/>
  <c r="I33" i="13"/>
  <c r="U33" i="13" s="1"/>
  <c r="G33" i="13"/>
  <c r="S33" i="13" s="1"/>
  <c r="E33" i="13"/>
  <c r="Q33" i="13" s="1"/>
  <c r="L32" i="13"/>
  <c r="J32" i="13"/>
  <c r="H32" i="13"/>
  <c r="T32" i="13" s="1"/>
  <c r="F32" i="13"/>
  <c r="R32" i="13" s="1"/>
  <c r="W63" i="8" s="1"/>
  <c r="D32" i="13"/>
  <c r="P32" i="13" s="1"/>
  <c r="M31" i="13"/>
  <c r="Y31" i="13" s="1"/>
  <c r="K31" i="13"/>
  <c r="W31" i="13" s="1"/>
  <c r="I31" i="13"/>
  <c r="U31" i="13" s="1"/>
  <c r="G31" i="13"/>
  <c r="E31" i="13"/>
  <c r="Q31" i="13" s="1"/>
  <c r="L30" i="13"/>
  <c r="J30" i="13"/>
  <c r="V30" i="13" s="1"/>
  <c r="H30" i="13"/>
  <c r="T30" i="13" s="1"/>
  <c r="F30" i="13"/>
  <c r="R30" i="13" s="1"/>
  <c r="W61" i="8" s="1"/>
  <c r="D30" i="13"/>
  <c r="M29" i="13"/>
  <c r="Y29" i="13" s="1"/>
  <c r="K29" i="13"/>
  <c r="W29" i="13" s="1"/>
  <c r="I29" i="13"/>
  <c r="U29" i="13" s="1"/>
  <c r="G29" i="13"/>
  <c r="S29" i="13" s="1"/>
  <c r="E29" i="13"/>
  <c r="Q29" i="13" s="1"/>
  <c r="L28" i="13"/>
  <c r="X28" i="13" s="1"/>
  <c r="J28" i="13"/>
  <c r="V28" i="13" s="1"/>
  <c r="H28" i="13"/>
  <c r="T28" i="13" s="1"/>
  <c r="F28" i="13"/>
  <c r="R28" i="13" s="1"/>
  <c r="W59" i="8" s="1"/>
  <c r="M27" i="13"/>
  <c r="K27" i="13"/>
  <c r="W27" i="13" s="1"/>
  <c r="I27" i="13"/>
  <c r="G27" i="13"/>
  <c r="S27" i="13" s="1"/>
  <c r="E27" i="13"/>
  <c r="Q27" i="13" s="1"/>
  <c r="AH26" i="27"/>
  <c r="AK26" i="27"/>
  <c r="AJ26" i="27"/>
  <c r="AI26" i="27"/>
  <c r="AL26" i="27"/>
  <c r="AM26" i="27"/>
  <c r="CP43" i="16"/>
  <c r="CE24" i="27"/>
  <c r="CE25" i="27"/>
  <c r="AA59" i="18"/>
  <c r="AB55" i="23" s="1"/>
  <c r="M73" i="25"/>
  <c r="O59" i="18"/>
  <c r="R55" i="23" s="1"/>
  <c r="G73" i="25"/>
  <c r="G59" i="18"/>
  <c r="H55" i="23" s="1"/>
  <c r="AI58" i="18"/>
  <c r="C73" i="25"/>
  <c r="K59" i="18"/>
  <c r="M55" i="23" s="1"/>
  <c r="E73" i="25"/>
  <c r="S59" i="18"/>
  <c r="W55" i="23" s="1"/>
  <c r="I73" i="25"/>
  <c r="AE59" i="18"/>
  <c r="AG55" i="23" s="1"/>
  <c r="O72" i="25"/>
  <c r="W59" i="18"/>
  <c r="K73" i="25"/>
  <c r="AN36" i="8"/>
  <c r="O64" i="9" s="1"/>
  <c r="AS36" i="8"/>
  <c r="BM44" i="16" s="1"/>
  <c r="Y36" i="8"/>
  <c r="AI36" i="8"/>
  <c r="BN44" i="16"/>
  <c r="J36" i="8"/>
  <c r="AX36" i="8"/>
  <c r="AR44" i="16"/>
  <c r="AI44" i="22" s="1"/>
  <c r="AO44" i="16"/>
  <c r="AQ44" i="16"/>
  <c r="AH44" i="22" s="1"/>
  <c r="AP44" i="16"/>
  <c r="AL44" i="16"/>
  <c r="AD44" i="22" s="1"/>
  <c r="AN44" i="16"/>
  <c r="AF44" i="22" s="1"/>
  <c r="AM44" i="16"/>
  <c r="AE44" i="22" s="1"/>
  <c r="O36" i="8"/>
  <c r="BC36" i="8"/>
  <c r="K44" i="9"/>
  <c r="T36" i="8"/>
  <c r="BH36" i="8"/>
  <c r="V26" i="13"/>
  <c r="W39" i="13"/>
  <c r="T48" i="13"/>
  <c r="U34" i="13"/>
  <c r="R29" i="13"/>
  <c r="W60" i="8" s="1"/>
  <c r="V41" i="13"/>
  <c r="U27" i="13"/>
  <c r="O46" i="13"/>
  <c r="V43" i="13"/>
  <c r="W35" i="13"/>
  <c r="W47" i="13"/>
  <c r="V47" i="13"/>
  <c r="V33" i="13"/>
  <c r="V31" i="13"/>
  <c r="V29" i="13"/>
  <c r="V32" i="13"/>
  <c r="U50" i="13"/>
  <c r="U47" i="13"/>
  <c r="U40" i="13"/>
  <c r="R42" i="13"/>
  <c r="U28" i="13"/>
  <c r="U44" i="13"/>
  <c r="U30" i="13"/>
  <c r="Y42" i="13"/>
  <c r="Y38" i="13"/>
  <c r="P30" i="13"/>
  <c r="W26" i="13"/>
  <c r="X48" i="13"/>
  <c r="P44" i="13"/>
  <c r="X40" i="13"/>
  <c r="P36" i="13"/>
  <c r="X32" i="13"/>
  <c r="P28" i="13"/>
  <c r="Y47" i="13"/>
  <c r="Y39" i="13"/>
  <c r="W36" i="13"/>
  <c r="W28" i="13"/>
  <c r="Y27" i="13"/>
  <c r="Y46" i="13"/>
  <c r="X34" i="13"/>
  <c r="S28" i="13"/>
  <c r="Q46" i="13"/>
  <c r="Q34" i="13"/>
  <c r="Y30" i="13"/>
  <c r="P34" i="13"/>
  <c r="X30" i="13"/>
  <c r="W38" i="13"/>
  <c r="P49" i="13"/>
  <c r="P41" i="13"/>
  <c r="T35" i="13"/>
  <c r="X29" i="13"/>
  <c r="X50" i="13"/>
  <c r="X46" i="13"/>
  <c r="W50" i="13"/>
  <c r="S32" i="13"/>
  <c r="Y48" i="13"/>
  <c r="Q48" i="13"/>
  <c r="S47" i="13"/>
  <c r="Y44" i="13"/>
  <c r="Q44" i="13"/>
  <c r="S43" i="13"/>
  <c r="Y40" i="13"/>
  <c r="Q40" i="13"/>
  <c r="S39" i="13"/>
  <c r="Y36" i="13"/>
  <c r="Q36" i="13"/>
  <c r="S35" i="13"/>
  <c r="Y32" i="13"/>
  <c r="Q32" i="13"/>
  <c r="S31" i="13"/>
  <c r="O28" i="13"/>
  <c r="O50" i="13"/>
  <c r="O34" i="13"/>
  <c r="O40" i="13"/>
  <c r="O43" i="13"/>
  <c r="O35" i="13"/>
  <c r="O27" i="13"/>
  <c r="O42" i="13"/>
  <c r="O26" i="13"/>
  <c r="Q44" i="9" l="1"/>
  <c r="BK44" i="16"/>
  <c r="AZ44" i="22" s="1"/>
  <c r="O70" i="9"/>
  <c r="O59" i="9"/>
  <c r="BF44" i="16"/>
  <c r="O62" i="9"/>
  <c r="E44" i="9"/>
  <c r="P26" i="27"/>
  <c r="M26" i="27"/>
  <c r="Q26" i="27"/>
  <c r="N26" i="27"/>
  <c r="O26" i="27"/>
  <c r="R26" i="27"/>
  <c r="O78" i="9"/>
  <c r="O67" i="9"/>
  <c r="I44" i="9"/>
  <c r="AA26" i="27"/>
  <c r="AD26" i="27"/>
  <c r="AC26" i="27"/>
  <c r="AF26" i="27"/>
  <c r="AB26" i="27"/>
  <c r="AE26" i="27"/>
  <c r="BJ44" i="16"/>
  <c r="AY44" i="22" s="1"/>
  <c r="BC26" i="27"/>
  <c r="BF26" i="27"/>
  <c r="BD26" i="27"/>
  <c r="BE26" i="27"/>
  <c r="BH26" i="27"/>
  <c r="BG26" i="27"/>
  <c r="U44" i="9"/>
  <c r="BT26" i="27"/>
  <c r="BQ26" i="27"/>
  <c r="BV26" i="27"/>
  <c r="BR26" i="27"/>
  <c r="BS26" i="27"/>
  <c r="BU26" i="27"/>
  <c r="BG44" i="16"/>
  <c r="AV44" i="22" s="1"/>
  <c r="AV26" i="27"/>
  <c r="AY26" i="27"/>
  <c r="AW26" i="27"/>
  <c r="BA26" i="27"/>
  <c r="AX26" i="27"/>
  <c r="AZ26" i="27"/>
  <c r="O49" i="9"/>
  <c r="BX26" i="27"/>
  <c r="CA26" i="27"/>
  <c r="CB26" i="27"/>
  <c r="BY26" i="27"/>
  <c r="CC26" i="27"/>
  <c r="BZ26" i="27"/>
  <c r="S44" i="9"/>
  <c r="BM26" i="27"/>
  <c r="BJ26" i="27"/>
  <c r="BL26" i="27"/>
  <c r="BK26" i="27"/>
  <c r="BO26" i="27"/>
  <c r="BN26" i="27"/>
  <c r="BH44" i="16"/>
  <c r="AW44" i="22" s="1"/>
  <c r="O68" i="9"/>
  <c r="O72" i="9"/>
  <c r="G44" i="9"/>
  <c r="T26" i="27"/>
  <c r="W26" i="27"/>
  <c r="X26" i="27"/>
  <c r="U26" i="27"/>
  <c r="V26" i="27"/>
  <c r="Y26" i="27"/>
  <c r="C44" i="9"/>
  <c r="I26" i="27"/>
  <c r="F26" i="27"/>
  <c r="H26" i="27"/>
  <c r="J26" i="27"/>
  <c r="G26" i="27"/>
  <c r="K26" i="27"/>
  <c r="AR26" i="27"/>
  <c r="AO26" i="27"/>
  <c r="AS26" i="27"/>
  <c r="AP26" i="27"/>
  <c r="AT26" i="27"/>
  <c r="AQ26" i="27"/>
  <c r="M44" i="9"/>
  <c r="S60" i="18"/>
  <c r="W56" i="23" s="1"/>
  <c r="I74" i="25"/>
  <c r="AE60" i="18"/>
  <c r="AG56" i="23" s="1"/>
  <c r="O73" i="25"/>
  <c r="W60" i="18"/>
  <c r="K74" i="25"/>
  <c r="O60" i="18"/>
  <c r="R56" i="23" s="1"/>
  <c r="G74" i="25"/>
  <c r="K60" i="18"/>
  <c r="M56" i="23" s="1"/>
  <c r="E74" i="25"/>
  <c r="G60" i="18"/>
  <c r="H56" i="23" s="1"/>
  <c r="C74" i="25"/>
  <c r="AI59" i="18"/>
  <c r="AA60" i="18"/>
  <c r="AB56" i="23" s="1"/>
  <c r="M74" i="25"/>
  <c r="O54" i="9"/>
  <c r="O51" i="9"/>
  <c r="O71" i="9"/>
  <c r="BO44" i="16"/>
  <c r="BC44" i="22" s="1"/>
  <c r="BC44" i="16"/>
  <c r="AS44" i="22" s="1"/>
  <c r="O61" i="9"/>
  <c r="O74" i="9"/>
  <c r="O63" i="9"/>
  <c r="BP44" i="16"/>
  <c r="BD44" i="22" s="1"/>
  <c r="BD44" i="16"/>
  <c r="AT44" i="22" s="1"/>
  <c r="O53" i="9"/>
  <c r="O66" i="9"/>
  <c r="O55" i="9"/>
  <c r="BL44" i="16"/>
  <c r="BA44" i="22" s="1"/>
  <c r="BE44" i="16"/>
  <c r="O45" i="9"/>
  <c r="O65" i="9"/>
  <c r="O47" i="9"/>
  <c r="BB44" i="16"/>
  <c r="AR44" i="22" s="1"/>
  <c r="O76" i="9"/>
  <c r="O57" i="9"/>
  <c r="O44" i="9"/>
  <c r="BB44" i="22"/>
  <c r="CN44" i="16"/>
  <c r="BY44" i="22" s="1"/>
  <c r="CM44" i="16"/>
  <c r="BX44" i="22" s="1"/>
  <c r="CI44" i="16"/>
  <c r="BU44" i="22" s="1"/>
  <c r="CL44" i="16"/>
  <c r="CJ44" i="16"/>
  <c r="BV44" i="22" s="1"/>
  <c r="CH44" i="16"/>
  <c r="BT44" i="22" s="1"/>
  <c r="CK44" i="16"/>
  <c r="AH44" i="16"/>
  <c r="AJ44" i="16"/>
  <c r="AB44" i="22" s="1"/>
  <c r="AG44" i="16"/>
  <c r="AF44" i="16"/>
  <c r="Y44" i="22" s="1"/>
  <c r="AI44" i="16"/>
  <c r="AA44" i="22" s="1"/>
  <c r="AD44" i="16"/>
  <c r="W44" i="22" s="1"/>
  <c r="AE44" i="16"/>
  <c r="X44" i="22" s="1"/>
  <c r="AG44" i="22"/>
  <c r="AU44" i="22"/>
  <c r="AY44" i="16"/>
  <c r="AO44" i="22" s="1"/>
  <c r="AT44" i="16"/>
  <c r="AK44" i="22" s="1"/>
  <c r="AZ44" i="16"/>
  <c r="AP44" i="22" s="1"/>
  <c r="AV44" i="16"/>
  <c r="AM44" i="22" s="1"/>
  <c r="AX44" i="16"/>
  <c r="AW44" i="16"/>
  <c r="AU44" i="16"/>
  <c r="AL44" i="22" s="1"/>
  <c r="W44" i="9"/>
  <c r="BZ44" i="16"/>
  <c r="BM44" i="22" s="1"/>
  <c r="CC44" i="16"/>
  <c r="CF44" i="16"/>
  <c r="BR44" i="22" s="1"/>
  <c r="CA44" i="16"/>
  <c r="BN44" i="22" s="1"/>
  <c r="CE44" i="16"/>
  <c r="BQ44" i="22" s="1"/>
  <c r="CB44" i="16"/>
  <c r="BO44" i="22" s="1"/>
  <c r="CD44" i="16"/>
  <c r="O44" i="16"/>
  <c r="J44" i="22" s="1"/>
  <c r="N44" i="16"/>
  <c r="I44" i="22" s="1"/>
  <c r="S44" i="16"/>
  <c r="M44" i="22" s="1"/>
  <c r="R44" i="16"/>
  <c r="Q44" i="16"/>
  <c r="P44" i="16"/>
  <c r="K44" i="22" s="1"/>
  <c r="T44" i="16"/>
  <c r="N44" i="22" s="1"/>
  <c r="BT44" i="16"/>
  <c r="BH44" i="22" s="1"/>
  <c r="BW44" i="16"/>
  <c r="BJ44" i="22" s="1"/>
  <c r="BU44" i="16"/>
  <c r="BR44" i="16"/>
  <c r="BF44" i="22" s="1"/>
  <c r="BX44" i="16"/>
  <c r="BK44" i="22" s="1"/>
  <c r="BS44" i="16"/>
  <c r="BG44" i="22" s="1"/>
  <c r="BV44" i="16"/>
  <c r="J44" i="16"/>
  <c r="F44" i="16"/>
  <c r="H44" i="16"/>
  <c r="D44" i="22" s="1"/>
  <c r="I44" i="16"/>
  <c r="G44" i="16"/>
  <c r="C44" i="22" s="1"/>
  <c r="K44" i="16"/>
  <c r="F44" i="22" s="1"/>
  <c r="L44" i="16"/>
  <c r="G44" i="22" s="1"/>
  <c r="BK36" i="8"/>
  <c r="AA44" i="16"/>
  <c r="T44" i="22" s="1"/>
  <c r="Y44" i="16"/>
  <c r="X44" i="16"/>
  <c r="R44" i="22" s="1"/>
  <c r="AB44" i="16"/>
  <c r="U44" i="22" s="1"/>
  <c r="V44" i="16"/>
  <c r="P44" i="22" s="1"/>
  <c r="W44" i="16"/>
  <c r="Q44" i="22" s="1"/>
  <c r="Z44" i="16"/>
  <c r="O46" i="9"/>
  <c r="O60" i="9"/>
  <c r="O58" i="9"/>
  <c r="O56" i="9"/>
  <c r="O77" i="9"/>
  <c r="O52" i="9"/>
  <c r="O50" i="9"/>
  <c r="O48" i="9"/>
  <c r="O69" i="9"/>
  <c r="O75" i="9"/>
  <c r="O73" i="9"/>
  <c r="CE26" i="27" l="1"/>
  <c r="K61" i="18"/>
  <c r="M57" i="23" s="1"/>
  <c r="E75" i="25"/>
  <c r="AE61" i="18"/>
  <c r="AG57" i="23" s="1"/>
  <c r="O74" i="25"/>
  <c r="AA61" i="18"/>
  <c r="AB57" i="23" s="1"/>
  <c r="M75" i="25"/>
  <c r="G61" i="18"/>
  <c r="H57" i="23" s="1"/>
  <c r="AI60" i="18"/>
  <c r="C75" i="25"/>
  <c r="W61" i="18"/>
  <c r="K75" i="25"/>
  <c r="O61" i="18"/>
  <c r="R57" i="23" s="1"/>
  <c r="G75" i="25"/>
  <c r="S61" i="18"/>
  <c r="W57" i="23" s="1"/>
  <c r="I75" i="25"/>
  <c r="AN44" i="22"/>
  <c r="Z44" i="22"/>
  <c r="S44" i="22"/>
  <c r="BW44" i="22"/>
  <c r="L44" i="22"/>
  <c r="CP44" i="16"/>
  <c r="B44" i="22"/>
  <c r="BP44" i="22"/>
  <c r="E44" i="22"/>
  <c r="BI44" i="22"/>
  <c r="D34" i="8"/>
  <c r="AE62" i="18" l="1"/>
  <c r="AG58" i="23" s="1"/>
  <c r="O75" i="25"/>
  <c r="AA62" i="18"/>
  <c r="AB58" i="23" s="1"/>
  <c r="M76" i="25"/>
  <c r="W62" i="18"/>
  <c r="K76" i="25"/>
  <c r="G62" i="18"/>
  <c r="H58" i="23" s="1"/>
  <c r="C76" i="25"/>
  <c r="AI61" i="18"/>
  <c r="O62" i="18"/>
  <c r="R58" i="23" s="1"/>
  <c r="G76" i="25"/>
  <c r="S62" i="18"/>
  <c r="W58" i="23" s="1"/>
  <c r="I76" i="25"/>
  <c r="K62" i="18"/>
  <c r="M58" i="23" s="1"/>
  <c r="E76" i="25"/>
  <c r="CA44" i="22"/>
  <c r="A37" i="8"/>
  <c r="AA37" i="8" s="1"/>
  <c r="AZ37" i="8" l="1"/>
  <c r="BC37" i="8" s="1"/>
  <c r="AP37" i="8"/>
  <c r="AK37" i="8"/>
  <c r="AN37" i="8" s="1"/>
  <c r="AF37" i="8"/>
  <c r="AI37" i="8" s="1"/>
  <c r="V37" i="8"/>
  <c r="G37" i="8"/>
  <c r="BE37" i="8"/>
  <c r="AU37" i="8"/>
  <c r="Q37" i="8"/>
  <c r="L37" i="8"/>
  <c r="G77" i="25"/>
  <c r="C77" i="25"/>
  <c r="AI62" i="18"/>
  <c r="I77" i="25"/>
  <c r="M77" i="25"/>
  <c r="E77" i="25"/>
  <c r="K77" i="25"/>
  <c r="O76" i="25"/>
  <c r="BH37" i="8"/>
  <c r="AD37" i="8"/>
  <c r="A38" i="8"/>
  <c r="AA38" i="8" s="1"/>
  <c r="C34" i="8"/>
  <c r="B41" i="8"/>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E38" i="8" l="1"/>
  <c r="AU38" i="8"/>
  <c r="Q38" i="8"/>
  <c r="AK38" i="8"/>
  <c r="AN38" i="8" s="1"/>
  <c r="AF38" i="8"/>
  <c r="V38" i="8"/>
  <c r="G38" i="8"/>
  <c r="J38" i="8" s="1"/>
  <c r="AP38" i="8"/>
  <c r="L38" i="8"/>
  <c r="AZ38" i="8"/>
  <c r="C42" i="16"/>
  <c r="C24" i="27"/>
  <c r="CA27" i="27"/>
  <c r="BY27" i="27"/>
  <c r="BZ27" i="27"/>
  <c r="CC27" i="27"/>
  <c r="BX27" i="27"/>
  <c r="CB27" i="27"/>
  <c r="AR27" i="27"/>
  <c r="AP27" i="27"/>
  <c r="AO27" i="27"/>
  <c r="AT27" i="27"/>
  <c r="AQ27" i="27"/>
  <c r="AS27" i="27"/>
  <c r="BH38" i="8"/>
  <c r="CI46" i="16" s="1"/>
  <c r="BU46" i="22" s="1"/>
  <c r="AY27" i="27"/>
  <c r="AV27" i="27"/>
  <c r="AW27" i="27"/>
  <c r="BA27" i="27"/>
  <c r="AZ27" i="27"/>
  <c r="AX27" i="27"/>
  <c r="AK27" i="27"/>
  <c r="AH27" i="27"/>
  <c r="AI27" i="27"/>
  <c r="AJ27" i="27"/>
  <c r="AL27" i="27"/>
  <c r="AM27" i="27"/>
  <c r="BT27" i="27"/>
  <c r="BS27" i="27"/>
  <c r="BQ27" i="27"/>
  <c r="BU27" i="27"/>
  <c r="BR27" i="27"/>
  <c r="BV27" i="27"/>
  <c r="CE45" i="16"/>
  <c r="BQ45" i="22" s="1"/>
  <c r="BZ45" i="16"/>
  <c r="BM45" i="22" s="1"/>
  <c r="CC45" i="16"/>
  <c r="CF45" i="16"/>
  <c r="BR45" i="22" s="1"/>
  <c r="CB45" i="16"/>
  <c r="BO45" i="22" s="1"/>
  <c r="CA45" i="16"/>
  <c r="BN45" i="22" s="1"/>
  <c r="CD45" i="16"/>
  <c r="T37" i="8"/>
  <c r="Y37" i="8"/>
  <c r="CK46" i="16"/>
  <c r="AR45" i="16"/>
  <c r="AI45" i="22" s="1"/>
  <c r="AO45" i="16"/>
  <c r="AN45" i="16"/>
  <c r="AF45" i="22" s="1"/>
  <c r="AL45" i="16"/>
  <c r="AD45" i="22" s="1"/>
  <c r="AP45" i="16"/>
  <c r="AQ45" i="16"/>
  <c r="AH45" i="22" s="1"/>
  <c r="AM45" i="16"/>
  <c r="AE45" i="22" s="1"/>
  <c r="K45" i="9"/>
  <c r="AX37" i="8"/>
  <c r="O37" i="8"/>
  <c r="AS37" i="8"/>
  <c r="J37" i="8"/>
  <c r="AV45" i="16"/>
  <c r="AM45" i="22" s="1"/>
  <c r="AU45" i="16"/>
  <c r="AL45" i="22" s="1"/>
  <c r="AX45" i="16"/>
  <c r="AZ45" i="16"/>
  <c r="AP45" i="22" s="1"/>
  <c r="AT45" i="16"/>
  <c r="AK45" i="22" s="1"/>
  <c r="AY45" i="16"/>
  <c r="AO45" i="22" s="1"/>
  <c r="AW45" i="16"/>
  <c r="M45" i="9"/>
  <c r="CM45" i="16"/>
  <c r="BX45" i="22" s="1"/>
  <c r="CN45" i="16"/>
  <c r="BY45" i="22" s="1"/>
  <c r="CI45" i="16"/>
  <c r="BU45" i="22" s="1"/>
  <c r="CL45" i="16"/>
  <c r="CJ45" i="16"/>
  <c r="BV45" i="22" s="1"/>
  <c r="CK45" i="16"/>
  <c r="CH45" i="16"/>
  <c r="BT45" i="22" s="1"/>
  <c r="BH45" i="16"/>
  <c r="AW45" i="22" s="1"/>
  <c r="BG45" i="16"/>
  <c r="AV45" i="22" s="1"/>
  <c r="BE45" i="16"/>
  <c r="BC45" i="16"/>
  <c r="AS45" i="22" s="1"/>
  <c r="BB45" i="16"/>
  <c r="AR45" i="22" s="1"/>
  <c r="BD45" i="16"/>
  <c r="AT45" i="22" s="1"/>
  <c r="BF45" i="16"/>
  <c r="W46" i="9"/>
  <c r="W45" i="9"/>
  <c r="U45" i="9"/>
  <c r="BC38" i="8"/>
  <c r="AD38" i="8"/>
  <c r="O38" i="8"/>
  <c r="AI38" i="8"/>
  <c r="A39" i="8"/>
  <c r="AA39" i="8" s="1"/>
  <c r="AK39" i="8" l="1"/>
  <c r="AF39" i="8"/>
  <c r="V39" i="8"/>
  <c r="G39" i="8"/>
  <c r="BE39" i="8"/>
  <c r="AU39" i="8"/>
  <c r="Q39" i="8"/>
  <c r="L39" i="8"/>
  <c r="AZ39" i="8"/>
  <c r="AP39" i="8"/>
  <c r="CJ46" i="16"/>
  <c r="BV46" i="22" s="1"/>
  <c r="AR28" i="27"/>
  <c r="AO28" i="27"/>
  <c r="AT28" i="27"/>
  <c r="AQ28" i="27"/>
  <c r="AS28" i="27"/>
  <c r="AP28" i="27"/>
  <c r="W27" i="27"/>
  <c r="V27" i="27"/>
  <c r="Y27" i="27"/>
  <c r="T27" i="27"/>
  <c r="U27" i="27"/>
  <c r="X27" i="27"/>
  <c r="CH46" i="16"/>
  <c r="BT46" i="22" s="1"/>
  <c r="AK28" i="27"/>
  <c r="AM28" i="27"/>
  <c r="AL28" i="27"/>
  <c r="AH28" i="27"/>
  <c r="AI28" i="27"/>
  <c r="AJ28" i="27"/>
  <c r="I27" i="27"/>
  <c r="J27" i="27"/>
  <c r="F27" i="27"/>
  <c r="G27" i="27"/>
  <c r="K27" i="27"/>
  <c r="H27" i="27"/>
  <c r="BM27" i="27"/>
  <c r="BN27" i="27"/>
  <c r="BJ27" i="27"/>
  <c r="BK27" i="27"/>
  <c r="BL27" i="27"/>
  <c r="BO27" i="27"/>
  <c r="AD27" i="27"/>
  <c r="AF27" i="27"/>
  <c r="AB27" i="27"/>
  <c r="AA27" i="27"/>
  <c r="AC27" i="27"/>
  <c r="AE27" i="27"/>
  <c r="BT28" i="27"/>
  <c r="BS28" i="27"/>
  <c r="BQ28" i="27"/>
  <c r="BR28" i="27"/>
  <c r="BV28" i="27"/>
  <c r="BU28" i="27"/>
  <c r="BF27" i="27"/>
  <c r="BC27" i="27"/>
  <c r="BH27" i="27"/>
  <c r="BG27" i="27"/>
  <c r="BE27" i="27"/>
  <c r="BD27" i="27"/>
  <c r="CA28" i="27"/>
  <c r="BX28" i="27"/>
  <c r="BY28" i="27"/>
  <c r="CC28" i="27"/>
  <c r="CB28" i="27"/>
  <c r="BZ28" i="27"/>
  <c r="AY28" i="27"/>
  <c r="BA28" i="27"/>
  <c r="AX28" i="27"/>
  <c r="AZ28" i="27"/>
  <c r="AV28" i="27"/>
  <c r="AW28" i="27"/>
  <c r="Q45" i="9"/>
  <c r="CM46" i="16"/>
  <c r="BX46" i="22" s="1"/>
  <c r="P28" i="27"/>
  <c r="O28" i="27"/>
  <c r="N28" i="27"/>
  <c r="M28" i="27"/>
  <c r="R28" i="27"/>
  <c r="Q28" i="27"/>
  <c r="I28" i="27"/>
  <c r="F28" i="27"/>
  <c r="G28" i="27"/>
  <c r="H28" i="27"/>
  <c r="K28" i="27"/>
  <c r="J28" i="27"/>
  <c r="P27" i="27"/>
  <c r="O27" i="27"/>
  <c r="N27" i="27"/>
  <c r="M27" i="27"/>
  <c r="Q27" i="27"/>
  <c r="R27" i="27"/>
  <c r="CL46" i="16"/>
  <c r="BW46" i="22" s="1"/>
  <c r="CN46" i="16"/>
  <c r="BY46" i="22" s="1"/>
  <c r="BC39" i="8"/>
  <c r="CC47" i="16" s="1"/>
  <c r="AU45" i="22"/>
  <c r="O46" i="16"/>
  <c r="J46" i="22" s="1"/>
  <c r="N46" i="16"/>
  <c r="I46" i="22" s="1"/>
  <c r="Q46" i="16"/>
  <c r="T46" i="16"/>
  <c r="N46" i="22" s="1"/>
  <c r="S46" i="16"/>
  <c r="M46" i="22" s="1"/>
  <c r="R46" i="16"/>
  <c r="P46" i="16"/>
  <c r="K46" i="22" s="1"/>
  <c r="BH46" i="16"/>
  <c r="AW46" i="22" s="1"/>
  <c r="BD46" i="16"/>
  <c r="AT46" i="22" s="1"/>
  <c r="BG46" i="16"/>
  <c r="AV46" i="22" s="1"/>
  <c r="BB46" i="16"/>
  <c r="AR46" i="22" s="1"/>
  <c r="BC46" i="16"/>
  <c r="AS46" i="22" s="1"/>
  <c r="BE46" i="16"/>
  <c r="BF46" i="16"/>
  <c r="AQ46" i="16"/>
  <c r="AH46" i="22" s="1"/>
  <c r="AL46" i="16"/>
  <c r="AD46" i="22" s="1"/>
  <c r="AN46" i="16"/>
  <c r="AF46" i="22" s="1"/>
  <c r="AP46" i="16"/>
  <c r="AR46" i="16"/>
  <c r="AI46" i="22" s="1"/>
  <c r="AM46" i="16"/>
  <c r="AE46" i="22" s="1"/>
  <c r="AO46" i="16"/>
  <c r="K46" i="9"/>
  <c r="O45" i="16"/>
  <c r="J45" i="22" s="1"/>
  <c r="N45" i="16"/>
  <c r="I45" i="22" s="1"/>
  <c r="T45" i="16"/>
  <c r="N45" i="22" s="1"/>
  <c r="S45" i="16"/>
  <c r="M45" i="22" s="1"/>
  <c r="R45" i="16"/>
  <c r="Q45" i="16"/>
  <c r="P45" i="16"/>
  <c r="K45" i="22" s="1"/>
  <c r="Y38" i="8"/>
  <c r="E45" i="9"/>
  <c r="T38" i="8"/>
  <c r="BV45" i="16"/>
  <c r="BT45" i="16"/>
  <c r="BH45" i="22" s="1"/>
  <c r="BW45" i="16"/>
  <c r="BJ45" i="22" s="1"/>
  <c r="BR45" i="16"/>
  <c r="BF45" i="22" s="1"/>
  <c r="BU45" i="16"/>
  <c r="BS45" i="16"/>
  <c r="BG45" i="22" s="1"/>
  <c r="BX45" i="16"/>
  <c r="BK45" i="22" s="1"/>
  <c r="AG45" i="22"/>
  <c r="AN39" i="8"/>
  <c r="S45" i="9"/>
  <c r="AE45" i="16"/>
  <c r="X45" i="22" s="1"/>
  <c r="AJ45" i="16"/>
  <c r="AB45" i="22" s="1"/>
  <c r="AI45" i="16"/>
  <c r="AA45" i="22" s="1"/>
  <c r="AH45" i="16"/>
  <c r="AG45" i="16"/>
  <c r="AD45" i="16"/>
  <c r="W45" i="22" s="1"/>
  <c r="AF45" i="16"/>
  <c r="Y45" i="22" s="1"/>
  <c r="BP45" i="22"/>
  <c r="L46" i="16"/>
  <c r="G46" i="22" s="1"/>
  <c r="H46" i="16"/>
  <c r="D46" i="22" s="1"/>
  <c r="I46" i="16"/>
  <c r="G46" i="16"/>
  <c r="C46" i="22" s="1"/>
  <c r="K46" i="16"/>
  <c r="F46" i="22" s="1"/>
  <c r="F46" i="16"/>
  <c r="J46" i="16"/>
  <c r="G45" i="16"/>
  <c r="C45" i="22" s="1"/>
  <c r="L45" i="16"/>
  <c r="G45" i="22" s="1"/>
  <c r="J45" i="16"/>
  <c r="I45" i="16"/>
  <c r="K45" i="16"/>
  <c r="F45" i="22" s="1"/>
  <c r="H45" i="16"/>
  <c r="D45" i="22" s="1"/>
  <c r="F45" i="16"/>
  <c r="BK37" i="8"/>
  <c r="I45" i="9"/>
  <c r="AZ46" i="16"/>
  <c r="AP46" i="22" s="1"/>
  <c r="AW46" i="16"/>
  <c r="AV46" i="16"/>
  <c r="AM46" i="22" s="1"/>
  <c r="AX46" i="16"/>
  <c r="AY46" i="16"/>
  <c r="AO46" i="22" s="1"/>
  <c r="AU46" i="16"/>
  <c r="AL46" i="22" s="1"/>
  <c r="AT46" i="16"/>
  <c r="AK46" i="22" s="1"/>
  <c r="M46" i="9"/>
  <c r="AX38" i="8"/>
  <c r="AN45" i="22"/>
  <c r="C45" i="9"/>
  <c r="AA45" i="16"/>
  <c r="T45" i="22" s="1"/>
  <c r="X45" i="16"/>
  <c r="R45" i="22" s="1"/>
  <c r="Z45" i="16"/>
  <c r="AB45" i="16"/>
  <c r="U45" i="22" s="1"/>
  <c r="Y45" i="16"/>
  <c r="W45" i="16"/>
  <c r="Q45" i="22" s="1"/>
  <c r="V45" i="16"/>
  <c r="P45" i="22" s="1"/>
  <c r="AS38" i="8"/>
  <c r="CB46" i="16"/>
  <c r="BO46" i="22" s="1"/>
  <c r="CE46" i="16"/>
  <c r="BQ46" i="22" s="1"/>
  <c r="BZ46" i="16"/>
  <c r="BM46" i="22" s="1"/>
  <c r="CC46" i="16"/>
  <c r="CA46" i="16"/>
  <c r="BN46" i="22" s="1"/>
  <c r="CD46" i="16"/>
  <c r="CF46" i="16"/>
  <c r="BR46" i="22" s="1"/>
  <c r="BW45" i="22"/>
  <c r="BP45" i="16"/>
  <c r="BD45" i="22" s="1"/>
  <c r="BO45" i="16"/>
  <c r="BC45" i="22" s="1"/>
  <c r="BL45" i="16"/>
  <c r="BA45" i="22" s="1"/>
  <c r="BN45" i="16"/>
  <c r="BM45" i="16"/>
  <c r="BK45" i="16"/>
  <c r="AZ45" i="22" s="1"/>
  <c r="BJ45" i="16"/>
  <c r="AY45" i="22" s="1"/>
  <c r="G45" i="9"/>
  <c r="U46" i="9"/>
  <c r="C46" i="9"/>
  <c r="AI39" i="8"/>
  <c r="BH39" i="8"/>
  <c r="E46" i="9"/>
  <c r="AD39" i="8"/>
  <c r="A40" i="8"/>
  <c r="AA40" i="8" s="1"/>
  <c r="I14" i="1"/>
  <c r="AZ40" i="8" l="1"/>
  <c r="Q40" i="8"/>
  <c r="BE40" i="8"/>
  <c r="BH40" i="8" s="1"/>
  <c r="V40" i="8"/>
  <c r="AF40" i="8"/>
  <c r="L40" i="8"/>
  <c r="G40" i="8"/>
  <c r="AP40" i="8"/>
  <c r="AU40" i="8"/>
  <c r="AK40" i="8"/>
  <c r="CC29" i="27"/>
  <c r="BZ29" i="27"/>
  <c r="CB29" i="27"/>
  <c r="BY29" i="27"/>
  <c r="CA29" i="27"/>
  <c r="BX29" i="27"/>
  <c r="BM28" i="27"/>
  <c r="BJ28" i="27"/>
  <c r="BK28" i="27"/>
  <c r="BL28" i="27"/>
  <c r="BN28" i="27"/>
  <c r="BO28" i="27"/>
  <c r="CD47" i="16"/>
  <c r="BP47" i="22" s="1"/>
  <c r="BR29" i="27"/>
  <c r="BS29" i="27"/>
  <c r="BV29" i="27"/>
  <c r="BU29" i="27"/>
  <c r="BT29" i="27"/>
  <c r="BQ29" i="27"/>
  <c r="AQ29" i="27"/>
  <c r="AT29" i="27"/>
  <c r="AS29" i="27"/>
  <c r="AP29" i="27"/>
  <c r="AR29" i="27"/>
  <c r="AO29" i="27"/>
  <c r="BF28" i="27"/>
  <c r="BH28" i="27"/>
  <c r="BG28" i="27"/>
  <c r="BD28" i="27"/>
  <c r="BC28" i="27"/>
  <c r="BE28" i="27"/>
  <c r="CA47" i="16"/>
  <c r="BN47" i="22" s="1"/>
  <c r="W28" i="27"/>
  <c r="T28" i="27"/>
  <c r="U28" i="27"/>
  <c r="Y28" i="27"/>
  <c r="V28" i="27"/>
  <c r="X28" i="27"/>
  <c r="AI29" i="27"/>
  <c r="AM29" i="27"/>
  <c r="AL29" i="27"/>
  <c r="AJ29" i="27"/>
  <c r="AH29" i="27"/>
  <c r="AK29" i="27"/>
  <c r="AD28" i="27"/>
  <c r="AB28" i="27"/>
  <c r="AA28" i="27"/>
  <c r="AF28" i="27"/>
  <c r="AC28" i="27"/>
  <c r="AE28" i="27"/>
  <c r="CF47" i="16"/>
  <c r="BR47" i="22" s="1"/>
  <c r="AX29" i="27"/>
  <c r="BA29" i="27"/>
  <c r="AZ29" i="27"/>
  <c r="AW29" i="27"/>
  <c r="AY29" i="27"/>
  <c r="AV29" i="27"/>
  <c r="CE27" i="27"/>
  <c r="U47" i="9"/>
  <c r="BZ47" i="16"/>
  <c r="BM47" i="22" s="1"/>
  <c r="CE47" i="16"/>
  <c r="BQ47" i="22" s="1"/>
  <c r="CB47" i="16"/>
  <c r="BO47" i="22" s="1"/>
  <c r="E46" i="22"/>
  <c r="BB45" i="22"/>
  <c r="AN46" i="22"/>
  <c r="Z45" i="22"/>
  <c r="BI45" i="22"/>
  <c r="AG46" i="22"/>
  <c r="E45" i="22"/>
  <c r="L45" i="22"/>
  <c r="S45" i="22"/>
  <c r="AN47" i="16"/>
  <c r="AF47" i="22" s="1"/>
  <c r="AP47" i="16"/>
  <c r="AQ47" i="16"/>
  <c r="AH47" i="22" s="1"/>
  <c r="AL47" i="16"/>
  <c r="AD47" i="22" s="1"/>
  <c r="AO47" i="16"/>
  <c r="AM47" i="16"/>
  <c r="AE47" i="22" s="1"/>
  <c r="AR47" i="16"/>
  <c r="AI47" i="22" s="1"/>
  <c r="K47" i="9"/>
  <c r="AJ46" i="16"/>
  <c r="AB46" i="22" s="1"/>
  <c r="AI46" i="16"/>
  <c r="AA46" i="22" s="1"/>
  <c r="AH46" i="16"/>
  <c r="AG46" i="16"/>
  <c r="AD46" i="16"/>
  <c r="W46" i="22" s="1"/>
  <c r="AF46" i="16"/>
  <c r="Y46" i="22" s="1"/>
  <c r="AE46" i="16"/>
  <c r="X46" i="22" s="1"/>
  <c r="T39" i="8"/>
  <c r="J39" i="8"/>
  <c r="BV46" i="16"/>
  <c r="BT46" i="16"/>
  <c r="BH46" i="22" s="1"/>
  <c r="BU46" i="16"/>
  <c r="BR46" i="16"/>
  <c r="BF46" i="22" s="1"/>
  <c r="BS46" i="16"/>
  <c r="BG46" i="22" s="1"/>
  <c r="BW46" i="16"/>
  <c r="BJ46" i="22" s="1"/>
  <c r="BX46" i="16"/>
  <c r="BK46" i="22" s="1"/>
  <c r="I46" i="9"/>
  <c r="BP46" i="22"/>
  <c r="S46" i="9"/>
  <c r="AU46" i="22"/>
  <c r="O39" i="8"/>
  <c r="CM47" i="16"/>
  <c r="BX47" i="22" s="1"/>
  <c r="CN47" i="16"/>
  <c r="BY47" i="22" s="1"/>
  <c r="CH47" i="16"/>
  <c r="BT47" i="22" s="1"/>
  <c r="CK47" i="16"/>
  <c r="CI47" i="16"/>
  <c r="BU47" i="22" s="1"/>
  <c r="CJ47" i="16"/>
  <c r="BV47" i="22" s="1"/>
  <c r="CL47" i="16"/>
  <c r="BK38" i="8"/>
  <c r="BF47" i="16"/>
  <c r="BH47" i="16"/>
  <c r="AW47" i="22" s="1"/>
  <c r="BD47" i="16"/>
  <c r="AT47" i="22" s="1"/>
  <c r="BG47" i="16"/>
  <c r="AV47" i="22" s="1"/>
  <c r="BE47" i="16"/>
  <c r="BC47" i="16"/>
  <c r="AS47" i="22" s="1"/>
  <c r="BB47" i="16"/>
  <c r="AR47" i="22" s="1"/>
  <c r="L46" i="22"/>
  <c r="AS39" i="8"/>
  <c r="CP45" i="16"/>
  <c r="B45" i="22"/>
  <c r="AA46" i="16"/>
  <c r="T46" i="22" s="1"/>
  <c r="Z46" i="16"/>
  <c r="AB46" i="16"/>
  <c r="U46" i="22" s="1"/>
  <c r="X46" i="16"/>
  <c r="R46" i="22" s="1"/>
  <c r="Y46" i="16"/>
  <c r="W46" i="16"/>
  <c r="Q46" i="22" s="1"/>
  <c r="V46" i="16"/>
  <c r="P46" i="22" s="1"/>
  <c r="AX39" i="8"/>
  <c r="BN46" i="16"/>
  <c r="BJ46" i="16"/>
  <c r="AY46" i="22" s="1"/>
  <c r="BL46" i="16"/>
  <c r="BA46" i="22" s="1"/>
  <c r="BP46" i="16"/>
  <c r="BD46" i="22" s="1"/>
  <c r="BK46" i="16"/>
  <c r="AZ46" i="22" s="1"/>
  <c r="BO46" i="16"/>
  <c r="BC46" i="22" s="1"/>
  <c r="BM46" i="16"/>
  <c r="B46" i="22"/>
  <c r="G46" i="9"/>
  <c r="Y39" i="8"/>
  <c r="AZ47" i="16"/>
  <c r="AP47" i="22" s="1"/>
  <c r="AX47" i="16"/>
  <c r="AV47" i="16"/>
  <c r="AM47" i="22" s="1"/>
  <c r="AU47" i="16"/>
  <c r="AL47" i="22" s="1"/>
  <c r="AY47" i="16"/>
  <c r="AO47" i="22" s="1"/>
  <c r="AW47" i="16"/>
  <c r="AT47" i="16"/>
  <c r="AK47" i="22" s="1"/>
  <c r="M47" i="9"/>
  <c r="Q46" i="9"/>
  <c r="W47" i="9"/>
  <c r="AI40" i="8"/>
  <c r="AN40" i="8"/>
  <c r="AD40" i="8"/>
  <c r="BC40" i="8"/>
  <c r="A41" i="8"/>
  <c r="L41" i="8" s="1"/>
  <c r="D20" i="1"/>
  <c r="F12" i="29" l="1"/>
  <c r="D28" i="23"/>
  <c r="AA41" i="8"/>
  <c r="AD41" i="8" s="1"/>
  <c r="AP41" i="8"/>
  <c r="V41" i="8"/>
  <c r="Q41" i="8"/>
  <c r="D32" i="18"/>
  <c r="D40" i="8"/>
  <c r="AK41" i="8"/>
  <c r="AU41" i="8"/>
  <c r="G41" i="8"/>
  <c r="AF41" i="8"/>
  <c r="AI41" i="8" s="1"/>
  <c r="BE41" i="8"/>
  <c r="AZ41" i="8"/>
  <c r="CE28" i="27"/>
  <c r="AV30" i="27"/>
  <c r="AW30" i="27"/>
  <c r="BA30" i="27"/>
  <c r="AY30" i="27"/>
  <c r="AX30" i="27"/>
  <c r="AZ30" i="27"/>
  <c r="G29" i="27"/>
  <c r="H29" i="27"/>
  <c r="J29" i="27"/>
  <c r="K29" i="27"/>
  <c r="I29" i="27"/>
  <c r="F29" i="27"/>
  <c r="BS30" i="27"/>
  <c r="BQ30" i="27"/>
  <c r="BV30" i="27"/>
  <c r="BU30" i="27"/>
  <c r="BT30" i="27"/>
  <c r="BR30" i="27"/>
  <c r="AM30" i="27"/>
  <c r="AK30" i="27"/>
  <c r="AI30" i="27"/>
  <c r="AH30" i="27"/>
  <c r="AL30" i="27"/>
  <c r="AJ30" i="27"/>
  <c r="AB29" i="27"/>
  <c r="AC29" i="27"/>
  <c r="AE29" i="27"/>
  <c r="AF29" i="27"/>
  <c r="AD29" i="27"/>
  <c r="AA29" i="27"/>
  <c r="BG29" i="27"/>
  <c r="BD29" i="27"/>
  <c r="BE29" i="27"/>
  <c r="BH29" i="27"/>
  <c r="BF29" i="27"/>
  <c r="BC29" i="27"/>
  <c r="E47" i="9"/>
  <c r="N29" i="27"/>
  <c r="O29" i="27"/>
  <c r="R29" i="27"/>
  <c r="Q29" i="27"/>
  <c r="P29" i="27"/>
  <c r="M29" i="27"/>
  <c r="CC30" i="27"/>
  <c r="BY30" i="27"/>
  <c r="BX30" i="27"/>
  <c r="BZ30" i="27"/>
  <c r="CA30" i="27"/>
  <c r="CB30" i="27"/>
  <c r="AS30" i="27"/>
  <c r="AT30" i="27"/>
  <c r="AP30" i="27"/>
  <c r="AO30" i="27"/>
  <c r="AR30" i="27"/>
  <c r="AQ30" i="27"/>
  <c r="BK29" i="27"/>
  <c r="BL29" i="27"/>
  <c r="BN29" i="27"/>
  <c r="BO29" i="27"/>
  <c r="BJ29" i="27"/>
  <c r="BM29" i="27"/>
  <c r="Y29" i="27"/>
  <c r="U29" i="27"/>
  <c r="X29" i="27"/>
  <c r="V29" i="27"/>
  <c r="T29" i="27"/>
  <c r="W29" i="27"/>
  <c r="AU47" i="22"/>
  <c r="AN47" i="22"/>
  <c r="CA45" i="22"/>
  <c r="AG47" i="22"/>
  <c r="BI46" i="22"/>
  <c r="Z46" i="22"/>
  <c r="J40" i="8"/>
  <c r="CP46" i="16"/>
  <c r="BB46" i="22"/>
  <c r="BW47" i="22"/>
  <c r="AR48" i="16"/>
  <c r="AI48" i="22" s="1"/>
  <c r="AP48" i="16"/>
  <c r="AN48" i="16"/>
  <c r="AF48" i="22" s="1"/>
  <c r="AM48" i="16"/>
  <c r="AE48" i="22" s="1"/>
  <c r="AO48" i="16"/>
  <c r="AQ48" i="16"/>
  <c r="AH48" i="22" s="1"/>
  <c r="AL48" i="16"/>
  <c r="AD48" i="22" s="1"/>
  <c r="K48" i="9"/>
  <c r="I47" i="16"/>
  <c r="L47" i="16"/>
  <c r="G47" i="22" s="1"/>
  <c r="H47" i="16"/>
  <c r="D47" i="22" s="1"/>
  <c r="G47" i="16"/>
  <c r="C47" i="22" s="1"/>
  <c r="K47" i="16"/>
  <c r="F47" i="22" s="1"/>
  <c r="J47" i="16"/>
  <c r="F47" i="16"/>
  <c r="BK39" i="8"/>
  <c r="BF48" i="16"/>
  <c r="BH48" i="16"/>
  <c r="AW48" i="22" s="1"/>
  <c r="BD48" i="16"/>
  <c r="AT48" i="22" s="1"/>
  <c r="BE48" i="16"/>
  <c r="BC48" i="16"/>
  <c r="AS48" i="22" s="1"/>
  <c r="BB48" i="16"/>
  <c r="AR48" i="22" s="1"/>
  <c r="BG48" i="16"/>
  <c r="AV48" i="22" s="1"/>
  <c r="BK47" i="16"/>
  <c r="AZ47" i="22" s="1"/>
  <c r="BJ47" i="16"/>
  <c r="AY47" i="22" s="1"/>
  <c r="BP47" i="16"/>
  <c r="BD47" i="22" s="1"/>
  <c r="BM47" i="16"/>
  <c r="BL47" i="16"/>
  <c r="BA47" i="22" s="1"/>
  <c r="BO47" i="16"/>
  <c r="BC47" i="22" s="1"/>
  <c r="BN47" i="16"/>
  <c r="C47" i="9"/>
  <c r="Y40" i="8"/>
  <c r="AG47" i="16"/>
  <c r="AJ47" i="16"/>
  <c r="AB47" i="22" s="1"/>
  <c r="AH47" i="16"/>
  <c r="AE47" i="16"/>
  <c r="X47" i="22" s="1"/>
  <c r="AD47" i="16"/>
  <c r="W47" i="22" s="1"/>
  <c r="AI47" i="16"/>
  <c r="AA47" i="22" s="1"/>
  <c r="AF47" i="16"/>
  <c r="Y47" i="22" s="1"/>
  <c r="S46" i="22"/>
  <c r="Q47" i="9"/>
  <c r="X47" i="16"/>
  <c r="R47" i="22" s="1"/>
  <c r="AB47" i="16"/>
  <c r="U47" i="22" s="1"/>
  <c r="W47" i="16"/>
  <c r="Q47" i="22" s="1"/>
  <c r="Z47" i="16"/>
  <c r="Y47" i="16"/>
  <c r="V47" i="16"/>
  <c r="P47" i="22" s="1"/>
  <c r="AA47" i="16"/>
  <c r="T47" i="22" s="1"/>
  <c r="AX40" i="8"/>
  <c r="AU48" i="16"/>
  <c r="AL48" i="22" s="1"/>
  <c r="AY48" i="16"/>
  <c r="AO48" i="22" s="1"/>
  <c r="AX48" i="16"/>
  <c r="AZ48" i="16"/>
  <c r="AP48" i="22" s="1"/>
  <c r="AW48" i="16"/>
  <c r="AV48" i="16"/>
  <c r="AM48" i="22" s="1"/>
  <c r="AT48" i="16"/>
  <c r="AK48" i="22" s="1"/>
  <c r="M48" i="9"/>
  <c r="I47" i="9"/>
  <c r="N47" i="16"/>
  <c r="I47" i="22" s="1"/>
  <c r="O47" i="16"/>
  <c r="J47" i="22" s="1"/>
  <c r="T47" i="16"/>
  <c r="N47" i="22" s="1"/>
  <c r="S47" i="16"/>
  <c r="M47" i="22" s="1"/>
  <c r="R47" i="16"/>
  <c r="Q47" i="16"/>
  <c r="P47" i="16"/>
  <c r="K47" i="22" s="1"/>
  <c r="G47" i="9"/>
  <c r="CD48" i="16"/>
  <c r="CB48" i="16"/>
  <c r="BO48" i="22" s="1"/>
  <c r="CE48" i="16"/>
  <c r="BQ48" i="22" s="1"/>
  <c r="BZ48" i="16"/>
  <c r="BM48" i="22" s="1"/>
  <c r="CC48" i="16"/>
  <c r="CA48" i="16"/>
  <c r="BN48" i="22" s="1"/>
  <c r="CF48" i="16"/>
  <c r="BR48" i="22" s="1"/>
  <c r="O40" i="8"/>
  <c r="BX47" i="16"/>
  <c r="BK47" i="22" s="1"/>
  <c r="BS47" i="16"/>
  <c r="BG47" i="22" s="1"/>
  <c r="BV47" i="16"/>
  <c r="BW47" i="16"/>
  <c r="BJ47" i="22" s="1"/>
  <c r="BU47" i="16"/>
  <c r="BT47" i="16"/>
  <c r="BH47" i="22" s="1"/>
  <c r="BR47" i="16"/>
  <c r="BF47" i="22" s="1"/>
  <c r="S47" i="9"/>
  <c r="AS40" i="8"/>
  <c r="T40" i="8"/>
  <c r="CN48" i="16"/>
  <c r="BY48" i="22" s="1"/>
  <c r="CM48" i="16"/>
  <c r="BX48" i="22" s="1"/>
  <c r="CH48" i="16"/>
  <c r="BT48" i="22" s="1"/>
  <c r="CK48" i="16"/>
  <c r="CJ48" i="16"/>
  <c r="BV48" i="22" s="1"/>
  <c r="CL48" i="16"/>
  <c r="CI48" i="16"/>
  <c r="BU48" i="22" s="1"/>
  <c r="W48" i="9"/>
  <c r="U48" i="9"/>
  <c r="AN41" i="8"/>
  <c r="BC41" i="8"/>
  <c r="BH41" i="8"/>
  <c r="A42" i="8"/>
  <c r="L42" i="8" s="1"/>
  <c r="D18" i="1"/>
  <c r="D17" i="1"/>
  <c r="D16" i="1"/>
  <c r="D15" i="1"/>
  <c r="D19" i="1"/>
  <c r="G15" i="1"/>
  <c r="F11" i="29" l="1"/>
  <c r="D27" i="23"/>
  <c r="F10" i="29"/>
  <c r="D26" i="23"/>
  <c r="F9" i="29"/>
  <c r="D25" i="23"/>
  <c r="F7" i="29"/>
  <c r="D23" i="23"/>
  <c r="AA42" i="8"/>
  <c r="F8" i="29"/>
  <c r="D24" i="23"/>
  <c r="D27" i="18"/>
  <c r="D35" i="8"/>
  <c r="D31" i="18"/>
  <c r="D39" i="8"/>
  <c r="D28" i="18"/>
  <c r="D36" i="8"/>
  <c r="D30" i="18"/>
  <c r="D38" i="8"/>
  <c r="AZ42" i="8"/>
  <c r="BC42" i="8" s="1"/>
  <c r="AF42" i="8"/>
  <c r="AU42" i="8"/>
  <c r="Q42" i="8"/>
  <c r="AP42" i="8"/>
  <c r="AS42" i="8" s="1"/>
  <c r="D29" i="18"/>
  <c r="D37" i="8"/>
  <c r="BE42" i="8"/>
  <c r="BH42" i="8" s="1"/>
  <c r="G42" i="8"/>
  <c r="AK42" i="8"/>
  <c r="V42" i="8"/>
  <c r="CA31" i="27"/>
  <c r="BZ31" i="27"/>
  <c r="BX31" i="27"/>
  <c r="CC31" i="27"/>
  <c r="CB31" i="27"/>
  <c r="BY31" i="27"/>
  <c r="BA31" i="27"/>
  <c r="AZ31" i="27"/>
  <c r="AW31" i="27"/>
  <c r="AY31" i="27"/>
  <c r="AV31" i="27"/>
  <c r="AX31" i="27"/>
  <c r="G48" i="9"/>
  <c r="W30" i="27"/>
  <c r="Y30" i="27"/>
  <c r="T30" i="27"/>
  <c r="X30" i="27"/>
  <c r="V30" i="27"/>
  <c r="U30" i="27"/>
  <c r="BV31" i="27"/>
  <c r="BU31" i="27"/>
  <c r="BR31" i="27"/>
  <c r="BS31" i="27"/>
  <c r="BT31" i="27"/>
  <c r="BQ31" i="27"/>
  <c r="BC30" i="27"/>
  <c r="BG30" i="27"/>
  <c r="BH30" i="27"/>
  <c r="BF30" i="27"/>
  <c r="BD30" i="27"/>
  <c r="BE30" i="27"/>
  <c r="BN30" i="27"/>
  <c r="BO30" i="27"/>
  <c r="BJ30" i="27"/>
  <c r="BK30" i="27"/>
  <c r="BM30" i="27"/>
  <c r="BL30" i="27"/>
  <c r="G30" i="27"/>
  <c r="H30" i="27"/>
  <c r="J30" i="27"/>
  <c r="I30" i="27"/>
  <c r="K30" i="27"/>
  <c r="F30" i="27"/>
  <c r="CE29" i="27"/>
  <c r="AS31" i="27"/>
  <c r="AP31" i="27"/>
  <c r="AR31" i="27"/>
  <c r="AO31" i="27"/>
  <c r="AT31" i="27"/>
  <c r="AQ31" i="27"/>
  <c r="AA30" i="27"/>
  <c r="AD30" i="27"/>
  <c r="AB30" i="27"/>
  <c r="AC30" i="27"/>
  <c r="AF30" i="27"/>
  <c r="AE30" i="27"/>
  <c r="AH31" i="27"/>
  <c r="AL31" i="27"/>
  <c r="AI31" i="27"/>
  <c r="AM31" i="27"/>
  <c r="AJ31" i="27"/>
  <c r="AK31" i="27"/>
  <c r="E48" i="9"/>
  <c r="M30" i="27"/>
  <c r="Q30" i="27"/>
  <c r="O30" i="27"/>
  <c r="P30" i="27"/>
  <c r="N30" i="27"/>
  <c r="R30" i="27"/>
  <c r="AN48" i="22"/>
  <c r="S47" i="22"/>
  <c r="BP48" i="22"/>
  <c r="AG48" i="22"/>
  <c r="E47" i="22"/>
  <c r="CA46" i="22"/>
  <c r="Y41" i="8"/>
  <c r="CP47" i="16"/>
  <c r="B47" i="22"/>
  <c r="O41" i="8"/>
  <c r="AU48" i="22"/>
  <c r="F48" i="16"/>
  <c r="I48" i="16"/>
  <c r="J48" i="16"/>
  <c r="K48" i="16"/>
  <c r="F48" i="22" s="1"/>
  <c r="L48" i="16"/>
  <c r="G48" i="22" s="1"/>
  <c r="H48" i="16"/>
  <c r="D48" i="22" s="1"/>
  <c r="G48" i="16"/>
  <c r="C48" i="22" s="1"/>
  <c r="BK40" i="8"/>
  <c r="AZ49" i="16"/>
  <c r="AP49" i="22" s="1"/>
  <c r="AW49" i="16"/>
  <c r="AU49" i="16"/>
  <c r="AL49" i="22" s="1"/>
  <c r="AX49" i="16"/>
  <c r="AY49" i="16"/>
  <c r="AO49" i="22" s="1"/>
  <c r="AV49" i="16"/>
  <c r="AM49" i="22" s="1"/>
  <c r="AT49" i="16"/>
  <c r="AK49" i="22" s="1"/>
  <c r="M49" i="9"/>
  <c r="AS41" i="8"/>
  <c r="BU48" i="16"/>
  <c r="BX48" i="16"/>
  <c r="BK48" i="22" s="1"/>
  <c r="BS48" i="16"/>
  <c r="BG48" i="22" s="1"/>
  <c r="BV48" i="16"/>
  <c r="BR48" i="16"/>
  <c r="BF48" i="22" s="1"/>
  <c r="BW48" i="16"/>
  <c r="BJ48" i="22" s="1"/>
  <c r="BT48" i="16"/>
  <c r="BH48" i="22" s="1"/>
  <c r="BB47" i="22"/>
  <c r="C48" i="9"/>
  <c r="CA49" i="16"/>
  <c r="BN49" i="22" s="1"/>
  <c r="CD49" i="16"/>
  <c r="CB49" i="16"/>
  <c r="BO49" i="22" s="1"/>
  <c r="CF49" i="16"/>
  <c r="BR49" i="22" s="1"/>
  <c r="CC49" i="16"/>
  <c r="CE49" i="16"/>
  <c r="BQ49" i="22" s="1"/>
  <c r="BZ49" i="16"/>
  <c r="BM49" i="22" s="1"/>
  <c r="BI47" i="22"/>
  <c r="L47" i="22"/>
  <c r="S48" i="9"/>
  <c r="Z47" i="22"/>
  <c r="AX41" i="8"/>
  <c r="CM49" i="16"/>
  <c r="BX49" i="22" s="1"/>
  <c r="CN49" i="16"/>
  <c r="BY49" i="22" s="1"/>
  <c r="CJ49" i="16"/>
  <c r="BV49" i="22" s="1"/>
  <c r="CH49" i="16"/>
  <c r="BT49" i="22" s="1"/>
  <c r="CK49" i="16"/>
  <c r="CI49" i="16"/>
  <c r="BU49" i="22" s="1"/>
  <c r="CL49" i="16"/>
  <c r="T41" i="8"/>
  <c r="BW48" i="22"/>
  <c r="AD48" i="16"/>
  <c r="W48" i="22" s="1"/>
  <c r="AH48" i="16"/>
  <c r="AE48" i="16"/>
  <c r="X48" i="22" s="1"/>
  <c r="AG48" i="16"/>
  <c r="AJ48" i="16"/>
  <c r="AB48" i="22" s="1"/>
  <c r="AI48" i="16"/>
  <c r="AA48" i="22" s="1"/>
  <c r="AF48" i="16"/>
  <c r="Y48" i="22" s="1"/>
  <c r="BP48" i="16"/>
  <c r="BD48" i="22" s="1"/>
  <c r="BM48" i="16"/>
  <c r="BL48" i="16"/>
  <c r="BA48" i="22" s="1"/>
  <c r="BK48" i="16"/>
  <c r="AZ48" i="22" s="1"/>
  <c r="BJ48" i="16"/>
  <c r="AY48" i="22" s="1"/>
  <c r="BN48" i="16"/>
  <c r="BO48" i="16"/>
  <c r="BC48" i="22" s="1"/>
  <c r="AP49" i="16"/>
  <c r="AQ49" i="16"/>
  <c r="AH49" i="22" s="1"/>
  <c r="AM49" i="16"/>
  <c r="AE49" i="22" s="1"/>
  <c r="AO49" i="16"/>
  <c r="AR49" i="16"/>
  <c r="AI49" i="22" s="1"/>
  <c r="AN49" i="16"/>
  <c r="AF49" i="22" s="1"/>
  <c r="AL49" i="16"/>
  <c r="AD49" i="22" s="1"/>
  <c r="K49" i="9"/>
  <c r="N48" i="16"/>
  <c r="I48" i="22" s="1"/>
  <c r="O48" i="16"/>
  <c r="J48" i="22" s="1"/>
  <c r="S48" i="16"/>
  <c r="M48" i="22" s="1"/>
  <c r="P48" i="16"/>
  <c r="K48" i="22" s="1"/>
  <c r="T48" i="16"/>
  <c r="N48" i="22" s="1"/>
  <c r="R48" i="16"/>
  <c r="Q48" i="16"/>
  <c r="AB48" i="16"/>
  <c r="U48" i="22" s="1"/>
  <c r="Z48" i="16"/>
  <c r="W48" i="16"/>
  <c r="Q48" i="22" s="1"/>
  <c r="V48" i="16"/>
  <c r="P48" i="22" s="1"/>
  <c r="Y48" i="16"/>
  <c r="X48" i="16"/>
  <c r="R48" i="22" s="1"/>
  <c r="AA48" i="16"/>
  <c r="T48" i="22" s="1"/>
  <c r="I48" i="9"/>
  <c r="BC49" i="16"/>
  <c r="AS49" i="22" s="1"/>
  <c r="BF49" i="16"/>
  <c r="BH49" i="16"/>
  <c r="AW49" i="22" s="1"/>
  <c r="BD49" i="16"/>
  <c r="AT49" i="22" s="1"/>
  <c r="BE49" i="16"/>
  <c r="BB49" i="16"/>
  <c r="AR49" i="22" s="1"/>
  <c r="BG49" i="16"/>
  <c r="AV49" i="22" s="1"/>
  <c r="Q48" i="9"/>
  <c r="J41" i="8"/>
  <c r="W49" i="9"/>
  <c r="U49" i="9"/>
  <c r="AN42" i="8"/>
  <c r="AD42" i="8"/>
  <c r="AI42" i="8"/>
  <c r="G19" i="1"/>
  <c r="G16" i="1"/>
  <c r="G17" i="1"/>
  <c r="G20" i="1"/>
  <c r="G21" i="1"/>
  <c r="G18" i="1"/>
  <c r="A43" i="8"/>
  <c r="L43" i="8" s="1"/>
  <c r="H15" i="1"/>
  <c r="I15" i="1" s="1"/>
  <c r="H16" i="1"/>
  <c r="I16" i="1" s="1"/>
  <c r="B14" i="1"/>
  <c r="D6" i="29" s="1"/>
  <c r="B19" i="1"/>
  <c r="D11" i="29" s="1"/>
  <c r="B18" i="1"/>
  <c r="D10" i="29" s="1"/>
  <c r="B17" i="1"/>
  <c r="D9" i="29" s="1"/>
  <c r="B16" i="1"/>
  <c r="D8" i="29" s="1"/>
  <c r="B15" i="1"/>
  <c r="AA43" i="8" l="1"/>
  <c r="C15" i="1"/>
  <c r="D7" i="29"/>
  <c r="AK43" i="8"/>
  <c r="AN43" i="8" s="1"/>
  <c r="BE43" i="8"/>
  <c r="Q43" i="8"/>
  <c r="AF43" i="8"/>
  <c r="V43" i="8"/>
  <c r="G43" i="8"/>
  <c r="AP43" i="8"/>
  <c r="AU43" i="8"/>
  <c r="AZ43" i="8"/>
  <c r="BC43" i="8" s="1"/>
  <c r="CA32" i="27"/>
  <c r="BX32" i="27"/>
  <c r="CC32" i="27"/>
  <c r="BZ32" i="27"/>
  <c r="CB32" i="27"/>
  <c r="BY32" i="27"/>
  <c r="BF32" i="27"/>
  <c r="BC32" i="27"/>
  <c r="BG32" i="27"/>
  <c r="BE32" i="27"/>
  <c r="BH32" i="27"/>
  <c r="BD32" i="27"/>
  <c r="AP32" i="27"/>
  <c r="AO32" i="27"/>
  <c r="AT32" i="27"/>
  <c r="AR32" i="27"/>
  <c r="AS32" i="27"/>
  <c r="AQ32" i="27"/>
  <c r="AB31" i="27"/>
  <c r="AD31" i="27"/>
  <c r="AC31" i="27"/>
  <c r="AF31" i="27"/>
  <c r="AE31" i="27"/>
  <c r="AA31" i="27"/>
  <c r="AK32" i="27"/>
  <c r="AH32" i="27"/>
  <c r="AL32" i="27"/>
  <c r="AI32" i="27"/>
  <c r="AM32" i="27"/>
  <c r="AJ32" i="27"/>
  <c r="E49" i="9"/>
  <c r="R31" i="27"/>
  <c r="Q31" i="27"/>
  <c r="P31" i="27"/>
  <c r="N31" i="27"/>
  <c r="O31" i="27"/>
  <c r="M31" i="27"/>
  <c r="K31" i="27"/>
  <c r="J31" i="27"/>
  <c r="G31" i="27"/>
  <c r="H31" i="27"/>
  <c r="I31" i="27"/>
  <c r="F31" i="27"/>
  <c r="G49" i="9"/>
  <c r="Y31" i="27"/>
  <c r="X31" i="27"/>
  <c r="V31" i="27"/>
  <c r="T31" i="27"/>
  <c r="U31" i="27"/>
  <c r="W31" i="27"/>
  <c r="S49" i="9"/>
  <c r="BK31" i="27"/>
  <c r="BM31" i="27"/>
  <c r="BJ31" i="27"/>
  <c r="BL31" i="27"/>
  <c r="BO31" i="27"/>
  <c r="BN31" i="27"/>
  <c r="AS43" i="8"/>
  <c r="AV32" i="27"/>
  <c r="AZ32" i="27"/>
  <c r="BA32" i="27"/>
  <c r="AX32" i="27"/>
  <c r="AW32" i="27"/>
  <c r="AY32" i="27"/>
  <c r="BQ32" i="27"/>
  <c r="BV32" i="27"/>
  <c r="BT32" i="27"/>
  <c r="BU32" i="27"/>
  <c r="BS32" i="27"/>
  <c r="BR32" i="27"/>
  <c r="BC31" i="27"/>
  <c r="BH31" i="27"/>
  <c r="BG31" i="27"/>
  <c r="BF31" i="27"/>
  <c r="BD31" i="27"/>
  <c r="BE31" i="27"/>
  <c r="CE30" i="27"/>
  <c r="AU49" i="22"/>
  <c r="S48" i="22"/>
  <c r="AG49" i="22"/>
  <c r="BP49" i="22"/>
  <c r="BB48" i="22"/>
  <c r="Z48" i="22"/>
  <c r="J42" i="8"/>
  <c r="T42" i="8"/>
  <c r="BW49" i="22"/>
  <c r="CA47" i="22"/>
  <c r="BE50" i="16"/>
  <c r="BF50" i="16"/>
  <c r="BH50" i="16"/>
  <c r="AW50" i="22" s="1"/>
  <c r="BG50" i="16"/>
  <c r="AV50" i="22" s="1"/>
  <c r="BC50" i="16"/>
  <c r="AS50" i="22" s="1"/>
  <c r="BB50" i="16"/>
  <c r="AR50" i="22" s="1"/>
  <c r="BD50" i="16"/>
  <c r="AT50" i="22" s="1"/>
  <c r="AX42" i="8"/>
  <c r="K49" i="16"/>
  <c r="F49" i="22" s="1"/>
  <c r="F49" i="16"/>
  <c r="G49" i="16"/>
  <c r="C49" i="22" s="1"/>
  <c r="I49" i="16"/>
  <c r="H49" i="16"/>
  <c r="D49" i="22" s="1"/>
  <c r="L49" i="16"/>
  <c r="G49" i="22" s="1"/>
  <c r="J49" i="16"/>
  <c r="BK41" i="8"/>
  <c r="BJ50" i="16"/>
  <c r="AY50" i="22" s="1"/>
  <c r="BO50" i="16"/>
  <c r="BC50" i="22" s="1"/>
  <c r="BN50" i="16"/>
  <c r="BM50" i="16"/>
  <c r="BL50" i="16"/>
  <c r="BA50" i="22" s="1"/>
  <c r="BK50" i="16"/>
  <c r="AZ50" i="22" s="1"/>
  <c r="BP50" i="16"/>
  <c r="BD50" i="22" s="1"/>
  <c r="BI48" i="22"/>
  <c r="AI49" i="16"/>
  <c r="AA49" i="22" s="1"/>
  <c r="AF49" i="16"/>
  <c r="Y49" i="22" s="1"/>
  <c r="AE49" i="16"/>
  <c r="X49" i="22" s="1"/>
  <c r="AD49" i="16"/>
  <c r="W49" i="22" s="1"/>
  <c r="AH49" i="16"/>
  <c r="AG49" i="16"/>
  <c r="AJ49" i="16"/>
  <c r="AB49" i="22" s="1"/>
  <c r="CM50" i="16"/>
  <c r="BX50" i="22" s="1"/>
  <c r="CN50" i="16"/>
  <c r="BY50" i="22" s="1"/>
  <c r="CJ50" i="16"/>
  <c r="BV50" i="22" s="1"/>
  <c r="CH50" i="16"/>
  <c r="BT50" i="22" s="1"/>
  <c r="CK50" i="16"/>
  <c r="CI50" i="16"/>
  <c r="BU50" i="22" s="1"/>
  <c r="CL50" i="16"/>
  <c r="C49" i="9"/>
  <c r="Q50" i="9"/>
  <c r="BM49" i="16"/>
  <c r="BO49" i="16"/>
  <c r="BC49" i="22" s="1"/>
  <c r="BN49" i="16"/>
  <c r="BL49" i="16"/>
  <c r="BA49" i="22" s="1"/>
  <c r="BK49" i="16"/>
  <c r="AZ49" i="22" s="1"/>
  <c r="BJ49" i="16"/>
  <c r="AY49" i="22" s="1"/>
  <c r="BP49" i="16"/>
  <c r="BD49" i="22" s="1"/>
  <c r="AN49" i="22"/>
  <c r="E48" i="22"/>
  <c r="I49" i="9"/>
  <c r="AW50" i="16"/>
  <c r="AU50" i="16"/>
  <c r="AL50" i="22" s="1"/>
  <c r="AY50" i="16"/>
  <c r="AO50" i="22" s="1"/>
  <c r="AT50" i="16"/>
  <c r="AK50" i="22" s="1"/>
  <c r="AZ50" i="16"/>
  <c r="AP50" i="22" s="1"/>
  <c r="AV50" i="16"/>
  <c r="AM50" i="22" s="1"/>
  <c r="AX50" i="16"/>
  <c r="M50" i="9"/>
  <c r="Y42" i="8"/>
  <c r="L48" i="22"/>
  <c r="AB49" i="16"/>
  <c r="U49" i="22" s="1"/>
  <c r="Z49" i="16"/>
  <c r="Y49" i="16"/>
  <c r="W49" i="16"/>
  <c r="Q49" i="22" s="1"/>
  <c r="V49" i="16"/>
  <c r="P49" i="22" s="1"/>
  <c r="X49" i="16"/>
  <c r="R49" i="22" s="1"/>
  <c r="AA49" i="16"/>
  <c r="T49" i="22" s="1"/>
  <c r="Q49" i="9"/>
  <c r="CP48" i="16"/>
  <c r="B48" i="22"/>
  <c r="O42" i="8"/>
  <c r="N49" i="16"/>
  <c r="I49" i="22" s="1"/>
  <c r="O49" i="16"/>
  <c r="J49" i="22" s="1"/>
  <c r="P49" i="16"/>
  <c r="K49" i="22" s="1"/>
  <c r="T49" i="16"/>
  <c r="N49" i="22" s="1"/>
  <c r="R49" i="16"/>
  <c r="Q49" i="16"/>
  <c r="S49" i="16"/>
  <c r="M49" i="22" s="1"/>
  <c r="CF50" i="16"/>
  <c r="BR50" i="22" s="1"/>
  <c r="CA50" i="16"/>
  <c r="BN50" i="22" s="1"/>
  <c r="CD50" i="16"/>
  <c r="CE50" i="16"/>
  <c r="BQ50" i="22" s="1"/>
  <c r="CB50" i="16"/>
  <c r="BO50" i="22" s="1"/>
  <c r="CC50" i="16"/>
  <c r="BZ50" i="16"/>
  <c r="BM50" i="22" s="1"/>
  <c r="BU49" i="16"/>
  <c r="BX49" i="16"/>
  <c r="BK49" i="22" s="1"/>
  <c r="BS49" i="16"/>
  <c r="BG49" i="22" s="1"/>
  <c r="BW49" i="16"/>
  <c r="BJ49" i="22" s="1"/>
  <c r="BV49" i="16"/>
  <c r="BT49" i="16"/>
  <c r="BH49" i="22" s="1"/>
  <c r="BR49" i="16"/>
  <c r="BF49" i="22" s="1"/>
  <c r="AQ50" i="16"/>
  <c r="AH50" i="22" s="1"/>
  <c r="AM50" i="16"/>
  <c r="AE50" i="22" s="1"/>
  <c r="AP50" i="16"/>
  <c r="AO50" i="16"/>
  <c r="AR50" i="16"/>
  <c r="AI50" i="22" s="1"/>
  <c r="AN50" i="16"/>
  <c r="AF50" i="22" s="1"/>
  <c r="AL50" i="16"/>
  <c r="AD50" i="22" s="1"/>
  <c r="K50" i="9"/>
  <c r="W50" i="9"/>
  <c r="U50" i="9"/>
  <c r="AI43" i="8"/>
  <c r="BH43" i="8"/>
  <c r="O43" i="8"/>
  <c r="J43" i="8"/>
  <c r="A44" i="8"/>
  <c r="L44" i="8" s="1"/>
  <c r="H17" i="1"/>
  <c r="I17" i="1" s="1"/>
  <c r="H18" i="1"/>
  <c r="I18" i="1" s="1"/>
  <c r="H19" i="1"/>
  <c r="H27" i="4"/>
  <c r="C27" i="18" l="1"/>
  <c r="C23" i="23"/>
  <c r="AA44" i="8"/>
  <c r="E27" i="18"/>
  <c r="C16" i="1"/>
  <c r="H27" i="18"/>
  <c r="I27" i="18" s="1"/>
  <c r="X27" i="18"/>
  <c r="AB27" i="18"/>
  <c r="AC27" i="18" s="1"/>
  <c r="L27" i="18"/>
  <c r="M27" i="18" s="1"/>
  <c r="C35" i="8"/>
  <c r="C43" i="16" s="1"/>
  <c r="T27" i="18"/>
  <c r="U27" i="18" s="1"/>
  <c r="AU44" i="8"/>
  <c r="G44" i="8"/>
  <c r="AF44" i="8"/>
  <c r="BE44" i="8"/>
  <c r="BH44" i="8" s="1"/>
  <c r="AZ44" i="8"/>
  <c r="BC44" i="8" s="1"/>
  <c r="AP44" i="8"/>
  <c r="V44" i="8"/>
  <c r="Q44" i="8"/>
  <c r="AK44" i="8"/>
  <c r="AN44" i="8" s="1"/>
  <c r="E35" i="8"/>
  <c r="AQ33" i="27"/>
  <c r="AS33" i="27"/>
  <c r="AR33" i="27"/>
  <c r="AP33" i="27"/>
  <c r="AT33" i="27"/>
  <c r="AO33" i="27"/>
  <c r="CE31" i="27"/>
  <c r="BU33" i="27"/>
  <c r="BV33" i="27"/>
  <c r="BS33" i="27"/>
  <c r="BT33" i="27"/>
  <c r="BQ33" i="27"/>
  <c r="BR33" i="27"/>
  <c r="CA33" i="27"/>
  <c r="BZ33" i="27"/>
  <c r="BX33" i="27"/>
  <c r="BY33" i="27"/>
  <c r="CB33" i="27"/>
  <c r="CC33" i="27"/>
  <c r="AX33" i="27"/>
  <c r="AY33" i="27"/>
  <c r="AV33" i="27"/>
  <c r="AW33" i="27"/>
  <c r="BA33" i="27"/>
  <c r="AZ33" i="27"/>
  <c r="M32" i="27"/>
  <c r="P32" i="27"/>
  <c r="R32" i="27"/>
  <c r="O32" i="27"/>
  <c r="Q32" i="27"/>
  <c r="N32" i="27"/>
  <c r="I50" i="9"/>
  <c r="AE32" i="27"/>
  <c r="AD32" i="27"/>
  <c r="AC32" i="27"/>
  <c r="AB32" i="27"/>
  <c r="AA32" i="27"/>
  <c r="AF32" i="27"/>
  <c r="I33" i="27"/>
  <c r="F33" i="27"/>
  <c r="H33" i="27"/>
  <c r="G33" i="27"/>
  <c r="J33" i="27"/>
  <c r="K33" i="27"/>
  <c r="G50" i="9"/>
  <c r="W32" i="27"/>
  <c r="U32" i="27"/>
  <c r="T32" i="27"/>
  <c r="Y32" i="27"/>
  <c r="V32" i="27"/>
  <c r="X32" i="27"/>
  <c r="H32" i="27"/>
  <c r="J32" i="27"/>
  <c r="G32" i="27"/>
  <c r="I32" i="27"/>
  <c r="K32" i="27"/>
  <c r="F32" i="27"/>
  <c r="Q33" i="27"/>
  <c r="O33" i="27"/>
  <c r="P33" i="27"/>
  <c r="R33" i="27"/>
  <c r="N33" i="27"/>
  <c r="M33" i="27"/>
  <c r="BM32" i="27"/>
  <c r="BN32" i="27"/>
  <c r="BJ32" i="27"/>
  <c r="BL32" i="27"/>
  <c r="BO32" i="27"/>
  <c r="BK32" i="27"/>
  <c r="BD33" i="27"/>
  <c r="BH33" i="27"/>
  <c r="BE33" i="27"/>
  <c r="BC33" i="27"/>
  <c r="BF33" i="27"/>
  <c r="BG33" i="27"/>
  <c r="BP50" i="22"/>
  <c r="BB50" i="22"/>
  <c r="E49" i="22"/>
  <c r="AG50" i="22"/>
  <c r="S49" i="22"/>
  <c r="Z49" i="22"/>
  <c r="AN50" i="22"/>
  <c r="AS44" i="8"/>
  <c r="CC51" i="16"/>
  <c r="CF51" i="16"/>
  <c r="BR51" i="22" s="1"/>
  <c r="CA51" i="16"/>
  <c r="BN51" i="22" s="1"/>
  <c r="CD51" i="16"/>
  <c r="CB51" i="16"/>
  <c r="BO51" i="22" s="1"/>
  <c r="CE51" i="16"/>
  <c r="BQ51" i="22" s="1"/>
  <c r="BZ51" i="16"/>
  <c r="BM51" i="22" s="1"/>
  <c r="BW50" i="22"/>
  <c r="I51" i="16"/>
  <c r="L51" i="16"/>
  <c r="G51" i="22" s="1"/>
  <c r="H51" i="16"/>
  <c r="D51" i="22" s="1"/>
  <c r="K51" i="16"/>
  <c r="F51" i="22" s="1"/>
  <c r="G51" i="16"/>
  <c r="C51" i="22" s="1"/>
  <c r="F51" i="16"/>
  <c r="J51" i="16"/>
  <c r="BE51" i="16"/>
  <c r="BC51" i="16"/>
  <c r="AS51" i="22" s="1"/>
  <c r="BF51" i="16"/>
  <c r="BB51" i="16"/>
  <c r="AR51" i="22" s="1"/>
  <c r="BH51" i="16"/>
  <c r="AW51" i="22" s="1"/>
  <c r="BG51" i="16"/>
  <c r="AV51" i="22" s="1"/>
  <c r="BD51" i="16"/>
  <c r="AT51" i="22" s="1"/>
  <c r="H50" i="16"/>
  <c r="D50" i="22" s="1"/>
  <c r="K50" i="16"/>
  <c r="F50" i="22" s="1"/>
  <c r="L50" i="16"/>
  <c r="G50" i="22" s="1"/>
  <c r="F50" i="16"/>
  <c r="G50" i="16"/>
  <c r="C50" i="22" s="1"/>
  <c r="I50" i="16"/>
  <c r="J50" i="16"/>
  <c r="BK42" i="8"/>
  <c r="Y43" i="8"/>
  <c r="B49" i="22"/>
  <c r="CP49" i="16"/>
  <c r="C50" i="9"/>
  <c r="N51" i="16"/>
  <c r="I51" i="22" s="1"/>
  <c r="O51" i="16"/>
  <c r="J51" i="22" s="1"/>
  <c r="R51" i="16"/>
  <c r="T51" i="16"/>
  <c r="N51" i="22" s="1"/>
  <c r="S51" i="16"/>
  <c r="M51" i="22" s="1"/>
  <c r="Q51" i="16"/>
  <c r="P51" i="16"/>
  <c r="K51" i="22" s="1"/>
  <c r="N50" i="16"/>
  <c r="I50" i="22" s="1"/>
  <c r="O50" i="16"/>
  <c r="J50" i="22" s="1"/>
  <c r="T50" i="16"/>
  <c r="N50" i="22" s="1"/>
  <c r="R50" i="16"/>
  <c r="Q50" i="16"/>
  <c r="P50" i="16"/>
  <c r="K50" i="22" s="1"/>
  <c r="S50" i="16"/>
  <c r="M50" i="22" s="1"/>
  <c r="BB49" i="22"/>
  <c r="BO51" i="16"/>
  <c r="BC51" i="22" s="1"/>
  <c r="BP51" i="16"/>
  <c r="BD51" i="22" s="1"/>
  <c r="BN51" i="16"/>
  <c r="BM51" i="16"/>
  <c r="BL51" i="16"/>
  <c r="BA51" i="22" s="1"/>
  <c r="BK51" i="16"/>
  <c r="AZ51" i="22" s="1"/>
  <c r="BJ51" i="16"/>
  <c r="AY51" i="22" s="1"/>
  <c r="CM51" i="16"/>
  <c r="BX51" i="22" s="1"/>
  <c r="CN51" i="16"/>
  <c r="BY51" i="22" s="1"/>
  <c r="CL51" i="16"/>
  <c r="CJ51" i="16"/>
  <c r="BV51" i="22" s="1"/>
  <c r="CI51" i="16"/>
  <c r="BU51" i="22" s="1"/>
  <c r="CK51" i="16"/>
  <c r="CH51" i="16"/>
  <c r="BT51" i="22" s="1"/>
  <c r="BI49" i="22"/>
  <c r="E50" i="9"/>
  <c r="BW50" i="16"/>
  <c r="BJ50" i="22" s="1"/>
  <c r="BU50" i="16"/>
  <c r="BX50" i="16"/>
  <c r="BK50" i="22" s="1"/>
  <c r="BS50" i="16"/>
  <c r="BG50" i="22" s="1"/>
  <c r="BV50" i="16"/>
  <c r="BR50" i="16"/>
  <c r="BF50" i="22" s="1"/>
  <c r="BT50" i="16"/>
  <c r="BH50" i="22" s="1"/>
  <c r="AU50" i="22"/>
  <c r="Q51" i="9"/>
  <c r="AT51" i="16"/>
  <c r="AK51" i="22" s="1"/>
  <c r="AY51" i="16"/>
  <c r="AO51" i="22" s="1"/>
  <c r="AW51" i="16"/>
  <c r="AU51" i="16"/>
  <c r="AL51" i="22" s="1"/>
  <c r="AV51" i="16"/>
  <c r="AM51" i="22" s="1"/>
  <c r="AZ51" i="16"/>
  <c r="AP51" i="22" s="1"/>
  <c r="AX51" i="16"/>
  <c r="M51" i="9"/>
  <c r="L49" i="22"/>
  <c r="CA48" i="22"/>
  <c r="S50" i="9"/>
  <c r="AD44" i="8"/>
  <c r="AD43" i="8"/>
  <c r="AX43" i="8"/>
  <c r="AF50" i="16"/>
  <c r="Y50" i="22" s="1"/>
  <c r="AE50" i="16"/>
  <c r="X50" i="22" s="1"/>
  <c r="AD50" i="16"/>
  <c r="W50" i="22" s="1"/>
  <c r="AI50" i="16"/>
  <c r="AA50" i="22" s="1"/>
  <c r="AH50" i="16"/>
  <c r="AG50" i="16"/>
  <c r="AJ50" i="16"/>
  <c r="AB50" i="22" s="1"/>
  <c r="T43" i="8"/>
  <c r="Y50" i="16"/>
  <c r="AB50" i="16"/>
  <c r="U50" i="22" s="1"/>
  <c r="V50" i="16"/>
  <c r="P50" i="22" s="1"/>
  <c r="AA50" i="16"/>
  <c r="T50" i="22" s="1"/>
  <c r="Z50" i="16"/>
  <c r="W50" i="16"/>
  <c r="Q50" i="22" s="1"/>
  <c r="X50" i="16"/>
  <c r="R50" i="22" s="1"/>
  <c r="W51" i="9"/>
  <c r="U51" i="9"/>
  <c r="C51" i="9"/>
  <c r="E51" i="9"/>
  <c r="AI44" i="8"/>
  <c r="Y44" i="8"/>
  <c r="A45" i="8"/>
  <c r="H20" i="1"/>
  <c r="I19" i="1"/>
  <c r="F8" i="1"/>
  <c r="F7" i="1"/>
  <c r="F6" i="1"/>
  <c r="A3" i="1"/>
  <c r="A4" i="1" s="1"/>
  <c r="A5" i="1" s="1"/>
  <c r="A6" i="1" s="1"/>
  <c r="A7" i="1" s="1"/>
  <c r="A8" i="1" s="1"/>
  <c r="A9" i="1" s="1"/>
  <c r="A10" i="1" s="1"/>
  <c r="A21" i="1"/>
  <c r="A22" i="1" s="1"/>
  <c r="A23" i="1" s="1"/>
  <c r="A24" i="1" s="1"/>
  <c r="A25" i="1" s="1"/>
  <c r="BH52" i="16" l="1"/>
  <c r="AW52" i="22" s="1"/>
  <c r="BG52" i="16"/>
  <c r="AV52" i="22" s="1"/>
  <c r="BF52" i="16"/>
  <c r="AA45" i="8"/>
  <c r="AD45" i="8" s="1"/>
  <c r="AN53" i="16" s="1"/>
  <c r="AF53" i="22" s="1"/>
  <c r="E23" i="23"/>
  <c r="AC23" i="23"/>
  <c r="AD23" i="23" s="1"/>
  <c r="AE23" i="23" s="1"/>
  <c r="I23" i="23"/>
  <c r="J23" i="23" s="1"/>
  <c r="K23" i="23" s="1"/>
  <c r="S23" i="23"/>
  <c r="T23" i="23" s="1"/>
  <c r="U23" i="23" s="1"/>
  <c r="X23" i="23"/>
  <c r="Y23" i="23" s="1"/>
  <c r="Z23" i="23" s="1"/>
  <c r="N23" i="23"/>
  <c r="O23" i="23" s="1"/>
  <c r="P23" i="23" s="1"/>
  <c r="AH23" i="23"/>
  <c r="AI23" i="23" s="1"/>
  <c r="AJ23" i="23" s="1"/>
  <c r="C28" i="18"/>
  <c r="E28" i="18" s="1"/>
  <c r="C24" i="23"/>
  <c r="P27" i="18"/>
  <c r="Q27" i="18" s="1"/>
  <c r="AF27" i="18"/>
  <c r="AG27" i="18" s="1"/>
  <c r="CL84" i="16"/>
  <c r="BS84" i="16"/>
  <c r="BC84" i="16"/>
  <c r="AJ84" i="16"/>
  <c r="I84" i="16"/>
  <c r="R84" i="16"/>
  <c r="CJ84" i="16"/>
  <c r="AN84" i="16"/>
  <c r="BP84" i="16"/>
  <c r="AI84" i="16"/>
  <c r="AB84" i="16"/>
  <c r="BM84" i="16"/>
  <c r="BV84" i="16"/>
  <c r="AU84" i="16"/>
  <c r="AY84" i="16"/>
  <c r="C25" i="27"/>
  <c r="D25" i="27" s="1"/>
  <c r="X28" i="18"/>
  <c r="Y28" i="18" s="1"/>
  <c r="C36" i="8"/>
  <c r="C44" i="16" s="1"/>
  <c r="C17" i="1"/>
  <c r="AL84" i="16"/>
  <c r="O84" i="16"/>
  <c r="BN84" i="16"/>
  <c r="BO84" i="16"/>
  <c r="CM84" i="16"/>
  <c r="J84" i="16"/>
  <c r="P84" i="16"/>
  <c r="H84" i="16"/>
  <c r="S84" i="16"/>
  <c r="AP84" i="16"/>
  <c r="AO84" i="16"/>
  <c r="W84" i="16"/>
  <c r="AM84" i="16"/>
  <c r="AZ84" i="16"/>
  <c r="CE84" i="16"/>
  <c r="BT84" i="16"/>
  <c r="BR84" i="16"/>
  <c r="BW84" i="16"/>
  <c r="CB84" i="16"/>
  <c r="CN84" i="16"/>
  <c r="Y84" i="16"/>
  <c r="D43" i="16"/>
  <c r="AF84" i="16"/>
  <c r="AG84" i="16"/>
  <c r="N84" i="16"/>
  <c r="K84" i="16"/>
  <c r="X84" i="16"/>
  <c r="AX84" i="16"/>
  <c r="F84" i="16"/>
  <c r="AT84" i="16"/>
  <c r="AA84" i="16"/>
  <c r="AQ84" i="16"/>
  <c r="BJ84" i="16"/>
  <c r="BB84" i="16"/>
  <c r="AW84" i="16"/>
  <c r="BZ84" i="16"/>
  <c r="BX84" i="16"/>
  <c r="CD84" i="16"/>
  <c r="CF84" i="16"/>
  <c r="CK84" i="16"/>
  <c r="Q84" i="16"/>
  <c r="Z84" i="16"/>
  <c r="AH84" i="16"/>
  <c r="BD84" i="16"/>
  <c r="BH84" i="16"/>
  <c r="CA84" i="16"/>
  <c r="T84" i="16"/>
  <c r="AR84" i="16"/>
  <c r="BK84" i="16"/>
  <c r="V84" i="16"/>
  <c r="G84" i="16"/>
  <c r="AD84" i="16"/>
  <c r="CH84" i="16"/>
  <c r="L84" i="16"/>
  <c r="BF84" i="16"/>
  <c r="AE84" i="16"/>
  <c r="AV84" i="16"/>
  <c r="BU84" i="16"/>
  <c r="BG84" i="16"/>
  <c r="BE84" i="16"/>
  <c r="BL84" i="16"/>
  <c r="CI84" i="16"/>
  <c r="CC84" i="16"/>
  <c r="AU45" i="8"/>
  <c r="L45" i="8"/>
  <c r="AZ45" i="8"/>
  <c r="BD52" i="16"/>
  <c r="AT52" i="22" s="1"/>
  <c r="BE52" i="16"/>
  <c r="AK45" i="8"/>
  <c r="AN45" i="8" s="1"/>
  <c r="V45" i="8"/>
  <c r="BE45" i="8"/>
  <c r="BH45" i="8" s="1"/>
  <c r="G45" i="8"/>
  <c r="Q45" i="8"/>
  <c r="AP45" i="8"/>
  <c r="AF45" i="8"/>
  <c r="CC34" i="27"/>
  <c r="CA34" i="27"/>
  <c r="BX34" i="27"/>
  <c r="BY34" i="27"/>
  <c r="BZ34" i="27"/>
  <c r="CB34" i="27"/>
  <c r="AL33" i="27"/>
  <c r="AH33" i="27"/>
  <c r="AJ33" i="27"/>
  <c r="AI33" i="27"/>
  <c r="AK33" i="27"/>
  <c r="AM33" i="27"/>
  <c r="AH34" i="27"/>
  <c r="AL34" i="27"/>
  <c r="AM34" i="27"/>
  <c r="AK34" i="27"/>
  <c r="AI34" i="27"/>
  <c r="AJ34" i="27"/>
  <c r="E36" i="8"/>
  <c r="AT34" i="27"/>
  <c r="AR34" i="27"/>
  <c r="AS34" i="27"/>
  <c r="AO34" i="27"/>
  <c r="AP34" i="27"/>
  <c r="AQ34" i="27"/>
  <c r="G51" i="9"/>
  <c r="V33" i="27"/>
  <c r="U33" i="27"/>
  <c r="X33" i="27"/>
  <c r="Y33" i="27"/>
  <c r="W33" i="27"/>
  <c r="T33" i="27"/>
  <c r="BL33" i="27"/>
  <c r="BJ33" i="27"/>
  <c r="BK33" i="27"/>
  <c r="BO33" i="27"/>
  <c r="BM33" i="27"/>
  <c r="BN33" i="27"/>
  <c r="AX34" i="27"/>
  <c r="BA34" i="27"/>
  <c r="AW34" i="27"/>
  <c r="AV34" i="27"/>
  <c r="AZ34" i="27"/>
  <c r="AY34" i="27"/>
  <c r="BD34" i="27"/>
  <c r="BC34" i="27"/>
  <c r="BG34" i="27"/>
  <c r="BH34" i="27"/>
  <c r="BF34" i="27"/>
  <c r="BE34" i="27"/>
  <c r="AE34" i="27"/>
  <c r="AC34" i="27"/>
  <c r="AA34" i="27"/>
  <c r="AD34" i="27"/>
  <c r="AB34" i="27"/>
  <c r="AF34" i="27"/>
  <c r="AD33" i="27"/>
  <c r="AE33" i="27"/>
  <c r="AA33" i="27"/>
  <c r="AB33" i="27"/>
  <c r="AF33" i="27"/>
  <c r="AC33" i="27"/>
  <c r="R66" i="27"/>
  <c r="AV66" i="27"/>
  <c r="BM66" i="27"/>
  <c r="BJ66" i="27"/>
  <c r="BQ66" i="27"/>
  <c r="J66" i="27"/>
  <c r="BX66" i="27"/>
  <c r="BL66" i="27"/>
  <c r="BA66" i="27"/>
  <c r="AJ66" i="27"/>
  <c r="AM66" i="27"/>
  <c r="BH66" i="27"/>
  <c r="BF66" i="27"/>
  <c r="AY66" i="27"/>
  <c r="AF66" i="27"/>
  <c r="U66" i="27"/>
  <c r="BQ34" i="27"/>
  <c r="BR34" i="27"/>
  <c r="BU34" i="27"/>
  <c r="BS34" i="27"/>
  <c r="BV34" i="27"/>
  <c r="BT34" i="27"/>
  <c r="BC52" i="16"/>
  <c r="AS52" i="22" s="1"/>
  <c r="BB52" i="16"/>
  <c r="AR52" i="22" s="1"/>
  <c r="CE32" i="27"/>
  <c r="Z50" i="22"/>
  <c r="S50" i="22"/>
  <c r="L51" i="22"/>
  <c r="BI50" i="22"/>
  <c r="E51" i="22"/>
  <c r="L50" i="22"/>
  <c r="BT51" i="16"/>
  <c r="BH51" i="22" s="1"/>
  <c r="BW51" i="16"/>
  <c r="BJ51" i="22" s="1"/>
  <c r="BU51" i="16"/>
  <c r="BR51" i="16"/>
  <c r="BF51" i="22" s="1"/>
  <c r="BV51" i="16"/>
  <c r="BX51" i="16"/>
  <c r="BK51" i="22" s="1"/>
  <c r="BS51" i="16"/>
  <c r="BG51" i="22" s="1"/>
  <c r="AW36" i="8"/>
  <c r="AY36" i="8" s="1"/>
  <c r="BB36" i="8"/>
  <c r="BD36" i="8" s="1"/>
  <c r="AX44" i="8"/>
  <c r="B50" i="22"/>
  <c r="CP50" i="16"/>
  <c r="AQ51" i="16"/>
  <c r="AH51" i="22" s="1"/>
  <c r="AO51" i="16"/>
  <c r="AM51" i="16"/>
  <c r="AE51" i="22" s="1"/>
  <c r="AR51" i="16"/>
  <c r="AI51" i="22" s="1"/>
  <c r="AL51" i="16"/>
  <c r="AD51" i="22" s="1"/>
  <c r="AN51" i="16"/>
  <c r="AF51" i="22" s="1"/>
  <c r="AP51" i="16"/>
  <c r="K51" i="9"/>
  <c r="CA49" i="22"/>
  <c r="AU52" i="22"/>
  <c r="AH52" i="16"/>
  <c r="AG52" i="16"/>
  <c r="AF52" i="16"/>
  <c r="Y52" i="22" s="1"/>
  <c r="AE52" i="16"/>
  <c r="X52" i="22" s="1"/>
  <c r="AD52" i="16"/>
  <c r="W52" i="22" s="1"/>
  <c r="AJ52" i="16"/>
  <c r="AB52" i="22" s="1"/>
  <c r="AI52" i="16"/>
  <c r="AA52" i="22" s="1"/>
  <c r="BW51" i="22"/>
  <c r="AE51" i="16"/>
  <c r="X51" i="22" s="1"/>
  <c r="AD51" i="16"/>
  <c r="W51" i="22" s="1"/>
  <c r="AH51" i="16"/>
  <c r="AG51" i="16"/>
  <c r="AF51" i="16"/>
  <c r="Y51" i="22" s="1"/>
  <c r="AJ51" i="16"/>
  <c r="AB51" i="22" s="1"/>
  <c r="AI51" i="16"/>
  <c r="AA51" i="22" s="1"/>
  <c r="AU51" i="22"/>
  <c r="BP51" i="22"/>
  <c r="T44" i="8"/>
  <c r="AN51" i="22"/>
  <c r="I51" i="9"/>
  <c r="BK43" i="8"/>
  <c r="BL52" i="16"/>
  <c r="BA52" i="22" s="1"/>
  <c r="BP52" i="16"/>
  <c r="BD52" i="22" s="1"/>
  <c r="BO52" i="16"/>
  <c r="BC52" i="22" s="1"/>
  <c r="BN52" i="16"/>
  <c r="BM52" i="16"/>
  <c r="BK52" i="16"/>
  <c r="AZ52" i="22" s="1"/>
  <c r="BJ52" i="16"/>
  <c r="AY52" i="22" s="1"/>
  <c r="AY52" i="16"/>
  <c r="AO52" i="22" s="1"/>
  <c r="AT52" i="16"/>
  <c r="AK52" i="22" s="1"/>
  <c r="AW52" i="16"/>
  <c r="AV52" i="16"/>
  <c r="AM52" i="22" s="1"/>
  <c r="AX52" i="16"/>
  <c r="AZ52" i="16"/>
  <c r="AP52" i="22" s="1"/>
  <c r="AU52" i="16"/>
  <c r="AL52" i="22" s="1"/>
  <c r="M52" i="9"/>
  <c r="BZ52" i="16"/>
  <c r="BM52" i="22" s="1"/>
  <c r="CC52" i="16"/>
  <c r="CF52" i="16"/>
  <c r="BR52" i="22" s="1"/>
  <c r="CA52" i="16"/>
  <c r="BN52" i="22" s="1"/>
  <c r="CB52" i="16"/>
  <c r="BO52" i="22" s="1"/>
  <c r="CE52" i="16"/>
  <c r="BQ52" i="22" s="1"/>
  <c r="CD52" i="16"/>
  <c r="BB51" i="22"/>
  <c r="Q52" i="9"/>
  <c r="O44" i="8"/>
  <c r="S51" i="9"/>
  <c r="J44" i="8"/>
  <c r="AR52" i="16"/>
  <c r="AI52" i="22" s="1"/>
  <c r="AQ52" i="16"/>
  <c r="AH52" i="22" s="1"/>
  <c r="AO52" i="16"/>
  <c r="AN52" i="16"/>
  <c r="AF52" i="22" s="1"/>
  <c r="AM52" i="16"/>
  <c r="AE52" i="22" s="1"/>
  <c r="AP52" i="16"/>
  <c r="AL52" i="16"/>
  <c r="AD52" i="22" s="1"/>
  <c r="K52" i="9"/>
  <c r="CN52" i="16"/>
  <c r="BY52" i="22" s="1"/>
  <c r="CM52" i="16"/>
  <c r="BX52" i="22" s="1"/>
  <c r="CI52" i="16"/>
  <c r="BU52" i="22" s="1"/>
  <c r="CL52" i="16"/>
  <c r="CJ52" i="16"/>
  <c r="BV52" i="22" s="1"/>
  <c r="CK52" i="16"/>
  <c r="CH52" i="16"/>
  <c r="BT52" i="22" s="1"/>
  <c r="B51" i="22"/>
  <c r="AB51" i="16"/>
  <c r="U51" i="22" s="1"/>
  <c r="AA51" i="16"/>
  <c r="T51" i="22" s="1"/>
  <c r="V51" i="16"/>
  <c r="P51" i="22" s="1"/>
  <c r="Z51" i="16"/>
  <c r="W51" i="16"/>
  <c r="Q51" i="22" s="1"/>
  <c r="X51" i="16"/>
  <c r="R51" i="22" s="1"/>
  <c r="Y51" i="16"/>
  <c r="E50" i="22"/>
  <c r="W52" i="9"/>
  <c r="U52" i="9"/>
  <c r="AM36" i="8"/>
  <c r="AO36" i="8" s="1"/>
  <c r="AR36" i="8"/>
  <c r="AT36" i="8" s="1"/>
  <c r="I52" i="9"/>
  <c r="S36" i="8"/>
  <c r="U36" i="8" s="1"/>
  <c r="N36" i="8"/>
  <c r="P36" i="8" s="1"/>
  <c r="J45" i="8"/>
  <c r="AI45" i="8"/>
  <c r="BC45" i="8"/>
  <c r="C18" i="1"/>
  <c r="C37" i="8"/>
  <c r="A46" i="8"/>
  <c r="F15" i="1"/>
  <c r="F23" i="1"/>
  <c r="F20" i="1"/>
  <c r="F16" i="1"/>
  <c r="F24" i="1"/>
  <c r="F17" i="1"/>
  <c r="F25" i="1"/>
  <c r="F21" i="1"/>
  <c r="F18" i="1"/>
  <c r="F14" i="1"/>
  <c r="F19" i="1"/>
  <c r="F22" i="1"/>
  <c r="H21" i="1"/>
  <c r="I20" i="1"/>
  <c r="A26" i="1"/>
  <c r="P28" i="18" l="1"/>
  <c r="Q28" i="18" s="1"/>
  <c r="T28" i="18"/>
  <c r="U28" i="18" s="1"/>
  <c r="H28" i="18"/>
  <c r="I28" i="18" s="1"/>
  <c r="AF28" i="18"/>
  <c r="AG28" i="18" s="1"/>
  <c r="L28" i="18"/>
  <c r="M28" i="18" s="1"/>
  <c r="AB28" i="18"/>
  <c r="AC28" i="18" s="1"/>
  <c r="AA46" i="8"/>
  <c r="C29" i="18"/>
  <c r="H29" i="18" s="1"/>
  <c r="I29" i="18" s="1"/>
  <c r="C25" i="23"/>
  <c r="C30" i="18"/>
  <c r="C26" i="23"/>
  <c r="E24" i="23"/>
  <c r="X24" i="23"/>
  <c r="Y24" i="23" s="1"/>
  <c r="N24" i="23"/>
  <c r="O24" i="23" s="1"/>
  <c r="S24" i="23"/>
  <c r="T24" i="23" s="1"/>
  <c r="AH24" i="23"/>
  <c r="AI24" i="23" s="1"/>
  <c r="I24" i="23"/>
  <c r="J24" i="23" s="1"/>
  <c r="AC24" i="23"/>
  <c r="AD24" i="23" s="1"/>
  <c r="BU66" i="27"/>
  <c r="BD66" i="27"/>
  <c r="AP66" i="27"/>
  <c r="CA66" i="27"/>
  <c r="M66" i="27"/>
  <c r="AW66" i="27"/>
  <c r="T66" i="27"/>
  <c r="AH66" i="27"/>
  <c r="N66" i="27"/>
  <c r="BK66" i="27"/>
  <c r="AI66" i="27"/>
  <c r="V66" i="27"/>
  <c r="X66" i="27"/>
  <c r="AT66" i="27"/>
  <c r="AA66" i="27"/>
  <c r="BE66" i="27"/>
  <c r="BS66" i="27"/>
  <c r="BG66" i="27"/>
  <c r="BR66" i="27"/>
  <c r="P66" i="27"/>
  <c r="Y66" i="27"/>
  <c r="AC66" i="27"/>
  <c r="BC66" i="27"/>
  <c r="AB66" i="27"/>
  <c r="AX66" i="27"/>
  <c r="K66" i="27"/>
  <c r="AO66" i="27"/>
  <c r="AR66" i="27"/>
  <c r="Q66" i="27"/>
  <c r="AE66" i="27"/>
  <c r="BO66" i="27"/>
  <c r="AQ66" i="27"/>
  <c r="AS66" i="27"/>
  <c r="H66" i="27"/>
  <c r="BY66" i="27"/>
  <c r="AZ66" i="27"/>
  <c r="CC66" i="27"/>
  <c r="BZ66" i="27"/>
  <c r="CB66" i="27"/>
  <c r="BT66" i="27"/>
  <c r="G66" i="27"/>
  <c r="BV66" i="27"/>
  <c r="AK66" i="27"/>
  <c r="AL66" i="27"/>
  <c r="BN66" i="27"/>
  <c r="AD66" i="27"/>
  <c r="W66" i="27"/>
  <c r="F66" i="27"/>
  <c r="I66" i="27"/>
  <c r="O66" i="27"/>
  <c r="I36" i="8"/>
  <c r="K36" i="8" s="1"/>
  <c r="AH36" i="8"/>
  <c r="AJ36" i="8" s="1"/>
  <c r="BG36" i="8"/>
  <c r="BI36" i="8" s="1"/>
  <c r="C26" i="27"/>
  <c r="AM67" i="27" s="1"/>
  <c r="X36" i="8"/>
  <c r="Z36" i="8" s="1"/>
  <c r="AC36" i="8"/>
  <c r="AE36" i="8" s="1"/>
  <c r="AZ46" i="8"/>
  <c r="Q46" i="8"/>
  <c r="AU46" i="8"/>
  <c r="AP46" i="8"/>
  <c r="L46" i="8"/>
  <c r="T30" i="18"/>
  <c r="AB30" i="18"/>
  <c r="X30" i="18"/>
  <c r="P30" i="18"/>
  <c r="L30" i="18"/>
  <c r="AF30" i="18"/>
  <c r="H30" i="18"/>
  <c r="BE46" i="8"/>
  <c r="AK46" i="8"/>
  <c r="AN46" i="8" s="1"/>
  <c r="AF46" i="8"/>
  <c r="AI46" i="8" s="1"/>
  <c r="G46" i="8"/>
  <c r="V46" i="8"/>
  <c r="CE33" i="27"/>
  <c r="BZ35" i="27"/>
  <c r="BX35" i="27"/>
  <c r="CA35" i="27"/>
  <c r="CC35" i="27"/>
  <c r="BY35" i="27"/>
  <c r="CB35" i="27"/>
  <c r="G52" i="9"/>
  <c r="X34" i="27"/>
  <c r="V34" i="27"/>
  <c r="T34" i="27"/>
  <c r="Y34" i="27"/>
  <c r="U34" i="27"/>
  <c r="W34" i="27"/>
  <c r="AQ53" i="16"/>
  <c r="AH53" i="22" s="1"/>
  <c r="AV35" i="27"/>
  <c r="BA35" i="27"/>
  <c r="AX35" i="27"/>
  <c r="AW35" i="27"/>
  <c r="AY35" i="27"/>
  <c r="AZ35" i="27"/>
  <c r="C27" i="27"/>
  <c r="E37" i="8"/>
  <c r="BS35" i="27"/>
  <c r="BR35" i="27"/>
  <c r="BT35" i="27"/>
  <c r="BV35" i="27"/>
  <c r="BQ35" i="27"/>
  <c r="BU35" i="27"/>
  <c r="I35" i="27"/>
  <c r="H35" i="27"/>
  <c r="K35" i="27"/>
  <c r="F35" i="27"/>
  <c r="J35" i="27"/>
  <c r="G35" i="27"/>
  <c r="M34" i="27"/>
  <c r="O34" i="27"/>
  <c r="P34" i="27"/>
  <c r="Q34" i="27"/>
  <c r="N34" i="27"/>
  <c r="R34" i="27"/>
  <c r="AO53" i="16"/>
  <c r="AM35" i="27"/>
  <c r="AK35" i="27"/>
  <c r="AJ35" i="27"/>
  <c r="AH35" i="27"/>
  <c r="AI35" i="27"/>
  <c r="AL35" i="27"/>
  <c r="H67" i="27"/>
  <c r="AL67" i="27"/>
  <c r="BR67" i="27"/>
  <c r="AZ67" i="27"/>
  <c r="K67" i="27"/>
  <c r="BU67" i="27"/>
  <c r="AQ67" i="27"/>
  <c r="AR67" i="27"/>
  <c r="BK67" i="27"/>
  <c r="G67" i="27"/>
  <c r="BM67" i="27"/>
  <c r="O67" i="27"/>
  <c r="AD67" i="27"/>
  <c r="M67" i="27"/>
  <c r="T67" i="27"/>
  <c r="Y67" i="27"/>
  <c r="CB67" i="27"/>
  <c r="AR53" i="16"/>
  <c r="AI53" i="22" s="1"/>
  <c r="AD46" i="8"/>
  <c r="AO54" i="16" s="1"/>
  <c r="AQ35" i="27"/>
  <c r="AR35" i="27"/>
  <c r="AP35" i="27"/>
  <c r="AO35" i="27"/>
  <c r="AS35" i="27"/>
  <c r="AT35" i="27"/>
  <c r="J34" i="27"/>
  <c r="I34" i="27"/>
  <c r="G34" i="27"/>
  <c r="K34" i="27"/>
  <c r="F34" i="27"/>
  <c r="H34" i="27"/>
  <c r="BK34" i="27"/>
  <c r="BM34" i="27"/>
  <c r="BN34" i="27"/>
  <c r="BL34" i="27"/>
  <c r="BO34" i="27"/>
  <c r="BJ34" i="27"/>
  <c r="AM53" i="16"/>
  <c r="AE53" i="22" s="1"/>
  <c r="CL85" i="16"/>
  <c r="CH85" i="16"/>
  <c r="CK85" i="16"/>
  <c r="CM85" i="16"/>
  <c r="CC85" i="16"/>
  <c r="CF85" i="16"/>
  <c r="CA85" i="16"/>
  <c r="CI85" i="16"/>
  <c r="CB85" i="16"/>
  <c r="BX85" i="16"/>
  <c r="BT85" i="16"/>
  <c r="BZ85" i="16"/>
  <c r="BV85" i="16"/>
  <c r="BM85" i="16"/>
  <c r="CJ85" i="16"/>
  <c r="CD85" i="16"/>
  <c r="BW85" i="16"/>
  <c r="BR85" i="16"/>
  <c r="BN85" i="16"/>
  <c r="BJ85" i="16"/>
  <c r="BF85" i="16"/>
  <c r="BB85" i="16"/>
  <c r="AX85" i="16"/>
  <c r="AT85" i="16"/>
  <c r="BU85" i="16"/>
  <c r="BP85" i="16"/>
  <c r="BE85" i="16"/>
  <c r="AY85" i="16"/>
  <c r="CE85" i="16"/>
  <c r="BK85" i="16"/>
  <c r="BG85" i="16"/>
  <c r="AZ85" i="16"/>
  <c r="AU85" i="16"/>
  <c r="AR85" i="16"/>
  <c r="AN85" i="16"/>
  <c r="AJ85" i="16"/>
  <c r="AF85" i="16"/>
  <c r="AB85" i="16"/>
  <c r="X85" i="16"/>
  <c r="BS85" i="16"/>
  <c r="AW85" i="16"/>
  <c r="AM85" i="16"/>
  <c r="AG85" i="16"/>
  <c r="Z85" i="16"/>
  <c r="J85" i="16"/>
  <c r="AQ85" i="16"/>
  <c r="Y85" i="16"/>
  <c r="BL85" i="16"/>
  <c r="BC85" i="16"/>
  <c r="AO85" i="16"/>
  <c r="AH85" i="16"/>
  <c r="AA85" i="16"/>
  <c r="V85" i="16"/>
  <c r="T85" i="16"/>
  <c r="P85" i="16"/>
  <c r="I85" i="16"/>
  <c r="S85" i="16"/>
  <c r="O85" i="16"/>
  <c r="BH85" i="16"/>
  <c r="AV85" i="16"/>
  <c r="AL85" i="16"/>
  <c r="AE85" i="16"/>
  <c r="BD85" i="16"/>
  <c r="Q85" i="16"/>
  <c r="L85" i="16"/>
  <c r="N85" i="16"/>
  <c r="G85" i="16"/>
  <c r="CN85" i="16"/>
  <c r="F85" i="16"/>
  <c r="AI85" i="16"/>
  <c r="H85" i="16"/>
  <c r="R85" i="16"/>
  <c r="D44" i="16"/>
  <c r="BO85" i="16"/>
  <c r="W85" i="16"/>
  <c r="AP85" i="16"/>
  <c r="AD85" i="16"/>
  <c r="K85" i="16"/>
  <c r="K53" i="9"/>
  <c r="AP53" i="16"/>
  <c r="AL53" i="16"/>
  <c r="AD53" i="22" s="1"/>
  <c r="AG52" i="22"/>
  <c r="Z51" i="22"/>
  <c r="S51" i="22"/>
  <c r="CA50" i="22"/>
  <c r="BB52" i="22"/>
  <c r="Z52" i="22"/>
  <c r="BW52" i="22"/>
  <c r="AV53" i="16"/>
  <c r="AM53" i="22" s="1"/>
  <c r="AT53" i="16"/>
  <c r="AK53" i="22" s="1"/>
  <c r="AY53" i="16"/>
  <c r="AO53" i="22" s="1"/>
  <c r="AX53" i="16"/>
  <c r="AW53" i="16"/>
  <c r="AZ53" i="16"/>
  <c r="AP53" i="22" s="1"/>
  <c r="AU53" i="16"/>
  <c r="AL53" i="22" s="1"/>
  <c r="M53" i="9"/>
  <c r="AW37" i="8"/>
  <c r="AY37" i="8" s="1"/>
  <c r="C45" i="16"/>
  <c r="BG37" i="8"/>
  <c r="BI37" i="8" s="1"/>
  <c r="BB37" i="8"/>
  <c r="BD37" i="8" s="1"/>
  <c r="T45" i="8"/>
  <c r="BT52" i="16"/>
  <c r="BH52" i="22" s="1"/>
  <c r="BW52" i="16"/>
  <c r="BJ52" i="22" s="1"/>
  <c r="BS52" i="16"/>
  <c r="BG52" i="22" s="1"/>
  <c r="BR52" i="16"/>
  <c r="BF52" i="22" s="1"/>
  <c r="BV52" i="16"/>
  <c r="BU52" i="16"/>
  <c r="BX52" i="16"/>
  <c r="BK52" i="22" s="1"/>
  <c r="CP51" i="16"/>
  <c r="J52" i="16"/>
  <c r="I52" i="16"/>
  <c r="H52" i="16"/>
  <c r="D52" i="22" s="1"/>
  <c r="F52" i="16"/>
  <c r="L52" i="16"/>
  <c r="G52" i="22" s="1"/>
  <c r="K52" i="16"/>
  <c r="F52" i="22" s="1"/>
  <c r="G52" i="16"/>
  <c r="C52" i="22" s="1"/>
  <c r="BK44" i="8"/>
  <c r="CN53" i="16"/>
  <c r="BY53" i="22" s="1"/>
  <c r="CM53" i="16"/>
  <c r="BX53" i="22" s="1"/>
  <c r="CI53" i="16"/>
  <c r="BU53" i="22" s="1"/>
  <c r="CL53" i="16"/>
  <c r="CH53" i="16"/>
  <c r="BT53" i="22" s="1"/>
  <c r="CK53" i="16"/>
  <c r="CJ53" i="16"/>
  <c r="BV53" i="22" s="1"/>
  <c r="O52" i="16"/>
  <c r="J52" i="22" s="1"/>
  <c r="N52" i="16"/>
  <c r="I52" i="22" s="1"/>
  <c r="T52" i="16"/>
  <c r="N52" i="22" s="1"/>
  <c r="S52" i="16"/>
  <c r="M52" i="22" s="1"/>
  <c r="Q52" i="16"/>
  <c r="P52" i="16"/>
  <c r="K52" i="22" s="1"/>
  <c r="R52" i="16"/>
  <c r="AN52" i="22"/>
  <c r="AG51" i="22"/>
  <c r="AS45" i="8"/>
  <c r="AX45" i="8"/>
  <c r="E52" i="9"/>
  <c r="BP52" i="22"/>
  <c r="AP54" i="16"/>
  <c r="Y45" i="8"/>
  <c r="BH53" i="16"/>
  <c r="AW53" i="22" s="1"/>
  <c r="BG53" i="16"/>
  <c r="AV53" i="22" s="1"/>
  <c r="BE53" i="16"/>
  <c r="BF53" i="16"/>
  <c r="BD53" i="16"/>
  <c r="AT53" i="22" s="1"/>
  <c r="BC53" i="16"/>
  <c r="AS53" i="22" s="1"/>
  <c r="BB53" i="16"/>
  <c r="AR53" i="22" s="1"/>
  <c r="Y52" i="16"/>
  <c r="X52" i="16"/>
  <c r="R52" i="22" s="1"/>
  <c r="AA52" i="16"/>
  <c r="T52" i="22" s="1"/>
  <c r="V52" i="16"/>
  <c r="P52" i="22" s="1"/>
  <c r="Z52" i="16"/>
  <c r="W52" i="16"/>
  <c r="Q52" i="22" s="1"/>
  <c r="AB52" i="16"/>
  <c r="U52" i="22" s="1"/>
  <c r="C52" i="9"/>
  <c r="BI51" i="22"/>
  <c r="G53" i="16"/>
  <c r="C53" i="22" s="1"/>
  <c r="J53" i="16"/>
  <c r="F53" i="16"/>
  <c r="L53" i="16"/>
  <c r="G53" i="22" s="1"/>
  <c r="I53" i="16"/>
  <c r="H53" i="16"/>
  <c r="D53" i="22" s="1"/>
  <c r="K53" i="16"/>
  <c r="F53" i="22" s="1"/>
  <c r="S52" i="9"/>
  <c r="O45" i="8"/>
  <c r="CE53" i="16"/>
  <c r="BQ53" i="22" s="1"/>
  <c r="BZ53" i="16"/>
  <c r="BM53" i="22" s="1"/>
  <c r="CC53" i="16"/>
  <c r="CF53" i="16"/>
  <c r="BR53" i="22" s="1"/>
  <c r="CD53" i="16"/>
  <c r="CA53" i="16"/>
  <c r="BN53" i="22" s="1"/>
  <c r="CB53" i="16"/>
  <c r="BO53" i="22" s="1"/>
  <c r="W53" i="9"/>
  <c r="U53" i="9"/>
  <c r="AM37" i="8"/>
  <c r="AO37" i="8" s="1"/>
  <c r="AR37" i="8"/>
  <c r="AT37" i="8" s="1"/>
  <c r="AC37" i="8"/>
  <c r="AH37" i="8"/>
  <c r="C53" i="9"/>
  <c r="S37" i="8"/>
  <c r="U37" i="8" s="1"/>
  <c r="X37" i="8"/>
  <c r="I37" i="8"/>
  <c r="N37" i="8"/>
  <c r="P37" i="8" s="1"/>
  <c r="O46" i="8"/>
  <c r="BC46" i="8"/>
  <c r="BH46" i="8"/>
  <c r="C38" i="8"/>
  <c r="C19" i="1"/>
  <c r="A47" i="8"/>
  <c r="I21" i="1"/>
  <c r="A27" i="1"/>
  <c r="E30" i="18" l="1"/>
  <c r="L29" i="18"/>
  <c r="M30" i="18" s="1"/>
  <c r="AB29" i="18"/>
  <c r="AC29" i="18" s="1"/>
  <c r="Z37" i="8"/>
  <c r="I30" i="18"/>
  <c r="G43" i="24"/>
  <c r="AE24" i="23"/>
  <c r="P24" i="23"/>
  <c r="E43" i="24"/>
  <c r="C31" i="18"/>
  <c r="E31" i="18" s="1"/>
  <c r="C27" i="23"/>
  <c r="K24" i="23"/>
  <c r="C43" i="24"/>
  <c r="K43" i="24"/>
  <c r="Z24" i="23"/>
  <c r="E25" i="23"/>
  <c r="X25" i="23"/>
  <c r="Y25" i="23" s="1"/>
  <c r="AH25" i="23"/>
  <c r="AI25" i="23" s="1"/>
  <c r="AC25" i="23"/>
  <c r="AD25" i="23" s="1"/>
  <c r="I25" i="23"/>
  <c r="J25" i="23" s="1"/>
  <c r="S25" i="23"/>
  <c r="T25" i="23" s="1"/>
  <c r="N25" i="23"/>
  <c r="O25" i="23" s="1"/>
  <c r="M43" i="24"/>
  <c r="AJ24" i="23"/>
  <c r="T29" i="18"/>
  <c r="U29" i="18" s="1"/>
  <c r="AF29" i="18"/>
  <c r="AG29" i="18" s="1"/>
  <c r="E29" i="18"/>
  <c r="P29" i="18"/>
  <c r="Q29" i="18" s="1"/>
  <c r="X29" i="18"/>
  <c r="Y29" i="18" s="1"/>
  <c r="AG30" i="18"/>
  <c r="I43" i="24"/>
  <c r="U24" i="23"/>
  <c r="E26" i="23"/>
  <c r="X26" i="23"/>
  <c r="Y26" i="23" s="1"/>
  <c r="S26" i="23"/>
  <c r="T26" i="23" s="1"/>
  <c r="AC26" i="23"/>
  <c r="AD26" i="23" s="1"/>
  <c r="AH26" i="23"/>
  <c r="AI26" i="23" s="1"/>
  <c r="N26" i="23"/>
  <c r="O26" i="23" s="1"/>
  <c r="I26" i="23"/>
  <c r="J26" i="23" s="1"/>
  <c r="AA47" i="8"/>
  <c r="AJ37" i="8"/>
  <c r="AV67" i="27"/>
  <c r="AS67" i="27"/>
  <c r="BN67" i="27"/>
  <c r="R67" i="27"/>
  <c r="BX67" i="27"/>
  <c r="AB67" i="27"/>
  <c r="BH67" i="27"/>
  <c r="AH67" i="27"/>
  <c r="BG67" i="27"/>
  <c r="AO67" i="27"/>
  <c r="I67" i="27"/>
  <c r="J67" i="27"/>
  <c r="BQ67" i="27"/>
  <c r="BL67" i="27"/>
  <c r="BA67" i="27"/>
  <c r="F67" i="27"/>
  <c r="AJ67" i="27"/>
  <c r="K37" i="8"/>
  <c r="AE67" i="27"/>
  <c r="AF67" i="27"/>
  <c r="N67" i="27"/>
  <c r="BF67" i="27"/>
  <c r="BY67" i="27"/>
  <c r="BT67" i="27"/>
  <c r="AP67" i="27"/>
  <c r="BZ67" i="27"/>
  <c r="BV67" i="27"/>
  <c r="BC67" i="27"/>
  <c r="AC67" i="27"/>
  <c r="U67" i="27"/>
  <c r="BJ67" i="27"/>
  <c r="X67" i="27"/>
  <c r="AT67" i="27"/>
  <c r="AI67" i="27"/>
  <c r="D26" i="27"/>
  <c r="AE37" i="8"/>
  <c r="BO67" i="27"/>
  <c r="BS67" i="27"/>
  <c r="CC67" i="27"/>
  <c r="AW67" i="27"/>
  <c r="BE67" i="27"/>
  <c r="CA67" i="27"/>
  <c r="AX67" i="27"/>
  <c r="AA67" i="27"/>
  <c r="V67" i="27"/>
  <c r="AY67" i="27"/>
  <c r="W67" i="27"/>
  <c r="Q67" i="27"/>
  <c r="P67" i="27"/>
  <c r="BD67" i="27"/>
  <c r="AK67" i="27"/>
  <c r="K54" i="9"/>
  <c r="AL54" i="16"/>
  <c r="AD54" i="22" s="1"/>
  <c r="AN54" i="16"/>
  <c r="AF54" i="22" s="1"/>
  <c r="AQ54" i="16"/>
  <c r="AH54" i="22" s="1"/>
  <c r="AR54" i="16"/>
  <c r="AI54" i="22" s="1"/>
  <c r="AF31" i="18"/>
  <c r="AG31" i="18" s="1"/>
  <c r="T31" i="18"/>
  <c r="U31" i="18" s="1"/>
  <c r="BE47" i="8"/>
  <c r="AU47" i="8"/>
  <c r="AP47" i="8"/>
  <c r="AS47" i="8" s="1"/>
  <c r="AZ47" i="8"/>
  <c r="Q47" i="8"/>
  <c r="G47" i="8"/>
  <c r="AK47" i="8"/>
  <c r="AN47" i="8" s="1"/>
  <c r="V47" i="8"/>
  <c r="Y47" i="8" s="1"/>
  <c r="AF47" i="8"/>
  <c r="AM54" i="16"/>
  <c r="AE54" i="22" s="1"/>
  <c r="CE34" i="27"/>
  <c r="BC35" i="27"/>
  <c r="BD35" i="27"/>
  <c r="BG35" i="27"/>
  <c r="BF35" i="27"/>
  <c r="BE35" i="27"/>
  <c r="BH35" i="27"/>
  <c r="BZ36" i="27"/>
  <c r="CC36" i="27"/>
  <c r="BY36" i="27"/>
  <c r="CB36" i="27"/>
  <c r="CA36" i="27"/>
  <c r="BX36" i="27"/>
  <c r="M36" i="27"/>
  <c r="N36" i="27"/>
  <c r="O36" i="27"/>
  <c r="Q36" i="27"/>
  <c r="P36" i="27"/>
  <c r="R36" i="27"/>
  <c r="X35" i="27"/>
  <c r="U35" i="27"/>
  <c r="Y35" i="27"/>
  <c r="V35" i="27"/>
  <c r="T35" i="27"/>
  <c r="W35" i="27"/>
  <c r="AT36" i="27"/>
  <c r="AQ36" i="27"/>
  <c r="AS36" i="27"/>
  <c r="AR36" i="27"/>
  <c r="AP36" i="27"/>
  <c r="AO36" i="27"/>
  <c r="BU36" i="27"/>
  <c r="BQ36" i="27"/>
  <c r="BT36" i="27"/>
  <c r="BV36" i="27"/>
  <c r="BR36" i="27"/>
  <c r="BS36" i="27"/>
  <c r="AZ36" i="27"/>
  <c r="AV36" i="27"/>
  <c r="BA36" i="27"/>
  <c r="AW36" i="27"/>
  <c r="AX36" i="27"/>
  <c r="AY36" i="27"/>
  <c r="O35" i="27"/>
  <c r="M35" i="27"/>
  <c r="R35" i="27"/>
  <c r="P35" i="27"/>
  <c r="N35" i="27"/>
  <c r="Q35" i="27"/>
  <c r="BL35" i="27"/>
  <c r="BJ35" i="27"/>
  <c r="BO35" i="27"/>
  <c r="BK35" i="27"/>
  <c r="BN35" i="27"/>
  <c r="BM35" i="27"/>
  <c r="AM36" i="27"/>
  <c r="AL36" i="27"/>
  <c r="AI36" i="27"/>
  <c r="AJ36" i="27"/>
  <c r="AH36" i="27"/>
  <c r="AK36" i="27"/>
  <c r="D27" i="27"/>
  <c r="AK68" i="27"/>
  <c r="AD68" i="27"/>
  <c r="W68" i="27"/>
  <c r="BF68" i="27"/>
  <c r="BM68" i="27"/>
  <c r="I68" i="27"/>
  <c r="AY68" i="27"/>
  <c r="AR68" i="27"/>
  <c r="CA68" i="27"/>
  <c r="BT68" i="27"/>
  <c r="BY68" i="27"/>
  <c r="AI68" i="27"/>
  <c r="BK68" i="27"/>
  <c r="U68" i="27"/>
  <c r="CB68" i="27"/>
  <c r="V68" i="27"/>
  <c r="Y68" i="27"/>
  <c r="BD68" i="27"/>
  <c r="AP68" i="27"/>
  <c r="N68" i="27"/>
  <c r="BA68" i="27"/>
  <c r="AL68" i="27"/>
  <c r="CC68" i="27"/>
  <c r="AF68" i="27"/>
  <c r="J68" i="27"/>
  <c r="K68" i="27"/>
  <c r="BV68" i="27"/>
  <c r="BE68" i="27"/>
  <c r="G68" i="27"/>
  <c r="AS68" i="27"/>
  <c r="AX68" i="27"/>
  <c r="BH68" i="27"/>
  <c r="BN68" i="27"/>
  <c r="AM68" i="27"/>
  <c r="AC68" i="27"/>
  <c r="H68" i="27"/>
  <c r="BR68" i="27"/>
  <c r="BL68" i="27"/>
  <c r="BZ68" i="27"/>
  <c r="BO68" i="27"/>
  <c r="Q68" i="27"/>
  <c r="AB68" i="27"/>
  <c r="BG68" i="27"/>
  <c r="BU68" i="27"/>
  <c r="X68" i="27"/>
  <c r="O68" i="27"/>
  <c r="R68" i="27"/>
  <c r="AT68" i="27"/>
  <c r="AH68" i="27"/>
  <c r="AZ68" i="27"/>
  <c r="AW68" i="27"/>
  <c r="AQ68" i="27"/>
  <c r="BX68" i="27"/>
  <c r="BS68" i="27"/>
  <c r="AJ68" i="27"/>
  <c r="BQ68" i="27"/>
  <c r="AO68" i="27"/>
  <c r="AV68" i="27"/>
  <c r="P68" i="27"/>
  <c r="T68" i="27"/>
  <c r="M68" i="27"/>
  <c r="BC68" i="27"/>
  <c r="AA68" i="27"/>
  <c r="F68" i="27"/>
  <c r="AE68" i="27"/>
  <c r="BJ68" i="27"/>
  <c r="I53" i="9"/>
  <c r="AC35" i="27"/>
  <c r="AF35" i="27"/>
  <c r="AB35" i="27"/>
  <c r="AE35" i="27"/>
  <c r="AA35" i="27"/>
  <c r="AD35" i="27"/>
  <c r="C28" i="27"/>
  <c r="E38" i="8"/>
  <c r="AG53" i="22"/>
  <c r="CM86" i="16"/>
  <c r="CI86" i="16"/>
  <c r="CL86" i="16"/>
  <c r="CH86" i="16"/>
  <c r="CN86" i="16"/>
  <c r="CD86" i="16"/>
  <c r="BZ86" i="16"/>
  <c r="CJ86" i="16"/>
  <c r="CE86" i="16"/>
  <c r="CK86" i="16"/>
  <c r="CF86" i="16"/>
  <c r="CA86" i="16"/>
  <c r="BU86" i="16"/>
  <c r="CC86" i="16"/>
  <c r="BT86" i="16"/>
  <c r="BN86" i="16"/>
  <c r="BJ86" i="16"/>
  <c r="BV86" i="16"/>
  <c r="BO86" i="16"/>
  <c r="BK86" i="16"/>
  <c r="BG86" i="16"/>
  <c r="BC86" i="16"/>
  <c r="AY86" i="16"/>
  <c r="AU86" i="16"/>
  <c r="BX86" i="16"/>
  <c r="BD86" i="16"/>
  <c r="AW86" i="16"/>
  <c r="BR86" i="16"/>
  <c r="BL86" i="16"/>
  <c r="BE86" i="16"/>
  <c r="AX86" i="16"/>
  <c r="AO86" i="16"/>
  <c r="AG86" i="16"/>
  <c r="Y86" i="16"/>
  <c r="BP86" i="16"/>
  <c r="BB86" i="16"/>
  <c r="AQ86" i="16"/>
  <c r="AL86" i="16"/>
  <c r="AJ86" i="16"/>
  <c r="AE86" i="16"/>
  <c r="P86" i="16"/>
  <c r="AZ86" i="16"/>
  <c r="AD86" i="16"/>
  <c r="AB86" i="16"/>
  <c r="BS86" i="16"/>
  <c r="BF86" i="16"/>
  <c r="AT86" i="16"/>
  <c r="AR86" i="16"/>
  <c r="AM86" i="16"/>
  <c r="AF86" i="16"/>
  <c r="Z86" i="16"/>
  <c r="Q86" i="16"/>
  <c r="G86" i="16"/>
  <c r="K86" i="16"/>
  <c r="D45" i="16"/>
  <c r="X86" i="16"/>
  <c r="T86" i="16"/>
  <c r="H86" i="16"/>
  <c r="L86" i="16"/>
  <c r="CB86" i="16"/>
  <c r="BM86" i="16"/>
  <c r="AP86" i="16"/>
  <c r="AI86" i="16"/>
  <c r="W86" i="16"/>
  <c r="AA86" i="16"/>
  <c r="R86" i="16"/>
  <c r="BW86" i="16"/>
  <c r="AH86" i="16"/>
  <c r="V86" i="16"/>
  <c r="O86" i="16"/>
  <c r="I86" i="16"/>
  <c r="J86" i="16"/>
  <c r="F86" i="16"/>
  <c r="AN86" i="16"/>
  <c r="AV86" i="16"/>
  <c r="S86" i="16"/>
  <c r="N86" i="16"/>
  <c r="BH86" i="16"/>
  <c r="BK45" i="8"/>
  <c r="BI52" i="22"/>
  <c r="CA51" i="22"/>
  <c r="E53" i="22"/>
  <c r="BP53" i="22"/>
  <c r="BW53" i="22"/>
  <c r="AN53" i="22"/>
  <c r="CN54" i="16"/>
  <c r="BY54" i="22" s="1"/>
  <c r="CM54" i="16"/>
  <c r="BX54" i="22" s="1"/>
  <c r="CK54" i="16"/>
  <c r="CI54" i="16"/>
  <c r="BU54" i="22" s="1"/>
  <c r="CL54" i="16"/>
  <c r="CH54" i="16"/>
  <c r="BT54" i="22" s="1"/>
  <c r="CJ54" i="16"/>
  <c r="BV54" i="22" s="1"/>
  <c r="AA53" i="16"/>
  <c r="T53" i="22" s="1"/>
  <c r="X53" i="16"/>
  <c r="R53" i="22" s="1"/>
  <c r="Y53" i="16"/>
  <c r="V53" i="16"/>
  <c r="P53" i="22" s="1"/>
  <c r="AB53" i="16"/>
  <c r="U53" i="22" s="1"/>
  <c r="Z53" i="16"/>
  <c r="W53" i="16"/>
  <c r="Q53" i="22" s="1"/>
  <c r="CB54" i="16"/>
  <c r="BO54" i="22" s="1"/>
  <c r="CE54" i="16"/>
  <c r="BQ54" i="22" s="1"/>
  <c r="BZ54" i="16"/>
  <c r="BM54" i="22" s="1"/>
  <c r="CC54" i="16"/>
  <c r="CA54" i="16"/>
  <c r="BN54" i="22" s="1"/>
  <c r="CD54" i="16"/>
  <c r="CF54" i="16"/>
  <c r="BR54" i="22" s="1"/>
  <c r="Y46" i="8"/>
  <c r="BV53" i="16"/>
  <c r="BT53" i="16"/>
  <c r="BH53" i="22" s="1"/>
  <c r="BW53" i="16"/>
  <c r="BJ53" i="22" s="1"/>
  <c r="BR53" i="16"/>
  <c r="BF53" i="22" s="1"/>
  <c r="BX53" i="16"/>
  <c r="BK53" i="22" s="1"/>
  <c r="BS53" i="16"/>
  <c r="BG53" i="22" s="1"/>
  <c r="BU53" i="16"/>
  <c r="O54" i="16"/>
  <c r="J54" i="22" s="1"/>
  <c r="N54" i="16"/>
  <c r="I54" i="22" s="1"/>
  <c r="Q54" i="16"/>
  <c r="R54" i="16"/>
  <c r="P54" i="16"/>
  <c r="K54" i="22" s="1"/>
  <c r="T54" i="16"/>
  <c r="N54" i="22" s="1"/>
  <c r="S54" i="16"/>
  <c r="M54" i="22" s="1"/>
  <c r="B53" i="22"/>
  <c r="AU53" i="22"/>
  <c r="S53" i="9"/>
  <c r="T46" i="8"/>
  <c r="AS46" i="8"/>
  <c r="S52" i="22"/>
  <c r="AE53" i="16"/>
  <c r="X53" i="22" s="1"/>
  <c r="AI53" i="16"/>
  <c r="AA53" i="22" s="1"/>
  <c r="AG53" i="16"/>
  <c r="AF53" i="16"/>
  <c r="Y53" i="22" s="1"/>
  <c r="AJ53" i="16"/>
  <c r="AB53" i="22" s="1"/>
  <c r="AH53" i="16"/>
  <c r="AD53" i="16"/>
  <c r="W53" i="22" s="1"/>
  <c r="AX46" i="8"/>
  <c r="BD54" i="16"/>
  <c r="AT54" i="22" s="1"/>
  <c r="BG54" i="16"/>
  <c r="AV54" i="22" s="1"/>
  <c r="BB54" i="16"/>
  <c r="AR54" i="22" s="1"/>
  <c r="BH54" i="16"/>
  <c r="AW54" i="22" s="1"/>
  <c r="BF54" i="16"/>
  <c r="BE54" i="16"/>
  <c r="BC54" i="16"/>
  <c r="AS54" i="22" s="1"/>
  <c r="G53" i="9"/>
  <c r="L52" i="22"/>
  <c r="J46" i="8"/>
  <c r="O53" i="16"/>
  <c r="J53" i="22" s="1"/>
  <c r="N53" i="16"/>
  <c r="I53" i="22" s="1"/>
  <c r="T53" i="16"/>
  <c r="N53" i="22" s="1"/>
  <c r="Q53" i="16"/>
  <c r="P53" i="16"/>
  <c r="K53" i="22" s="1"/>
  <c r="R53" i="16"/>
  <c r="S53" i="16"/>
  <c r="M53" i="22" s="1"/>
  <c r="CP52" i="16"/>
  <c r="B52" i="22"/>
  <c r="AW38" i="8"/>
  <c r="AY38" i="8" s="1"/>
  <c r="C46" i="16"/>
  <c r="BG38" i="8"/>
  <c r="BI38" i="8" s="1"/>
  <c r="BB38" i="8"/>
  <c r="BD38" i="8" s="1"/>
  <c r="E53" i="9"/>
  <c r="BP53" i="16"/>
  <c r="BD53" i="22" s="1"/>
  <c r="BO53" i="16"/>
  <c r="BC53" i="22" s="1"/>
  <c r="BL53" i="16"/>
  <c r="BA53" i="22" s="1"/>
  <c r="BK53" i="16"/>
  <c r="AZ53" i="22" s="1"/>
  <c r="BJ53" i="16"/>
  <c r="AY53" i="22" s="1"/>
  <c r="BM53" i="16"/>
  <c r="BN53" i="16"/>
  <c r="AU54" i="16"/>
  <c r="AL54" i="22" s="1"/>
  <c r="AV54" i="16"/>
  <c r="AM54" i="22" s="1"/>
  <c r="AT54" i="16"/>
  <c r="AK54" i="22" s="1"/>
  <c r="AY54" i="16"/>
  <c r="AO54" i="22" s="1"/>
  <c r="AZ54" i="16"/>
  <c r="AP54" i="22" s="1"/>
  <c r="AX54" i="16"/>
  <c r="AW54" i="16"/>
  <c r="M54" i="9"/>
  <c r="AG54" i="22"/>
  <c r="Q53" i="9"/>
  <c r="E52" i="22"/>
  <c r="W54" i="9"/>
  <c r="U54" i="9"/>
  <c r="AM38" i="8"/>
  <c r="AO38" i="8" s="1"/>
  <c r="AR38" i="8"/>
  <c r="AT38" i="8" s="1"/>
  <c r="AC38" i="8"/>
  <c r="AE38" i="8" s="1"/>
  <c r="AH38" i="8"/>
  <c r="AJ38" i="8" s="1"/>
  <c r="L47" i="8"/>
  <c r="E54" i="9"/>
  <c r="AI47" i="8"/>
  <c r="S38" i="8"/>
  <c r="U38" i="8" s="1"/>
  <c r="X38" i="8"/>
  <c r="Z38" i="8" s="1"/>
  <c r="I38" i="8"/>
  <c r="K38" i="8" s="1"/>
  <c r="N38" i="8"/>
  <c r="P38" i="8" s="1"/>
  <c r="BH47" i="8"/>
  <c r="BC47" i="8"/>
  <c r="A48" i="8"/>
  <c r="C39" i="8"/>
  <c r="A28" i="1"/>
  <c r="H31" i="18" l="1"/>
  <c r="I31" i="18" s="1"/>
  <c r="L31" i="18"/>
  <c r="M31" i="18" s="1"/>
  <c r="P31" i="18"/>
  <c r="Q31" i="18" s="1"/>
  <c r="X31" i="18"/>
  <c r="Y31" i="18" s="1"/>
  <c r="M29" i="18"/>
  <c r="AB31" i="18"/>
  <c r="AC31" i="18" s="1"/>
  <c r="AC30" i="18"/>
  <c r="Y30" i="18"/>
  <c r="Q30" i="18"/>
  <c r="E45" i="24"/>
  <c r="P26" i="23"/>
  <c r="K45" i="24"/>
  <c r="Z26" i="23"/>
  <c r="G44" i="24"/>
  <c r="AE25" i="23"/>
  <c r="M45" i="24"/>
  <c r="AJ26" i="23"/>
  <c r="E44" i="24"/>
  <c r="P25" i="23"/>
  <c r="M44" i="24"/>
  <c r="AJ25" i="23"/>
  <c r="E27" i="23"/>
  <c r="N27" i="23"/>
  <c r="O27" i="23" s="1"/>
  <c r="AH27" i="23"/>
  <c r="AI27" i="23" s="1"/>
  <c r="I27" i="23"/>
  <c r="J27" i="23" s="1"/>
  <c r="X27" i="23"/>
  <c r="Y27" i="23" s="1"/>
  <c r="S27" i="23"/>
  <c r="T27" i="23" s="1"/>
  <c r="AC27" i="23"/>
  <c r="AD27" i="23" s="1"/>
  <c r="AA48" i="8"/>
  <c r="G45" i="24"/>
  <c r="AE26" i="23"/>
  <c r="U25" i="23"/>
  <c r="I44" i="24"/>
  <c r="Z25" i="23"/>
  <c r="K44" i="24"/>
  <c r="C45" i="24"/>
  <c r="K26" i="23"/>
  <c r="I45" i="24"/>
  <c r="U26" i="23"/>
  <c r="C44" i="24"/>
  <c r="K25" i="23"/>
  <c r="U30" i="18"/>
  <c r="Q48" i="8"/>
  <c r="BE48" i="8"/>
  <c r="AP48" i="8"/>
  <c r="V48" i="8"/>
  <c r="AK48" i="8"/>
  <c r="AN48" i="8" s="1"/>
  <c r="AF48" i="8"/>
  <c r="AD48" i="8"/>
  <c r="G48" i="8"/>
  <c r="AZ48" i="8"/>
  <c r="BC48" i="8" s="1"/>
  <c r="AU48" i="8"/>
  <c r="AD47" i="8"/>
  <c r="AZ37" i="27"/>
  <c r="AX37" i="27"/>
  <c r="AV37" i="27"/>
  <c r="AW37" i="27"/>
  <c r="BA37" i="27"/>
  <c r="AY37" i="27"/>
  <c r="W36" i="27"/>
  <c r="U36" i="27"/>
  <c r="Y36" i="27"/>
  <c r="X36" i="27"/>
  <c r="V36" i="27"/>
  <c r="T36" i="27"/>
  <c r="C29" i="27"/>
  <c r="E39" i="8"/>
  <c r="BC37" i="27"/>
  <c r="BG37" i="27"/>
  <c r="BD37" i="27"/>
  <c r="BH37" i="27"/>
  <c r="BF37" i="27"/>
  <c r="BE37" i="27"/>
  <c r="AA37" i="27"/>
  <c r="AD37" i="27"/>
  <c r="AB37" i="27"/>
  <c r="AE37" i="27"/>
  <c r="AF37" i="27"/>
  <c r="AC37" i="27"/>
  <c r="BX37" i="27"/>
  <c r="CA37" i="27"/>
  <c r="CC37" i="27"/>
  <c r="BZ37" i="27"/>
  <c r="BY37" i="27"/>
  <c r="CB37" i="27"/>
  <c r="AQ37" i="27"/>
  <c r="AP37" i="27"/>
  <c r="AS37" i="27"/>
  <c r="AR37" i="27"/>
  <c r="AO37" i="27"/>
  <c r="AT37" i="27"/>
  <c r="BH36" i="27"/>
  <c r="BC36" i="27"/>
  <c r="BF36" i="27"/>
  <c r="BD36" i="27"/>
  <c r="BE36" i="27"/>
  <c r="BG36" i="27"/>
  <c r="D28" i="27"/>
  <c r="BT69" i="27"/>
  <c r="AY69" i="27"/>
  <c r="AK69" i="27"/>
  <c r="P69" i="27"/>
  <c r="BF69" i="27"/>
  <c r="BM69" i="27"/>
  <c r="CA69" i="27"/>
  <c r="AR69" i="27"/>
  <c r="I69" i="27"/>
  <c r="AD69" i="27"/>
  <c r="W69" i="27"/>
  <c r="U69" i="27"/>
  <c r="F69" i="27"/>
  <c r="N69" i="27"/>
  <c r="AO69" i="27"/>
  <c r="AI69" i="27"/>
  <c r="AF69" i="27"/>
  <c r="J69" i="27"/>
  <c r="BL69" i="27"/>
  <c r="BJ69" i="27"/>
  <c r="AJ69" i="27"/>
  <c r="G69" i="27"/>
  <c r="BX69" i="27"/>
  <c r="BN69" i="27"/>
  <c r="AT69" i="27"/>
  <c r="BA69" i="27"/>
  <c r="BH69" i="27"/>
  <c r="V69" i="27"/>
  <c r="BY69" i="27"/>
  <c r="BC69" i="27"/>
  <c r="BE69" i="27"/>
  <c r="AS69" i="27"/>
  <c r="AM69" i="27"/>
  <c r="X69" i="27"/>
  <c r="AZ69" i="27"/>
  <c r="BZ69" i="27"/>
  <c r="R69" i="27"/>
  <c r="AB69" i="27"/>
  <c r="AA69" i="27"/>
  <c r="BR69" i="27"/>
  <c r="AH69" i="27"/>
  <c r="BD69" i="27"/>
  <c r="K69" i="27"/>
  <c r="AE69" i="27"/>
  <c r="H69" i="27"/>
  <c r="BG69" i="27"/>
  <c r="BV69" i="27"/>
  <c r="CB69" i="27"/>
  <c r="BO69" i="27"/>
  <c r="AP69" i="27"/>
  <c r="O69" i="27"/>
  <c r="Y69" i="27"/>
  <c r="BS69" i="27"/>
  <c r="CC69" i="27"/>
  <c r="AQ69" i="27"/>
  <c r="AX69" i="27"/>
  <c r="AV69" i="27"/>
  <c r="AW69" i="27"/>
  <c r="BU69" i="27"/>
  <c r="AL69" i="27"/>
  <c r="BQ69" i="27"/>
  <c r="Q69" i="27"/>
  <c r="M69" i="27"/>
  <c r="T69" i="27"/>
  <c r="BK69" i="27"/>
  <c r="AC69" i="27"/>
  <c r="BT37" i="27"/>
  <c r="BV37" i="27"/>
  <c r="BQ37" i="27"/>
  <c r="BU37" i="27"/>
  <c r="BR37" i="27"/>
  <c r="BS37" i="27"/>
  <c r="J36" i="27"/>
  <c r="H36" i="27"/>
  <c r="K36" i="27"/>
  <c r="G36" i="27"/>
  <c r="F36" i="27"/>
  <c r="I36" i="27"/>
  <c r="CE35" i="27"/>
  <c r="S54" i="9"/>
  <c r="BK36" i="27"/>
  <c r="BM36" i="27"/>
  <c r="BN36" i="27"/>
  <c r="BJ36" i="27"/>
  <c r="BL36" i="27"/>
  <c r="BO36" i="27"/>
  <c r="I54" i="9"/>
  <c r="AD36" i="27"/>
  <c r="AE36" i="27"/>
  <c r="AB36" i="27"/>
  <c r="AF36" i="27"/>
  <c r="AA36" i="27"/>
  <c r="AC36" i="27"/>
  <c r="CN87" i="16"/>
  <c r="CJ87" i="16"/>
  <c r="CM87" i="16"/>
  <c r="CI87" i="16"/>
  <c r="CE87" i="16"/>
  <c r="CA87" i="16"/>
  <c r="CL87" i="16"/>
  <c r="CC87" i="16"/>
  <c r="CD87" i="16"/>
  <c r="BV87" i="16"/>
  <c r="BR87" i="16"/>
  <c r="CK87" i="16"/>
  <c r="BX87" i="16"/>
  <c r="BS87" i="16"/>
  <c r="BO87" i="16"/>
  <c r="BK87" i="16"/>
  <c r="BZ87" i="16"/>
  <c r="BT87" i="16"/>
  <c r="BP87" i="16"/>
  <c r="BL87" i="16"/>
  <c r="BH87" i="16"/>
  <c r="BD87" i="16"/>
  <c r="AZ87" i="16"/>
  <c r="AV87" i="16"/>
  <c r="CH87" i="16"/>
  <c r="CF87" i="16"/>
  <c r="BJ87" i="16"/>
  <c r="BG87" i="16"/>
  <c r="BB87" i="16"/>
  <c r="AU87" i="16"/>
  <c r="BU87" i="16"/>
  <c r="BM87" i="16"/>
  <c r="BC87" i="16"/>
  <c r="AW87" i="16"/>
  <c r="AP87" i="16"/>
  <c r="AL87" i="16"/>
  <c r="AH87" i="16"/>
  <c r="AD87" i="16"/>
  <c r="Z87" i="16"/>
  <c r="V87" i="16"/>
  <c r="CB87" i="16"/>
  <c r="BF87" i="16"/>
  <c r="AT87" i="16"/>
  <c r="AO87" i="16"/>
  <c r="AI87" i="16"/>
  <c r="AB87" i="16"/>
  <c r="Q87" i="16"/>
  <c r="J87" i="16"/>
  <c r="BE87" i="16"/>
  <c r="AN87" i="16"/>
  <c r="AG87" i="16"/>
  <c r="BN87" i="16"/>
  <c r="AX87" i="16"/>
  <c r="AQ87" i="16"/>
  <c r="AJ87" i="16"/>
  <c r="AE87" i="16"/>
  <c r="X87" i="16"/>
  <c r="R87" i="16"/>
  <c r="N87" i="16"/>
  <c r="I87" i="16"/>
  <c r="F87" i="16"/>
  <c r="W87" i="16"/>
  <c r="D46" i="16"/>
  <c r="BW87" i="16"/>
  <c r="AA87" i="16"/>
  <c r="AR87" i="16"/>
  <c r="AF87" i="16"/>
  <c r="S87" i="16"/>
  <c r="H87" i="16"/>
  <c r="AM87" i="16"/>
  <c r="P87" i="16"/>
  <c r="K87" i="16"/>
  <c r="O87" i="16"/>
  <c r="Y87" i="16"/>
  <c r="G87" i="16"/>
  <c r="AY87" i="16"/>
  <c r="L87" i="16"/>
  <c r="T87" i="16"/>
  <c r="L53" i="22"/>
  <c r="AN54" i="22"/>
  <c r="AU54" i="22"/>
  <c r="BI53" i="22"/>
  <c r="CP53" i="16"/>
  <c r="J47" i="8"/>
  <c r="BB53" i="22"/>
  <c r="AZ55" i="16"/>
  <c r="AP55" i="22" s="1"/>
  <c r="AX55" i="16"/>
  <c r="AW55" i="16"/>
  <c r="AV55" i="16"/>
  <c r="AM55" i="22" s="1"/>
  <c r="AT55" i="16"/>
  <c r="AK55" i="22" s="1"/>
  <c r="AY55" i="16"/>
  <c r="AO55" i="22" s="1"/>
  <c r="AU55" i="16"/>
  <c r="AL55" i="22" s="1"/>
  <c r="M55" i="9"/>
  <c r="BN54" i="16"/>
  <c r="BP54" i="16"/>
  <c r="BD54" i="22" s="1"/>
  <c r="BM54" i="16"/>
  <c r="BL54" i="16"/>
  <c r="BA54" i="22" s="1"/>
  <c r="BK54" i="16"/>
  <c r="AZ54" i="22" s="1"/>
  <c r="BJ54" i="16"/>
  <c r="AY54" i="22" s="1"/>
  <c r="BO54" i="16"/>
  <c r="BC54" i="22" s="1"/>
  <c r="BH55" i="16"/>
  <c r="AW55" i="22" s="1"/>
  <c r="BF55" i="16"/>
  <c r="BD55" i="16"/>
  <c r="AT55" i="22" s="1"/>
  <c r="BG55" i="16"/>
  <c r="AV55" i="22" s="1"/>
  <c r="BC55" i="16"/>
  <c r="AS55" i="22" s="1"/>
  <c r="BE55" i="16"/>
  <c r="BB55" i="16"/>
  <c r="AR55" i="22" s="1"/>
  <c r="Q54" i="9"/>
  <c r="AW39" i="8"/>
  <c r="AY39" i="8" s="1"/>
  <c r="C47" i="16"/>
  <c r="BB39" i="8"/>
  <c r="BD39" i="8" s="1"/>
  <c r="BG39" i="8"/>
  <c r="BI39" i="8" s="1"/>
  <c r="BK55" i="16"/>
  <c r="AZ55" i="22" s="1"/>
  <c r="BJ55" i="16"/>
  <c r="AY55" i="22" s="1"/>
  <c r="BN55" i="16"/>
  <c r="BM55" i="16"/>
  <c r="BL55" i="16"/>
  <c r="BA55" i="22" s="1"/>
  <c r="BP55" i="16"/>
  <c r="BD55" i="22" s="1"/>
  <c r="BO55" i="16"/>
  <c r="BC55" i="22" s="1"/>
  <c r="O47" i="8"/>
  <c r="CA52" i="22"/>
  <c r="AA54" i="16"/>
  <c r="T54" i="22" s="1"/>
  <c r="Z54" i="16"/>
  <c r="X54" i="16"/>
  <c r="R54" i="22" s="1"/>
  <c r="Y54" i="16"/>
  <c r="W54" i="16"/>
  <c r="Q54" i="22" s="1"/>
  <c r="V54" i="16"/>
  <c r="P54" i="22" s="1"/>
  <c r="AB54" i="16"/>
  <c r="U54" i="22" s="1"/>
  <c r="BW54" i="22"/>
  <c r="T47" i="8"/>
  <c r="L54" i="16"/>
  <c r="G54" i="22" s="1"/>
  <c r="K54" i="16"/>
  <c r="F54" i="22" s="1"/>
  <c r="F54" i="16"/>
  <c r="G54" i="16"/>
  <c r="C54" i="22" s="1"/>
  <c r="I54" i="16"/>
  <c r="J54" i="16"/>
  <c r="H54" i="16"/>
  <c r="D54" i="22" s="1"/>
  <c r="BK46" i="8"/>
  <c r="G54" i="9"/>
  <c r="BP54" i="22"/>
  <c r="S53" i="22"/>
  <c r="AG55" i="16"/>
  <c r="AJ55" i="16"/>
  <c r="AB55" i="22" s="1"/>
  <c r="AI55" i="16"/>
  <c r="AA55" i="22" s="1"/>
  <c r="AH55" i="16"/>
  <c r="AF55" i="16"/>
  <c r="Y55" i="22" s="1"/>
  <c r="AE55" i="16"/>
  <c r="X55" i="22" s="1"/>
  <c r="AD55" i="16"/>
  <c r="W55" i="22" s="1"/>
  <c r="C54" i="9"/>
  <c r="Z53" i="22"/>
  <c r="L54" i="22"/>
  <c r="CB55" i="16"/>
  <c r="BO55" i="22" s="1"/>
  <c r="CE55" i="16"/>
  <c r="BQ55" i="22" s="1"/>
  <c r="BZ55" i="16"/>
  <c r="BM55" i="22" s="1"/>
  <c r="CF55" i="16"/>
  <c r="BR55" i="22" s="1"/>
  <c r="CD55" i="16"/>
  <c r="CA55" i="16"/>
  <c r="BN55" i="22" s="1"/>
  <c r="CC55" i="16"/>
  <c r="BV54" i="16"/>
  <c r="BT54" i="16"/>
  <c r="BH54" i="22" s="1"/>
  <c r="BX54" i="16"/>
  <c r="BK54" i="22" s="1"/>
  <c r="BW54" i="16"/>
  <c r="BJ54" i="22" s="1"/>
  <c r="BS54" i="16"/>
  <c r="BG54" i="22" s="1"/>
  <c r="BR54" i="16"/>
  <c r="BF54" i="22" s="1"/>
  <c r="BU54" i="16"/>
  <c r="CM55" i="16"/>
  <c r="BX55" i="22" s="1"/>
  <c r="CN55" i="16"/>
  <c r="BY55" i="22" s="1"/>
  <c r="CH55" i="16"/>
  <c r="BT55" i="22" s="1"/>
  <c r="CK55" i="16"/>
  <c r="CI55" i="16"/>
  <c r="BU55" i="22" s="1"/>
  <c r="CL55" i="16"/>
  <c r="CJ55" i="16"/>
  <c r="BV55" i="22" s="1"/>
  <c r="AX47" i="8"/>
  <c r="AJ54" i="16"/>
  <c r="AB54" i="22" s="1"/>
  <c r="AI54" i="16"/>
  <c r="AA54" i="22" s="1"/>
  <c r="AH54" i="16"/>
  <c r="AG54" i="16"/>
  <c r="AF54" i="16"/>
  <c r="Y54" i="22" s="1"/>
  <c r="AE54" i="16"/>
  <c r="X54" i="22" s="1"/>
  <c r="AD54" i="16"/>
  <c r="W54" i="22" s="1"/>
  <c r="W55" i="9"/>
  <c r="Q55" i="9"/>
  <c r="U55" i="9"/>
  <c r="AM39" i="8"/>
  <c r="AO39" i="8" s="1"/>
  <c r="AR39" i="8"/>
  <c r="AT39" i="8" s="1"/>
  <c r="AC39" i="8"/>
  <c r="AE39" i="8" s="1"/>
  <c r="AH39" i="8"/>
  <c r="AJ39" i="8" s="1"/>
  <c r="I55" i="9"/>
  <c r="AI48" i="8"/>
  <c r="L48" i="8"/>
  <c r="S39" i="8"/>
  <c r="U39" i="8" s="1"/>
  <c r="X39" i="8"/>
  <c r="Z39" i="8" s="1"/>
  <c r="I39" i="8"/>
  <c r="K39" i="8" s="1"/>
  <c r="N39" i="8"/>
  <c r="P39" i="8" s="1"/>
  <c r="J48" i="8"/>
  <c r="BH48" i="8"/>
  <c r="A49" i="8"/>
  <c r="BE49" i="8" s="1"/>
  <c r="A29" i="1"/>
  <c r="AA49" i="8" l="1"/>
  <c r="K27" i="23"/>
  <c r="C46" i="24"/>
  <c r="G46" i="24"/>
  <c r="AE27" i="23"/>
  <c r="M46" i="24"/>
  <c r="AJ27" i="23"/>
  <c r="I46" i="24"/>
  <c r="U27" i="23"/>
  <c r="P27" i="23"/>
  <c r="E46" i="24"/>
  <c r="Z27" i="23"/>
  <c r="K46" i="24"/>
  <c r="AI38" i="27"/>
  <c r="AK38" i="27"/>
  <c r="AM56" i="16"/>
  <c r="AE56" i="22" s="1"/>
  <c r="K56" i="9"/>
  <c r="AJ38" i="27"/>
  <c r="AM38" i="27"/>
  <c r="AR56" i="16"/>
  <c r="AI56" i="22" s="1"/>
  <c r="AL56" i="16"/>
  <c r="AD56" i="22" s="1"/>
  <c r="AH38" i="27"/>
  <c r="AP56" i="16"/>
  <c r="AQ56" i="16"/>
  <c r="AH56" i="22" s="1"/>
  <c r="AL38" i="27"/>
  <c r="AN56" i="16"/>
  <c r="AF56" i="22" s="1"/>
  <c r="AO56" i="16"/>
  <c r="AM37" i="27"/>
  <c r="AL37" i="27"/>
  <c r="AK37" i="27"/>
  <c r="AP55" i="16"/>
  <c r="AL55" i="16"/>
  <c r="AD55" i="22" s="1"/>
  <c r="AM55" i="16"/>
  <c r="AE55" i="22" s="1"/>
  <c r="K55" i="9"/>
  <c r="AI37" i="27"/>
  <c r="AJ37" i="27"/>
  <c r="AH37" i="27"/>
  <c r="AN55" i="16"/>
  <c r="AF55" i="22" s="1"/>
  <c r="AR55" i="16"/>
  <c r="AI55" i="22" s="1"/>
  <c r="AQ55" i="16"/>
  <c r="AH55" i="22" s="1"/>
  <c r="AO55" i="16"/>
  <c r="AZ49" i="8"/>
  <c r="BC49" i="8" s="1"/>
  <c r="AK49" i="8"/>
  <c r="AP49" i="8"/>
  <c r="AS49" i="8" s="1"/>
  <c r="Q49" i="8"/>
  <c r="AU49" i="8"/>
  <c r="G49" i="8"/>
  <c r="AF49" i="8"/>
  <c r="AI49" i="8" s="1"/>
  <c r="V49" i="8"/>
  <c r="U37" i="27"/>
  <c r="T37" i="27"/>
  <c r="Y37" i="27"/>
  <c r="V37" i="27"/>
  <c r="W37" i="27"/>
  <c r="X37" i="27"/>
  <c r="K38" i="27"/>
  <c r="H38" i="27"/>
  <c r="J38" i="27"/>
  <c r="F38" i="27"/>
  <c r="I38" i="27"/>
  <c r="G38" i="27"/>
  <c r="AW38" i="27"/>
  <c r="AX38" i="27"/>
  <c r="AY38" i="27"/>
  <c r="BA38" i="27"/>
  <c r="AZ38" i="27"/>
  <c r="AV38" i="27"/>
  <c r="AQ38" i="27"/>
  <c r="AP38" i="27"/>
  <c r="AS38" i="27"/>
  <c r="AR38" i="27"/>
  <c r="AT38" i="27"/>
  <c r="AO38" i="27"/>
  <c r="BX38" i="27"/>
  <c r="BZ38" i="27"/>
  <c r="CC38" i="27"/>
  <c r="CB38" i="27"/>
  <c r="CA38" i="27"/>
  <c r="BY38" i="27"/>
  <c r="CE36" i="27"/>
  <c r="S55" i="9"/>
  <c r="BO37" i="27"/>
  <c r="BJ37" i="27"/>
  <c r="BL37" i="27"/>
  <c r="BN37" i="27"/>
  <c r="BK37" i="27"/>
  <c r="BM37" i="27"/>
  <c r="D29" i="27"/>
  <c r="BD70" i="27"/>
  <c r="BL70" i="27"/>
  <c r="CC70" i="27"/>
  <c r="AI70" i="27"/>
  <c r="V70" i="27"/>
  <c r="BU70" i="27"/>
  <c r="R70" i="27"/>
  <c r="AB70" i="27"/>
  <c r="BY70" i="27"/>
  <c r="U70" i="27"/>
  <c r="BZ70" i="27"/>
  <c r="K70" i="27"/>
  <c r="AM70" i="27"/>
  <c r="AF70" i="27"/>
  <c r="AC70" i="27"/>
  <c r="AL70" i="27"/>
  <c r="AE70" i="27"/>
  <c r="BH70" i="27"/>
  <c r="AW70" i="27"/>
  <c r="G70" i="27"/>
  <c r="BK70" i="27"/>
  <c r="N70" i="27"/>
  <c r="BV70" i="27"/>
  <c r="BG70" i="27"/>
  <c r="BO70" i="27"/>
  <c r="AS70" i="27"/>
  <c r="J70" i="27"/>
  <c r="AT70" i="27"/>
  <c r="BE70" i="27"/>
  <c r="Y70" i="27"/>
  <c r="AP70" i="27"/>
  <c r="BA70" i="27"/>
  <c r="H70" i="27"/>
  <c r="AJ70" i="27"/>
  <c r="BN70" i="27"/>
  <c r="X70" i="27"/>
  <c r="BR70" i="27"/>
  <c r="Q70" i="27"/>
  <c r="CB70" i="27"/>
  <c r="BM70" i="27"/>
  <c r="BT70" i="27"/>
  <c r="CA70" i="27"/>
  <c r="AR70" i="27"/>
  <c r="W70" i="27"/>
  <c r="AY70" i="27"/>
  <c r="BQ70" i="27"/>
  <c r="AO70" i="27"/>
  <c r="AX70" i="27"/>
  <c r="BS70" i="27"/>
  <c r="AQ70" i="27"/>
  <c r="AH70" i="27"/>
  <c r="AV70" i="27"/>
  <c r="AK70" i="27"/>
  <c r="AZ70" i="27"/>
  <c r="BX70" i="27"/>
  <c r="AA70" i="27"/>
  <c r="F70" i="27"/>
  <c r="T70" i="27"/>
  <c r="BJ70" i="27"/>
  <c r="P70" i="27"/>
  <c r="M70" i="27"/>
  <c r="O70" i="27"/>
  <c r="BC70" i="27"/>
  <c r="AD70" i="27"/>
  <c r="I70" i="27"/>
  <c r="BF70" i="27"/>
  <c r="BU38" i="27"/>
  <c r="BS38" i="27"/>
  <c r="BV38" i="27"/>
  <c r="BQ38" i="27"/>
  <c r="BT38" i="27"/>
  <c r="BR38" i="27"/>
  <c r="E55" i="9"/>
  <c r="N37" i="27"/>
  <c r="O37" i="27"/>
  <c r="Q37" i="27"/>
  <c r="P37" i="27"/>
  <c r="R37" i="27"/>
  <c r="M37" i="27"/>
  <c r="C55" i="9"/>
  <c r="J37" i="27"/>
  <c r="I37" i="27"/>
  <c r="K37" i="27"/>
  <c r="G37" i="27"/>
  <c r="H37" i="27"/>
  <c r="F37" i="27"/>
  <c r="CK88" i="16"/>
  <c r="CN88" i="16"/>
  <c r="CJ88" i="16"/>
  <c r="CH88" i="16"/>
  <c r="CF88" i="16"/>
  <c r="CB88" i="16"/>
  <c r="CA88" i="16"/>
  <c r="CI88" i="16"/>
  <c r="CC88" i="16"/>
  <c r="BW88" i="16"/>
  <c r="BS88" i="16"/>
  <c r="BZ88" i="16"/>
  <c r="BV88" i="16"/>
  <c r="BP88" i="16"/>
  <c r="BL88" i="16"/>
  <c r="CL88" i="16"/>
  <c r="CD88" i="16"/>
  <c r="BX88" i="16"/>
  <c r="BR88" i="16"/>
  <c r="BM88" i="16"/>
  <c r="BE88" i="16"/>
  <c r="AW88" i="16"/>
  <c r="BU88" i="16"/>
  <c r="BK88" i="16"/>
  <c r="BF88" i="16"/>
  <c r="AY88" i="16"/>
  <c r="AT88" i="16"/>
  <c r="CM88" i="16"/>
  <c r="CE88" i="16"/>
  <c r="BN88" i="16"/>
  <c r="BG88" i="16"/>
  <c r="BB88" i="16"/>
  <c r="AZ88" i="16"/>
  <c r="AU88" i="16"/>
  <c r="AQ88" i="16"/>
  <c r="AM88" i="16"/>
  <c r="AI88" i="16"/>
  <c r="AE88" i="16"/>
  <c r="AA88" i="16"/>
  <c r="W88" i="16"/>
  <c r="BT88" i="16"/>
  <c r="AX88" i="16"/>
  <c r="AN88" i="16"/>
  <c r="AG88" i="16"/>
  <c r="L88" i="16"/>
  <c r="BC88" i="16"/>
  <c r="AO88" i="16"/>
  <c r="AH88" i="16"/>
  <c r="AB88" i="16"/>
  <c r="V88" i="16"/>
  <c r="S88" i="16"/>
  <c r="O88" i="16"/>
  <c r="G88" i="16"/>
  <c r="K88" i="16"/>
  <c r="Z88" i="16"/>
  <c r="R88" i="16"/>
  <c r="N88" i="16"/>
  <c r="H88" i="16"/>
  <c r="F88" i="16"/>
  <c r="BO88" i="16"/>
  <c r="BH88" i="16"/>
  <c r="AV88" i="16"/>
  <c r="AR88" i="16"/>
  <c r="AL88" i="16"/>
  <c r="AF88" i="16"/>
  <c r="Y88" i="16"/>
  <c r="T88" i="16"/>
  <c r="J88" i="16"/>
  <c r="BJ88" i="16"/>
  <c r="Q88" i="16"/>
  <c r="AJ88" i="16"/>
  <c r="X88" i="16"/>
  <c r="D47" i="16"/>
  <c r="P88" i="16"/>
  <c r="I88" i="16"/>
  <c r="AP88" i="16"/>
  <c r="AD88" i="16"/>
  <c r="BD88" i="16"/>
  <c r="CA53" i="22"/>
  <c r="AN55" i="22"/>
  <c r="AG56" i="22"/>
  <c r="BW55" i="22"/>
  <c r="BP55" i="22"/>
  <c r="BB55" i="22"/>
  <c r="Z55" i="22"/>
  <c r="AU55" i="22"/>
  <c r="BB54" i="22"/>
  <c r="E54" i="22"/>
  <c r="Y49" i="8"/>
  <c r="T48" i="8"/>
  <c r="O48" i="8"/>
  <c r="BI54" i="22"/>
  <c r="CP54" i="16"/>
  <c r="B54" i="22"/>
  <c r="CD56" i="16"/>
  <c r="CB56" i="16"/>
  <c r="BO56" i="22" s="1"/>
  <c r="CE56" i="16"/>
  <c r="BQ56" i="22" s="1"/>
  <c r="CF56" i="16"/>
  <c r="BR56" i="22" s="1"/>
  <c r="CA56" i="16"/>
  <c r="BN56" i="22" s="1"/>
  <c r="BZ56" i="16"/>
  <c r="BM56" i="22" s="1"/>
  <c r="CC56" i="16"/>
  <c r="S54" i="22"/>
  <c r="AU56" i="16"/>
  <c r="AL56" i="22" s="1"/>
  <c r="AZ56" i="16"/>
  <c r="AP56" i="22" s="1"/>
  <c r="AX56" i="16"/>
  <c r="AV56" i="16"/>
  <c r="AM56" i="22" s="1"/>
  <c r="AW56" i="16"/>
  <c r="AT56" i="16"/>
  <c r="AK56" i="22" s="1"/>
  <c r="AY56" i="16"/>
  <c r="AO56" i="22" s="1"/>
  <c r="M56" i="9"/>
  <c r="Z54" i="22"/>
  <c r="AX48" i="8"/>
  <c r="W55" i="16"/>
  <c r="Q55" i="22" s="1"/>
  <c r="Z55" i="16"/>
  <c r="AA55" i="16"/>
  <c r="T55" i="22" s="1"/>
  <c r="X55" i="16"/>
  <c r="R55" i="22" s="1"/>
  <c r="Y55" i="16"/>
  <c r="V55" i="16"/>
  <c r="P55" i="22" s="1"/>
  <c r="AB55" i="16"/>
  <c r="U55" i="22" s="1"/>
  <c r="BH56" i="16"/>
  <c r="AW56" i="22" s="1"/>
  <c r="BF56" i="16"/>
  <c r="BD56" i="16"/>
  <c r="AT56" i="22" s="1"/>
  <c r="BE56" i="16"/>
  <c r="BC56" i="16"/>
  <c r="AS56" i="22" s="1"/>
  <c r="BG56" i="16"/>
  <c r="AV56" i="22" s="1"/>
  <c r="BB56" i="16"/>
  <c r="AR56" i="22" s="1"/>
  <c r="Y48" i="8"/>
  <c r="AS48" i="8"/>
  <c r="G55" i="9"/>
  <c r="F56" i="16"/>
  <c r="I56" i="16"/>
  <c r="L56" i="16"/>
  <c r="G56" i="22" s="1"/>
  <c r="J56" i="16"/>
  <c r="G56" i="16"/>
  <c r="C56" i="22" s="1"/>
  <c r="H56" i="16"/>
  <c r="D56" i="22" s="1"/>
  <c r="K56" i="16"/>
  <c r="F56" i="22" s="1"/>
  <c r="BX55" i="16"/>
  <c r="BK55" i="22" s="1"/>
  <c r="BV55" i="16"/>
  <c r="BW55" i="16"/>
  <c r="BJ55" i="22" s="1"/>
  <c r="BS55" i="16"/>
  <c r="BG55" i="22" s="1"/>
  <c r="BR55" i="16"/>
  <c r="BF55" i="22" s="1"/>
  <c r="BT55" i="16"/>
  <c r="BH55" i="22" s="1"/>
  <c r="BU55" i="16"/>
  <c r="N55" i="16"/>
  <c r="I55" i="22" s="1"/>
  <c r="O55" i="16"/>
  <c r="J55" i="22" s="1"/>
  <c r="R55" i="16"/>
  <c r="Q55" i="16"/>
  <c r="P55" i="16"/>
  <c r="K55" i="22" s="1"/>
  <c r="S55" i="16"/>
  <c r="M55" i="22" s="1"/>
  <c r="T55" i="16"/>
  <c r="N55" i="22" s="1"/>
  <c r="I55" i="16"/>
  <c r="F55" i="16"/>
  <c r="L55" i="16"/>
  <c r="G55" i="22" s="1"/>
  <c r="G55" i="16"/>
  <c r="C55" i="22" s="1"/>
  <c r="H55" i="16"/>
  <c r="D55" i="22" s="1"/>
  <c r="J55" i="16"/>
  <c r="K55" i="16"/>
  <c r="F55" i="22" s="1"/>
  <c r="BK47" i="8"/>
  <c r="CN56" i="16"/>
  <c r="BY56" i="22" s="1"/>
  <c r="CM56" i="16"/>
  <c r="BX56" i="22" s="1"/>
  <c r="CH56" i="16"/>
  <c r="BT56" i="22" s="1"/>
  <c r="CK56" i="16"/>
  <c r="CL56" i="16"/>
  <c r="CI56" i="16"/>
  <c r="BU56" i="22" s="1"/>
  <c r="CJ56" i="16"/>
  <c r="BV56" i="22" s="1"/>
  <c r="W56" i="9"/>
  <c r="U56" i="9"/>
  <c r="AN49" i="8"/>
  <c r="BH49" i="8"/>
  <c r="C56" i="9"/>
  <c r="L49" i="8"/>
  <c r="AD49" i="8"/>
  <c r="A50" i="8"/>
  <c r="BE50" i="8" s="1"/>
  <c r="A30" i="1"/>
  <c r="AA50" i="8" l="1"/>
  <c r="AG55" i="22"/>
  <c r="BV39" i="27"/>
  <c r="CB57" i="16"/>
  <c r="BO57" i="22" s="1"/>
  <c r="CE57" i="16"/>
  <c r="BQ57" i="22" s="1"/>
  <c r="CD57" i="16"/>
  <c r="BZ57" i="16"/>
  <c r="BM57" i="22" s="1"/>
  <c r="CF57" i="16"/>
  <c r="BR57" i="22" s="1"/>
  <c r="BT39" i="27"/>
  <c r="CA57" i="16"/>
  <c r="BN57" i="22" s="1"/>
  <c r="CC57" i="16"/>
  <c r="U57" i="9"/>
  <c r="BQ39" i="27"/>
  <c r="BR39" i="27"/>
  <c r="V50" i="8"/>
  <c r="G50" i="8"/>
  <c r="Q50" i="8"/>
  <c r="AK50" i="8"/>
  <c r="AZ50" i="8"/>
  <c r="AF50" i="8"/>
  <c r="AU50" i="8"/>
  <c r="AP50" i="8"/>
  <c r="BU39" i="27"/>
  <c r="BS39" i="27"/>
  <c r="BD39" i="27"/>
  <c r="BF39" i="27"/>
  <c r="BE39" i="27"/>
  <c r="BG39" i="27"/>
  <c r="BC39" i="27"/>
  <c r="BH39" i="27"/>
  <c r="AI39" i="27"/>
  <c r="AK39" i="27"/>
  <c r="AJ39" i="27"/>
  <c r="AL39" i="27"/>
  <c r="AM39" i="27"/>
  <c r="AH39" i="27"/>
  <c r="BC38" i="27"/>
  <c r="BE38" i="27"/>
  <c r="BH38" i="27"/>
  <c r="BG38" i="27"/>
  <c r="BF38" i="27"/>
  <c r="BD38" i="27"/>
  <c r="AX39" i="27"/>
  <c r="AV39" i="27"/>
  <c r="BA39" i="27"/>
  <c r="AW39" i="27"/>
  <c r="AY39" i="27"/>
  <c r="AZ39" i="27"/>
  <c r="U38" i="27"/>
  <c r="T38" i="27"/>
  <c r="V38" i="27"/>
  <c r="X38" i="27"/>
  <c r="Y38" i="27"/>
  <c r="W38" i="27"/>
  <c r="I57" i="9"/>
  <c r="AA39" i="27"/>
  <c r="AF39" i="27"/>
  <c r="AD39" i="27"/>
  <c r="AE39" i="27"/>
  <c r="AC39" i="27"/>
  <c r="AB39" i="27"/>
  <c r="CE37" i="27"/>
  <c r="AS39" i="27"/>
  <c r="AP39" i="27"/>
  <c r="AR39" i="27"/>
  <c r="AT39" i="27"/>
  <c r="AQ39" i="27"/>
  <c r="AO39" i="27"/>
  <c r="BJ38" i="27"/>
  <c r="BL38" i="27"/>
  <c r="BM38" i="27"/>
  <c r="BK38" i="27"/>
  <c r="BN38" i="27"/>
  <c r="BO38" i="27"/>
  <c r="CB39" i="27"/>
  <c r="CC39" i="27"/>
  <c r="CA39" i="27"/>
  <c r="BZ39" i="27"/>
  <c r="BX39" i="27"/>
  <c r="BY39" i="27"/>
  <c r="AA38" i="27"/>
  <c r="AD38" i="27"/>
  <c r="AF38" i="27"/>
  <c r="AE38" i="27"/>
  <c r="AC38" i="27"/>
  <c r="AB38" i="27"/>
  <c r="P38" i="27"/>
  <c r="R38" i="27"/>
  <c r="M38" i="27"/>
  <c r="N38" i="27"/>
  <c r="O38" i="27"/>
  <c r="Q38" i="27"/>
  <c r="E55" i="22"/>
  <c r="BI55" i="22"/>
  <c r="L55" i="22"/>
  <c r="E56" i="22"/>
  <c r="AN56" i="22"/>
  <c r="BP56" i="16"/>
  <c r="BD56" i="22" s="1"/>
  <c r="BJ56" i="16"/>
  <c r="AY56" i="22" s="1"/>
  <c r="BK56" i="16"/>
  <c r="AZ56" i="22" s="1"/>
  <c r="BM56" i="16"/>
  <c r="BL56" i="16"/>
  <c r="BA56" i="22" s="1"/>
  <c r="BO56" i="16"/>
  <c r="BC56" i="22" s="1"/>
  <c r="BN56" i="16"/>
  <c r="N56" i="16"/>
  <c r="I56" i="22" s="1"/>
  <c r="O56" i="16"/>
  <c r="J56" i="22" s="1"/>
  <c r="S56" i="16"/>
  <c r="M56" i="22" s="1"/>
  <c r="R56" i="16"/>
  <c r="Q56" i="16"/>
  <c r="P56" i="16"/>
  <c r="K56" i="22" s="1"/>
  <c r="T56" i="16"/>
  <c r="N56" i="22" s="1"/>
  <c r="AP57" i="16"/>
  <c r="AR57" i="16"/>
  <c r="AI57" i="22" s="1"/>
  <c r="AO57" i="16"/>
  <c r="AL57" i="16"/>
  <c r="AD57" i="22" s="1"/>
  <c r="AM57" i="16"/>
  <c r="AE57" i="22" s="1"/>
  <c r="AQ57" i="16"/>
  <c r="AH57" i="22" s="1"/>
  <c r="AN57" i="16"/>
  <c r="AF57" i="22" s="1"/>
  <c r="K57" i="9"/>
  <c r="O49" i="8"/>
  <c r="T49" i="8"/>
  <c r="B55" i="22"/>
  <c r="CP55" i="16"/>
  <c r="BK48" i="8"/>
  <c r="AU56" i="22"/>
  <c r="Q56" i="9"/>
  <c r="E56" i="9"/>
  <c r="BC57" i="16"/>
  <c r="AS57" i="22" s="1"/>
  <c r="BH57" i="16"/>
  <c r="AW57" i="22" s="1"/>
  <c r="BF57" i="16"/>
  <c r="BG57" i="16"/>
  <c r="AV57" i="22" s="1"/>
  <c r="BD57" i="16"/>
  <c r="AT57" i="22" s="1"/>
  <c r="BB57" i="16"/>
  <c r="AR57" i="22" s="1"/>
  <c r="BE57" i="16"/>
  <c r="AD56" i="16"/>
  <c r="W56" i="22" s="1"/>
  <c r="AJ56" i="16"/>
  <c r="AB56" i="22" s="1"/>
  <c r="AI56" i="16"/>
  <c r="AA56" i="22" s="1"/>
  <c r="AF56" i="16"/>
  <c r="Y56" i="22" s="1"/>
  <c r="AH56" i="16"/>
  <c r="AE56" i="16"/>
  <c r="X56" i="22" s="1"/>
  <c r="AG56" i="16"/>
  <c r="BU56" i="16"/>
  <c r="BX56" i="16"/>
  <c r="BK56" i="22" s="1"/>
  <c r="BV56" i="16"/>
  <c r="BT56" i="16"/>
  <c r="BH56" i="22" s="1"/>
  <c r="BW56" i="16"/>
  <c r="BJ56" i="22" s="1"/>
  <c r="BS56" i="16"/>
  <c r="BG56" i="22" s="1"/>
  <c r="BR56" i="16"/>
  <c r="BF56" i="22" s="1"/>
  <c r="Z56" i="16"/>
  <c r="AB56" i="16"/>
  <c r="U56" i="22" s="1"/>
  <c r="W56" i="16"/>
  <c r="Q56" i="22" s="1"/>
  <c r="AA56" i="16"/>
  <c r="T56" i="22" s="1"/>
  <c r="X56" i="16"/>
  <c r="R56" i="22" s="1"/>
  <c r="Y56" i="16"/>
  <c r="V56" i="16"/>
  <c r="P56" i="22" s="1"/>
  <c r="AX49" i="8"/>
  <c r="AZ57" i="16"/>
  <c r="AP57" i="22" s="1"/>
  <c r="AY57" i="16"/>
  <c r="AO57" i="22" s="1"/>
  <c r="AX57" i="16"/>
  <c r="AV57" i="16"/>
  <c r="AM57" i="22" s="1"/>
  <c r="AU57" i="16"/>
  <c r="AL57" i="22" s="1"/>
  <c r="AT57" i="16"/>
  <c r="AK57" i="22" s="1"/>
  <c r="AW57" i="16"/>
  <c r="M57" i="9"/>
  <c r="I56" i="9"/>
  <c r="S56" i="9"/>
  <c r="G56" i="9"/>
  <c r="AI57" i="16"/>
  <c r="AA57" i="22" s="1"/>
  <c r="AJ57" i="16"/>
  <c r="AB57" i="22" s="1"/>
  <c r="AF57" i="16"/>
  <c r="Y57" i="22" s="1"/>
  <c r="AH57" i="16"/>
  <c r="AG57" i="16"/>
  <c r="AE57" i="16"/>
  <c r="X57" i="22" s="1"/>
  <c r="AD57" i="16"/>
  <c r="W57" i="22" s="1"/>
  <c r="J49" i="8"/>
  <c r="S55" i="22"/>
  <c r="CA54" i="22"/>
  <c r="BM57" i="16"/>
  <c r="BL57" i="16"/>
  <c r="BA57" i="22" s="1"/>
  <c r="BK57" i="16"/>
  <c r="AZ57" i="22" s="1"/>
  <c r="BJ57" i="16"/>
  <c r="AY57" i="22" s="1"/>
  <c r="BO57" i="16"/>
  <c r="BC57" i="22" s="1"/>
  <c r="BN57" i="16"/>
  <c r="BP57" i="16"/>
  <c r="BD57" i="22" s="1"/>
  <c r="CM57" i="16"/>
  <c r="BX57" i="22" s="1"/>
  <c r="CN57" i="16"/>
  <c r="BY57" i="22" s="1"/>
  <c r="CJ57" i="16"/>
  <c r="BV57" i="22" s="1"/>
  <c r="CH57" i="16"/>
  <c r="BT57" i="22" s="1"/>
  <c r="CK57" i="16"/>
  <c r="CL57" i="16"/>
  <c r="CI57" i="16"/>
  <c r="BU57" i="22" s="1"/>
  <c r="BW56" i="22"/>
  <c r="B56" i="22"/>
  <c r="BP56" i="22"/>
  <c r="Q57" i="9"/>
  <c r="W57" i="9"/>
  <c r="BH50" i="8"/>
  <c r="AN50" i="8"/>
  <c r="L50" i="8"/>
  <c r="AI50" i="8"/>
  <c r="A51" i="8"/>
  <c r="BE51" i="8" s="1"/>
  <c r="A31" i="1"/>
  <c r="AZ51" i="8" l="1"/>
  <c r="V51" i="8"/>
  <c r="AA51" i="8"/>
  <c r="BP57" i="22"/>
  <c r="AD50" i="8"/>
  <c r="AH40" i="27" s="1"/>
  <c r="Y50" i="8"/>
  <c r="AF40" i="27" s="1"/>
  <c r="AU51" i="8"/>
  <c r="Q51" i="8"/>
  <c r="BC50" i="8"/>
  <c r="BT40" i="27" s="1"/>
  <c r="AP51" i="8"/>
  <c r="AF51" i="8"/>
  <c r="AK51" i="8"/>
  <c r="G51" i="8"/>
  <c r="CE38" i="27"/>
  <c r="AW40" i="27"/>
  <c r="AV40" i="27"/>
  <c r="BA40" i="27"/>
  <c r="AY40" i="27"/>
  <c r="AX40" i="27"/>
  <c r="AZ40" i="27"/>
  <c r="BU40" i="27"/>
  <c r="BS40" i="27"/>
  <c r="BQ40" i="27"/>
  <c r="BR40" i="27"/>
  <c r="BM39" i="27"/>
  <c r="BN39" i="27"/>
  <c r="BJ39" i="27"/>
  <c r="BO39" i="27"/>
  <c r="BL39" i="27"/>
  <c r="BK39" i="27"/>
  <c r="G57" i="9"/>
  <c r="U39" i="27"/>
  <c r="W39" i="27"/>
  <c r="V39" i="27"/>
  <c r="T39" i="27"/>
  <c r="X39" i="27"/>
  <c r="Y39" i="27"/>
  <c r="K39" i="27"/>
  <c r="G39" i="27"/>
  <c r="H39" i="27"/>
  <c r="F39" i="27"/>
  <c r="I39" i="27"/>
  <c r="J39" i="27"/>
  <c r="AE40" i="27"/>
  <c r="AB40" i="27"/>
  <c r="P39" i="27"/>
  <c r="R39" i="27"/>
  <c r="N39" i="27"/>
  <c r="O39" i="27"/>
  <c r="Q39" i="27"/>
  <c r="M39" i="27"/>
  <c r="AS40" i="27"/>
  <c r="AR40" i="27"/>
  <c r="AO40" i="27"/>
  <c r="AQ40" i="27"/>
  <c r="AT40" i="27"/>
  <c r="AP40" i="27"/>
  <c r="CB40" i="27"/>
  <c r="CC40" i="27"/>
  <c r="BY40" i="27"/>
  <c r="BZ40" i="27"/>
  <c r="BX40" i="27"/>
  <c r="CA40" i="27"/>
  <c r="AJ40" i="27"/>
  <c r="Z56" i="22"/>
  <c r="Z57" i="22"/>
  <c r="BB57" i="22"/>
  <c r="BW57" i="22"/>
  <c r="BI56" i="22"/>
  <c r="AU57" i="22"/>
  <c r="AN57" i="22"/>
  <c r="L56" i="22"/>
  <c r="BU57" i="16"/>
  <c r="BX57" i="16"/>
  <c r="BK57" i="22" s="1"/>
  <c r="BT57" i="16"/>
  <c r="BH57" i="22" s="1"/>
  <c r="BS57" i="16"/>
  <c r="BG57" i="22" s="1"/>
  <c r="BW57" i="16"/>
  <c r="BJ57" i="22" s="1"/>
  <c r="BV57" i="16"/>
  <c r="BR57" i="16"/>
  <c r="BF57" i="22" s="1"/>
  <c r="N57" i="16"/>
  <c r="I57" i="22" s="1"/>
  <c r="O57" i="16"/>
  <c r="J57" i="22" s="1"/>
  <c r="P57" i="16"/>
  <c r="K57" i="22" s="1"/>
  <c r="S57" i="16"/>
  <c r="M57" i="22" s="1"/>
  <c r="R57" i="16"/>
  <c r="Q57" i="16"/>
  <c r="T57" i="16"/>
  <c r="N57" i="22" s="1"/>
  <c r="T50" i="8"/>
  <c r="S57" i="9"/>
  <c r="E57" i="9"/>
  <c r="AX50" i="8"/>
  <c r="CM58" i="16"/>
  <c r="BX58" i="22" s="1"/>
  <c r="CN58" i="16"/>
  <c r="BY58" i="22" s="1"/>
  <c r="CJ58" i="16"/>
  <c r="BV58" i="22" s="1"/>
  <c r="CH58" i="16"/>
  <c r="BT58" i="22" s="1"/>
  <c r="CI58" i="16"/>
  <c r="BU58" i="22" s="1"/>
  <c r="CK58" i="16"/>
  <c r="CL58" i="16"/>
  <c r="S56" i="22"/>
  <c r="BB56" i="22"/>
  <c r="Y51" i="8"/>
  <c r="CP56" i="16"/>
  <c r="J50" i="8"/>
  <c r="AW58" i="16"/>
  <c r="AZ58" i="16"/>
  <c r="AP58" i="22" s="1"/>
  <c r="AX58" i="16"/>
  <c r="AU58" i="16"/>
  <c r="AL58" i="22" s="1"/>
  <c r="AV58" i="16"/>
  <c r="AM58" i="22" s="1"/>
  <c r="AT58" i="16"/>
  <c r="AK58" i="22" s="1"/>
  <c r="AY58" i="16"/>
  <c r="AO58" i="22" s="1"/>
  <c r="M58" i="9"/>
  <c r="AS50" i="8"/>
  <c r="K57" i="16"/>
  <c r="F57" i="22" s="1"/>
  <c r="F57" i="16"/>
  <c r="I57" i="16"/>
  <c r="G57" i="16"/>
  <c r="C57" i="22" s="1"/>
  <c r="J57" i="16"/>
  <c r="L57" i="16"/>
  <c r="G57" i="22" s="1"/>
  <c r="H57" i="16"/>
  <c r="D57" i="22" s="1"/>
  <c r="BK49" i="8"/>
  <c r="CA58" i="16"/>
  <c r="BN58" i="22" s="1"/>
  <c r="CD58" i="16"/>
  <c r="BZ58" i="16"/>
  <c r="BM58" i="22" s="1"/>
  <c r="CE58" i="16"/>
  <c r="BQ58" i="22" s="1"/>
  <c r="CC58" i="16"/>
  <c r="C57" i="9"/>
  <c r="CA55" i="22"/>
  <c r="O50" i="8"/>
  <c r="AE58" i="16"/>
  <c r="X58" i="22" s="1"/>
  <c r="AG58" i="16"/>
  <c r="AJ58" i="16"/>
  <c r="AB58" i="22" s="1"/>
  <c r="Z57" i="16"/>
  <c r="Y57" i="16"/>
  <c r="AB57" i="16"/>
  <c r="U57" i="22" s="1"/>
  <c r="AA57" i="16"/>
  <c r="T57" i="22" s="1"/>
  <c r="X57" i="16"/>
  <c r="R57" i="22" s="1"/>
  <c r="W57" i="16"/>
  <c r="Q57" i="22" s="1"/>
  <c r="V57" i="16"/>
  <c r="P57" i="22" s="1"/>
  <c r="BE58" i="16"/>
  <c r="BH58" i="16"/>
  <c r="AW58" i="22" s="1"/>
  <c r="BF58" i="16"/>
  <c r="BC58" i="16"/>
  <c r="AS58" i="22" s="1"/>
  <c r="BD58" i="16"/>
  <c r="AT58" i="22" s="1"/>
  <c r="BB58" i="16"/>
  <c r="AR58" i="22" s="1"/>
  <c r="BG58" i="16"/>
  <c r="AV58" i="22" s="1"/>
  <c r="I58" i="9"/>
  <c r="AG57" i="22"/>
  <c r="W58" i="9"/>
  <c r="U58" i="9"/>
  <c r="AD51" i="8"/>
  <c r="AI51" i="8"/>
  <c r="BH51" i="8"/>
  <c r="BC51" i="8"/>
  <c r="L51" i="8"/>
  <c r="A52" i="8"/>
  <c r="BE52" i="8" s="1"/>
  <c r="A32" i="1"/>
  <c r="AA52" i="8" l="1"/>
  <c r="AI58" i="16"/>
  <c r="AA58" i="22" s="1"/>
  <c r="AF58" i="16"/>
  <c r="Y58" i="22" s="1"/>
  <c r="AC40" i="27"/>
  <c r="AL58" i="16"/>
  <c r="AD58" i="22" s="1"/>
  <c r="AQ58" i="16"/>
  <c r="AH58" i="22" s="1"/>
  <c r="AM40" i="27"/>
  <c r="AN58" i="16"/>
  <c r="AF58" i="22" s="1"/>
  <c r="AL40" i="27"/>
  <c r="AP58" i="16"/>
  <c r="AR58" i="16"/>
  <c r="AI58" i="22" s="1"/>
  <c r="AM58" i="16"/>
  <c r="AE58" i="22" s="1"/>
  <c r="AK40" i="27"/>
  <c r="AA40" i="27"/>
  <c r="BV40" i="27"/>
  <c r="AH58" i="16"/>
  <c r="Z58" i="22" s="1"/>
  <c r="AD58" i="16"/>
  <c r="W58" i="22" s="1"/>
  <c r="CB58" i="16"/>
  <c r="BO58" i="22" s="1"/>
  <c r="CF58" i="16"/>
  <c r="BR58" i="22" s="1"/>
  <c r="K58" i="9"/>
  <c r="AO58" i="16"/>
  <c r="AI40" i="27"/>
  <c r="AD40" i="27"/>
  <c r="AK52" i="8"/>
  <c r="AP52" i="8"/>
  <c r="V52" i="8"/>
  <c r="AZ52" i="8"/>
  <c r="AN51" i="8"/>
  <c r="AW41" i="27" s="1"/>
  <c r="G52" i="8"/>
  <c r="AF52" i="8"/>
  <c r="Q52" i="8"/>
  <c r="AU52" i="8"/>
  <c r="CB41" i="27"/>
  <c r="BX41" i="27"/>
  <c r="CC41" i="27"/>
  <c r="CA41" i="27"/>
  <c r="BY41" i="27"/>
  <c r="BZ41" i="27"/>
  <c r="Q40" i="27"/>
  <c r="P40" i="27"/>
  <c r="M40" i="27"/>
  <c r="N40" i="27"/>
  <c r="O40" i="27"/>
  <c r="R40" i="27"/>
  <c r="CE39" i="27"/>
  <c r="AB41" i="27"/>
  <c r="AC41" i="27"/>
  <c r="AE41" i="27"/>
  <c r="AA41" i="27"/>
  <c r="AF41" i="27"/>
  <c r="AD41" i="27"/>
  <c r="AH41" i="27"/>
  <c r="AM41" i="27"/>
  <c r="AL41" i="27"/>
  <c r="AK41" i="27"/>
  <c r="AI41" i="27"/>
  <c r="AJ41" i="27"/>
  <c r="Q58" i="9"/>
  <c r="BC40" i="27"/>
  <c r="BD40" i="27"/>
  <c r="BG40" i="27"/>
  <c r="BF40" i="27"/>
  <c r="BH40" i="27"/>
  <c r="BE40" i="27"/>
  <c r="G58" i="9"/>
  <c r="Y40" i="27"/>
  <c r="V40" i="27"/>
  <c r="T40" i="27"/>
  <c r="X40" i="27"/>
  <c r="U40" i="27"/>
  <c r="W40" i="27"/>
  <c r="BU41" i="27"/>
  <c r="BR41" i="27"/>
  <c r="BS41" i="27"/>
  <c r="BQ41" i="27"/>
  <c r="BV41" i="27"/>
  <c r="BT41" i="27"/>
  <c r="AT41" i="27"/>
  <c r="AO41" i="27"/>
  <c r="AP41" i="27"/>
  <c r="AS41" i="27"/>
  <c r="AR41" i="27"/>
  <c r="AQ41" i="27"/>
  <c r="C58" i="9"/>
  <c r="J40" i="27"/>
  <c r="K40" i="27"/>
  <c r="H40" i="27"/>
  <c r="F40" i="27"/>
  <c r="I40" i="27"/>
  <c r="G40" i="27"/>
  <c r="S58" i="9"/>
  <c r="BJ40" i="27"/>
  <c r="BM40" i="27"/>
  <c r="BL40" i="27"/>
  <c r="BO40" i="27"/>
  <c r="BK40" i="27"/>
  <c r="BN40" i="27"/>
  <c r="E57" i="22"/>
  <c r="BW58" i="22"/>
  <c r="L57" i="22"/>
  <c r="CA56" i="22"/>
  <c r="AU58" i="22"/>
  <c r="AD59" i="16"/>
  <c r="W59" i="22" s="1"/>
  <c r="AF59" i="16"/>
  <c r="Y59" i="22" s="1"/>
  <c r="AE59" i="16"/>
  <c r="X59" i="22" s="1"/>
  <c r="AG59" i="16"/>
  <c r="AJ59" i="16"/>
  <c r="AB59" i="22" s="1"/>
  <c r="AI59" i="16"/>
  <c r="AA59" i="22" s="1"/>
  <c r="AH59" i="16"/>
  <c r="T51" i="8"/>
  <c r="I59" i="9"/>
  <c r="O51" i="8"/>
  <c r="AQ59" i="16"/>
  <c r="AH59" i="22" s="1"/>
  <c r="AM59" i="16"/>
  <c r="AE59" i="22" s="1"/>
  <c r="AL59" i="16"/>
  <c r="AD59" i="22" s="1"/>
  <c r="AP59" i="16"/>
  <c r="AR59" i="16"/>
  <c r="AI59" i="22" s="1"/>
  <c r="AO59" i="16"/>
  <c r="AN59" i="16"/>
  <c r="AF59" i="22" s="1"/>
  <c r="K59" i="9"/>
  <c r="BP58" i="22"/>
  <c r="AN58" i="22"/>
  <c r="BW58" i="16"/>
  <c r="BJ58" i="22" s="1"/>
  <c r="BU58" i="16"/>
  <c r="BX58" i="16"/>
  <c r="BK58" i="22" s="1"/>
  <c r="BV58" i="16"/>
  <c r="BS58" i="16"/>
  <c r="BG58" i="22" s="1"/>
  <c r="BT58" i="16"/>
  <c r="BH58" i="22" s="1"/>
  <c r="BR58" i="16"/>
  <c r="BF58" i="22" s="1"/>
  <c r="AX51" i="8"/>
  <c r="N58" i="16"/>
  <c r="I58" i="22" s="1"/>
  <c r="O58" i="16"/>
  <c r="J58" i="22" s="1"/>
  <c r="R58" i="16"/>
  <c r="Q58" i="16"/>
  <c r="P58" i="16"/>
  <c r="K58" i="22" s="1"/>
  <c r="S58" i="16"/>
  <c r="M58" i="22" s="1"/>
  <c r="T58" i="16"/>
  <c r="N58" i="22" s="1"/>
  <c r="B57" i="22"/>
  <c r="CP57" i="16"/>
  <c r="J51" i="8"/>
  <c r="BJ58" i="16"/>
  <c r="AY58" i="22" s="1"/>
  <c r="BO58" i="16"/>
  <c r="BC58" i="22" s="1"/>
  <c r="BN58" i="16"/>
  <c r="BM58" i="16"/>
  <c r="BL58" i="16"/>
  <c r="BA58" i="22" s="1"/>
  <c r="BK58" i="16"/>
  <c r="AZ58" i="22" s="1"/>
  <c r="BP58" i="16"/>
  <c r="BD58" i="22" s="1"/>
  <c r="CC59" i="16"/>
  <c r="CF59" i="16"/>
  <c r="BR59" i="22" s="1"/>
  <c r="CA59" i="16"/>
  <c r="BN59" i="22" s="1"/>
  <c r="CD59" i="16"/>
  <c r="CE59" i="16"/>
  <c r="BQ59" i="22" s="1"/>
  <c r="BZ59" i="16"/>
  <c r="BM59" i="22" s="1"/>
  <c r="CB59" i="16"/>
  <c r="BO59" i="22" s="1"/>
  <c r="AU59" i="16"/>
  <c r="AL59" i="22" s="1"/>
  <c r="AZ59" i="16"/>
  <c r="AP59" i="22" s="1"/>
  <c r="AX59" i="16"/>
  <c r="AW59" i="16"/>
  <c r="AV59" i="16"/>
  <c r="AM59" i="22" s="1"/>
  <c r="AT59" i="16"/>
  <c r="AK59" i="22" s="1"/>
  <c r="AY59" i="16"/>
  <c r="AO59" i="22" s="1"/>
  <c r="M59" i="9"/>
  <c r="E58" i="9"/>
  <c r="CM59" i="16"/>
  <c r="BX59" i="22" s="1"/>
  <c r="CN59" i="16"/>
  <c r="BY59" i="22" s="1"/>
  <c r="CL59" i="16"/>
  <c r="CJ59" i="16"/>
  <c r="BV59" i="22" s="1"/>
  <c r="CH59" i="16"/>
  <c r="BT59" i="22" s="1"/>
  <c r="CK59" i="16"/>
  <c r="CI59" i="16"/>
  <c r="BU59" i="22" s="1"/>
  <c r="H58" i="16"/>
  <c r="D58" i="22" s="1"/>
  <c r="K58" i="16"/>
  <c r="F58" i="22" s="1"/>
  <c r="J58" i="16"/>
  <c r="F58" i="16"/>
  <c r="L58" i="16"/>
  <c r="G58" i="22" s="1"/>
  <c r="I58" i="16"/>
  <c r="G58" i="16"/>
  <c r="C58" i="22" s="1"/>
  <c r="BK50" i="8"/>
  <c r="AB58" i="16"/>
  <c r="U58" i="22" s="1"/>
  <c r="V58" i="16"/>
  <c r="P58" i="22" s="1"/>
  <c r="Y58" i="16"/>
  <c r="X58" i="16"/>
  <c r="R58" i="22" s="1"/>
  <c r="W58" i="16"/>
  <c r="Q58" i="22" s="1"/>
  <c r="AA58" i="16"/>
  <c r="T58" i="22" s="1"/>
  <c r="Z58" i="16"/>
  <c r="AS51" i="8"/>
  <c r="S57" i="22"/>
  <c r="BI57" i="22"/>
  <c r="W59" i="9"/>
  <c r="U59" i="9"/>
  <c r="AI52" i="8"/>
  <c r="L52" i="8"/>
  <c r="BC52" i="8"/>
  <c r="AD52" i="8"/>
  <c r="BH52" i="8"/>
  <c r="A53" i="8"/>
  <c r="A54" i="8" s="1"/>
  <c r="A33" i="1"/>
  <c r="BF59" i="16" l="1"/>
  <c r="BA41" i="27"/>
  <c r="BD59" i="16"/>
  <c r="AT59" i="22" s="1"/>
  <c r="AA53" i="8"/>
  <c r="AA54" i="8" s="1"/>
  <c r="BG59" i="16"/>
  <c r="AV59" i="22" s="1"/>
  <c r="BC59" i="16"/>
  <c r="AS59" i="22" s="1"/>
  <c r="AZ41" i="27"/>
  <c r="AX41" i="27"/>
  <c r="BH59" i="16"/>
  <c r="AW59" i="22" s="1"/>
  <c r="BE59" i="16"/>
  <c r="AY41" i="27"/>
  <c r="AV41" i="27"/>
  <c r="BB59" i="16"/>
  <c r="AR59" i="22" s="1"/>
  <c r="AG58" i="22"/>
  <c r="Q53" i="8"/>
  <c r="Q54" i="8" s="1"/>
  <c r="G53" i="8"/>
  <c r="G54" i="8" s="1"/>
  <c r="V53" i="8"/>
  <c r="V54" i="8" s="1"/>
  <c r="AK53" i="8"/>
  <c r="AK54" i="8" s="1"/>
  <c r="AN52" i="8"/>
  <c r="AV42" i="27" s="1"/>
  <c r="Y52" i="8"/>
  <c r="AB42" i="27" s="1"/>
  <c r="AU53" i="8"/>
  <c r="AU54" i="8" s="1"/>
  <c r="AF53" i="8"/>
  <c r="AF54" i="8" s="1"/>
  <c r="AZ53" i="8"/>
  <c r="AZ54" i="8" s="1"/>
  <c r="AP53" i="8"/>
  <c r="AP54" i="8" s="1"/>
  <c r="BE53" i="8"/>
  <c r="BE54" i="8" s="1"/>
  <c r="AK42" i="27"/>
  <c r="AJ42" i="27"/>
  <c r="AI42" i="27"/>
  <c r="AL42" i="27"/>
  <c r="AM42" i="27"/>
  <c r="AH42" i="27"/>
  <c r="BS42" i="27"/>
  <c r="BR42" i="27"/>
  <c r="BV42" i="27"/>
  <c r="BT42" i="27"/>
  <c r="BU42" i="27"/>
  <c r="BQ42" i="27"/>
  <c r="AZ42" i="27"/>
  <c r="G41" i="27"/>
  <c r="I41" i="27"/>
  <c r="K41" i="27"/>
  <c r="H41" i="27"/>
  <c r="J41" i="27"/>
  <c r="F41" i="27"/>
  <c r="G59" i="9"/>
  <c r="T41" i="27"/>
  <c r="Y41" i="27"/>
  <c r="W41" i="27"/>
  <c r="V41" i="27"/>
  <c r="X41" i="27"/>
  <c r="U41" i="27"/>
  <c r="CE40" i="27"/>
  <c r="AS42" i="27"/>
  <c r="AQ42" i="27"/>
  <c r="AO42" i="27"/>
  <c r="AT42" i="27"/>
  <c r="AR42" i="27"/>
  <c r="AP42" i="27"/>
  <c r="CA42" i="27"/>
  <c r="BX42" i="27"/>
  <c r="CC42" i="27"/>
  <c r="CB42" i="27"/>
  <c r="BY42" i="27"/>
  <c r="BZ42" i="27"/>
  <c r="Q59" i="9"/>
  <c r="BC41" i="27"/>
  <c r="BE41" i="27"/>
  <c r="BD41" i="27"/>
  <c r="BG41" i="27"/>
  <c r="BF41" i="27"/>
  <c r="BH41" i="27"/>
  <c r="S59" i="9"/>
  <c r="BJ41" i="27"/>
  <c r="BO41" i="27"/>
  <c r="BM41" i="27"/>
  <c r="BN41" i="27"/>
  <c r="BL41" i="27"/>
  <c r="BK41" i="27"/>
  <c r="O41" i="27"/>
  <c r="P41" i="27"/>
  <c r="R41" i="27"/>
  <c r="N41" i="27"/>
  <c r="M41" i="27"/>
  <c r="Q41" i="27"/>
  <c r="S58" i="22"/>
  <c r="AU59" i="22"/>
  <c r="AN59" i="22"/>
  <c r="L58" i="22"/>
  <c r="BI58" i="22"/>
  <c r="BZ60" i="16"/>
  <c r="BM60" i="22" s="1"/>
  <c r="CC60" i="16"/>
  <c r="CF60" i="16"/>
  <c r="BR60" i="22" s="1"/>
  <c r="CA60" i="16"/>
  <c r="BN60" i="22" s="1"/>
  <c r="CE60" i="16"/>
  <c r="BQ60" i="22" s="1"/>
  <c r="CB60" i="16"/>
  <c r="BO60" i="22" s="1"/>
  <c r="CD60" i="16"/>
  <c r="BB58" i="22"/>
  <c r="B58" i="22"/>
  <c r="CP58" i="16"/>
  <c r="T52" i="8"/>
  <c r="BE60" i="16"/>
  <c r="BF60" i="16"/>
  <c r="BP59" i="22"/>
  <c r="J59" i="16"/>
  <c r="H59" i="16"/>
  <c r="D59" i="22" s="1"/>
  <c r="I59" i="16"/>
  <c r="G59" i="16"/>
  <c r="C59" i="22" s="1"/>
  <c r="K59" i="16"/>
  <c r="F59" i="22" s="1"/>
  <c r="L59" i="16"/>
  <c r="G59" i="22" s="1"/>
  <c r="F59" i="16"/>
  <c r="BK51" i="8"/>
  <c r="O59" i="16"/>
  <c r="J59" i="22" s="1"/>
  <c r="N59" i="16"/>
  <c r="I59" i="22" s="1"/>
  <c r="R59" i="16"/>
  <c r="Q59" i="16"/>
  <c r="P59" i="16"/>
  <c r="K59" i="22" s="1"/>
  <c r="T59" i="16"/>
  <c r="N59" i="22" s="1"/>
  <c r="S59" i="16"/>
  <c r="M59" i="22" s="1"/>
  <c r="Z59" i="22"/>
  <c r="AS52" i="8"/>
  <c r="AY60" i="16"/>
  <c r="AO60" i="22" s="1"/>
  <c r="AW60" i="16"/>
  <c r="AU60" i="16"/>
  <c r="AL60" i="22" s="1"/>
  <c r="AZ60" i="16"/>
  <c r="AP60" i="22" s="1"/>
  <c r="AT60" i="16"/>
  <c r="AK60" i="22" s="1"/>
  <c r="AX60" i="16"/>
  <c r="AV60" i="16"/>
  <c r="AM60" i="22" s="1"/>
  <c r="M60" i="9"/>
  <c r="C59" i="9"/>
  <c r="E59" i="9"/>
  <c r="J52" i="8"/>
  <c r="AX52" i="8"/>
  <c r="BO59" i="16"/>
  <c r="BC59" i="22" s="1"/>
  <c r="BN59" i="16"/>
  <c r="BM59" i="16"/>
  <c r="BL59" i="16"/>
  <c r="BA59" i="22" s="1"/>
  <c r="BK59" i="16"/>
  <c r="AZ59" i="22" s="1"/>
  <c r="BJ59" i="16"/>
  <c r="AY59" i="22" s="1"/>
  <c r="BP59" i="16"/>
  <c r="BD59" i="22" s="1"/>
  <c r="CN60" i="16"/>
  <c r="BY60" i="22" s="1"/>
  <c r="CM60" i="16"/>
  <c r="BX60" i="22" s="1"/>
  <c r="CI60" i="16"/>
  <c r="BU60" i="22" s="1"/>
  <c r="CL60" i="16"/>
  <c r="CJ60" i="16"/>
  <c r="BV60" i="22" s="1"/>
  <c r="CH60" i="16"/>
  <c r="BT60" i="22" s="1"/>
  <c r="CK60" i="16"/>
  <c r="BW59" i="22"/>
  <c r="AG59" i="22"/>
  <c r="O52" i="8"/>
  <c r="AQ60" i="16"/>
  <c r="AH60" i="22" s="1"/>
  <c r="AO60" i="16"/>
  <c r="AR60" i="16"/>
  <c r="AI60" i="22" s="1"/>
  <c r="AP60" i="16"/>
  <c r="AL60" i="16"/>
  <c r="AD60" i="22" s="1"/>
  <c r="AM60" i="16"/>
  <c r="AE60" i="22" s="1"/>
  <c r="AN60" i="16"/>
  <c r="AF60" i="22" s="1"/>
  <c r="K60" i="9"/>
  <c r="E58" i="22"/>
  <c r="CA57" i="22"/>
  <c r="BT59" i="16"/>
  <c r="BH59" i="22" s="1"/>
  <c r="BW59" i="16"/>
  <c r="BJ59" i="22" s="1"/>
  <c r="BU59" i="16"/>
  <c r="BX59" i="16"/>
  <c r="BK59" i="22" s="1"/>
  <c r="BV59" i="16"/>
  <c r="BS59" i="16"/>
  <c r="BG59" i="22" s="1"/>
  <c r="BR59" i="16"/>
  <c r="BF59" i="22" s="1"/>
  <c r="AB59" i="16"/>
  <c r="U59" i="22" s="1"/>
  <c r="AA59" i="16"/>
  <c r="T59" i="22" s="1"/>
  <c r="W59" i="16"/>
  <c r="Q59" i="22" s="1"/>
  <c r="V59" i="16"/>
  <c r="P59" i="22" s="1"/>
  <c r="Z59" i="16"/>
  <c r="X59" i="16"/>
  <c r="R59" i="22" s="1"/>
  <c r="Y59" i="16"/>
  <c r="W60" i="9"/>
  <c r="U60" i="9"/>
  <c r="L53" i="8"/>
  <c r="O53" i="8" s="1"/>
  <c r="AX53" i="8"/>
  <c r="AN53" i="8"/>
  <c r="Y53" i="8"/>
  <c r="A55" i="8"/>
  <c r="A34" i="1"/>
  <c r="AS53" i="8" l="1"/>
  <c r="J53" i="8"/>
  <c r="AA42" i="27"/>
  <c r="AH60" i="16"/>
  <c r="AZ55" i="8"/>
  <c r="BE55" i="8"/>
  <c r="AU55" i="8"/>
  <c r="V55" i="8"/>
  <c r="AA55" i="8"/>
  <c r="I60" i="9"/>
  <c r="AJ60" i="16"/>
  <c r="AB60" i="22" s="1"/>
  <c r="AC42" i="27"/>
  <c r="AF60" i="16"/>
  <c r="Y60" i="22" s="1"/>
  <c r="AD42" i="27"/>
  <c r="BB59" i="22"/>
  <c r="BG60" i="16"/>
  <c r="AV60" i="22" s="1"/>
  <c r="AW42" i="27"/>
  <c r="AG60" i="16"/>
  <c r="AF42" i="27"/>
  <c r="AD60" i="16"/>
  <c r="W60" i="22" s="1"/>
  <c r="AE42" i="27"/>
  <c r="AI60" i="16"/>
  <c r="AA60" i="22" s="1"/>
  <c r="AE60" i="16"/>
  <c r="X60" i="22" s="1"/>
  <c r="BD60" i="16"/>
  <c r="AT60" i="22" s="1"/>
  <c r="AX42" i="27"/>
  <c r="G55" i="8"/>
  <c r="BC53" i="8"/>
  <c r="BQ43" i="27" s="1"/>
  <c r="BH53" i="8"/>
  <c r="BY43" i="27" s="1"/>
  <c r="BC60" i="16"/>
  <c r="AS60" i="22" s="1"/>
  <c r="BH60" i="16"/>
  <c r="AW60" i="22" s="1"/>
  <c r="BB60" i="16"/>
  <c r="AR60" i="22" s="1"/>
  <c r="AY42" i="27"/>
  <c r="BA42" i="27"/>
  <c r="AP55" i="8"/>
  <c r="AF55" i="8"/>
  <c r="AK55" i="8"/>
  <c r="Q55" i="8"/>
  <c r="AF43" i="27"/>
  <c r="AE43" i="27"/>
  <c r="AB43" i="27"/>
  <c r="AA43" i="27"/>
  <c r="AD43" i="27"/>
  <c r="AC43" i="27"/>
  <c r="AX43" i="27"/>
  <c r="AV43" i="27"/>
  <c r="AY43" i="27"/>
  <c r="AW43" i="27"/>
  <c r="BA43" i="27"/>
  <c r="AZ43" i="27"/>
  <c r="P43" i="27"/>
  <c r="O43" i="27"/>
  <c r="M43" i="27"/>
  <c r="R43" i="27"/>
  <c r="Q43" i="27"/>
  <c r="N43" i="27"/>
  <c r="BO42" i="27"/>
  <c r="BN42" i="27"/>
  <c r="BM42" i="27"/>
  <c r="BJ42" i="27"/>
  <c r="BL42" i="27"/>
  <c r="BK42" i="27"/>
  <c r="C60" i="9"/>
  <c r="H42" i="27"/>
  <c r="J42" i="27"/>
  <c r="I42" i="27"/>
  <c r="K42" i="27"/>
  <c r="F42" i="27"/>
  <c r="G42" i="27"/>
  <c r="G60" i="9"/>
  <c r="X42" i="27"/>
  <c r="W42" i="27"/>
  <c r="Y42" i="27"/>
  <c r="V42" i="27"/>
  <c r="T42" i="27"/>
  <c r="U42" i="27"/>
  <c r="BC43" i="27"/>
  <c r="BD43" i="27"/>
  <c r="BG43" i="27"/>
  <c r="BF43" i="27"/>
  <c r="BH43" i="27"/>
  <c r="BE43" i="27"/>
  <c r="J43" i="27"/>
  <c r="G43" i="27"/>
  <c r="I43" i="27"/>
  <c r="K43" i="27"/>
  <c r="H43" i="27"/>
  <c r="F43" i="27"/>
  <c r="BT43" i="27"/>
  <c r="BL43" i="27"/>
  <c r="BK43" i="27"/>
  <c r="BN43" i="27"/>
  <c r="BJ43" i="27"/>
  <c r="BM43" i="27"/>
  <c r="BO43" i="27"/>
  <c r="E60" i="9"/>
  <c r="P42" i="27"/>
  <c r="Q42" i="27"/>
  <c r="O42" i="27"/>
  <c r="M42" i="27"/>
  <c r="N42" i="27"/>
  <c r="R42" i="27"/>
  <c r="BH42" i="27"/>
  <c r="BG42" i="27"/>
  <c r="BD42" i="27"/>
  <c r="BF42" i="27"/>
  <c r="BE42" i="27"/>
  <c r="BC42" i="27"/>
  <c r="CE41" i="27"/>
  <c r="Z60" i="22"/>
  <c r="AG60" i="22"/>
  <c r="S59" i="22"/>
  <c r="E59" i="22"/>
  <c r="AU60" i="22"/>
  <c r="BL60" i="16"/>
  <c r="BA60" i="22" s="1"/>
  <c r="BP60" i="16"/>
  <c r="BD60" i="22" s="1"/>
  <c r="BO60" i="16"/>
  <c r="BC60" i="22" s="1"/>
  <c r="BN60" i="16"/>
  <c r="BM60" i="16"/>
  <c r="BK60" i="16"/>
  <c r="AZ60" i="22" s="1"/>
  <c r="BJ60" i="16"/>
  <c r="AY60" i="22" s="1"/>
  <c r="G61" i="16"/>
  <c r="C61" i="22" s="1"/>
  <c r="J61" i="16"/>
  <c r="K61" i="16"/>
  <c r="F61" i="22" s="1"/>
  <c r="F61" i="16"/>
  <c r="H61" i="16"/>
  <c r="D61" i="22" s="1"/>
  <c r="I61" i="16"/>
  <c r="L61" i="16"/>
  <c r="G61" i="22" s="1"/>
  <c r="AD54" i="8"/>
  <c r="AD53" i="8"/>
  <c r="BW60" i="22"/>
  <c r="AI54" i="8"/>
  <c r="AI53" i="8"/>
  <c r="AN60" i="22"/>
  <c r="L59" i="22"/>
  <c r="BH61" i="16"/>
  <c r="AW61" i="22" s="1"/>
  <c r="BG61" i="16"/>
  <c r="AV61" i="22" s="1"/>
  <c r="BE61" i="16"/>
  <c r="BC61" i="16"/>
  <c r="AS61" i="22" s="1"/>
  <c r="BF61" i="16"/>
  <c r="BB61" i="16"/>
  <c r="AR61" i="22" s="1"/>
  <c r="BD61" i="16"/>
  <c r="AT61" i="22" s="1"/>
  <c r="T53" i="8"/>
  <c r="BV61" i="16"/>
  <c r="BT61" i="16"/>
  <c r="BH61" i="22" s="1"/>
  <c r="BW61" i="16"/>
  <c r="BJ61" i="22" s="1"/>
  <c r="BR61" i="16"/>
  <c r="BF61" i="22" s="1"/>
  <c r="BU61" i="16"/>
  <c r="BS61" i="16"/>
  <c r="BG61" i="22" s="1"/>
  <c r="BX61" i="16"/>
  <c r="BK61" i="22" s="1"/>
  <c r="BT60" i="16"/>
  <c r="BH60" i="22" s="1"/>
  <c r="BW60" i="16"/>
  <c r="BJ60" i="22" s="1"/>
  <c r="BR60" i="16"/>
  <c r="BF60" i="22" s="1"/>
  <c r="BX60" i="16"/>
  <c r="BK60" i="22" s="1"/>
  <c r="BV60" i="16"/>
  <c r="BU60" i="16"/>
  <c r="BS60" i="16"/>
  <c r="BG60" i="22" s="1"/>
  <c r="B59" i="22"/>
  <c r="CP59" i="16"/>
  <c r="CJ61" i="16"/>
  <c r="BV61" i="22" s="1"/>
  <c r="BP61" i="16"/>
  <c r="BD61" i="22" s="1"/>
  <c r="BO61" i="16"/>
  <c r="BC61" i="22" s="1"/>
  <c r="BN61" i="16"/>
  <c r="BM61" i="16"/>
  <c r="BL61" i="16"/>
  <c r="BA61" i="22" s="1"/>
  <c r="BJ61" i="16"/>
  <c r="AY61" i="22" s="1"/>
  <c r="BK61" i="16"/>
  <c r="AZ61" i="22" s="1"/>
  <c r="O60" i="16"/>
  <c r="J60" i="22" s="1"/>
  <c r="N60" i="16"/>
  <c r="I60" i="22" s="1"/>
  <c r="T60" i="16"/>
  <c r="N60" i="22" s="1"/>
  <c r="S60" i="16"/>
  <c r="M60" i="22" s="1"/>
  <c r="R60" i="16"/>
  <c r="Q60" i="16"/>
  <c r="P60" i="16"/>
  <c r="K60" i="22" s="1"/>
  <c r="Q60" i="9"/>
  <c r="Y60" i="16"/>
  <c r="X60" i="16"/>
  <c r="R60" i="22" s="1"/>
  <c r="AA60" i="16"/>
  <c r="T60" i="22" s="1"/>
  <c r="AB60" i="16"/>
  <c r="U60" i="22" s="1"/>
  <c r="W60" i="16"/>
  <c r="Q60" i="22" s="1"/>
  <c r="V60" i="16"/>
  <c r="P60" i="22" s="1"/>
  <c r="Z60" i="16"/>
  <c r="CA61" i="16"/>
  <c r="BN61" i="22" s="1"/>
  <c r="AE61" i="16"/>
  <c r="X61" i="22" s="1"/>
  <c r="AF61" i="16"/>
  <c r="Y61" i="22" s="1"/>
  <c r="AD61" i="16"/>
  <c r="W61" i="22" s="1"/>
  <c r="AJ61" i="16"/>
  <c r="AB61" i="22" s="1"/>
  <c r="AI61" i="16"/>
  <c r="AA61" i="22" s="1"/>
  <c r="AH61" i="16"/>
  <c r="AG61" i="16"/>
  <c r="O61" i="16"/>
  <c r="J61" i="22" s="1"/>
  <c r="N61" i="16"/>
  <c r="I61" i="22" s="1"/>
  <c r="T61" i="16"/>
  <c r="N61" i="22" s="1"/>
  <c r="S61" i="16"/>
  <c r="M61" i="22" s="1"/>
  <c r="R61" i="16"/>
  <c r="Q61" i="16"/>
  <c r="P61" i="16"/>
  <c r="K61" i="22" s="1"/>
  <c r="BI59" i="22"/>
  <c r="S60" i="9"/>
  <c r="J60" i="16"/>
  <c r="L60" i="16"/>
  <c r="G60" i="22" s="1"/>
  <c r="G60" i="16"/>
  <c r="C60" i="22" s="1"/>
  <c r="F60" i="16"/>
  <c r="H60" i="16"/>
  <c r="D60" i="22" s="1"/>
  <c r="I60" i="16"/>
  <c r="K60" i="16"/>
  <c r="F60" i="22" s="1"/>
  <c r="BK52" i="8"/>
  <c r="BP60" i="22"/>
  <c r="CA58" i="22"/>
  <c r="BH54" i="8"/>
  <c r="AN54" i="8"/>
  <c r="S61" i="9"/>
  <c r="Q61" i="9"/>
  <c r="BC54" i="8"/>
  <c r="C61" i="9"/>
  <c r="I61" i="9"/>
  <c r="L54" i="8"/>
  <c r="E61" i="9"/>
  <c r="A56" i="8"/>
  <c r="BE56" i="8" s="1"/>
  <c r="A35" i="1"/>
  <c r="CL61" i="16" l="1"/>
  <c r="CB43" i="27"/>
  <c r="CM61" i="16"/>
  <c r="BX61" i="22" s="1"/>
  <c r="CC43" i="27"/>
  <c r="CA43" i="27"/>
  <c r="AA56" i="8"/>
  <c r="W61" i="9"/>
  <c r="CH61" i="16"/>
  <c r="BT61" i="22" s="1"/>
  <c r="CN61" i="16"/>
  <c r="BY61" i="22" s="1"/>
  <c r="BX43" i="27"/>
  <c r="BZ43" i="27"/>
  <c r="CK61" i="16"/>
  <c r="BW61" i="22" s="1"/>
  <c r="CI61" i="16"/>
  <c r="BU61" i="22" s="1"/>
  <c r="CF61" i="16"/>
  <c r="BR61" i="22" s="1"/>
  <c r="BV43" i="27"/>
  <c r="BZ61" i="16"/>
  <c r="BM61" i="22" s="1"/>
  <c r="BR43" i="27"/>
  <c r="U61" i="9"/>
  <c r="AF56" i="8"/>
  <c r="V56" i="8"/>
  <c r="AZ56" i="8"/>
  <c r="AI55" i="8"/>
  <c r="AQ45" i="27" s="1"/>
  <c r="CB61" i="16"/>
  <c r="BO61" i="22" s="1"/>
  <c r="CD61" i="16"/>
  <c r="CC61" i="16"/>
  <c r="CE61" i="16"/>
  <c r="BQ61" i="22" s="1"/>
  <c r="BS43" i="27"/>
  <c r="BU43" i="27"/>
  <c r="Q56" i="8"/>
  <c r="AK56" i="8"/>
  <c r="AP56" i="8"/>
  <c r="G56" i="8"/>
  <c r="AU56" i="8"/>
  <c r="BI60" i="22"/>
  <c r="CC44" i="27"/>
  <c r="BX44" i="27"/>
  <c r="CB44" i="27"/>
  <c r="BY44" i="27"/>
  <c r="CA44" i="27"/>
  <c r="BZ44" i="27"/>
  <c r="AL43" i="27"/>
  <c r="AK43" i="27"/>
  <c r="AH43" i="27"/>
  <c r="AJ43" i="27"/>
  <c r="AM43" i="27"/>
  <c r="AI43" i="27"/>
  <c r="BH55" i="8"/>
  <c r="CK63" i="16" s="1"/>
  <c r="BR44" i="27"/>
  <c r="BS44" i="27"/>
  <c r="BQ44" i="27"/>
  <c r="BV44" i="27"/>
  <c r="BT44" i="27"/>
  <c r="BU44" i="27"/>
  <c r="AP43" i="27"/>
  <c r="AO43" i="27"/>
  <c r="AT43" i="27"/>
  <c r="AQ43" i="27"/>
  <c r="AS43" i="27"/>
  <c r="AR43" i="27"/>
  <c r="AK44" i="27"/>
  <c r="AH44" i="27"/>
  <c r="AL44" i="27"/>
  <c r="AJ44" i="27"/>
  <c r="AM44" i="27"/>
  <c r="AI44" i="27"/>
  <c r="AT45" i="27"/>
  <c r="AO45" i="27"/>
  <c r="AZ44" i="27"/>
  <c r="AX44" i="27"/>
  <c r="BA44" i="27"/>
  <c r="AW44" i="27"/>
  <c r="AV44" i="27"/>
  <c r="AY44" i="27"/>
  <c r="AT44" i="27"/>
  <c r="AO44" i="27"/>
  <c r="AQ44" i="27"/>
  <c r="AS44" i="27"/>
  <c r="AP44" i="27"/>
  <c r="AR44" i="27"/>
  <c r="CE42" i="27"/>
  <c r="AD55" i="8"/>
  <c r="AO63" i="16" s="1"/>
  <c r="G61" i="9"/>
  <c r="V43" i="27"/>
  <c r="W43" i="27"/>
  <c r="U43" i="27"/>
  <c r="X43" i="27"/>
  <c r="T43" i="27"/>
  <c r="Y43" i="27"/>
  <c r="AN55" i="8"/>
  <c r="BE63" i="16" s="1"/>
  <c r="L61" i="22"/>
  <c r="Z61" i="22"/>
  <c r="BB61" i="22"/>
  <c r="S60" i="22"/>
  <c r="CA59" i="22"/>
  <c r="E61" i="22"/>
  <c r="BB60" i="22"/>
  <c r="J55" i="8"/>
  <c r="AR62" i="16"/>
  <c r="AI62" i="22" s="1"/>
  <c r="AQ62" i="16"/>
  <c r="AH62" i="22" s="1"/>
  <c r="AM62" i="16"/>
  <c r="AE62" i="22" s="1"/>
  <c r="AO62" i="16"/>
  <c r="AN62" i="16"/>
  <c r="AF62" i="22" s="1"/>
  <c r="AL62" i="16"/>
  <c r="AD62" i="22" s="1"/>
  <c r="AP62" i="16"/>
  <c r="K62" i="9"/>
  <c r="CP60" i="16"/>
  <c r="B60" i="22"/>
  <c r="AA61" i="16"/>
  <c r="T61" i="22" s="1"/>
  <c r="X61" i="16"/>
  <c r="R61" i="22" s="1"/>
  <c r="Z61" i="16"/>
  <c r="AB61" i="16"/>
  <c r="U61" i="22" s="1"/>
  <c r="W61" i="16"/>
  <c r="Q61" i="22" s="1"/>
  <c r="V61" i="16"/>
  <c r="P61" i="22" s="1"/>
  <c r="Y61" i="16"/>
  <c r="BK53" i="8"/>
  <c r="AV63" i="16"/>
  <c r="AM63" i="22" s="1"/>
  <c r="AZ63" i="16"/>
  <c r="AP63" i="22" s="1"/>
  <c r="AS54" i="8"/>
  <c r="AV61" i="16"/>
  <c r="AM61" i="22" s="1"/>
  <c r="AT61" i="16"/>
  <c r="AK61" i="22" s="1"/>
  <c r="AW61" i="16"/>
  <c r="AU61" i="16"/>
  <c r="AL61" i="22" s="1"/>
  <c r="AY61" i="16"/>
  <c r="AO61" i="22" s="1"/>
  <c r="AX61" i="16"/>
  <c r="AZ61" i="16"/>
  <c r="AP61" i="22" s="1"/>
  <c r="M61" i="9"/>
  <c r="AX55" i="8"/>
  <c r="Y54" i="8"/>
  <c r="L60" i="22"/>
  <c r="AY62" i="16"/>
  <c r="AO62" i="22" s="1"/>
  <c r="AT62" i="16"/>
  <c r="AK62" i="22" s="1"/>
  <c r="AW62" i="16"/>
  <c r="AU62" i="16"/>
  <c r="AL62" i="22" s="1"/>
  <c r="AX62" i="16"/>
  <c r="AZ62" i="16"/>
  <c r="AP62" i="22" s="1"/>
  <c r="AV62" i="16"/>
  <c r="AM62" i="22" s="1"/>
  <c r="M62" i="9"/>
  <c r="B61" i="22"/>
  <c r="CN62" i="16"/>
  <c r="BY62" i="22" s="1"/>
  <c r="CM62" i="16"/>
  <c r="BX62" i="22" s="1"/>
  <c r="CK62" i="16"/>
  <c r="CI62" i="16"/>
  <c r="BU62" i="22" s="1"/>
  <c r="CL62" i="16"/>
  <c r="CH62" i="16"/>
  <c r="BT62" i="22" s="1"/>
  <c r="CJ62" i="16"/>
  <c r="BV62" i="22" s="1"/>
  <c r="O54" i="8"/>
  <c r="AX54" i="8"/>
  <c r="CB62" i="16"/>
  <c r="BO62" i="22" s="1"/>
  <c r="CE62" i="16"/>
  <c r="BQ62" i="22" s="1"/>
  <c r="BZ62" i="16"/>
  <c r="BM62" i="22" s="1"/>
  <c r="CC62" i="16"/>
  <c r="CD62" i="16"/>
  <c r="CA62" i="16"/>
  <c r="BN62" i="22" s="1"/>
  <c r="CF62" i="16"/>
  <c r="BR62" i="22" s="1"/>
  <c r="BI61" i="22"/>
  <c r="Y55" i="8"/>
  <c r="T54" i="8"/>
  <c r="J54" i="8"/>
  <c r="BD62" i="16"/>
  <c r="AT62" i="22" s="1"/>
  <c r="BG62" i="16"/>
  <c r="AV62" i="22" s="1"/>
  <c r="BB62" i="16"/>
  <c r="AR62" i="22" s="1"/>
  <c r="BE62" i="16"/>
  <c r="BH62" i="16"/>
  <c r="AW62" i="22" s="1"/>
  <c r="BF62" i="16"/>
  <c r="BC62" i="16"/>
  <c r="AS62" i="22" s="1"/>
  <c r="E60" i="22"/>
  <c r="AU61" i="22"/>
  <c r="AR61" i="16"/>
  <c r="AI61" i="22" s="1"/>
  <c r="AQ61" i="16"/>
  <c r="AH61" i="22" s="1"/>
  <c r="AO61" i="16"/>
  <c r="AN61" i="16"/>
  <c r="AF61" i="22" s="1"/>
  <c r="AP61" i="16"/>
  <c r="AM61" i="16"/>
  <c r="AE61" i="22" s="1"/>
  <c r="AL61" i="16"/>
  <c r="AD61" i="22" s="1"/>
  <c r="K61" i="9"/>
  <c r="W62" i="9"/>
  <c r="U62" i="9"/>
  <c r="BC55" i="8"/>
  <c r="L55" i="8"/>
  <c r="AI56" i="8"/>
  <c r="A57" i="8"/>
  <c r="BE57" i="8" s="1"/>
  <c r="A36" i="1"/>
  <c r="AR63" i="16" l="1"/>
  <c r="AI63" i="22" s="1"/>
  <c r="AA57" i="8"/>
  <c r="BP61" i="22"/>
  <c r="AY63" i="16"/>
  <c r="AO63" i="22" s="1"/>
  <c r="AQ63" i="16"/>
  <c r="AH63" i="22" s="1"/>
  <c r="G57" i="8"/>
  <c r="V57" i="8"/>
  <c r="AX63" i="16"/>
  <c r="AS45" i="27"/>
  <c r="AK57" i="8"/>
  <c r="M63" i="9"/>
  <c r="AW63" i="16"/>
  <c r="AN63" i="22" s="1"/>
  <c r="AT63" i="16"/>
  <c r="AK63" i="22" s="1"/>
  <c r="AU63" i="16"/>
  <c r="AL63" i="22" s="1"/>
  <c r="AP45" i="27"/>
  <c r="AR45" i="27"/>
  <c r="AU57" i="8"/>
  <c r="AP57" i="8"/>
  <c r="Q57" i="8"/>
  <c r="AZ57" i="8"/>
  <c r="AF57" i="8"/>
  <c r="K63" i="9"/>
  <c r="AP63" i="16"/>
  <c r="AG63" i="22" s="1"/>
  <c r="AM63" i="16"/>
  <c r="AE63" i="22" s="1"/>
  <c r="AD56" i="8"/>
  <c r="AL46" i="27" s="1"/>
  <c r="C62" i="9"/>
  <c r="G44" i="27"/>
  <c r="H44" i="27"/>
  <c r="J44" i="27"/>
  <c r="K44" i="27"/>
  <c r="I44" i="27"/>
  <c r="F44" i="27"/>
  <c r="BF63" i="16"/>
  <c r="AU63" i="22" s="1"/>
  <c r="AW45" i="27"/>
  <c r="BA45" i="27"/>
  <c r="AV45" i="27"/>
  <c r="AX45" i="27"/>
  <c r="AZ45" i="27"/>
  <c r="AY45" i="27"/>
  <c r="BZ45" i="27"/>
  <c r="BY45" i="27"/>
  <c r="CA45" i="27"/>
  <c r="CB45" i="27"/>
  <c r="CC45" i="27"/>
  <c r="BX45" i="27"/>
  <c r="G62" i="9"/>
  <c r="Y44" i="27"/>
  <c r="U44" i="27"/>
  <c r="T44" i="27"/>
  <c r="X44" i="27"/>
  <c r="W44" i="27"/>
  <c r="V44" i="27"/>
  <c r="I45" i="27"/>
  <c r="K45" i="27"/>
  <c r="J45" i="27"/>
  <c r="G45" i="27"/>
  <c r="F45" i="27"/>
  <c r="H45" i="27"/>
  <c r="E62" i="9"/>
  <c r="R44" i="27"/>
  <c r="P44" i="27"/>
  <c r="O44" i="27"/>
  <c r="M44" i="27"/>
  <c r="Q44" i="27"/>
  <c r="N44" i="27"/>
  <c r="BE44" i="27"/>
  <c r="BF44" i="27"/>
  <c r="BC44" i="27"/>
  <c r="BH44" i="27"/>
  <c r="BD44" i="27"/>
  <c r="BG44" i="27"/>
  <c r="CE43" i="27"/>
  <c r="AN56" i="8"/>
  <c r="BC64" i="16" s="1"/>
  <c r="AS64" i="22" s="1"/>
  <c r="BH56" i="8"/>
  <c r="CN64" i="16" s="1"/>
  <c r="BY64" i="22" s="1"/>
  <c r="CJ63" i="16"/>
  <c r="BV63" i="22" s="1"/>
  <c r="CH63" i="16"/>
  <c r="BT63" i="22" s="1"/>
  <c r="AK46" i="27"/>
  <c r="W63" i="9"/>
  <c r="AA45" i="27"/>
  <c r="AB45" i="27"/>
  <c r="AF45" i="27"/>
  <c r="AE45" i="27"/>
  <c r="AC45" i="27"/>
  <c r="AD45" i="27"/>
  <c r="AF44" i="27"/>
  <c r="AD44" i="27"/>
  <c r="AA44" i="27"/>
  <c r="AB44" i="27"/>
  <c r="AE44" i="27"/>
  <c r="AC44" i="27"/>
  <c r="CL63" i="16"/>
  <c r="BW63" i="22" s="1"/>
  <c r="CN63" i="16"/>
  <c r="BY63" i="22" s="1"/>
  <c r="BC63" i="16"/>
  <c r="AS63" i="22" s="1"/>
  <c r="C63" i="9"/>
  <c r="AI45" i="27"/>
  <c r="AK45" i="27"/>
  <c r="AL45" i="27"/>
  <c r="AM45" i="27"/>
  <c r="AJ45" i="27"/>
  <c r="AH45" i="27"/>
  <c r="AP46" i="27"/>
  <c r="AT46" i="27"/>
  <c r="AO46" i="27"/>
  <c r="AR46" i="27"/>
  <c r="AS46" i="27"/>
  <c r="AQ46" i="27"/>
  <c r="BS45" i="27"/>
  <c r="BR45" i="27"/>
  <c r="BQ45" i="27"/>
  <c r="BT45" i="27"/>
  <c r="BU45" i="27"/>
  <c r="BV45" i="27"/>
  <c r="AL63" i="16"/>
  <c r="AD63" i="22" s="1"/>
  <c r="AN63" i="16"/>
  <c r="AF63" i="22" s="1"/>
  <c r="BO44" i="27"/>
  <c r="BL44" i="27"/>
  <c r="BN44" i="27"/>
  <c r="BK44" i="27"/>
  <c r="BM44" i="27"/>
  <c r="BJ44" i="27"/>
  <c r="BN45" i="27"/>
  <c r="BM45" i="27"/>
  <c r="BJ45" i="27"/>
  <c r="BO45" i="27"/>
  <c r="BL45" i="27"/>
  <c r="BK45" i="27"/>
  <c r="CI63" i="16"/>
  <c r="BU63" i="22" s="1"/>
  <c r="CM63" i="16"/>
  <c r="BX63" i="22" s="1"/>
  <c r="BH63" i="16"/>
  <c r="AW63" i="22" s="1"/>
  <c r="BB63" i="16"/>
  <c r="AR63" i="22" s="1"/>
  <c r="BG63" i="16"/>
  <c r="AV63" i="22" s="1"/>
  <c r="BD63" i="16"/>
  <c r="AT63" i="22" s="1"/>
  <c r="AG61" i="22"/>
  <c r="AU62" i="22"/>
  <c r="AN61" i="22"/>
  <c r="AG62" i="22"/>
  <c r="AJ62" i="16"/>
  <c r="AB62" i="22" s="1"/>
  <c r="AG62" i="16"/>
  <c r="AF62" i="16"/>
  <c r="Y62" i="22" s="1"/>
  <c r="AE62" i="16"/>
  <c r="X62" i="22" s="1"/>
  <c r="AI62" i="16"/>
  <c r="AA62" i="22" s="1"/>
  <c r="AH62" i="16"/>
  <c r="AD62" i="16"/>
  <c r="W62" i="22" s="1"/>
  <c r="I62" i="9"/>
  <c r="AU64" i="16"/>
  <c r="AL64" i="22" s="1"/>
  <c r="AW64" i="16"/>
  <c r="AV64" i="16"/>
  <c r="AM64" i="22" s="1"/>
  <c r="AY64" i="16"/>
  <c r="AO64" i="22" s="1"/>
  <c r="AT64" i="16"/>
  <c r="AK64" i="22" s="1"/>
  <c r="AZ64" i="16"/>
  <c r="AP64" i="22" s="1"/>
  <c r="AX64" i="16"/>
  <c r="M64" i="9"/>
  <c r="T55" i="8"/>
  <c r="AN62" i="22"/>
  <c r="BN62" i="16"/>
  <c r="BP62" i="16"/>
  <c r="BD62" i="22" s="1"/>
  <c r="BO62" i="16"/>
  <c r="BC62" i="22" s="1"/>
  <c r="BK62" i="16"/>
  <c r="AZ62" i="22" s="1"/>
  <c r="BM62" i="16"/>
  <c r="BJ62" i="16"/>
  <c r="AY62" i="22" s="1"/>
  <c r="BL62" i="16"/>
  <c r="BA62" i="22" s="1"/>
  <c r="CP61" i="16"/>
  <c r="Q62" i="9"/>
  <c r="CA60" i="22"/>
  <c r="AG63" i="16"/>
  <c r="AJ63" i="16"/>
  <c r="AB63" i="22" s="1"/>
  <c r="AI63" i="16"/>
  <c r="AA63" i="22" s="1"/>
  <c r="AH63" i="16"/>
  <c r="AD63" i="16"/>
  <c r="W63" i="22" s="1"/>
  <c r="AF63" i="16"/>
  <c r="Y63" i="22" s="1"/>
  <c r="AE63" i="16"/>
  <c r="X63" i="22" s="1"/>
  <c r="I63" i="9"/>
  <c r="O55" i="8"/>
  <c r="BV62" i="16"/>
  <c r="BT62" i="16"/>
  <c r="BH62" i="22" s="1"/>
  <c r="BU62" i="16"/>
  <c r="BS62" i="16"/>
  <c r="BG62" i="22" s="1"/>
  <c r="BR62" i="16"/>
  <c r="BF62" i="22" s="1"/>
  <c r="BW62" i="16"/>
  <c r="BJ62" i="22" s="1"/>
  <c r="BX62" i="16"/>
  <c r="BK62" i="22" s="1"/>
  <c r="BX63" i="16"/>
  <c r="BK63" i="22" s="1"/>
  <c r="BV63" i="16"/>
  <c r="BW63" i="16"/>
  <c r="BJ63" i="22" s="1"/>
  <c r="BU63" i="16"/>
  <c r="BT63" i="16"/>
  <c r="BH63" i="22" s="1"/>
  <c r="BS63" i="16"/>
  <c r="BG63" i="22" s="1"/>
  <c r="BR63" i="16"/>
  <c r="BF63" i="22" s="1"/>
  <c r="S63" i="9"/>
  <c r="O62" i="16"/>
  <c r="J62" i="22" s="1"/>
  <c r="N62" i="16"/>
  <c r="I62" i="22" s="1"/>
  <c r="Q62" i="16"/>
  <c r="T62" i="16"/>
  <c r="N62" i="22" s="1"/>
  <c r="P62" i="16"/>
  <c r="K62" i="22" s="1"/>
  <c r="S62" i="16"/>
  <c r="M62" i="22" s="1"/>
  <c r="R62" i="16"/>
  <c r="J56" i="8"/>
  <c r="AA62" i="16"/>
  <c r="T62" i="22" s="1"/>
  <c r="Z62" i="16"/>
  <c r="AB62" i="16"/>
  <c r="U62" i="22" s="1"/>
  <c r="W62" i="16"/>
  <c r="Q62" i="22" s="1"/>
  <c r="V62" i="16"/>
  <c r="P62" i="22" s="1"/>
  <c r="Y62" i="16"/>
  <c r="X62" i="16"/>
  <c r="R62" i="22" s="1"/>
  <c r="BP62" i="22"/>
  <c r="S61" i="22"/>
  <c r="I63" i="16"/>
  <c r="L63" i="16"/>
  <c r="G63" i="22" s="1"/>
  <c r="K63" i="16"/>
  <c r="F63" i="22" s="1"/>
  <c r="G63" i="16"/>
  <c r="C63" i="22" s="1"/>
  <c r="F63" i="16"/>
  <c r="J63" i="16"/>
  <c r="H63" i="16"/>
  <c r="D63" i="22" s="1"/>
  <c r="Y56" i="8"/>
  <c r="AX56" i="8"/>
  <c r="AR64" i="16"/>
  <c r="AI64" i="22" s="1"/>
  <c r="AN64" i="16"/>
  <c r="AF64" i="22" s="1"/>
  <c r="AQ64" i="16"/>
  <c r="AH64" i="22" s="1"/>
  <c r="AL64" i="16"/>
  <c r="AD64" i="22" s="1"/>
  <c r="BW62" i="22"/>
  <c r="AS55" i="8"/>
  <c r="S62" i="9"/>
  <c r="CB63" i="16"/>
  <c r="BO63" i="22" s="1"/>
  <c r="CE63" i="16"/>
  <c r="BQ63" i="22" s="1"/>
  <c r="BZ63" i="16"/>
  <c r="BM63" i="22" s="1"/>
  <c r="CC63" i="16"/>
  <c r="CD63" i="16"/>
  <c r="CA63" i="16"/>
  <c r="BN63" i="22" s="1"/>
  <c r="CF63" i="16"/>
  <c r="BR63" i="22" s="1"/>
  <c r="L62" i="16"/>
  <c r="G62" i="22" s="1"/>
  <c r="G62" i="16"/>
  <c r="C62" i="22" s="1"/>
  <c r="J62" i="16"/>
  <c r="H62" i="16"/>
  <c r="D62" i="22" s="1"/>
  <c r="I62" i="16"/>
  <c r="K62" i="16"/>
  <c r="F62" i="22" s="1"/>
  <c r="F62" i="16"/>
  <c r="BK54" i="8"/>
  <c r="BC56" i="8"/>
  <c r="AS56" i="8"/>
  <c r="U63" i="9"/>
  <c r="L56" i="8"/>
  <c r="AN57" i="8"/>
  <c r="AD57" i="8"/>
  <c r="A58" i="8"/>
  <c r="BE58" i="8" s="1"/>
  <c r="A37" i="1"/>
  <c r="AA58" i="8" l="1"/>
  <c r="CJ64" i="16"/>
  <c r="BV64" i="22" s="1"/>
  <c r="BE64" i="16"/>
  <c r="AI46" i="27"/>
  <c r="AF58" i="8"/>
  <c r="Q58" i="8"/>
  <c r="AU58" i="8"/>
  <c r="V58" i="8"/>
  <c r="G58" i="8"/>
  <c r="K64" i="9"/>
  <c r="AO64" i="16"/>
  <c r="AM64" i="16"/>
  <c r="AE64" i="22" s="1"/>
  <c r="AP64" i="16"/>
  <c r="AM46" i="27"/>
  <c r="AZ58" i="8"/>
  <c r="AP58" i="8"/>
  <c r="AK58" i="8"/>
  <c r="BD64" i="16"/>
  <c r="AT64" i="22" s="1"/>
  <c r="AJ46" i="27"/>
  <c r="AH46" i="27"/>
  <c r="AL47" i="27"/>
  <c r="AJ47" i="27"/>
  <c r="AK47" i="27"/>
  <c r="AI47" i="27"/>
  <c r="AH47" i="27"/>
  <c r="AM47" i="27"/>
  <c r="BA47" i="27"/>
  <c r="AV47" i="27"/>
  <c r="AY47" i="27"/>
  <c r="AW47" i="27"/>
  <c r="AZ47" i="27"/>
  <c r="AX47" i="27"/>
  <c r="BQ46" i="27"/>
  <c r="BR46" i="27"/>
  <c r="BU46" i="27"/>
  <c r="BS46" i="27"/>
  <c r="BT46" i="27"/>
  <c r="BV46" i="27"/>
  <c r="I64" i="9"/>
  <c r="AD46" i="27"/>
  <c r="AA46" i="27"/>
  <c r="AC46" i="27"/>
  <c r="AB46" i="27"/>
  <c r="AF46" i="27"/>
  <c r="AE46" i="27"/>
  <c r="CA46" i="27"/>
  <c r="BY46" i="27"/>
  <c r="BZ46" i="27"/>
  <c r="CC46" i="27"/>
  <c r="BX46" i="27"/>
  <c r="CB46" i="27"/>
  <c r="BH57" i="8"/>
  <c r="CN65" i="16" s="1"/>
  <c r="BY65" i="22" s="1"/>
  <c r="BF46" i="27"/>
  <c r="BH46" i="27"/>
  <c r="BG46" i="27"/>
  <c r="BD46" i="27"/>
  <c r="BC46" i="27"/>
  <c r="BE46" i="27"/>
  <c r="BC45" i="27"/>
  <c r="BE45" i="27"/>
  <c r="BD45" i="27"/>
  <c r="BG45" i="27"/>
  <c r="BF45" i="27"/>
  <c r="BH45" i="27"/>
  <c r="G46" i="27"/>
  <c r="K46" i="27"/>
  <c r="F46" i="27"/>
  <c r="J46" i="27"/>
  <c r="H46" i="27"/>
  <c r="I46" i="27"/>
  <c r="CK64" i="16"/>
  <c r="BA46" i="27"/>
  <c r="AX46" i="27"/>
  <c r="AZ46" i="27"/>
  <c r="AV46" i="27"/>
  <c r="AY46" i="27"/>
  <c r="AW46" i="27"/>
  <c r="CE44" i="27"/>
  <c r="W64" i="9"/>
  <c r="CI64" i="16"/>
  <c r="BU64" i="22" s="1"/>
  <c r="CH64" i="16"/>
  <c r="BT64" i="22" s="1"/>
  <c r="BB64" i="16"/>
  <c r="AR64" i="22" s="1"/>
  <c r="BF64" i="16"/>
  <c r="AU64" i="22" s="1"/>
  <c r="BM46" i="27"/>
  <c r="BK46" i="27"/>
  <c r="BO46" i="27"/>
  <c r="BN46" i="27"/>
  <c r="BJ46" i="27"/>
  <c r="BL46" i="27"/>
  <c r="CL64" i="16"/>
  <c r="CM64" i="16"/>
  <c r="BX64" i="22" s="1"/>
  <c r="P45" i="27"/>
  <c r="M45" i="27"/>
  <c r="O45" i="27"/>
  <c r="Q45" i="27"/>
  <c r="N45" i="27"/>
  <c r="R45" i="27"/>
  <c r="BK55" i="8"/>
  <c r="U45" i="27"/>
  <c r="Y45" i="27"/>
  <c r="V45" i="27"/>
  <c r="T45" i="27"/>
  <c r="W45" i="27"/>
  <c r="X45" i="27"/>
  <c r="BG64" i="16"/>
  <c r="AV64" i="22" s="1"/>
  <c r="BH64" i="16"/>
  <c r="AW64" i="22" s="1"/>
  <c r="G63" i="9"/>
  <c r="BB62" i="22"/>
  <c r="CA61" i="22"/>
  <c r="E62" i="22"/>
  <c r="Z63" i="22"/>
  <c r="CD64" i="16"/>
  <c r="CB64" i="16"/>
  <c r="BO64" i="22" s="1"/>
  <c r="CE64" i="16"/>
  <c r="BQ64" i="22" s="1"/>
  <c r="BZ64" i="16"/>
  <c r="BM64" i="22" s="1"/>
  <c r="CC64" i="16"/>
  <c r="CA64" i="16"/>
  <c r="BN64" i="22" s="1"/>
  <c r="CF64" i="16"/>
  <c r="BR64" i="22" s="1"/>
  <c r="N63" i="16"/>
  <c r="I63" i="22" s="1"/>
  <c r="O63" i="16"/>
  <c r="J63" i="22" s="1"/>
  <c r="T63" i="16"/>
  <c r="N63" i="22" s="1"/>
  <c r="R63" i="16"/>
  <c r="Q63" i="16"/>
  <c r="P63" i="16"/>
  <c r="K63" i="22" s="1"/>
  <c r="S63" i="16"/>
  <c r="M63" i="22" s="1"/>
  <c r="F64" i="16"/>
  <c r="H64" i="16"/>
  <c r="D64" i="22" s="1"/>
  <c r="K64" i="16"/>
  <c r="F64" i="22" s="1"/>
  <c r="I64" i="16"/>
  <c r="J64" i="16"/>
  <c r="L64" i="16"/>
  <c r="G64" i="22" s="1"/>
  <c r="G64" i="16"/>
  <c r="C64" i="22" s="1"/>
  <c r="E63" i="9"/>
  <c r="U64" i="9"/>
  <c r="B63" i="22"/>
  <c r="BP64" i="16"/>
  <c r="BD64" i="22" s="1"/>
  <c r="BJ64" i="16"/>
  <c r="AY64" i="22" s="1"/>
  <c r="BL64" i="16"/>
  <c r="BA64" i="22" s="1"/>
  <c r="BO64" i="16"/>
  <c r="BC64" i="22" s="1"/>
  <c r="BN64" i="16"/>
  <c r="BM64" i="16"/>
  <c r="BK64" i="16"/>
  <c r="AZ64" i="22" s="1"/>
  <c r="BU64" i="16"/>
  <c r="BX64" i="16"/>
  <c r="BK64" i="22" s="1"/>
  <c r="BV64" i="16"/>
  <c r="BT64" i="16"/>
  <c r="BH64" i="22" s="1"/>
  <c r="BS64" i="16"/>
  <c r="BG64" i="22" s="1"/>
  <c r="BR64" i="16"/>
  <c r="BF64" i="22" s="1"/>
  <c r="BW64" i="16"/>
  <c r="BJ64" i="22" s="1"/>
  <c r="AP65" i="16"/>
  <c r="AQ65" i="16"/>
  <c r="AH65" i="22" s="1"/>
  <c r="AO65" i="16"/>
  <c r="AM65" i="16"/>
  <c r="AE65" i="22" s="1"/>
  <c r="AL65" i="16"/>
  <c r="AD65" i="22" s="1"/>
  <c r="AN65" i="16"/>
  <c r="AF65" i="22" s="1"/>
  <c r="AR65" i="16"/>
  <c r="AI65" i="22" s="1"/>
  <c r="K65" i="9"/>
  <c r="O56" i="8"/>
  <c r="E63" i="22"/>
  <c r="L62" i="22"/>
  <c r="AI57" i="8"/>
  <c r="C64" i="9"/>
  <c r="T56" i="8"/>
  <c r="S62" i="22"/>
  <c r="BC57" i="8"/>
  <c r="S64" i="9"/>
  <c r="Z62" i="22"/>
  <c r="Y57" i="8"/>
  <c r="BK63" i="16"/>
  <c r="AZ63" i="22" s="1"/>
  <c r="BP63" i="16"/>
  <c r="BD63" i="22" s="1"/>
  <c r="BM63" i="16"/>
  <c r="BO63" i="16"/>
  <c r="BC63" i="22" s="1"/>
  <c r="BN63" i="16"/>
  <c r="BL63" i="16"/>
  <c r="BA63" i="22" s="1"/>
  <c r="BJ63" i="16"/>
  <c r="AY63" i="22" s="1"/>
  <c r="B62" i="22"/>
  <c r="CP62" i="16"/>
  <c r="Q63" i="9"/>
  <c r="BH65" i="16"/>
  <c r="AW65" i="22" s="1"/>
  <c r="BC65" i="16"/>
  <c r="AS65" i="22" s="1"/>
  <c r="BF65" i="16"/>
  <c r="BE65" i="16"/>
  <c r="BG65" i="16"/>
  <c r="AV65" i="22" s="1"/>
  <c r="BB65" i="16"/>
  <c r="AR65" i="22" s="1"/>
  <c r="BD65" i="16"/>
  <c r="AT65" i="22" s="1"/>
  <c r="BP63" i="22"/>
  <c r="AX57" i="8"/>
  <c r="J57" i="8"/>
  <c r="AD64" i="16"/>
  <c r="W64" i="22" s="1"/>
  <c r="AJ64" i="16"/>
  <c r="AB64" i="22" s="1"/>
  <c r="AI64" i="16"/>
  <c r="AA64" i="22" s="1"/>
  <c r="AH64" i="16"/>
  <c r="AG64" i="16"/>
  <c r="AF64" i="16"/>
  <c r="Y64" i="22" s="1"/>
  <c r="AE64" i="16"/>
  <c r="X64" i="22" s="1"/>
  <c r="BI63" i="22"/>
  <c r="BI62" i="22"/>
  <c r="Z63" i="16"/>
  <c r="W63" i="16"/>
  <c r="Q63" i="22" s="1"/>
  <c r="AB63" i="16"/>
  <c r="U63" i="22" s="1"/>
  <c r="AA63" i="16"/>
  <c r="T63" i="22" s="1"/>
  <c r="Y63" i="16"/>
  <c r="X63" i="16"/>
  <c r="R63" i="22" s="1"/>
  <c r="V63" i="16"/>
  <c r="P63" i="22" s="1"/>
  <c r="AN64" i="22"/>
  <c r="AN58" i="8"/>
  <c r="Q64" i="9"/>
  <c r="L57" i="8"/>
  <c r="J58" i="8"/>
  <c r="A59" i="8"/>
  <c r="BE59" i="8" s="1"/>
  <c r="A38" i="1"/>
  <c r="AA59" i="8" l="1"/>
  <c r="AG64" i="22"/>
  <c r="G59" i="8"/>
  <c r="AF59" i="8"/>
  <c r="AZ59" i="8"/>
  <c r="AU59" i="8"/>
  <c r="AD58" i="8"/>
  <c r="AJ48" i="27" s="1"/>
  <c r="AI58" i="8"/>
  <c r="AR48" i="27" s="1"/>
  <c r="BW64" i="22"/>
  <c r="AK59" i="8"/>
  <c r="AP59" i="8"/>
  <c r="V59" i="8"/>
  <c r="Q59" i="8"/>
  <c r="CH65" i="16"/>
  <c r="BT65" i="22" s="1"/>
  <c r="CI65" i="16"/>
  <c r="BU65" i="22" s="1"/>
  <c r="BH58" i="8"/>
  <c r="BX48" i="27" s="1"/>
  <c r="CK65" i="16"/>
  <c r="CM65" i="16"/>
  <c r="BX65" i="22" s="1"/>
  <c r="W65" i="9"/>
  <c r="CJ65" i="16"/>
  <c r="BV65" i="22" s="1"/>
  <c r="CL65" i="16"/>
  <c r="U65" i="9"/>
  <c r="BQ47" i="27"/>
  <c r="BT47" i="27"/>
  <c r="BV47" i="27"/>
  <c r="BU47" i="27"/>
  <c r="BR47" i="27"/>
  <c r="BS47" i="27"/>
  <c r="AW48" i="27"/>
  <c r="AY48" i="27"/>
  <c r="AX48" i="27"/>
  <c r="AZ48" i="27"/>
  <c r="BA48" i="27"/>
  <c r="AV48" i="27"/>
  <c r="G64" i="9"/>
  <c r="X46" i="27"/>
  <c r="T46" i="27"/>
  <c r="U46" i="27"/>
  <c r="W46" i="27"/>
  <c r="V46" i="27"/>
  <c r="Y46" i="27"/>
  <c r="AQ47" i="27"/>
  <c r="AP47" i="27"/>
  <c r="AO47" i="27"/>
  <c r="AS47" i="27"/>
  <c r="AT47" i="27"/>
  <c r="AR47" i="27"/>
  <c r="C65" i="9"/>
  <c r="G47" i="27"/>
  <c r="J47" i="27"/>
  <c r="H47" i="27"/>
  <c r="F47" i="27"/>
  <c r="I47" i="27"/>
  <c r="K47" i="27"/>
  <c r="I65" i="9"/>
  <c r="AB47" i="27"/>
  <c r="AD47" i="27"/>
  <c r="AF47" i="27"/>
  <c r="AE47" i="27"/>
  <c r="AC47" i="27"/>
  <c r="AA47" i="27"/>
  <c r="S65" i="9"/>
  <c r="BJ47" i="27"/>
  <c r="BN47" i="27"/>
  <c r="BL47" i="27"/>
  <c r="BM47" i="27"/>
  <c r="BO47" i="27"/>
  <c r="BK47" i="27"/>
  <c r="G48" i="27"/>
  <c r="K48" i="27"/>
  <c r="F48" i="27"/>
  <c r="I48" i="27"/>
  <c r="J48" i="27"/>
  <c r="H48" i="27"/>
  <c r="BK56" i="8"/>
  <c r="P46" i="27"/>
  <c r="R46" i="27"/>
  <c r="Q46" i="27"/>
  <c r="M46" i="27"/>
  <c r="O46" i="27"/>
  <c r="N46" i="27"/>
  <c r="CE45" i="27"/>
  <c r="CB47" i="27"/>
  <c r="BZ47" i="27"/>
  <c r="BX47" i="27"/>
  <c r="CA47" i="27"/>
  <c r="CC47" i="27"/>
  <c r="BY47" i="27"/>
  <c r="E64" i="9"/>
  <c r="BC58" i="8"/>
  <c r="CF66" i="16" s="1"/>
  <c r="BR66" i="22" s="1"/>
  <c r="AU65" i="22"/>
  <c r="BP64" i="22"/>
  <c r="L63" i="22"/>
  <c r="AG65" i="22"/>
  <c r="Y58" i="8"/>
  <c r="BE66" i="16"/>
  <c r="BH66" i="16"/>
  <c r="AW66" i="22" s="1"/>
  <c r="BF66" i="16"/>
  <c r="BD66" i="16"/>
  <c r="AT66" i="22" s="1"/>
  <c r="BG66" i="16"/>
  <c r="AV66" i="22" s="1"/>
  <c r="BB66" i="16"/>
  <c r="AR66" i="22" s="1"/>
  <c r="BC66" i="16"/>
  <c r="AS66" i="22" s="1"/>
  <c r="AX58" i="8"/>
  <c r="Z64" i="16"/>
  <c r="AB64" i="16"/>
  <c r="U64" i="22" s="1"/>
  <c r="W64" i="16"/>
  <c r="Q64" i="22" s="1"/>
  <c r="Y64" i="16"/>
  <c r="X64" i="16"/>
  <c r="R64" i="22" s="1"/>
  <c r="AA64" i="16"/>
  <c r="T64" i="22" s="1"/>
  <c r="V64" i="16"/>
  <c r="P64" i="22" s="1"/>
  <c r="BB64" i="22"/>
  <c r="O57" i="8"/>
  <c r="AI65" i="16"/>
  <c r="AA65" i="22" s="1"/>
  <c r="AJ65" i="16"/>
  <c r="AB65" i="22" s="1"/>
  <c r="AH65" i="16"/>
  <c r="AE65" i="16"/>
  <c r="X65" i="22" s="1"/>
  <c r="AG65" i="16"/>
  <c r="AD65" i="16"/>
  <c r="W65" i="22" s="1"/>
  <c r="AF65" i="16"/>
  <c r="Y65" i="22" s="1"/>
  <c r="K65" i="16"/>
  <c r="F65" i="22" s="1"/>
  <c r="J65" i="16"/>
  <c r="F65" i="16"/>
  <c r="H65" i="16"/>
  <c r="D65" i="22" s="1"/>
  <c r="I65" i="16"/>
  <c r="L65" i="16"/>
  <c r="G65" i="22" s="1"/>
  <c r="G65" i="16"/>
  <c r="C65" i="22" s="1"/>
  <c r="T57" i="8"/>
  <c r="H66" i="16"/>
  <c r="D66" i="22" s="1"/>
  <c r="L66" i="16"/>
  <c r="G66" i="22" s="1"/>
  <c r="J66" i="16"/>
  <c r="K66" i="16"/>
  <c r="F66" i="22" s="1"/>
  <c r="G66" i="16"/>
  <c r="C66" i="22" s="1"/>
  <c r="F66" i="16"/>
  <c r="I66" i="16"/>
  <c r="Z64" i="22"/>
  <c r="BU65" i="16"/>
  <c r="BX65" i="16"/>
  <c r="BK65" i="22" s="1"/>
  <c r="BV65" i="16"/>
  <c r="BW65" i="16"/>
  <c r="BJ65" i="22" s="1"/>
  <c r="BS65" i="16"/>
  <c r="BG65" i="22" s="1"/>
  <c r="BR65" i="16"/>
  <c r="BF65" i="22" s="1"/>
  <c r="BT65" i="16"/>
  <c r="BH65" i="22" s="1"/>
  <c r="CA65" i="16"/>
  <c r="BN65" i="22" s="1"/>
  <c r="CD65" i="16"/>
  <c r="CB65" i="16"/>
  <c r="BO65" i="22" s="1"/>
  <c r="CF65" i="16"/>
  <c r="BR65" i="22" s="1"/>
  <c r="CC65" i="16"/>
  <c r="CE65" i="16"/>
  <c r="BQ65" i="22" s="1"/>
  <c r="BZ65" i="16"/>
  <c r="BM65" i="22" s="1"/>
  <c r="N64" i="16"/>
  <c r="I64" i="22" s="1"/>
  <c r="O64" i="16"/>
  <c r="J64" i="22" s="1"/>
  <c r="S64" i="16"/>
  <c r="M64" i="22" s="1"/>
  <c r="P64" i="16"/>
  <c r="K64" i="22" s="1"/>
  <c r="T64" i="16"/>
  <c r="N64" i="22" s="1"/>
  <c r="R64" i="16"/>
  <c r="Q64" i="16"/>
  <c r="BI64" i="22"/>
  <c r="CP63" i="16"/>
  <c r="E64" i="22"/>
  <c r="B64" i="22"/>
  <c r="CA62" i="22"/>
  <c r="AZ65" i="16"/>
  <c r="AP65" i="22" s="1"/>
  <c r="AV65" i="16"/>
  <c r="AM65" i="22" s="1"/>
  <c r="AX65" i="16"/>
  <c r="AU65" i="16"/>
  <c r="AL65" i="22" s="1"/>
  <c r="AT65" i="16"/>
  <c r="AK65" i="22" s="1"/>
  <c r="AW65" i="16"/>
  <c r="AY65" i="16"/>
  <c r="AO65" i="22" s="1"/>
  <c r="M65" i="9"/>
  <c r="AS57" i="8"/>
  <c r="S63" i="22"/>
  <c r="BB63" i="22"/>
  <c r="L58" i="8"/>
  <c r="C66" i="9"/>
  <c r="AN59" i="8"/>
  <c r="AI59" i="8"/>
  <c r="A60" i="8"/>
  <c r="BE60" i="8" s="1"/>
  <c r="A39" i="1"/>
  <c r="AT48" i="27" l="1"/>
  <c r="AV66" i="16"/>
  <c r="AM66" i="22" s="1"/>
  <c r="AY66" i="16"/>
  <c r="AO66" i="22" s="1"/>
  <c r="CB48" i="27"/>
  <c r="AA60" i="8"/>
  <c r="CJ66" i="16"/>
  <c r="BV66" i="22" s="1"/>
  <c r="AQ48" i="27"/>
  <c r="M66" i="9"/>
  <c r="AT66" i="16"/>
  <c r="AK66" i="22" s="1"/>
  <c r="AP48" i="27"/>
  <c r="AO66" i="16"/>
  <c r="AM48" i="27"/>
  <c r="AL66" i="16"/>
  <c r="AD66" i="22" s="1"/>
  <c r="AP66" i="16"/>
  <c r="AH48" i="27"/>
  <c r="AR66" i="16"/>
  <c r="AI66" i="22" s="1"/>
  <c r="AM66" i="16"/>
  <c r="AE66" i="22" s="1"/>
  <c r="AI48" i="27"/>
  <c r="AQ66" i="16"/>
  <c r="AH66" i="22" s="1"/>
  <c r="AK48" i="27"/>
  <c r="K66" i="9"/>
  <c r="AN66" i="16"/>
  <c r="AF66" i="22" s="1"/>
  <c r="AL48" i="27"/>
  <c r="V60" i="8"/>
  <c r="AK60" i="8"/>
  <c r="AF60" i="8"/>
  <c r="G60" i="8"/>
  <c r="U66" i="9"/>
  <c r="AU66" i="16"/>
  <c r="AL66" i="22" s="1"/>
  <c r="AZ66" i="16"/>
  <c r="AP66" i="22" s="1"/>
  <c r="AX66" i="16"/>
  <c r="AW66" i="16"/>
  <c r="CI66" i="16"/>
  <c r="BU66" i="22" s="1"/>
  <c r="CC48" i="27"/>
  <c r="AS48" i="27"/>
  <c r="AO48" i="27"/>
  <c r="Q60" i="8"/>
  <c r="AP60" i="8"/>
  <c r="AU60" i="8"/>
  <c r="AZ60" i="8"/>
  <c r="BW65" i="22"/>
  <c r="CN66" i="16"/>
  <c r="BY66" i="22" s="1"/>
  <c r="CA48" i="27"/>
  <c r="CL66" i="16"/>
  <c r="BY48" i="27"/>
  <c r="CH66" i="16"/>
  <c r="BT66" i="22" s="1"/>
  <c r="BZ48" i="27"/>
  <c r="BH59" i="8"/>
  <c r="CA49" i="27" s="1"/>
  <c r="W66" i="9"/>
  <c r="CK66" i="16"/>
  <c r="CM66" i="16"/>
  <c r="BX66" i="22" s="1"/>
  <c r="CB66" i="16"/>
  <c r="BO66" i="22" s="1"/>
  <c r="CC66" i="16"/>
  <c r="CA66" i="16"/>
  <c r="BN66" i="22" s="1"/>
  <c r="AZ49" i="27"/>
  <c r="AY49" i="27"/>
  <c r="AV49" i="27"/>
  <c r="AW49" i="27"/>
  <c r="AX49" i="27"/>
  <c r="BA49" i="27"/>
  <c r="Q65" i="9"/>
  <c r="BG47" i="27"/>
  <c r="BD47" i="27"/>
  <c r="BE47" i="27"/>
  <c r="BC47" i="27"/>
  <c r="BH47" i="27"/>
  <c r="BF47" i="27"/>
  <c r="AP49" i="27"/>
  <c r="AT49" i="27"/>
  <c r="AS49" i="27"/>
  <c r="AR49" i="27"/>
  <c r="AO49" i="27"/>
  <c r="AQ49" i="27"/>
  <c r="BV48" i="27"/>
  <c r="BS48" i="27"/>
  <c r="BT48" i="27"/>
  <c r="BQ48" i="27"/>
  <c r="BU48" i="27"/>
  <c r="BR48" i="27"/>
  <c r="CE46" i="27"/>
  <c r="BC59" i="8"/>
  <c r="CD67" i="16" s="1"/>
  <c r="R47" i="27"/>
  <c r="Q47" i="27"/>
  <c r="N47" i="27"/>
  <c r="O47" i="27"/>
  <c r="M47" i="27"/>
  <c r="P47" i="27"/>
  <c r="CE66" i="16"/>
  <c r="BQ66" i="22" s="1"/>
  <c r="BJ48" i="27"/>
  <c r="BL48" i="27"/>
  <c r="BK48" i="27"/>
  <c r="BO48" i="27"/>
  <c r="BM48" i="27"/>
  <c r="BN48" i="27"/>
  <c r="AB48" i="27"/>
  <c r="AD48" i="27"/>
  <c r="AE48" i="27"/>
  <c r="AF48" i="27"/>
  <c r="AC48" i="27"/>
  <c r="AA48" i="27"/>
  <c r="W47" i="27"/>
  <c r="T47" i="27"/>
  <c r="V47" i="27"/>
  <c r="X47" i="27"/>
  <c r="U47" i="27"/>
  <c r="Y47" i="27"/>
  <c r="BZ66" i="16"/>
  <c r="BM66" i="22" s="1"/>
  <c r="CD66" i="16"/>
  <c r="S66" i="9"/>
  <c r="I66" i="9"/>
  <c r="AN65" i="22"/>
  <c r="CA63" i="22"/>
  <c r="BI65" i="22"/>
  <c r="E65" i="22"/>
  <c r="S64" i="22"/>
  <c r="AX59" i="8"/>
  <c r="B65" i="22"/>
  <c r="BE67" i="16"/>
  <c r="BH67" i="16"/>
  <c r="AW67" i="22" s="1"/>
  <c r="BC67" i="16"/>
  <c r="AS67" i="22" s="1"/>
  <c r="BF67" i="16"/>
  <c r="BG67" i="16"/>
  <c r="AV67" i="22" s="1"/>
  <c r="BB67" i="16"/>
  <c r="AR67" i="22" s="1"/>
  <c r="BD67" i="16"/>
  <c r="AT67" i="22" s="1"/>
  <c r="BP65" i="22"/>
  <c r="Z65" i="22"/>
  <c r="T58" i="8"/>
  <c r="AZ67" i="16"/>
  <c r="AP67" i="22" s="1"/>
  <c r="AX67" i="16"/>
  <c r="AV67" i="16"/>
  <c r="AM67" i="22" s="1"/>
  <c r="AY67" i="16"/>
  <c r="AO67" i="22" s="1"/>
  <c r="AT67" i="16"/>
  <c r="AK67" i="22" s="1"/>
  <c r="AW67" i="16"/>
  <c r="AU67" i="16"/>
  <c r="AL67" i="22" s="1"/>
  <c r="M67" i="9"/>
  <c r="Z65" i="16"/>
  <c r="Y65" i="16"/>
  <c r="AB65" i="16"/>
  <c r="U65" i="22" s="1"/>
  <c r="X65" i="16"/>
  <c r="R65" i="22" s="1"/>
  <c r="V65" i="16"/>
  <c r="P65" i="22" s="1"/>
  <c r="AA65" i="16"/>
  <c r="T65" i="22" s="1"/>
  <c r="W65" i="16"/>
  <c r="Q65" i="22" s="1"/>
  <c r="Y59" i="8"/>
  <c r="O58" i="8"/>
  <c r="E66" i="22"/>
  <c r="G65" i="9"/>
  <c r="N65" i="16"/>
  <c r="I65" i="22" s="1"/>
  <c r="O65" i="16"/>
  <c r="J65" i="22" s="1"/>
  <c r="P65" i="16"/>
  <c r="K65" i="22" s="1"/>
  <c r="R65" i="16"/>
  <c r="Q65" i="16"/>
  <c r="T65" i="16"/>
  <c r="N65" i="22" s="1"/>
  <c r="S65" i="16"/>
  <c r="M65" i="22" s="1"/>
  <c r="AD60" i="8"/>
  <c r="AD59" i="8"/>
  <c r="AS58" i="8"/>
  <c r="BM65" i="16"/>
  <c r="BJ65" i="16"/>
  <c r="AY65" i="22" s="1"/>
  <c r="BL65" i="16"/>
  <c r="BA65" i="22" s="1"/>
  <c r="BO65" i="16"/>
  <c r="BC65" i="22" s="1"/>
  <c r="BN65" i="16"/>
  <c r="BP65" i="16"/>
  <c r="BD65" i="22" s="1"/>
  <c r="BK65" i="16"/>
  <c r="AZ65" i="22" s="1"/>
  <c r="L64" i="22"/>
  <c r="B66" i="22"/>
  <c r="BK57" i="8"/>
  <c r="E65" i="9"/>
  <c r="BW66" i="16"/>
  <c r="BJ66" i="22" s="1"/>
  <c r="BU66" i="16"/>
  <c r="BX66" i="16"/>
  <c r="BK66" i="22" s="1"/>
  <c r="BS66" i="16"/>
  <c r="BG66" i="22" s="1"/>
  <c r="BV66" i="16"/>
  <c r="BR66" i="16"/>
  <c r="BF66" i="22" s="1"/>
  <c r="BT66" i="16"/>
  <c r="BH66" i="22" s="1"/>
  <c r="AU66" i="22"/>
  <c r="AF66" i="16"/>
  <c r="Y66" i="22" s="1"/>
  <c r="AH66" i="16"/>
  <c r="AE66" i="16"/>
  <c r="X66" i="22" s="1"/>
  <c r="AG66" i="16"/>
  <c r="AD66" i="16"/>
  <c r="W66" i="22" s="1"/>
  <c r="AJ66" i="16"/>
  <c r="AB66" i="22" s="1"/>
  <c r="AI66" i="16"/>
  <c r="AA66" i="22" s="1"/>
  <c r="CP64" i="16"/>
  <c r="J59" i="8"/>
  <c r="AN60" i="8"/>
  <c r="L59" i="8"/>
  <c r="AI60" i="8"/>
  <c r="J60" i="8"/>
  <c r="A61" i="8"/>
  <c r="BE61" i="8" s="1"/>
  <c r="A40" i="1"/>
  <c r="AG66" i="22" l="1"/>
  <c r="AA61" i="8"/>
  <c r="AN66" i="22"/>
  <c r="CH67" i="16"/>
  <c r="BT67" i="22" s="1"/>
  <c r="BW66" i="22"/>
  <c r="BP66" i="22"/>
  <c r="CL67" i="16"/>
  <c r="AU61" i="8"/>
  <c r="Q61" i="8"/>
  <c r="AF61" i="8"/>
  <c r="V61" i="8"/>
  <c r="AZ61" i="8"/>
  <c r="AP61" i="8"/>
  <c r="G61" i="8"/>
  <c r="AK61" i="8"/>
  <c r="W67" i="9"/>
  <c r="BX49" i="27"/>
  <c r="BZ49" i="27"/>
  <c r="CJ67" i="16"/>
  <c r="BV67" i="22" s="1"/>
  <c r="CC49" i="27"/>
  <c r="BY49" i="27"/>
  <c r="CI67" i="16"/>
  <c r="BU67" i="22" s="1"/>
  <c r="CN67" i="16"/>
  <c r="BY67" i="22" s="1"/>
  <c r="BH60" i="8"/>
  <c r="CB50" i="27" s="1"/>
  <c r="CK67" i="16"/>
  <c r="BW67" i="22" s="1"/>
  <c r="CM67" i="16"/>
  <c r="BX67" i="22" s="1"/>
  <c r="CB49" i="27"/>
  <c r="U67" i="9"/>
  <c r="CC67" i="16"/>
  <c r="BP67" i="22" s="1"/>
  <c r="CB67" i="16"/>
  <c r="BO67" i="22" s="1"/>
  <c r="CE47" i="27"/>
  <c r="AS50" i="27"/>
  <c r="AT50" i="27"/>
  <c r="AQ50" i="27"/>
  <c r="AP50" i="27"/>
  <c r="AR50" i="27"/>
  <c r="AO50" i="27"/>
  <c r="AV50" i="27"/>
  <c r="AY50" i="27"/>
  <c r="AW50" i="27"/>
  <c r="AZ50" i="27"/>
  <c r="AX50" i="27"/>
  <c r="BA50" i="27"/>
  <c r="AJ50" i="27"/>
  <c r="AH50" i="27"/>
  <c r="AM50" i="27"/>
  <c r="AL50" i="27"/>
  <c r="AI50" i="27"/>
  <c r="AK50" i="27"/>
  <c r="BT49" i="27"/>
  <c r="BR49" i="27"/>
  <c r="BV49" i="27"/>
  <c r="BQ49" i="27"/>
  <c r="BS49" i="27"/>
  <c r="BU49" i="27"/>
  <c r="CA67" i="16"/>
  <c r="BN67" i="22" s="1"/>
  <c r="J49" i="27"/>
  <c r="K49" i="27"/>
  <c r="F49" i="27"/>
  <c r="G49" i="27"/>
  <c r="H49" i="27"/>
  <c r="I49" i="27"/>
  <c r="AM49" i="27"/>
  <c r="AK49" i="27"/>
  <c r="AL49" i="27"/>
  <c r="AJ49" i="27"/>
  <c r="AH49" i="27"/>
  <c r="AI49" i="27"/>
  <c r="M48" i="27"/>
  <c r="Q48" i="27"/>
  <c r="R48" i="27"/>
  <c r="N48" i="27"/>
  <c r="O48" i="27"/>
  <c r="P48" i="27"/>
  <c r="BO49" i="27"/>
  <c r="BM49" i="27"/>
  <c r="BN49" i="27"/>
  <c r="BJ49" i="27"/>
  <c r="BK49" i="27"/>
  <c r="BL49" i="27"/>
  <c r="AA49" i="27"/>
  <c r="AB49" i="27"/>
  <c r="AD49" i="27"/>
  <c r="AC49" i="27"/>
  <c r="AF49" i="27"/>
  <c r="AE49" i="27"/>
  <c r="G66" i="9"/>
  <c r="Y48" i="27"/>
  <c r="U48" i="27"/>
  <c r="W48" i="27"/>
  <c r="X48" i="27"/>
  <c r="V48" i="27"/>
  <c r="T48" i="27"/>
  <c r="BC60" i="8"/>
  <c r="BZ68" i="16" s="1"/>
  <c r="BM68" i="22" s="1"/>
  <c r="BZ67" i="16"/>
  <c r="BM67" i="22" s="1"/>
  <c r="I50" i="27"/>
  <c r="H50" i="27"/>
  <c r="G50" i="27"/>
  <c r="K50" i="27"/>
  <c r="F50" i="27"/>
  <c r="J50" i="27"/>
  <c r="BY50" i="27"/>
  <c r="CE67" i="16"/>
  <c r="BQ67" i="22" s="1"/>
  <c r="CF67" i="16"/>
  <c r="BR67" i="22" s="1"/>
  <c r="BH48" i="27"/>
  <c r="BE48" i="27"/>
  <c r="BF48" i="27"/>
  <c r="BD48" i="27"/>
  <c r="BC48" i="27"/>
  <c r="BG48" i="27"/>
  <c r="AN61" i="8"/>
  <c r="BG69" i="16" s="1"/>
  <c r="AV69" i="22" s="1"/>
  <c r="L65" i="22"/>
  <c r="CA64" i="22"/>
  <c r="AN67" i="22"/>
  <c r="AU67" i="22"/>
  <c r="BI66" i="22"/>
  <c r="CM68" i="16"/>
  <c r="BX68" i="22" s="1"/>
  <c r="AQ67" i="16"/>
  <c r="AH67" i="22" s="1"/>
  <c r="AL67" i="16"/>
  <c r="AD67" i="22" s="1"/>
  <c r="AN67" i="16"/>
  <c r="AF67" i="22" s="1"/>
  <c r="AR67" i="16"/>
  <c r="AI67" i="22" s="1"/>
  <c r="AO67" i="16"/>
  <c r="AM67" i="16"/>
  <c r="AE67" i="22" s="1"/>
  <c r="AP67" i="16"/>
  <c r="K67" i="9"/>
  <c r="G67" i="16"/>
  <c r="C67" i="22" s="1"/>
  <c r="H67" i="16"/>
  <c r="D67" i="22" s="1"/>
  <c r="I67" i="16"/>
  <c r="K67" i="16"/>
  <c r="F67" i="22" s="1"/>
  <c r="J67" i="16"/>
  <c r="F67" i="16"/>
  <c r="L67" i="16"/>
  <c r="G67" i="22" s="1"/>
  <c r="AS59" i="8"/>
  <c r="C67" i="9"/>
  <c r="T59" i="8"/>
  <c r="CP65" i="16"/>
  <c r="J68" i="16"/>
  <c r="I68" i="16"/>
  <c r="L68" i="16"/>
  <c r="G68" i="22" s="1"/>
  <c r="G68" i="16"/>
  <c r="C68" i="22" s="1"/>
  <c r="H68" i="16"/>
  <c r="D68" i="22" s="1"/>
  <c r="K68" i="16"/>
  <c r="F68" i="22" s="1"/>
  <c r="F68" i="16"/>
  <c r="BJ66" i="16"/>
  <c r="AY66" i="22" s="1"/>
  <c r="BL66" i="16"/>
  <c r="BA66" i="22" s="1"/>
  <c r="BK66" i="16"/>
  <c r="AZ66" i="22" s="1"/>
  <c r="BP66" i="16"/>
  <c r="BD66" i="22" s="1"/>
  <c r="BM66" i="16"/>
  <c r="BO66" i="16"/>
  <c r="BC66" i="22" s="1"/>
  <c r="BN66" i="16"/>
  <c r="AE67" i="16"/>
  <c r="X67" i="22" s="1"/>
  <c r="AD67" i="16"/>
  <c r="W67" i="22" s="1"/>
  <c r="AH67" i="16"/>
  <c r="AG67" i="16"/>
  <c r="AJ67" i="16"/>
  <c r="AB67" i="22" s="1"/>
  <c r="AI67" i="16"/>
  <c r="AA67" i="22" s="1"/>
  <c r="AF67" i="16"/>
  <c r="Y67" i="22" s="1"/>
  <c r="AY68" i="16"/>
  <c r="AO68" i="22" s="1"/>
  <c r="AZ68" i="16"/>
  <c r="AP68" i="22" s="1"/>
  <c r="AX68" i="16"/>
  <c r="AU68" i="16"/>
  <c r="AL68" i="22" s="1"/>
  <c r="AT68" i="16"/>
  <c r="AK68" i="22" s="1"/>
  <c r="AW68" i="16"/>
  <c r="AV68" i="16"/>
  <c r="AM68" i="22" s="1"/>
  <c r="M68" i="9"/>
  <c r="Q66" i="9"/>
  <c r="I67" i="9"/>
  <c r="AB66" i="16"/>
  <c r="U66" i="22" s="1"/>
  <c r="V66" i="16"/>
  <c r="P66" i="22" s="1"/>
  <c r="Y66" i="16"/>
  <c r="AA66" i="16"/>
  <c r="T66" i="22" s="1"/>
  <c r="Z66" i="16"/>
  <c r="X66" i="16"/>
  <c r="R66" i="22" s="1"/>
  <c r="W66" i="16"/>
  <c r="Q66" i="22" s="1"/>
  <c r="AX60" i="8"/>
  <c r="AO68" i="16"/>
  <c r="AQ68" i="16"/>
  <c r="AH68" i="22" s="1"/>
  <c r="AR68" i="16"/>
  <c r="AI68" i="22" s="1"/>
  <c r="AP68" i="16"/>
  <c r="AM68" i="16"/>
  <c r="AE68" i="22" s="1"/>
  <c r="AL68" i="16"/>
  <c r="AD68" i="22" s="1"/>
  <c r="AN68" i="16"/>
  <c r="AF68" i="22" s="1"/>
  <c r="K68" i="9"/>
  <c r="Y60" i="8"/>
  <c r="N66" i="16"/>
  <c r="O66" i="16"/>
  <c r="J66" i="22" s="1"/>
  <c r="R66" i="16"/>
  <c r="Q66" i="16"/>
  <c r="P66" i="16"/>
  <c r="K66" i="22" s="1"/>
  <c r="S66" i="16"/>
  <c r="M66" i="22" s="1"/>
  <c r="T66" i="16"/>
  <c r="N66" i="22" s="1"/>
  <c r="BK58" i="8"/>
  <c r="BT67" i="16"/>
  <c r="BH67" i="22" s="1"/>
  <c r="BW67" i="16"/>
  <c r="BJ67" i="22" s="1"/>
  <c r="BU67" i="16"/>
  <c r="BV67" i="16"/>
  <c r="BX67" i="16"/>
  <c r="BK67" i="22" s="1"/>
  <c r="BS67" i="16"/>
  <c r="BG67" i="22" s="1"/>
  <c r="BR67" i="16"/>
  <c r="BF67" i="22" s="1"/>
  <c r="BH69" i="16"/>
  <c r="AW69" i="22" s="1"/>
  <c r="BD69" i="16"/>
  <c r="AT69" i="22" s="1"/>
  <c r="BG68" i="16"/>
  <c r="AV68" i="22" s="1"/>
  <c r="BB68" i="16"/>
  <c r="AR68" i="22" s="1"/>
  <c r="BE68" i="16"/>
  <c r="BC68" i="16"/>
  <c r="AS68" i="22" s="1"/>
  <c r="BF68" i="16"/>
  <c r="BD68" i="16"/>
  <c r="AT68" i="22" s="1"/>
  <c r="BH68" i="16"/>
  <c r="AW68" i="22" s="1"/>
  <c r="BB65" i="22"/>
  <c r="E66" i="9"/>
  <c r="S65" i="22"/>
  <c r="S67" i="9"/>
  <c r="O59" i="8"/>
  <c r="Z66" i="22"/>
  <c r="W68" i="9"/>
  <c r="L60" i="8"/>
  <c r="O60" i="8" s="1"/>
  <c r="C68" i="9"/>
  <c r="BH61" i="8"/>
  <c r="AI61" i="8"/>
  <c r="A62" i="8"/>
  <c r="BE62" i="8" s="1"/>
  <c r="A41" i="1"/>
  <c r="CN68" i="16" l="1"/>
  <c r="BY68" i="22" s="1"/>
  <c r="CC50" i="27"/>
  <c r="CH68" i="16"/>
  <c r="BT68" i="22" s="1"/>
  <c r="CA50" i="27"/>
  <c r="CK68" i="16"/>
  <c r="CJ68" i="16"/>
  <c r="BV68" i="22" s="1"/>
  <c r="BZ50" i="27"/>
  <c r="AA62" i="8"/>
  <c r="AD62" i="8" s="1"/>
  <c r="CI68" i="16"/>
  <c r="BU68" i="22" s="1"/>
  <c r="BX50" i="27"/>
  <c r="L61" i="8"/>
  <c r="G62" i="8"/>
  <c r="J62" i="8" s="1"/>
  <c r="AZ62" i="8"/>
  <c r="AF62" i="8"/>
  <c r="Q62" i="8"/>
  <c r="AK62" i="8"/>
  <c r="AP62" i="8"/>
  <c r="V62" i="8"/>
  <c r="AU62" i="8"/>
  <c r="CL68" i="16"/>
  <c r="BW68" i="22" s="1"/>
  <c r="CB68" i="16"/>
  <c r="BO68" i="22" s="1"/>
  <c r="AE50" i="27"/>
  <c r="AF50" i="27"/>
  <c r="AC50" i="27"/>
  <c r="AA50" i="27"/>
  <c r="AD50" i="27"/>
  <c r="AB50" i="27"/>
  <c r="BS50" i="27"/>
  <c r="BR50" i="27"/>
  <c r="BU50" i="27"/>
  <c r="BQ50" i="27"/>
  <c r="BV50" i="27"/>
  <c r="BT50" i="27"/>
  <c r="CE48" i="27"/>
  <c r="CA51" i="27"/>
  <c r="BZ51" i="27"/>
  <c r="BX51" i="27"/>
  <c r="CC51" i="27"/>
  <c r="BY51" i="27"/>
  <c r="CB51" i="27"/>
  <c r="CA68" i="16"/>
  <c r="BN68" i="22" s="1"/>
  <c r="BM50" i="27"/>
  <c r="BN50" i="27"/>
  <c r="BL50" i="27"/>
  <c r="BK50" i="27"/>
  <c r="BJ50" i="27"/>
  <c r="BO50" i="27"/>
  <c r="T49" i="27"/>
  <c r="V49" i="27"/>
  <c r="U49" i="27"/>
  <c r="W49" i="27"/>
  <c r="X49" i="27"/>
  <c r="Y49" i="27"/>
  <c r="BC61" i="8"/>
  <c r="CF69" i="16" s="1"/>
  <c r="BR69" i="22" s="1"/>
  <c r="U68" i="9"/>
  <c r="CE68" i="16"/>
  <c r="BQ68" i="22" s="1"/>
  <c r="CC68" i="16"/>
  <c r="BB69" i="16"/>
  <c r="AR69" i="22" s="1"/>
  <c r="Q67" i="9"/>
  <c r="BH49" i="27"/>
  <c r="BE49" i="27"/>
  <c r="BG49" i="27"/>
  <c r="BC49" i="27"/>
  <c r="BF49" i="27"/>
  <c r="BD49" i="27"/>
  <c r="AT51" i="27"/>
  <c r="AP51" i="27"/>
  <c r="AS51" i="27"/>
  <c r="AR51" i="27"/>
  <c r="AQ51" i="27"/>
  <c r="AO51" i="27"/>
  <c r="AZ51" i="27"/>
  <c r="AY51" i="27"/>
  <c r="AX51" i="27"/>
  <c r="BA51" i="27"/>
  <c r="AW51" i="27"/>
  <c r="AV51" i="27"/>
  <c r="E68" i="9"/>
  <c r="N50" i="27"/>
  <c r="O50" i="27"/>
  <c r="P50" i="27"/>
  <c r="Q50" i="27"/>
  <c r="R50" i="27"/>
  <c r="M50" i="27"/>
  <c r="E67" i="9"/>
  <c r="R49" i="27"/>
  <c r="Q49" i="27"/>
  <c r="M49" i="27"/>
  <c r="N49" i="27"/>
  <c r="O49" i="27"/>
  <c r="P49" i="27"/>
  <c r="BF69" i="16"/>
  <c r="CD68" i="16"/>
  <c r="BP68" i="22" s="1"/>
  <c r="CF68" i="16"/>
  <c r="BR68" i="22" s="1"/>
  <c r="BC69" i="16"/>
  <c r="AS69" i="22" s="1"/>
  <c r="BE69" i="16"/>
  <c r="AU69" i="22" s="1"/>
  <c r="BK59" i="8"/>
  <c r="AG68" i="22"/>
  <c r="CA65" i="22"/>
  <c r="L66" i="22"/>
  <c r="AU68" i="22"/>
  <c r="S66" i="22"/>
  <c r="Z67" i="22"/>
  <c r="E68" i="22"/>
  <c r="CM69" i="16"/>
  <c r="BX69" i="22" s="1"/>
  <c r="CN69" i="16"/>
  <c r="BY69" i="22" s="1"/>
  <c r="CI69" i="16"/>
  <c r="BU69" i="22" s="1"/>
  <c r="CL69" i="16"/>
  <c r="CK69" i="16"/>
  <c r="CJ69" i="16"/>
  <c r="BV69" i="22" s="1"/>
  <c r="CH69" i="16"/>
  <c r="BT69" i="22" s="1"/>
  <c r="O68" i="16"/>
  <c r="J68" i="22" s="1"/>
  <c r="N68" i="16"/>
  <c r="I68" i="22" s="1"/>
  <c r="R68" i="16"/>
  <c r="Q68" i="16"/>
  <c r="P68" i="16"/>
  <c r="K68" i="22" s="1"/>
  <c r="S68" i="16"/>
  <c r="M68" i="22" s="1"/>
  <c r="T68" i="16"/>
  <c r="N68" i="22" s="1"/>
  <c r="AB67" i="16"/>
  <c r="U67" i="22" s="1"/>
  <c r="AA67" i="16"/>
  <c r="T67" i="22" s="1"/>
  <c r="Y67" i="16"/>
  <c r="Z67" i="16"/>
  <c r="X67" i="16"/>
  <c r="R67" i="22" s="1"/>
  <c r="V67" i="16"/>
  <c r="P67" i="22" s="1"/>
  <c r="W67" i="16"/>
  <c r="Q67" i="22" s="1"/>
  <c r="AG67" i="22"/>
  <c r="BI67" i="22"/>
  <c r="G67" i="9"/>
  <c r="J61" i="8"/>
  <c r="C69" i="9" s="1"/>
  <c r="AV69" i="16"/>
  <c r="AM69" i="22" s="1"/>
  <c r="AT69" i="16"/>
  <c r="AK69" i="22" s="1"/>
  <c r="AU69" i="16"/>
  <c r="AL69" i="22" s="1"/>
  <c r="AZ69" i="16"/>
  <c r="AP69" i="22" s="1"/>
  <c r="AX69" i="16"/>
  <c r="AW69" i="16"/>
  <c r="AY69" i="16"/>
  <c r="AO69" i="22" s="1"/>
  <c r="M69" i="9"/>
  <c r="BT68" i="16"/>
  <c r="BH68" i="22" s="1"/>
  <c r="BW68" i="16"/>
  <c r="BJ68" i="22" s="1"/>
  <c r="BV68" i="16"/>
  <c r="BU68" i="16"/>
  <c r="BR68" i="16"/>
  <c r="BF68" i="22" s="1"/>
  <c r="BS68" i="16"/>
  <c r="BG68" i="22" s="1"/>
  <c r="BX68" i="16"/>
  <c r="BK68" i="22" s="1"/>
  <c r="O61" i="8"/>
  <c r="N67" i="16"/>
  <c r="I67" i="22" s="1"/>
  <c r="O67" i="16"/>
  <c r="J67" i="22" s="1"/>
  <c r="R67" i="16"/>
  <c r="Q67" i="16"/>
  <c r="P67" i="16"/>
  <c r="K67" i="22" s="1"/>
  <c r="T67" i="16"/>
  <c r="N67" i="22" s="1"/>
  <c r="S67" i="16"/>
  <c r="M67" i="22" s="1"/>
  <c r="S68" i="9"/>
  <c r="B67" i="22"/>
  <c r="T60" i="8"/>
  <c r="B68" i="22"/>
  <c r="AD61" i="8"/>
  <c r="AS60" i="8"/>
  <c r="Y61" i="8"/>
  <c r="BB66" i="22"/>
  <c r="E67" i="22"/>
  <c r="AH68" i="16"/>
  <c r="AF68" i="16"/>
  <c r="Y68" i="22" s="1"/>
  <c r="AE68" i="16"/>
  <c r="X68" i="22" s="1"/>
  <c r="AD68" i="16"/>
  <c r="W68" i="22" s="1"/>
  <c r="AI68" i="16"/>
  <c r="AA68" i="22" s="1"/>
  <c r="AG68" i="16"/>
  <c r="AJ68" i="16"/>
  <c r="AB68" i="22" s="1"/>
  <c r="I68" i="9"/>
  <c r="AX61" i="8"/>
  <c r="I66" i="22"/>
  <c r="CP66" i="16"/>
  <c r="AN68" i="22"/>
  <c r="BO67" i="16"/>
  <c r="BC67" i="22" s="1"/>
  <c r="BN67" i="16"/>
  <c r="BM67" i="16"/>
  <c r="BL67" i="16"/>
  <c r="BA67" i="22" s="1"/>
  <c r="BK67" i="16"/>
  <c r="AZ67" i="22" s="1"/>
  <c r="BJ67" i="16"/>
  <c r="AY67" i="22" s="1"/>
  <c r="BP67" i="16"/>
  <c r="BD67" i="22" s="1"/>
  <c r="W69" i="9"/>
  <c r="AN62" i="8"/>
  <c r="AI62" i="8"/>
  <c r="L62" i="8"/>
  <c r="BH62" i="8"/>
  <c r="A63" i="8"/>
  <c r="BE63" i="8" s="1"/>
  <c r="A42" i="1"/>
  <c r="AA63" i="8" l="1"/>
  <c r="CE69" i="16"/>
  <c r="BQ69" i="22" s="1"/>
  <c r="AU63" i="8"/>
  <c r="V63" i="8"/>
  <c r="AK63" i="8"/>
  <c r="AN63" i="8" s="1"/>
  <c r="AF63" i="8"/>
  <c r="G63" i="8"/>
  <c r="AP63" i="8"/>
  <c r="Q63" i="8"/>
  <c r="AZ63" i="8"/>
  <c r="U69" i="9"/>
  <c r="CD69" i="16"/>
  <c r="CE49" i="27"/>
  <c r="F52" i="27"/>
  <c r="I52" i="27"/>
  <c r="J52" i="27"/>
  <c r="H52" i="27"/>
  <c r="G52" i="27"/>
  <c r="K52" i="27"/>
  <c r="S69" i="9"/>
  <c r="BJ51" i="27"/>
  <c r="BO51" i="27"/>
  <c r="BK51" i="27"/>
  <c r="BN51" i="27"/>
  <c r="BM51" i="27"/>
  <c r="BL51" i="27"/>
  <c r="W50" i="27"/>
  <c r="X50" i="27"/>
  <c r="T50" i="27"/>
  <c r="U50" i="27"/>
  <c r="Y50" i="27"/>
  <c r="V50" i="27"/>
  <c r="AI51" i="27"/>
  <c r="AM51" i="27"/>
  <c r="AL51" i="27"/>
  <c r="AK51" i="27"/>
  <c r="AJ51" i="27"/>
  <c r="AH51" i="27"/>
  <c r="BU51" i="27"/>
  <c r="BT51" i="27"/>
  <c r="BS51" i="27"/>
  <c r="BQ51" i="27"/>
  <c r="BR51" i="27"/>
  <c r="BV51" i="27"/>
  <c r="AX52" i="27"/>
  <c r="AZ52" i="27"/>
  <c r="AV52" i="27"/>
  <c r="AY52" i="27"/>
  <c r="AW52" i="27"/>
  <c r="BA52" i="27"/>
  <c r="CA69" i="16"/>
  <c r="BN69" i="22" s="1"/>
  <c r="BZ69" i="16"/>
  <c r="BM69" i="22" s="1"/>
  <c r="I69" i="9"/>
  <c r="AF51" i="27"/>
  <c r="AE51" i="27"/>
  <c r="AB51" i="27"/>
  <c r="AA51" i="27"/>
  <c r="AD51" i="27"/>
  <c r="AC51" i="27"/>
  <c r="AP52" i="27"/>
  <c r="AQ52" i="27"/>
  <c r="AO52" i="27"/>
  <c r="AS52" i="27"/>
  <c r="AR52" i="27"/>
  <c r="AT52" i="27"/>
  <c r="BD50" i="27"/>
  <c r="BC50" i="27"/>
  <c r="BG50" i="27"/>
  <c r="BH50" i="27"/>
  <c r="BE50" i="27"/>
  <c r="BF50" i="27"/>
  <c r="BZ52" i="27"/>
  <c r="CB52" i="27"/>
  <c r="CC52" i="27"/>
  <c r="CA52" i="27"/>
  <c r="BY52" i="27"/>
  <c r="BX52" i="27"/>
  <c r="BC62" i="8"/>
  <c r="CB70" i="16" s="1"/>
  <c r="BO70" i="22" s="1"/>
  <c r="CB69" i="16"/>
  <c r="BO69" i="22" s="1"/>
  <c r="CC69" i="16"/>
  <c r="BP69" i="22" s="1"/>
  <c r="AI52" i="27"/>
  <c r="AJ52" i="27"/>
  <c r="AK52" i="27"/>
  <c r="AH52" i="27"/>
  <c r="AL52" i="27"/>
  <c r="AM52" i="27"/>
  <c r="E69" i="9"/>
  <c r="P51" i="27"/>
  <c r="R51" i="27"/>
  <c r="M51" i="27"/>
  <c r="O51" i="27"/>
  <c r="N51" i="27"/>
  <c r="Q51" i="27"/>
  <c r="G51" i="27"/>
  <c r="H51" i="27"/>
  <c r="J51" i="27"/>
  <c r="F51" i="27"/>
  <c r="I51" i="27"/>
  <c r="K51" i="27"/>
  <c r="L67" i="22"/>
  <c r="BI68" i="22"/>
  <c r="L68" i="22"/>
  <c r="S67" i="22"/>
  <c r="CA66" i="22"/>
  <c r="BW69" i="22"/>
  <c r="AS62" i="8"/>
  <c r="AA68" i="16"/>
  <c r="T68" i="22" s="1"/>
  <c r="Y68" i="16"/>
  <c r="X68" i="16"/>
  <c r="R68" i="22" s="1"/>
  <c r="V68" i="16"/>
  <c r="P68" i="22" s="1"/>
  <c r="Z68" i="16"/>
  <c r="AB68" i="16"/>
  <c r="U68" i="22" s="1"/>
  <c r="W68" i="16"/>
  <c r="Q68" i="22" s="1"/>
  <c r="BK60" i="8"/>
  <c r="L70" i="16"/>
  <c r="G70" i="22" s="1"/>
  <c r="G70" i="16"/>
  <c r="C70" i="22" s="1"/>
  <c r="H70" i="16"/>
  <c r="D70" i="22" s="1"/>
  <c r="J70" i="16"/>
  <c r="K70" i="16"/>
  <c r="F70" i="22" s="1"/>
  <c r="F70" i="16"/>
  <c r="I70" i="16"/>
  <c r="G68" i="9"/>
  <c r="CP67" i="16"/>
  <c r="O62" i="8"/>
  <c r="T61" i="8"/>
  <c r="Z68" i="22"/>
  <c r="AN69" i="22"/>
  <c r="AX62" i="8"/>
  <c r="BL68" i="16"/>
  <c r="BA68" i="22" s="1"/>
  <c r="BO68" i="16"/>
  <c r="BC68" i="22" s="1"/>
  <c r="BN68" i="16"/>
  <c r="BM68" i="16"/>
  <c r="BK68" i="16"/>
  <c r="AZ68" i="22" s="1"/>
  <c r="BJ68" i="16"/>
  <c r="AY68" i="22" s="1"/>
  <c r="BP68" i="16"/>
  <c r="BD68" i="22" s="1"/>
  <c r="AW70" i="16"/>
  <c r="AU70" i="16"/>
  <c r="AL70" i="22" s="1"/>
  <c r="AZ70" i="16"/>
  <c r="AP70" i="22" s="1"/>
  <c r="AT70" i="16"/>
  <c r="AK70" i="22" s="1"/>
  <c r="AY70" i="16"/>
  <c r="AO70" i="22" s="1"/>
  <c r="AV70" i="16"/>
  <c r="AM70" i="22" s="1"/>
  <c r="AX70" i="16"/>
  <c r="M70" i="9"/>
  <c r="AR70" i="16"/>
  <c r="AI70" i="22" s="1"/>
  <c r="AQ70" i="16"/>
  <c r="AH70" i="22" s="1"/>
  <c r="AP70" i="16"/>
  <c r="AN70" i="16"/>
  <c r="AF70" i="22" s="1"/>
  <c r="AO70" i="16"/>
  <c r="AL70" i="16"/>
  <c r="AD70" i="22" s="1"/>
  <c r="AM70" i="16"/>
  <c r="AE70" i="22" s="1"/>
  <c r="K70" i="9"/>
  <c r="G69" i="16"/>
  <c r="C69" i="22" s="1"/>
  <c r="I69" i="16"/>
  <c r="L69" i="16"/>
  <c r="G69" i="22" s="1"/>
  <c r="J69" i="16"/>
  <c r="K69" i="16"/>
  <c r="F69" i="22" s="1"/>
  <c r="H69" i="16"/>
  <c r="D69" i="22" s="1"/>
  <c r="F69" i="16"/>
  <c r="BD70" i="16"/>
  <c r="AT70" i="22" s="1"/>
  <c r="BG70" i="16"/>
  <c r="AV70" i="22" s="1"/>
  <c r="BB70" i="16"/>
  <c r="AR70" i="22" s="1"/>
  <c r="BC70" i="16"/>
  <c r="AS70" i="22" s="1"/>
  <c r="BF70" i="16"/>
  <c r="BH70" i="16"/>
  <c r="AW70" i="22" s="1"/>
  <c r="BE70" i="16"/>
  <c r="AE69" i="16"/>
  <c r="X69" i="22" s="1"/>
  <c r="AD69" i="16"/>
  <c r="W69" i="22" s="1"/>
  <c r="AG69" i="16"/>
  <c r="AF69" i="16"/>
  <c r="Y69" i="22" s="1"/>
  <c r="AJ69" i="16"/>
  <c r="AB69" i="22" s="1"/>
  <c r="AI69" i="16"/>
  <c r="AA69" i="22" s="1"/>
  <c r="AH69" i="16"/>
  <c r="CN70" i="16"/>
  <c r="BY70" i="22" s="1"/>
  <c r="CM70" i="16"/>
  <c r="BX70" i="22" s="1"/>
  <c r="CK70" i="16"/>
  <c r="CI70" i="16"/>
  <c r="BU70" i="22" s="1"/>
  <c r="CL70" i="16"/>
  <c r="CJ70" i="16"/>
  <c r="BV70" i="22" s="1"/>
  <c r="CH70" i="16"/>
  <c r="BT70" i="22" s="1"/>
  <c r="Q68" i="9"/>
  <c r="AS61" i="8"/>
  <c r="BV69" i="16"/>
  <c r="BT69" i="16"/>
  <c r="BH69" i="22" s="1"/>
  <c r="BW69" i="16"/>
  <c r="BJ69" i="22" s="1"/>
  <c r="BR69" i="16"/>
  <c r="BF69" i="22" s="1"/>
  <c r="BU69" i="16"/>
  <c r="BS69" i="16"/>
  <c r="BG69" i="22" s="1"/>
  <c r="BX69" i="16"/>
  <c r="BK69" i="22" s="1"/>
  <c r="AQ69" i="16"/>
  <c r="AH69" i="22" s="1"/>
  <c r="AO69" i="16"/>
  <c r="AR69" i="16"/>
  <c r="AI69" i="22" s="1"/>
  <c r="AN69" i="16"/>
  <c r="AF69" i="22" s="1"/>
  <c r="AP69" i="16"/>
  <c r="AM69" i="16"/>
  <c r="AE69" i="22" s="1"/>
  <c r="AL69" i="16"/>
  <c r="AD69" i="22" s="1"/>
  <c r="K69" i="9"/>
  <c r="O69" i="16"/>
  <c r="J69" i="22" s="1"/>
  <c r="N69" i="16"/>
  <c r="I69" i="22" s="1"/>
  <c r="T69" i="16"/>
  <c r="N69" i="22" s="1"/>
  <c r="S69" i="16"/>
  <c r="M69" i="22" s="1"/>
  <c r="R69" i="16"/>
  <c r="Q69" i="16"/>
  <c r="P69" i="16"/>
  <c r="K69" i="22" s="1"/>
  <c r="Y62" i="8"/>
  <c r="BB67" i="22"/>
  <c r="W70" i="9"/>
  <c r="C70" i="9"/>
  <c r="BH63" i="8"/>
  <c r="L63" i="8"/>
  <c r="A64" i="8"/>
  <c r="BE64" i="8" s="1"/>
  <c r="A43" i="1"/>
  <c r="AA64" i="8" l="1"/>
  <c r="Q64" i="8"/>
  <c r="AF64" i="8"/>
  <c r="V64" i="8"/>
  <c r="AZ64" i="8"/>
  <c r="AP64" i="8"/>
  <c r="G64" i="8"/>
  <c r="AK64" i="8"/>
  <c r="AN64" i="8" s="1"/>
  <c r="AU64" i="8"/>
  <c r="CA70" i="16"/>
  <c r="BN70" i="22" s="1"/>
  <c r="CC70" i="16"/>
  <c r="BZ70" i="16"/>
  <c r="BM70" i="22" s="1"/>
  <c r="U70" i="9"/>
  <c r="BC63" i="8"/>
  <c r="BV53" i="27" s="1"/>
  <c r="CF70" i="16"/>
  <c r="BR70" i="22" s="1"/>
  <c r="CE70" i="16"/>
  <c r="BQ70" i="22" s="1"/>
  <c r="CD70" i="16"/>
  <c r="CA67" i="22"/>
  <c r="BS53" i="27"/>
  <c r="BT53" i="27"/>
  <c r="AB52" i="27"/>
  <c r="AF52" i="27"/>
  <c r="AD52" i="27"/>
  <c r="AC52" i="27"/>
  <c r="AA52" i="27"/>
  <c r="AE52" i="27"/>
  <c r="T51" i="27"/>
  <c r="V51" i="27"/>
  <c r="W51" i="27"/>
  <c r="U51" i="27"/>
  <c r="X51" i="27"/>
  <c r="Y51" i="27"/>
  <c r="BD52" i="27"/>
  <c r="BC52" i="27"/>
  <c r="BF52" i="27"/>
  <c r="BE52" i="27"/>
  <c r="BH52" i="27"/>
  <c r="BG52" i="27"/>
  <c r="M52" i="27"/>
  <c r="Q52" i="27"/>
  <c r="O52" i="27"/>
  <c r="N52" i="27"/>
  <c r="P52" i="27"/>
  <c r="R52" i="27"/>
  <c r="BT52" i="27"/>
  <c r="BU52" i="27"/>
  <c r="BQ52" i="27"/>
  <c r="BV52" i="27"/>
  <c r="BS52" i="27"/>
  <c r="BR52" i="27"/>
  <c r="BD51" i="27"/>
  <c r="BG51" i="27"/>
  <c r="BE51" i="27"/>
  <c r="BH51" i="27"/>
  <c r="BC51" i="27"/>
  <c r="BF51" i="27"/>
  <c r="CC53" i="27"/>
  <c r="BY53" i="27"/>
  <c r="CA53" i="27"/>
  <c r="CB53" i="27"/>
  <c r="BX53" i="27"/>
  <c r="BZ53" i="27"/>
  <c r="BO52" i="27"/>
  <c r="BJ52" i="27"/>
  <c r="BN52" i="27"/>
  <c r="BM52" i="27"/>
  <c r="BK52" i="27"/>
  <c r="BL52" i="27"/>
  <c r="CE50" i="27"/>
  <c r="AW53" i="27"/>
  <c r="BA53" i="27"/>
  <c r="AZ53" i="27"/>
  <c r="AY53" i="27"/>
  <c r="AX53" i="27"/>
  <c r="AV53" i="27"/>
  <c r="G69" i="9"/>
  <c r="L69" i="22"/>
  <c r="AG70" i="22"/>
  <c r="BB68" i="22"/>
  <c r="BW70" i="22"/>
  <c r="AG69" i="22"/>
  <c r="E69" i="22"/>
  <c r="Z69" i="22"/>
  <c r="AN70" i="22"/>
  <c r="CP68" i="16"/>
  <c r="AU70" i="22"/>
  <c r="AX63" i="8"/>
  <c r="Y63" i="8"/>
  <c r="BV70" i="16"/>
  <c r="BT70" i="16"/>
  <c r="BH70" i="22" s="1"/>
  <c r="BX70" i="16"/>
  <c r="BK70" i="22" s="1"/>
  <c r="BW70" i="16"/>
  <c r="BJ70" i="22" s="1"/>
  <c r="BS70" i="16"/>
  <c r="BG70" i="22" s="1"/>
  <c r="BR70" i="16"/>
  <c r="BF70" i="22" s="1"/>
  <c r="BU70" i="16"/>
  <c r="O63" i="8"/>
  <c r="AJ70" i="16"/>
  <c r="AB70" i="22" s="1"/>
  <c r="AF70" i="16"/>
  <c r="Y70" i="22" s="1"/>
  <c r="AE70" i="16"/>
  <c r="X70" i="22" s="1"/>
  <c r="AD70" i="16"/>
  <c r="W70" i="22" s="1"/>
  <c r="AI70" i="16"/>
  <c r="AA70" i="22" s="1"/>
  <c r="AH70" i="16"/>
  <c r="AG70" i="16"/>
  <c r="BP69" i="16"/>
  <c r="BD69" i="22" s="1"/>
  <c r="BO69" i="16"/>
  <c r="BC69" i="22" s="1"/>
  <c r="BN69" i="16"/>
  <c r="BM69" i="16"/>
  <c r="BL69" i="16"/>
  <c r="BA69" i="22" s="1"/>
  <c r="BK69" i="16"/>
  <c r="AZ69" i="22" s="1"/>
  <c r="BJ69" i="16"/>
  <c r="AY69" i="22" s="1"/>
  <c r="BK61" i="8"/>
  <c r="Q69" i="9"/>
  <c r="B69" i="22"/>
  <c r="S68" i="22"/>
  <c r="J63" i="8"/>
  <c r="E70" i="9"/>
  <c r="I70" i="9"/>
  <c r="AS63" i="8"/>
  <c r="AD64" i="8"/>
  <c r="AD63" i="8"/>
  <c r="BI69" i="22"/>
  <c r="AI64" i="8"/>
  <c r="AI63" i="8"/>
  <c r="BN70" i="16"/>
  <c r="BP70" i="16"/>
  <c r="BD70" i="22" s="1"/>
  <c r="BO70" i="16"/>
  <c r="BC70" i="22" s="1"/>
  <c r="BM70" i="16"/>
  <c r="BL70" i="16"/>
  <c r="BA70" i="22" s="1"/>
  <c r="BK70" i="16"/>
  <c r="AZ70" i="22" s="1"/>
  <c r="BJ70" i="16"/>
  <c r="AY70" i="22" s="1"/>
  <c r="AS64" i="8"/>
  <c r="B70" i="22"/>
  <c r="O70" i="16"/>
  <c r="J70" i="22" s="1"/>
  <c r="N70" i="16"/>
  <c r="I70" i="22" s="1"/>
  <c r="Q70" i="16"/>
  <c r="T70" i="16"/>
  <c r="N70" i="22" s="1"/>
  <c r="S70" i="16"/>
  <c r="M70" i="22" s="1"/>
  <c r="R70" i="16"/>
  <c r="P70" i="16"/>
  <c r="K70" i="22" s="1"/>
  <c r="S70" i="9"/>
  <c r="CM71" i="16"/>
  <c r="BX71" i="22" s="1"/>
  <c r="CN71" i="16"/>
  <c r="BY71" i="22" s="1"/>
  <c r="CH71" i="16"/>
  <c r="BT71" i="22" s="1"/>
  <c r="CK71" i="16"/>
  <c r="CI71" i="16"/>
  <c r="BU71" i="22" s="1"/>
  <c r="CL71" i="16"/>
  <c r="CJ71" i="16"/>
  <c r="BV71" i="22" s="1"/>
  <c r="T62" i="8"/>
  <c r="BF71" i="16"/>
  <c r="BD71" i="16"/>
  <c r="AT71" i="22" s="1"/>
  <c r="BG71" i="16"/>
  <c r="AV71" i="22" s="1"/>
  <c r="BH71" i="16"/>
  <c r="AW71" i="22" s="1"/>
  <c r="BC71" i="16"/>
  <c r="AS71" i="22" s="1"/>
  <c r="BB71" i="16"/>
  <c r="AR71" i="22" s="1"/>
  <c r="BE71" i="16"/>
  <c r="CB71" i="16"/>
  <c r="BO71" i="22" s="1"/>
  <c r="CF71" i="16"/>
  <c r="BR71" i="22" s="1"/>
  <c r="CD71" i="16"/>
  <c r="CC71" i="16"/>
  <c r="X69" i="16"/>
  <c r="R69" i="22" s="1"/>
  <c r="AA69" i="16"/>
  <c r="T69" i="22" s="1"/>
  <c r="W69" i="16"/>
  <c r="Q69" i="22" s="1"/>
  <c r="V69" i="16"/>
  <c r="P69" i="22" s="1"/>
  <c r="Y69" i="16"/>
  <c r="Z69" i="16"/>
  <c r="AB69" i="16"/>
  <c r="U69" i="22" s="1"/>
  <c r="E70" i="22"/>
  <c r="Q70" i="9"/>
  <c r="W71" i="9"/>
  <c r="U71" i="9"/>
  <c r="L64" i="8"/>
  <c r="Y64" i="8"/>
  <c r="J64" i="8"/>
  <c r="BC64" i="8"/>
  <c r="BH64" i="8"/>
  <c r="A65" i="8"/>
  <c r="BE65" i="8" s="1"/>
  <c r="A44" i="1"/>
  <c r="AA65" i="8" l="1"/>
  <c r="CE71" i="16"/>
  <c r="BQ71" i="22" s="1"/>
  <c r="BP70" i="22"/>
  <c r="CA71" i="16"/>
  <c r="BN71" i="22" s="1"/>
  <c r="BZ71" i="16"/>
  <c r="BM71" i="22" s="1"/>
  <c r="BU53" i="27"/>
  <c r="BQ53" i="27"/>
  <c r="BR53" i="27"/>
  <c r="AU65" i="8"/>
  <c r="G65" i="8"/>
  <c r="AZ65" i="8"/>
  <c r="AF65" i="8"/>
  <c r="AI65" i="8" s="1"/>
  <c r="Q65" i="8"/>
  <c r="AK65" i="8"/>
  <c r="AP65" i="8"/>
  <c r="V65" i="8"/>
  <c r="BD54" i="27"/>
  <c r="BH54" i="27"/>
  <c r="BG54" i="27"/>
  <c r="BC54" i="27"/>
  <c r="BE54" i="27"/>
  <c r="BF54" i="27"/>
  <c r="AL53" i="27"/>
  <c r="AM53" i="27"/>
  <c r="AJ53" i="27"/>
  <c r="AI53" i="27"/>
  <c r="AK53" i="27"/>
  <c r="AH53" i="27"/>
  <c r="BV54" i="27"/>
  <c r="BU54" i="27"/>
  <c r="BT54" i="27"/>
  <c r="BQ54" i="27"/>
  <c r="BS54" i="27"/>
  <c r="BR54" i="27"/>
  <c r="O53" i="27"/>
  <c r="R53" i="27"/>
  <c r="P53" i="27"/>
  <c r="M53" i="27"/>
  <c r="N53" i="27"/>
  <c r="Q53" i="27"/>
  <c r="AF53" i="27"/>
  <c r="AE53" i="27"/>
  <c r="AA53" i="27"/>
  <c r="AC53" i="27"/>
  <c r="AB53" i="27"/>
  <c r="AD53" i="27"/>
  <c r="H54" i="27"/>
  <c r="G54" i="27"/>
  <c r="I54" i="27"/>
  <c r="F54" i="27"/>
  <c r="K54" i="27"/>
  <c r="J54" i="27"/>
  <c r="AQ53" i="27"/>
  <c r="AT53" i="27"/>
  <c r="AP53" i="27"/>
  <c r="AS53" i="27"/>
  <c r="AO53" i="27"/>
  <c r="AR53" i="27"/>
  <c r="AJ54" i="27"/>
  <c r="AH54" i="27"/>
  <c r="AL54" i="27"/>
  <c r="AK54" i="27"/>
  <c r="AI54" i="27"/>
  <c r="AM54" i="27"/>
  <c r="C71" i="9"/>
  <c r="K53" i="27"/>
  <c r="J53" i="27"/>
  <c r="H53" i="27"/>
  <c r="F53" i="27"/>
  <c r="G53" i="27"/>
  <c r="I53" i="27"/>
  <c r="S71" i="9"/>
  <c r="BJ53" i="27"/>
  <c r="BN53" i="27"/>
  <c r="BM53" i="27"/>
  <c r="BL53" i="27"/>
  <c r="BO53" i="27"/>
  <c r="BK53" i="27"/>
  <c r="CA54" i="27"/>
  <c r="CB54" i="27"/>
  <c r="BY54" i="27"/>
  <c r="BZ54" i="27"/>
  <c r="BX54" i="27"/>
  <c r="CC54" i="27"/>
  <c r="AR54" i="27"/>
  <c r="AT54" i="27"/>
  <c r="AQ54" i="27"/>
  <c r="AS54" i="27"/>
  <c r="AP54" i="27"/>
  <c r="AO54" i="27"/>
  <c r="Q71" i="9"/>
  <c r="BC53" i="27"/>
  <c r="BD53" i="27"/>
  <c r="BF53" i="27"/>
  <c r="BG53" i="27"/>
  <c r="BE53" i="27"/>
  <c r="BH53" i="27"/>
  <c r="AY54" i="27"/>
  <c r="AW54" i="27"/>
  <c r="AZ54" i="27"/>
  <c r="AV54" i="27"/>
  <c r="BA54" i="27"/>
  <c r="AX54" i="27"/>
  <c r="AB54" i="27"/>
  <c r="AA54" i="27"/>
  <c r="AD54" i="27"/>
  <c r="AF54" i="27"/>
  <c r="AC54" i="27"/>
  <c r="AE54" i="27"/>
  <c r="X52" i="27"/>
  <c r="Y52" i="27"/>
  <c r="U52" i="27"/>
  <c r="V52" i="27"/>
  <c r="T52" i="27"/>
  <c r="W52" i="27"/>
  <c r="CE51" i="27"/>
  <c r="BP71" i="22"/>
  <c r="CA68" i="22"/>
  <c r="Z70" i="22"/>
  <c r="BB69" i="22"/>
  <c r="CP69" i="16"/>
  <c r="AD72" i="16"/>
  <c r="W72" i="22" s="1"/>
  <c r="AJ72" i="16"/>
  <c r="AB72" i="22" s="1"/>
  <c r="AI72" i="16"/>
  <c r="AA72" i="22" s="1"/>
  <c r="AH72" i="16"/>
  <c r="AG72" i="16"/>
  <c r="AF72" i="16"/>
  <c r="Y72" i="22" s="1"/>
  <c r="AE72" i="16"/>
  <c r="X72" i="22" s="1"/>
  <c r="T63" i="8"/>
  <c r="BP72" i="16"/>
  <c r="BD72" i="22" s="1"/>
  <c r="BK72" i="16"/>
  <c r="AZ72" i="22" s="1"/>
  <c r="BL72" i="16"/>
  <c r="BA72" i="22" s="1"/>
  <c r="BJ72" i="16"/>
  <c r="AY72" i="22" s="1"/>
  <c r="BO72" i="16"/>
  <c r="BC72" i="22" s="1"/>
  <c r="BN72" i="16"/>
  <c r="BM72" i="16"/>
  <c r="N71" i="16"/>
  <c r="I71" i="22" s="1"/>
  <c r="O71" i="16"/>
  <c r="J71" i="22" s="1"/>
  <c r="T71" i="16"/>
  <c r="N71" i="22" s="1"/>
  <c r="S71" i="16"/>
  <c r="M71" i="22" s="1"/>
  <c r="R71" i="16"/>
  <c r="Q71" i="16"/>
  <c r="P71" i="16"/>
  <c r="K71" i="22" s="1"/>
  <c r="O64" i="8"/>
  <c r="E71" i="9"/>
  <c r="S69" i="22"/>
  <c r="BW71" i="22"/>
  <c r="BF72" i="16"/>
  <c r="BD72" i="16"/>
  <c r="AT72" i="22" s="1"/>
  <c r="BE72" i="16"/>
  <c r="BG72" i="16"/>
  <c r="AV72" i="22" s="1"/>
  <c r="BH72" i="16"/>
  <c r="AW72" i="22" s="1"/>
  <c r="BC72" i="16"/>
  <c r="AS72" i="22" s="1"/>
  <c r="BB72" i="16"/>
  <c r="AR72" i="22" s="1"/>
  <c r="AU72" i="16"/>
  <c r="AL72" i="22" s="1"/>
  <c r="AY72" i="16"/>
  <c r="AO72" i="22" s="1"/>
  <c r="AT72" i="16"/>
  <c r="AK72" i="22" s="1"/>
  <c r="AW72" i="16"/>
  <c r="AV72" i="16"/>
  <c r="AM72" i="22" s="1"/>
  <c r="AZ72" i="16"/>
  <c r="AP72" i="22" s="1"/>
  <c r="AX72" i="16"/>
  <c r="M72" i="9"/>
  <c r="Q72" i="9"/>
  <c r="AG71" i="16"/>
  <c r="AF71" i="16"/>
  <c r="Y71" i="22" s="1"/>
  <c r="AE71" i="16"/>
  <c r="X71" i="22" s="1"/>
  <c r="AJ71" i="16"/>
  <c r="AB71" i="22" s="1"/>
  <c r="AI71" i="16"/>
  <c r="AA71" i="22" s="1"/>
  <c r="AH71" i="16"/>
  <c r="AD71" i="16"/>
  <c r="W71" i="22" s="1"/>
  <c r="BI70" i="22"/>
  <c r="BX71" i="16"/>
  <c r="BK71" i="22" s="1"/>
  <c r="BV71" i="16"/>
  <c r="BW71" i="16"/>
  <c r="BJ71" i="22" s="1"/>
  <c r="BS71" i="16"/>
  <c r="BG71" i="22" s="1"/>
  <c r="BR71" i="16"/>
  <c r="BF71" i="22" s="1"/>
  <c r="BU71" i="16"/>
  <c r="BT71" i="16"/>
  <c r="BH71" i="22" s="1"/>
  <c r="AA70" i="16"/>
  <c r="T70" i="22" s="1"/>
  <c r="Z70" i="16"/>
  <c r="W70" i="16"/>
  <c r="Q70" i="22" s="1"/>
  <c r="V70" i="16"/>
  <c r="P70" i="22" s="1"/>
  <c r="Y70" i="16"/>
  <c r="AB70" i="16"/>
  <c r="U70" i="22" s="1"/>
  <c r="X70" i="16"/>
  <c r="R70" i="22" s="1"/>
  <c r="BB70" i="22"/>
  <c r="AR71" i="16"/>
  <c r="AI71" i="22" s="1"/>
  <c r="AN71" i="16"/>
  <c r="AF71" i="22" s="1"/>
  <c r="AQ71" i="16"/>
  <c r="AH71" i="22" s="1"/>
  <c r="AP71" i="16"/>
  <c r="AM71" i="16"/>
  <c r="AE71" i="22" s="1"/>
  <c r="AL71" i="16"/>
  <c r="AD71" i="22" s="1"/>
  <c r="AO71" i="16"/>
  <c r="K71" i="9"/>
  <c r="BK71" i="16"/>
  <c r="AZ71" i="22" s="1"/>
  <c r="BP71" i="16"/>
  <c r="BD71" i="22" s="1"/>
  <c r="BO71" i="16"/>
  <c r="BC71" i="22" s="1"/>
  <c r="BN71" i="16"/>
  <c r="BL71" i="16"/>
  <c r="BA71" i="22" s="1"/>
  <c r="BJ71" i="16"/>
  <c r="AY71" i="22" s="1"/>
  <c r="BM71" i="16"/>
  <c r="AS65" i="8"/>
  <c r="CM72" i="16"/>
  <c r="BX72" i="22" s="1"/>
  <c r="CN72" i="16"/>
  <c r="BY72" i="22" s="1"/>
  <c r="CH72" i="16"/>
  <c r="BT72" i="22" s="1"/>
  <c r="CK72" i="16"/>
  <c r="CI72" i="16"/>
  <c r="BU72" i="22" s="1"/>
  <c r="CJ72" i="16"/>
  <c r="BV72" i="22" s="1"/>
  <c r="CL72" i="16"/>
  <c r="AX71" i="16"/>
  <c r="AT71" i="16"/>
  <c r="AK71" i="22" s="1"/>
  <c r="AW71" i="16"/>
  <c r="AU71" i="16"/>
  <c r="AL71" i="22" s="1"/>
  <c r="AY71" i="16"/>
  <c r="AO71" i="22" s="1"/>
  <c r="AZ71" i="16"/>
  <c r="AP71" i="22" s="1"/>
  <c r="AV71" i="16"/>
  <c r="AM71" i="22" s="1"/>
  <c r="M71" i="9"/>
  <c r="I71" i="9"/>
  <c r="L70" i="22"/>
  <c r="I71" i="16"/>
  <c r="K71" i="16"/>
  <c r="F71" i="22" s="1"/>
  <c r="L71" i="16"/>
  <c r="G71" i="22" s="1"/>
  <c r="H71" i="16"/>
  <c r="D71" i="22" s="1"/>
  <c r="F71" i="16"/>
  <c r="G71" i="16"/>
  <c r="C71" i="22" s="1"/>
  <c r="J71" i="16"/>
  <c r="CD72" i="16"/>
  <c r="CB72" i="16"/>
  <c r="BO72" i="22" s="1"/>
  <c r="CE72" i="16"/>
  <c r="BQ72" i="22" s="1"/>
  <c r="CC72" i="16"/>
  <c r="CF72" i="16"/>
  <c r="BR72" i="22" s="1"/>
  <c r="CA72" i="16"/>
  <c r="BN72" i="22" s="1"/>
  <c r="BZ72" i="16"/>
  <c r="BM72" i="22" s="1"/>
  <c r="F72" i="16"/>
  <c r="I72" i="16"/>
  <c r="H72" i="16"/>
  <c r="D72" i="22" s="1"/>
  <c r="L72" i="16"/>
  <c r="G72" i="22" s="1"/>
  <c r="K72" i="16"/>
  <c r="F72" i="22" s="1"/>
  <c r="G72" i="16"/>
  <c r="C72" i="22" s="1"/>
  <c r="J72" i="16"/>
  <c r="AX64" i="8"/>
  <c r="AU71" i="22"/>
  <c r="G70" i="9"/>
  <c r="AR72" i="16"/>
  <c r="AI72" i="22" s="1"/>
  <c r="AP72" i="16"/>
  <c r="AN72" i="16"/>
  <c r="AF72" i="22" s="1"/>
  <c r="AM72" i="16"/>
  <c r="AE72" i="22" s="1"/>
  <c r="AL72" i="16"/>
  <c r="AD72" i="22" s="1"/>
  <c r="AQ72" i="16"/>
  <c r="AH72" i="22" s="1"/>
  <c r="AO72" i="16"/>
  <c r="K72" i="9"/>
  <c r="BK62" i="8"/>
  <c r="W72" i="9"/>
  <c r="U72" i="9"/>
  <c r="C72" i="9"/>
  <c r="I72" i="9"/>
  <c r="L65" i="8"/>
  <c r="AN65" i="8"/>
  <c r="BH65" i="8"/>
  <c r="BC65" i="8"/>
  <c r="A66" i="8"/>
  <c r="BE66" i="8" s="1"/>
  <c r="A45" i="1"/>
  <c r="AA66" i="8" l="1"/>
  <c r="Z72" i="22"/>
  <c r="AP66" i="8"/>
  <c r="Q66" i="8"/>
  <c r="AZ66" i="8"/>
  <c r="AU66" i="8"/>
  <c r="V66" i="8"/>
  <c r="AK66" i="8"/>
  <c r="AF66" i="8"/>
  <c r="G66" i="8"/>
  <c r="BY55" i="27"/>
  <c r="BZ55" i="27"/>
  <c r="CA55" i="27"/>
  <c r="CC55" i="27"/>
  <c r="BX55" i="27"/>
  <c r="CB55" i="27"/>
  <c r="Q73" i="9"/>
  <c r="BH55" i="27"/>
  <c r="BG55" i="27"/>
  <c r="BE55" i="27"/>
  <c r="BD55" i="27"/>
  <c r="BF55" i="27"/>
  <c r="BC55" i="27"/>
  <c r="E72" i="9"/>
  <c r="Q54" i="27"/>
  <c r="P54" i="27"/>
  <c r="R54" i="27"/>
  <c r="N54" i="27"/>
  <c r="M54" i="27"/>
  <c r="O54" i="27"/>
  <c r="AQ55" i="27"/>
  <c r="AS55" i="27"/>
  <c r="AP55" i="27"/>
  <c r="AT55" i="27"/>
  <c r="AR55" i="27"/>
  <c r="AO55" i="27"/>
  <c r="BR55" i="27"/>
  <c r="BS55" i="27"/>
  <c r="BV55" i="27"/>
  <c r="BT55" i="27"/>
  <c r="BU55" i="27"/>
  <c r="BQ55" i="27"/>
  <c r="AW55" i="27"/>
  <c r="AY55" i="27"/>
  <c r="AV55" i="27"/>
  <c r="BA55" i="27"/>
  <c r="AZ55" i="27"/>
  <c r="AX55" i="27"/>
  <c r="S72" i="9"/>
  <c r="BO54" i="27"/>
  <c r="BM54" i="27"/>
  <c r="BJ54" i="27"/>
  <c r="BN54" i="27"/>
  <c r="BL54" i="27"/>
  <c r="BK54" i="27"/>
  <c r="BK63" i="8"/>
  <c r="V53" i="27"/>
  <c r="T53" i="27"/>
  <c r="W53" i="27"/>
  <c r="U53" i="27"/>
  <c r="Y53" i="27"/>
  <c r="X53" i="27"/>
  <c r="CE52" i="27"/>
  <c r="CA69" i="22"/>
  <c r="G71" i="9"/>
  <c r="E72" i="22"/>
  <c r="AN72" i="22"/>
  <c r="AU72" i="22"/>
  <c r="L71" i="22"/>
  <c r="E71" i="22"/>
  <c r="AN71" i="22"/>
  <c r="Z71" i="22"/>
  <c r="BB71" i="22"/>
  <c r="BH73" i="16"/>
  <c r="AW73" i="22" s="1"/>
  <c r="BC73" i="16"/>
  <c r="AS73" i="22" s="1"/>
  <c r="BF73" i="16"/>
  <c r="BG73" i="16"/>
  <c r="AV73" i="22" s="1"/>
  <c r="BB73" i="16"/>
  <c r="AR73" i="22" s="1"/>
  <c r="BD73" i="16"/>
  <c r="AT73" i="22" s="1"/>
  <c r="BE73" i="16"/>
  <c r="O65" i="8"/>
  <c r="AS66" i="8"/>
  <c r="AX65" i="8"/>
  <c r="B71" i="22"/>
  <c r="AD66" i="8"/>
  <c r="AD65" i="8"/>
  <c r="S70" i="22"/>
  <c r="CA70" i="22" s="1"/>
  <c r="BB72" i="22"/>
  <c r="Y65" i="8"/>
  <c r="CA73" i="16"/>
  <c r="BN73" i="22" s="1"/>
  <c r="CD73" i="16"/>
  <c r="CB73" i="16"/>
  <c r="BO73" i="22" s="1"/>
  <c r="CF73" i="16"/>
  <c r="BR73" i="22" s="1"/>
  <c r="BZ73" i="16"/>
  <c r="BM73" i="22" s="1"/>
  <c r="CE73" i="16"/>
  <c r="BQ73" i="22" s="1"/>
  <c r="CC73" i="16"/>
  <c r="T64" i="8"/>
  <c r="CP70" i="16"/>
  <c r="BP72" i="22"/>
  <c r="AG71" i="22"/>
  <c r="BI71" i="22"/>
  <c r="BU72" i="16"/>
  <c r="BX72" i="16"/>
  <c r="BK72" i="22" s="1"/>
  <c r="BV72" i="16"/>
  <c r="BW72" i="16"/>
  <c r="BJ72" i="22" s="1"/>
  <c r="BS72" i="16"/>
  <c r="BG72" i="22" s="1"/>
  <c r="BR72" i="16"/>
  <c r="BF72" i="22" s="1"/>
  <c r="BT72" i="16"/>
  <c r="BH72" i="22" s="1"/>
  <c r="B72" i="22"/>
  <c r="BM73" i="16"/>
  <c r="BJ73" i="16"/>
  <c r="AY73" i="22" s="1"/>
  <c r="BP73" i="16"/>
  <c r="BD73" i="22" s="1"/>
  <c r="BN73" i="16"/>
  <c r="BK73" i="16"/>
  <c r="AZ73" i="22" s="1"/>
  <c r="BO73" i="16"/>
  <c r="BC73" i="22" s="1"/>
  <c r="BL73" i="16"/>
  <c r="BA73" i="22" s="1"/>
  <c r="AZ73" i="16"/>
  <c r="AP73" i="22" s="1"/>
  <c r="AW73" i="16"/>
  <c r="AV73" i="16"/>
  <c r="AM73" i="22" s="1"/>
  <c r="AU73" i="16"/>
  <c r="AL73" i="22" s="1"/>
  <c r="AY73" i="16"/>
  <c r="AO73" i="22" s="1"/>
  <c r="AT73" i="16"/>
  <c r="AK73" i="22" s="1"/>
  <c r="AX73" i="16"/>
  <c r="M73" i="9"/>
  <c r="CM73" i="16"/>
  <c r="BX73" i="22" s="1"/>
  <c r="CN73" i="16"/>
  <c r="BY73" i="22" s="1"/>
  <c r="CJ73" i="16"/>
  <c r="BV73" i="22" s="1"/>
  <c r="CH73" i="16"/>
  <c r="BT73" i="22" s="1"/>
  <c r="CK73" i="16"/>
  <c r="CL73" i="16"/>
  <c r="CI73" i="16"/>
  <c r="BU73" i="22" s="1"/>
  <c r="J65" i="8"/>
  <c r="AG72" i="22"/>
  <c r="BW72" i="22"/>
  <c r="N72" i="16"/>
  <c r="I72" i="22" s="1"/>
  <c r="O72" i="16"/>
  <c r="J72" i="22" s="1"/>
  <c r="S72" i="16"/>
  <c r="M72" i="22" s="1"/>
  <c r="T72" i="16"/>
  <c r="N72" i="22" s="1"/>
  <c r="R72" i="16"/>
  <c r="Q72" i="16"/>
  <c r="P72" i="16"/>
  <c r="K72" i="22" s="1"/>
  <c r="W71" i="16"/>
  <c r="Q71" i="22" s="1"/>
  <c r="Z71" i="16"/>
  <c r="AA71" i="16"/>
  <c r="T71" i="22" s="1"/>
  <c r="V71" i="16"/>
  <c r="P71" i="22" s="1"/>
  <c r="AB71" i="16"/>
  <c r="U71" i="22" s="1"/>
  <c r="Y71" i="16"/>
  <c r="X71" i="16"/>
  <c r="R71" i="22" s="1"/>
  <c r="BH66" i="8"/>
  <c r="W73" i="9"/>
  <c r="U73" i="9"/>
  <c r="BC66" i="8"/>
  <c r="AI66" i="8"/>
  <c r="J66" i="8"/>
  <c r="Y66" i="8"/>
  <c r="AN66" i="8"/>
  <c r="L66" i="8"/>
  <c r="A67" i="8"/>
  <c r="BE67" i="8" s="1"/>
  <c r="A46" i="1"/>
  <c r="AA67" i="8" l="1"/>
  <c r="AF67" i="8"/>
  <c r="V67" i="8"/>
  <c r="AZ67" i="8"/>
  <c r="BC67" i="8" s="1"/>
  <c r="AP67" i="8"/>
  <c r="AS67" i="8" s="1"/>
  <c r="G67" i="8"/>
  <c r="AK67" i="8"/>
  <c r="AU67" i="8"/>
  <c r="Q67" i="8"/>
  <c r="BQ56" i="27"/>
  <c r="BR56" i="27"/>
  <c r="BV56" i="27"/>
  <c r="BU56" i="27"/>
  <c r="BS56" i="27"/>
  <c r="BT56" i="27"/>
  <c r="AI56" i="27"/>
  <c r="AL56" i="27"/>
  <c r="AH56" i="27"/>
  <c r="AM56" i="27"/>
  <c r="AJ56" i="27"/>
  <c r="AK56" i="27"/>
  <c r="AR56" i="27"/>
  <c r="AS56" i="27"/>
  <c r="AT56" i="27"/>
  <c r="AQ56" i="27"/>
  <c r="AO56" i="27"/>
  <c r="AP56" i="27"/>
  <c r="AI55" i="27"/>
  <c r="AK55" i="27"/>
  <c r="AJ55" i="27"/>
  <c r="AL55" i="27"/>
  <c r="AH55" i="27"/>
  <c r="AM55" i="27"/>
  <c r="BC56" i="27"/>
  <c r="BG56" i="27"/>
  <c r="BD56" i="27"/>
  <c r="BF56" i="27"/>
  <c r="BH56" i="27"/>
  <c r="BE56" i="27"/>
  <c r="CE53" i="27"/>
  <c r="AZ56" i="27"/>
  <c r="AX56" i="27"/>
  <c r="BA56" i="27"/>
  <c r="AV56" i="27"/>
  <c r="AW56" i="27"/>
  <c r="AY56" i="27"/>
  <c r="BZ56" i="27"/>
  <c r="CA56" i="27"/>
  <c r="CB56" i="27"/>
  <c r="BY56" i="27"/>
  <c r="BX56" i="27"/>
  <c r="CC56" i="27"/>
  <c r="G72" i="9"/>
  <c r="V54" i="27"/>
  <c r="X54" i="27"/>
  <c r="Y54" i="27"/>
  <c r="U54" i="27"/>
  <c r="T54" i="27"/>
  <c r="W54" i="27"/>
  <c r="AB55" i="27"/>
  <c r="AF55" i="27"/>
  <c r="AE55" i="27"/>
  <c r="AA55" i="27"/>
  <c r="AC55" i="27"/>
  <c r="AD55" i="27"/>
  <c r="P55" i="27"/>
  <c r="N55" i="27"/>
  <c r="R55" i="27"/>
  <c r="Q55" i="27"/>
  <c r="O55" i="27"/>
  <c r="M55" i="27"/>
  <c r="AF56" i="27"/>
  <c r="AD56" i="27"/>
  <c r="AC56" i="27"/>
  <c r="AE56" i="27"/>
  <c r="AB56" i="27"/>
  <c r="AA56" i="27"/>
  <c r="K55" i="27"/>
  <c r="F55" i="27"/>
  <c r="J55" i="27"/>
  <c r="H55" i="27"/>
  <c r="G55" i="27"/>
  <c r="I55" i="27"/>
  <c r="H56" i="27"/>
  <c r="I56" i="27"/>
  <c r="K56" i="27"/>
  <c r="J56" i="27"/>
  <c r="F56" i="27"/>
  <c r="G56" i="27"/>
  <c r="S73" i="9"/>
  <c r="BM55" i="27"/>
  <c r="BO55" i="27"/>
  <c r="BN55" i="27"/>
  <c r="BJ55" i="27"/>
  <c r="BK55" i="27"/>
  <c r="BL55" i="27"/>
  <c r="BB73" i="22"/>
  <c r="L72" i="22"/>
  <c r="BW73" i="22"/>
  <c r="BP73" i="22"/>
  <c r="AN73" i="22"/>
  <c r="BJ74" i="16"/>
  <c r="AY74" i="22" s="1"/>
  <c r="BP74" i="16"/>
  <c r="BD74" i="22" s="1"/>
  <c r="BO74" i="16"/>
  <c r="BC74" i="22" s="1"/>
  <c r="BN74" i="16"/>
  <c r="BM74" i="16"/>
  <c r="BK74" i="16"/>
  <c r="AZ74" i="22" s="1"/>
  <c r="BL74" i="16"/>
  <c r="BA74" i="22" s="1"/>
  <c r="S71" i="22"/>
  <c r="CA71" i="22" s="1"/>
  <c r="O66" i="8"/>
  <c r="CP71" i="16"/>
  <c r="AU73" i="22"/>
  <c r="Z72" i="16"/>
  <c r="AB72" i="16"/>
  <c r="U72" i="22" s="1"/>
  <c r="AA72" i="16"/>
  <c r="T72" i="22" s="1"/>
  <c r="W72" i="16"/>
  <c r="Q72" i="22" s="1"/>
  <c r="X72" i="16"/>
  <c r="R72" i="22" s="1"/>
  <c r="Y72" i="16"/>
  <c r="V72" i="16"/>
  <c r="P72" i="22" s="1"/>
  <c r="BK64" i="8"/>
  <c r="AI73" i="16"/>
  <c r="AA73" i="22" s="1"/>
  <c r="AJ73" i="16"/>
  <c r="AB73" i="22" s="1"/>
  <c r="AH73" i="16"/>
  <c r="AG73" i="16"/>
  <c r="AF73" i="16"/>
  <c r="Y73" i="22" s="1"/>
  <c r="AE73" i="16"/>
  <c r="X73" i="22" s="1"/>
  <c r="AD73" i="16"/>
  <c r="W73" i="22" s="1"/>
  <c r="H74" i="16"/>
  <c r="D74" i="22" s="1"/>
  <c r="K74" i="16"/>
  <c r="F74" i="22" s="1"/>
  <c r="L74" i="16"/>
  <c r="G74" i="22" s="1"/>
  <c r="F74" i="16"/>
  <c r="G74" i="16"/>
  <c r="C74" i="22" s="1"/>
  <c r="I74" i="16"/>
  <c r="J74" i="16"/>
  <c r="BI72" i="22"/>
  <c r="CF74" i="16"/>
  <c r="BR74" i="22" s="1"/>
  <c r="CA74" i="16"/>
  <c r="BN74" i="22" s="1"/>
  <c r="CD74" i="16"/>
  <c r="CE74" i="16"/>
  <c r="BQ74" i="22" s="1"/>
  <c r="BZ74" i="16"/>
  <c r="BM74" i="22" s="1"/>
  <c r="CC74" i="16"/>
  <c r="CB74" i="16"/>
  <c r="BO74" i="22" s="1"/>
  <c r="N73" i="16"/>
  <c r="I73" i="22" s="1"/>
  <c r="O73" i="16"/>
  <c r="J73" i="22" s="1"/>
  <c r="P73" i="16"/>
  <c r="K73" i="22" s="1"/>
  <c r="T73" i="16"/>
  <c r="N73" i="22" s="1"/>
  <c r="S73" i="16"/>
  <c r="M73" i="22" s="1"/>
  <c r="R73" i="16"/>
  <c r="Q73" i="16"/>
  <c r="BH74" i="16"/>
  <c r="AW74" i="22" s="1"/>
  <c r="BF74" i="16"/>
  <c r="BD74" i="16"/>
  <c r="AT74" i="22" s="1"/>
  <c r="BG74" i="16"/>
  <c r="AV74" i="22" s="1"/>
  <c r="BE74" i="16"/>
  <c r="BC74" i="16"/>
  <c r="AS74" i="22" s="1"/>
  <c r="BB74" i="16"/>
  <c r="AR74" i="22" s="1"/>
  <c r="AF74" i="16"/>
  <c r="Y74" i="22" s="1"/>
  <c r="AJ74" i="16"/>
  <c r="AB74" i="22" s="1"/>
  <c r="AI74" i="16"/>
  <c r="AA74" i="22" s="1"/>
  <c r="AH74" i="16"/>
  <c r="AE74" i="16"/>
  <c r="X74" i="22" s="1"/>
  <c r="AG74" i="16"/>
  <c r="AD74" i="16"/>
  <c r="W74" i="22" s="1"/>
  <c r="BU73" i="16"/>
  <c r="BX73" i="16"/>
  <c r="BK73" i="22" s="1"/>
  <c r="BT73" i="16"/>
  <c r="BH73" i="22" s="1"/>
  <c r="BW73" i="16"/>
  <c r="BJ73" i="22" s="1"/>
  <c r="BV73" i="16"/>
  <c r="BS73" i="16"/>
  <c r="BG73" i="22" s="1"/>
  <c r="BR73" i="16"/>
  <c r="BF73" i="22" s="1"/>
  <c r="CM74" i="16"/>
  <c r="BX74" i="22" s="1"/>
  <c r="CN74" i="16"/>
  <c r="BY74" i="22" s="1"/>
  <c r="CJ74" i="16"/>
  <c r="BV74" i="22" s="1"/>
  <c r="CH74" i="16"/>
  <c r="BT74" i="22" s="1"/>
  <c r="CI74" i="16"/>
  <c r="BU74" i="22" s="1"/>
  <c r="CK74" i="16"/>
  <c r="CL74" i="16"/>
  <c r="I73" i="9"/>
  <c r="AW74" i="16"/>
  <c r="AY74" i="16"/>
  <c r="AO74" i="22" s="1"/>
  <c r="AV74" i="16"/>
  <c r="AM74" i="22" s="1"/>
  <c r="AX74" i="16"/>
  <c r="AZ74" i="16"/>
  <c r="AP74" i="22" s="1"/>
  <c r="AT74" i="16"/>
  <c r="AK74" i="22" s="1"/>
  <c r="AU74" i="16"/>
  <c r="AL74" i="22" s="1"/>
  <c r="M74" i="9"/>
  <c r="K73" i="16"/>
  <c r="F73" i="22" s="1"/>
  <c r="H73" i="16"/>
  <c r="D73" i="22" s="1"/>
  <c r="F73" i="16"/>
  <c r="G73" i="16"/>
  <c r="C73" i="22" s="1"/>
  <c r="I73" i="16"/>
  <c r="L73" i="16"/>
  <c r="G73" i="22" s="1"/>
  <c r="J73" i="16"/>
  <c r="C73" i="9"/>
  <c r="Q74" i="9"/>
  <c r="AX66" i="8"/>
  <c r="AP73" i="16"/>
  <c r="AR73" i="16"/>
  <c r="AI73" i="22" s="1"/>
  <c r="AM73" i="16"/>
  <c r="AE73" i="22" s="1"/>
  <c r="AL73" i="16"/>
  <c r="AD73" i="22" s="1"/>
  <c r="AO73" i="16"/>
  <c r="AN73" i="16"/>
  <c r="AF73" i="22" s="1"/>
  <c r="AQ73" i="16"/>
  <c r="AH73" i="22" s="1"/>
  <c r="K73" i="9"/>
  <c r="T65" i="8"/>
  <c r="AM74" i="16"/>
  <c r="AE74" i="22" s="1"/>
  <c r="AP74" i="16"/>
  <c r="AO74" i="16"/>
  <c r="AR74" i="16"/>
  <c r="AI74" i="22" s="1"/>
  <c r="AL74" i="16"/>
  <c r="AD74" i="22" s="1"/>
  <c r="AN74" i="16"/>
  <c r="AF74" i="22" s="1"/>
  <c r="AQ74" i="16"/>
  <c r="AH74" i="22" s="1"/>
  <c r="K74" i="9"/>
  <c r="E73" i="9"/>
  <c r="W74" i="9"/>
  <c r="U74" i="9"/>
  <c r="I74" i="9"/>
  <c r="C74" i="9"/>
  <c r="AI67" i="8"/>
  <c r="L67" i="8"/>
  <c r="O67" i="8" s="1"/>
  <c r="BH67" i="8"/>
  <c r="AN67" i="8"/>
  <c r="A68" i="8"/>
  <c r="BE68" i="8" s="1"/>
  <c r="A47" i="1"/>
  <c r="AA68" i="8" l="1"/>
  <c r="AU68" i="8"/>
  <c r="G68" i="8"/>
  <c r="AZ68" i="8"/>
  <c r="BC68" i="8" s="1"/>
  <c r="AF68" i="8"/>
  <c r="Q68" i="8"/>
  <c r="AK68" i="8"/>
  <c r="AP68" i="8"/>
  <c r="V68" i="8"/>
  <c r="BB74" i="22"/>
  <c r="AO57" i="27"/>
  <c r="AT57" i="27"/>
  <c r="AP57" i="27"/>
  <c r="AS57" i="27"/>
  <c r="AR57" i="27"/>
  <c r="AQ57" i="27"/>
  <c r="Q75" i="9"/>
  <c r="BF57" i="27"/>
  <c r="BE57" i="27"/>
  <c r="BD57" i="27"/>
  <c r="BH57" i="27"/>
  <c r="BC57" i="27"/>
  <c r="BG57" i="27"/>
  <c r="BK65" i="8"/>
  <c r="X55" i="27"/>
  <c r="Y55" i="27"/>
  <c r="V55" i="27"/>
  <c r="U55" i="27"/>
  <c r="W55" i="27"/>
  <c r="T55" i="27"/>
  <c r="BR57" i="27"/>
  <c r="BV57" i="27"/>
  <c r="BS57" i="27"/>
  <c r="BQ57" i="27"/>
  <c r="BT57" i="27"/>
  <c r="BU57" i="27"/>
  <c r="BZ57" i="27"/>
  <c r="CA57" i="27"/>
  <c r="CC57" i="27"/>
  <c r="BY57" i="27"/>
  <c r="BX57" i="27"/>
  <c r="CB57" i="27"/>
  <c r="E74" i="9"/>
  <c r="Q56" i="27"/>
  <c r="N56" i="27"/>
  <c r="O56" i="27"/>
  <c r="M56" i="27"/>
  <c r="P56" i="27"/>
  <c r="R56" i="27"/>
  <c r="BA57" i="27"/>
  <c r="AW57" i="27"/>
  <c r="AY57" i="27"/>
  <c r="AZ57" i="27"/>
  <c r="AX57" i="27"/>
  <c r="AV57" i="27"/>
  <c r="R57" i="27"/>
  <c r="N57" i="27"/>
  <c r="Q57" i="27"/>
  <c r="P57" i="27"/>
  <c r="M57" i="27"/>
  <c r="O57" i="27"/>
  <c r="BO56" i="27"/>
  <c r="BL56" i="27"/>
  <c r="BN56" i="27"/>
  <c r="BK56" i="27"/>
  <c r="BM56" i="27"/>
  <c r="BJ56" i="27"/>
  <c r="CE54" i="27"/>
  <c r="AU74" i="22"/>
  <c r="AG74" i="22"/>
  <c r="Z73" i="22"/>
  <c r="BP74" i="22"/>
  <c r="AG73" i="22"/>
  <c r="E74" i="22"/>
  <c r="L73" i="22"/>
  <c r="CP72" i="16"/>
  <c r="BI73" i="22"/>
  <c r="BW74" i="16"/>
  <c r="BJ74" i="22" s="1"/>
  <c r="BU74" i="16"/>
  <c r="BX74" i="16"/>
  <c r="BK74" i="22" s="1"/>
  <c r="BV74" i="16"/>
  <c r="BS74" i="16"/>
  <c r="BG74" i="22" s="1"/>
  <c r="BT74" i="16"/>
  <c r="BH74" i="22" s="1"/>
  <c r="BR74" i="16"/>
  <c r="BF74" i="22" s="1"/>
  <c r="T66" i="8"/>
  <c r="AY75" i="16"/>
  <c r="AO75" i="22" s="1"/>
  <c r="AX75" i="16"/>
  <c r="AV75" i="16"/>
  <c r="AM75" i="22" s="1"/>
  <c r="AT75" i="16"/>
  <c r="AK75" i="22" s="1"/>
  <c r="AW75" i="16"/>
  <c r="AU75" i="16"/>
  <c r="AL75" i="22" s="1"/>
  <c r="AZ75" i="16"/>
  <c r="AP75" i="22" s="1"/>
  <c r="M75" i="9"/>
  <c r="AN74" i="22"/>
  <c r="BE75" i="16"/>
  <c r="BH75" i="16"/>
  <c r="AW75" i="22" s="1"/>
  <c r="BC75" i="16"/>
  <c r="AS75" i="22" s="1"/>
  <c r="BG75" i="16"/>
  <c r="AV75" i="22" s="1"/>
  <c r="BF75" i="16"/>
  <c r="BD75" i="16"/>
  <c r="AT75" i="22" s="1"/>
  <c r="BB75" i="16"/>
  <c r="AR75" i="22" s="1"/>
  <c r="Z74" i="22"/>
  <c r="S72" i="22"/>
  <c r="CA72" i="22" s="1"/>
  <c r="N74" i="16"/>
  <c r="I74" i="22" s="1"/>
  <c r="O74" i="16"/>
  <c r="J74" i="22" s="1"/>
  <c r="T74" i="16"/>
  <c r="N74" i="22" s="1"/>
  <c r="R74" i="16"/>
  <c r="Q74" i="16"/>
  <c r="S74" i="16"/>
  <c r="M74" i="22" s="1"/>
  <c r="P74" i="16"/>
  <c r="K74" i="22" s="1"/>
  <c r="AD68" i="8"/>
  <c r="AD67" i="8"/>
  <c r="S74" i="9"/>
  <c r="CC75" i="16"/>
  <c r="CF75" i="16"/>
  <c r="BR75" i="22" s="1"/>
  <c r="CA75" i="16"/>
  <c r="BN75" i="22" s="1"/>
  <c r="CD75" i="16"/>
  <c r="BZ75" i="16"/>
  <c r="BM75" i="22" s="1"/>
  <c r="CE75" i="16"/>
  <c r="BQ75" i="22" s="1"/>
  <c r="CB75" i="16"/>
  <c r="BO75" i="22" s="1"/>
  <c r="Z73" i="16"/>
  <c r="Y73" i="16"/>
  <c r="AB73" i="16"/>
  <c r="U73" i="22" s="1"/>
  <c r="AA73" i="16"/>
  <c r="T73" i="22" s="1"/>
  <c r="W73" i="16"/>
  <c r="Q73" i="22" s="1"/>
  <c r="X73" i="16"/>
  <c r="R73" i="22" s="1"/>
  <c r="V73" i="16"/>
  <c r="P73" i="22" s="1"/>
  <c r="AX67" i="8"/>
  <c r="BO75" i="16"/>
  <c r="BC75" i="22" s="1"/>
  <c r="BL75" i="16"/>
  <c r="BA75" i="22" s="1"/>
  <c r="BK75" i="16"/>
  <c r="AZ75" i="22" s="1"/>
  <c r="BJ75" i="16"/>
  <c r="AY75" i="22" s="1"/>
  <c r="BP75" i="16"/>
  <c r="BD75" i="22" s="1"/>
  <c r="BM75" i="16"/>
  <c r="BN75" i="16"/>
  <c r="N75" i="16"/>
  <c r="I75" i="22" s="1"/>
  <c r="O75" i="16"/>
  <c r="J75" i="22" s="1"/>
  <c r="R75" i="16"/>
  <c r="Q75" i="16"/>
  <c r="T75" i="16"/>
  <c r="N75" i="22" s="1"/>
  <c r="S75" i="16"/>
  <c r="M75" i="22" s="1"/>
  <c r="P75" i="16"/>
  <c r="K75" i="22" s="1"/>
  <c r="B73" i="22"/>
  <c r="AS68" i="8"/>
  <c r="J67" i="8"/>
  <c r="CM75" i="16"/>
  <c r="BX75" i="22" s="1"/>
  <c r="CN75" i="16"/>
  <c r="BY75" i="22" s="1"/>
  <c r="CL75" i="16"/>
  <c r="CJ75" i="16"/>
  <c r="BV75" i="22" s="1"/>
  <c r="CH75" i="16"/>
  <c r="BT75" i="22" s="1"/>
  <c r="CI75" i="16"/>
  <c r="BU75" i="22" s="1"/>
  <c r="CK75" i="16"/>
  <c r="BW74" i="22"/>
  <c r="Y67" i="8"/>
  <c r="G73" i="9"/>
  <c r="E73" i="22"/>
  <c r="B74" i="22"/>
  <c r="W75" i="9"/>
  <c r="U75" i="9"/>
  <c r="L68" i="8"/>
  <c r="E75" i="9"/>
  <c r="AN68" i="8"/>
  <c r="BH68" i="8"/>
  <c r="A69" i="8"/>
  <c r="BE69" i="8" s="1"/>
  <c r="A48" i="1"/>
  <c r="AA69" i="8" l="1"/>
  <c r="V69" i="8"/>
  <c r="AK69" i="8"/>
  <c r="AF69" i="8"/>
  <c r="G69" i="8"/>
  <c r="AI68" i="8"/>
  <c r="AO58" i="27" s="1"/>
  <c r="J68" i="8"/>
  <c r="G58" i="27" s="1"/>
  <c r="AP69" i="8"/>
  <c r="Q69" i="8"/>
  <c r="AZ69" i="8"/>
  <c r="AU69" i="8"/>
  <c r="X56" i="27"/>
  <c r="V56" i="27"/>
  <c r="T56" i="27"/>
  <c r="U56" i="27"/>
  <c r="W56" i="27"/>
  <c r="Y56" i="27"/>
  <c r="CB58" i="27"/>
  <c r="BY58" i="27"/>
  <c r="CA58" i="27"/>
  <c r="CC58" i="27"/>
  <c r="BZ58" i="27"/>
  <c r="BX58" i="27"/>
  <c r="AK57" i="27"/>
  <c r="AM57" i="27"/>
  <c r="AH57" i="27"/>
  <c r="AL57" i="27"/>
  <c r="AI57" i="27"/>
  <c r="AJ57" i="27"/>
  <c r="F58" i="27"/>
  <c r="H58" i="27"/>
  <c r="CE55" i="27"/>
  <c r="AQ58" i="27"/>
  <c r="AP58" i="27"/>
  <c r="AT58" i="27"/>
  <c r="AR58" i="27"/>
  <c r="K57" i="27"/>
  <c r="J57" i="27"/>
  <c r="I57" i="27"/>
  <c r="F57" i="27"/>
  <c r="H57" i="27"/>
  <c r="G57" i="27"/>
  <c r="BA58" i="27"/>
  <c r="AY58" i="27"/>
  <c r="AW58" i="27"/>
  <c r="AZ58" i="27"/>
  <c r="AV58" i="27"/>
  <c r="AX58" i="27"/>
  <c r="BH58" i="27"/>
  <c r="BG58" i="27"/>
  <c r="BE58" i="27"/>
  <c r="BF58" i="27"/>
  <c r="BD58" i="27"/>
  <c r="BC58" i="27"/>
  <c r="BM57" i="27"/>
  <c r="BL57" i="27"/>
  <c r="BO57" i="27"/>
  <c r="BN57" i="27"/>
  <c r="BK57" i="27"/>
  <c r="BJ57" i="27"/>
  <c r="BS58" i="27"/>
  <c r="BU58" i="27"/>
  <c r="BR58" i="27"/>
  <c r="BV58" i="27"/>
  <c r="BQ58" i="27"/>
  <c r="BT58" i="27"/>
  <c r="AC57" i="27"/>
  <c r="AB57" i="27"/>
  <c r="AA57" i="27"/>
  <c r="AF57" i="27"/>
  <c r="AE57" i="27"/>
  <c r="AD57" i="27"/>
  <c r="AM58" i="27"/>
  <c r="AK58" i="27"/>
  <c r="AL58" i="27"/>
  <c r="AH58" i="27"/>
  <c r="AJ58" i="27"/>
  <c r="AI58" i="27"/>
  <c r="S73" i="22"/>
  <c r="CA73" i="22" s="1"/>
  <c r="AN75" i="22"/>
  <c r="BP75" i="22"/>
  <c r="BZ76" i="16"/>
  <c r="BM76" i="22" s="1"/>
  <c r="CC76" i="16"/>
  <c r="CF76" i="16"/>
  <c r="BR76" i="22" s="1"/>
  <c r="CA76" i="16"/>
  <c r="BN76" i="22" s="1"/>
  <c r="CE76" i="16"/>
  <c r="BQ76" i="22" s="1"/>
  <c r="CB76" i="16"/>
  <c r="BO76" i="22" s="1"/>
  <c r="CD76" i="16"/>
  <c r="BL76" i="16"/>
  <c r="BA76" i="22" s="1"/>
  <c r="BN76" i="16"/>
  <c r="BM76" i="16"/>
  <c r="BK76" i="16"/>
  <c r="AZ76" i="22" s="1"/>
  <c r="BJ76" i="16"/>
  <c r="AY76" i="22" s="1"/>
  <c r="BO76" i="16"/>
  <c r="BC76" i="22" s="1"/>
  <c r="BP76" i="16"/>
  <c r="BD76" i="22" s="1"/>
  <c r="Q76" i="9"/>
  <c r="AJ75" i="16"/>
  <c r="AB75" i="22" s="1"/>
  <c r="AI75" i="16"/>
  <c r="AA75" i="22" s="1"/>
  <c r="AF75" i="16"/>
  <c r="Y75" i="22" s="1"/>
  <c r="AD75" i="16"/>
  <c r="W75" i="22" s="1"/>
  <c r="AH75" i="16"/>
  <c r="AG75" i="16"/>
  <c r="AE75" i="16"/>
  <c r="X75" i="22" s="1"/>
  <c r="Y68" i="8"/>
  <c r="I75" i="9"/>
  <c r="BB75" i="22"/>
  <c r="AO76" i="16"/>
  <c r="AQ76" i="16"/>
  <c r="AH76" i="22" s="1"/>
  <c r="AN76" i="16"/>
  <c r="AF76" i="22" s="1"/>
  <c r="AP76" i="16"/>
  <c r="AM76" i="16"/>
  <c r="AE76" i="22" s="1"/>
  <c r="AL76" i="16"/>
  <c r="AD76" i="22" s="1"/>
  <c r="AR76" i="16"/>
  <c r="AI76" i="22" s="1"/>
  <c r="K76" i="9"/>
  <c r="AU75" i="22"/>
  <c r="O68" i="8"/>
  <c r="CN76" i="16"/>
  <c r="BY76" i="22" s="1"/>
  <c r="CM76" i="16"/>
  <c r="BX76" i="22" s="1"/>
  <c r="CI76" i="16"/>
  <c r="BU76" i="22" s="1"/>
  <c r="CL76" i="16"/>
  <c r="CJ76" i="16"/>
  <c r="BV76" i="22" s="1"/>
  <c r="CH76" i="16"/>
  <c r="BT76" i="22" s="1"/>
  <c r="CK76" i="16"/>
  <c r="AL75" i="16"/>
  <c r="AD75" i="22" s="1"/>
  <c r="AP75" i="16"/>
  <c r="AO75" i="16"/>
  <c r="AM75" i="16"/>
  <c r="AE75" i="22" s="1"/>
  <c r="AR75" i="16"/>
  <c r="AI75" i="22" s="1"/>
  <c r="AN75" i="16"/>
  <c r="AF75" i="22" s="1"/>
  <c r="AQ75" i="16"/>
  <c r="AH75" i="22" s="1"/>
  <c r="K75" i="9"/>
  <c r="H76" i="16"/>
  <c r="D76" i="22" s="1"/>
  <c r="G76" i="16"/>
  <c r="C76" i="22" s="1"/>
  <c r="AX68" i="8"/>
  <c r="BI74" i="22"/>
  <c r="T67" i="8"/>
  <c r="BK67" i="8" s="1"/>
  <c r="H75" i="16"/>
  <c r="D75" i="22" s="1"/>
  <c r="I75" i="16"/>
  <c r="K75" i="16"/>
  <c r="F75" i="22" s="1"/>
  <c r="L75" i="16"/>
  <c r="G75" i="22" s="1"/>
  <c r="G75" i="16"/>
  <c r="C75" i="22" s="1"/>
  <c r="F75" i="16"/>
  <c r="J75" i="16"/>
  <c r="Y74" i="16"/>
  <c r="AB74" i="16"/>
  <c r="U74" i="22" s="1"/>
  <c r="V74" i="16"/>
  <c r="X74" i="16"/>
  <c r="R74" i="22" s="1"/>
  <c r="AA74" i="16"/>
  <c r="T74" i="22" s="1"/>
  <c r="Z74" i="16"/>
  <c r="W74" i="16"/>
  <c r="Q74" i="22" s="1"/>
  <c r="BK66" i="8"/>
  <c r="AS69" i="8"/>
  <c r="AY76" i="16"/>
  <c r="AO76" i="22" s="1"/>
  <c r="AZ76" i="16"/>
  <c r="AP76" i="22" s="1"/>
  <c r="AX76" i="16"/>
  <c r="AW76" i="16"/>
  <c r="AT76" i="16"/>
  <c r="AK76" i="22" s="1"/>
  <c r="AU76" i="16"/>
  <c r="AL76" i="22" s="1"/>
  <c r="M76" i="9"/>
  <c r="CP73" i="16"/>
  <c r="BW75" i="16"/>
  <c r="BJ75" i="22" s="1"/>
  <c r="BU75" i="16"/>
  <c r="BX75" i="16"/>
  <c r="BK75" i="22" s="1"/>
  <c r="BT75" i="16"/>
  <c r="BH75" i="22" s="1"/>
  <c r="BV75" i="16"/>
  <c r="BR75" i="16"/>
  <c r="BF75" i="22" s="1"/>
  <c r="BS75" i="16"/>
  <c r="BG75" i="22" s="1"/>
  <c r="S75" i="9"/>
  <c r="BG76" i="16"/>
  <c r="AV76" i="22" s="1"/>
  <c r="BB76" i="16"/>
  <c r="AR76" i="22" s="1"/>
  <c r="BE76" i="16"/>
  <c r="BH76" i="16"/>
  <c r="AW76" i="22" s="1"/>
  <c r="BD76" i="16"/>
  <c r="AT76" i="22" s="1"/>
  <c r="BC76" i="16"/>
  <c r="AS76" i="22" s="1"/>
  <c r="BF76" i="16"/>
  <c r="BW75" i="22"/>
  <c r="C75" i="9"/>
  <c r="L75" i="22"/>
  <c r="L74" i="22"/>
  <c r="G74" i="9"/>
  <c r="W76" i="9"/>
  <c r="U76" i="9"/>
  <c r="C76" i="9"/>
  <c r="AN69" i="8"/>
  <c r="BC69" i="8"/>
  <c r="BH69" i="8"/>
  <c r="AX69" i="8"/>
  <c r="L69" i="8"/>
  <c r="A70" i="8"/>
  <c r="BE70" i="8" s="1"/>
  <c r="A49" i="1"/>
  <c r="AA70" i="8" l="1"/>
  <c r="AV76" i="16"/>
  <c r="AM76" i="22" s="1"/>
  <c r="AS58" i="27"/>
  <c r="K58" i="27"/>
  <c r="I76" i="16"/>
  <c r="AU70" i="8"/>
  <c r="Q70" i="8"/>
  <c r="AF70" i="8"/>
  <c r="AI70" i="8" s="1"/>
  <c r="V70" i="8"/>
  <c r="AD69" i="8"/>
  <c r="AM59" i="27" s="1"/>
  <c r="AI69" i="8"/>
  <c r="AV77" i="16" s="1"/>
  <c r="AM77" i="22" s="1"/>
  <c r="L76" i="16"/>
  <c r="G76" i="22" s="1"/>
  <c r="K76" i="16"/>
  <c r="F76" i="22" s="1"/>
  <c r="F76" i="16"/>
  <c r="B76" i="22" s="1"/>
  <c r="J76" i="16"/>
  <c r="I58" i="27"/>
  <c r="J58" i="27"/>
  <c r="AZ70" i="8"/>
  <c r="AP70" i="8"/>
  <c r="G70" i="8"/>
  <c r="AK70" i="8"/>
  <c r="BN59" i="27"/>
  <c r="BM59" i="27"/>
  <c r="BK59" i="27"/>
  <c r="BO59" i="27"/>
  <c r="BJ59" i="27"/>
  <c r="BL59" i="27"/>
  <c r="G75" i="9"/>
  <c r="W57" i="27"/>
  <c r="V57" i="27"/>
  <c r="X57" i="27"/>
  <c r="U57" i="27"/>
  <c r="Y57" i="27"/>
  <c r="T57" i="27"/>
  <c r="CB59" i="27"/>
  <c r="BY59" i="27"/>
  <c r="BX59" i="27"/>
  <c r="BZ59" i="27"/>
  <c r="CC59" i="27"/>
  <c r="CA59" i="27"/>
  <c r="N58" i="27"/>
  <c r="M58" i="27"/>
  <c r="P58" i="27"/>
  <c r="R58" i="27"/>
  <c r="Q58" i="27"/>
  <c r="O58" i="27"/>
  <c r="AR59" i="27"/>
  <c r="AT59" i="27"/>
  <c r="AQ59" i="27"/>
  <c r="AP59" i="27"/>
  <c r="BE59" i="27"/>
  <c r="BH59" i="27"/>
  <c r="BG59" i="27"/>
  <c r="BC59" i="27"/>
  <c r="BD59" i="27"/>
  <c r="BF59" i="27"/>
  <c r="AX59" i="27"/>
  <c r="AZ59" i="27"/>
  <c r="BA59" i="27"/>
  <c r="AY59" i="27"/>
  <c r="AV59" i="27"/>
  <c r="AW59" i="27"/>
  <c r="AB58" i="27"/>
  <c r="AE58" i="27"/>
  <c r="AA58" i="27"/>
  <c r="AF58" i="27"/>
  <c r="AC58" i="27"/>
  <c r="AD58" i="27"/>
  <c r="CE56" i="27"/>
  <c r="BV59" i="27"/>
  <c r="BT59" i="27"/>
  <c r="BU59" i="27"/>
  <c r="BR59" i="27"/>
  <c r="BQ59" i="27"/>
  <c r="BS59" i="27"/>
  <c r="BJ58" i="27"/>
  <c r="BL58" i="27"/>
  <c r="BM58" i="27"/>
  <c r="BO58" i="27"/>
  <c r="BN58" i="27"/>
  <c r="BK58" i="27"/>
  <c r="AG75" i="22"/>
  <c r="Z75" i="22"/>
  <c r="AU76" i="22"/>
  <c r="AN76" i="22"/>
  <c r="AH76" i="16"/>
  <c r="AE76" i="16"/>
  <c r="X76" i="22" s="1"/>
  <c r="AD76" i="16"/>
  <c r="W76" i="22" s="1"/>
  <c r="AG76" i="16"/>
  <c r="AJ76" i="16"/>
  <c r="AB76" i="22" s="1"/>
  <c r="AI76" i="16"/>
  <c r="AA76" i="22" s="1"/>
  <c r="AF76" i="16"/>
  <c r="Y76" i="22" s="1"/>
  <c r="J69" i="8"/>
  <c r="B75" i="22"/>
  <c r="I76" i="9"/>
  <c r="AT77" i="16"/>
  <c r="AK77" i="22" s="1"/>
  <c r="AX77" i="16"/>
  <c r="AW77" i="16"/>
  <c r="AY77" i="16"/>
  <c r="AO77" i="22" s="1"/>
  <c r="BI75" i="22"/>
  <c r="BT76" i="16"/>
  <c r="BH76" i="22" s="1"/>
  <c r="BW76" i="16"/>
  <c r="BJ76" i="22" s="1"/>
  <c r="BX76" i="16"/>
  <c r="BK76" i="22" s="1"/>
  <c r="BS76" i="16"/>
  <c r="BG76" i="22" s="1"/>
  <c r="BU76" i="16"/>
  <c r="BR76" i="16"/>
  <c r="BF76" i="22" s="1"/>
  <c r="BV76" i="16"/>
  <c r="BV77" i="16"/>
  <c r="BT77" i="16"/>
  <c r="BH77" i="22" s="1"/>
  <c r="BW77" i="16"/>
  <c r="BJ77" i="22" s="1"/>
  <c r="BR77" i="16"/>
  <c r="BF77" i="22" s="1"/>
  <c r="BX77" i="16"/>
  <c r="BK77" i="22" s="1"/>
  <c r="BU77" i="16"/>
  <c r="BS77" i="16"/>
  <c r="BG77" i="22" s="1"/>
  <c r="S76" i="9"/>
  <c r="O76" i="16"/>
  <c r="J76" i="22" s="1"/>
  <c r="N76" i="16"/>
  <c r="I76" i="22" s="1"/>
  <c r="Q76" i="16"/>
  <c r="P76" i="16"/>
  <c r="K76" i="22" s="1"/>
  <c r="R76" i="16"/>
  <c r="T76" i="16"/>
  <c r="N76" i="22" s="1"/>
  <c r="S76" i="16"/>
  <c r="M76" i="22" s="1"/>
  <c r="P74" i="22"/>
  <c r="CP74" i="16"/>
  <c r="BW76" i="22"/>
  <c r="E76" i="9"/>
  <c r="BO77" i="16"/>
  <c r="BC77" i="22" s="1"/>
  <c r="BN77" i="16"/>
  <c r="BM77" i="16"/>
  <c r="BL77" i="16"/>
  <c r="BA77" i="22" s="1"/>
  <c r="BK77" i="16"/>
  <c r="AZ77" i="22" s="1"/>
  <c r="BJ77" i="16"/>
  <c r="AY77" i="22" s="1"/>
  <c r="BP77" i="16"/>
  <c r="BD77" i="22" s="1"/>
  <c r="E75" i="22"/>
  <c r="AG76" i="22"/>
  <c r="Y69" i="8"/>
  <c r="O69" i="8"/>
  <c r="CN77" i="16"/>
  <c r="BY77" i="22" s="1"/>
  <c r="CM77" i="16"/>
  <c r="BX77" i="22" s="1"/>
  <c r="CI77" i="16"/>
  <c r="BU77" i="22" s="1"/>
  <c r="CL77" i="16"/>
  <c r="CJ77" i="16"/>
  <c r="BV77" i="22" s="1"/>
  <c r="CH77" i="16"/>
  <c r="BT77" i="22" s="1"/>
  <c r="CK77" i="16"/>
  <c r="CE77" i="16"/>
  <c r="BQ77" i="22" s="1"/>
  <c r="BZ77" i="16"/>
  <c r="BM77" i="22" s="1"/>
  <c r="CC77" i="16"/>
  <c r="CF77" i="16"/>
  <c r="BR77" i="22" s="1"/>
  <c r="CD77" i="16"/>
  <c r="CB77" i="16"/>
  <c r="BO77" i="22" s="1"/>
  <c r="CA77" i="16"/>
  <c r="BN77" i="22" s="1"/>
  <c r="AS70" i="8"/>
  <c r="T68" i="8"/>
  <c r="Q77" i="9"/>
  <c r="S74" i="22"/>
  <c r="BB76" i="22"/>
  <c r="BP76" i="22"/>
  <c r="BG77" i="16"/>
  <c r="AV77" i="22" s="1"/>
  <c r="BE77" i="16"/>
  <c r="BH77" i="16"/>
  <c r="AW77" i="22" s="1"/>
  <c r="BC77" i="16"/>
  <c r="AS77" i="22" s="1"/>
  <c r="BD77" i="16"/>
  <c r="AT77" i="22" s="1"/>
  <c r="BB77" i="16"/>
  <c r="AR77" i="22" s="1"/>
  <c r="BF77" i="16"/>
  <c r="AB75" i="16"/>
  <c r="U75" i="22" s="1"/>
  <c r="AA75" i="16"/>
  <c r="T75" i="22" s="1"/>
  <c r="X75" i="16"/>
  <c r="R75" i="22" s="1"/>
  <c r="W75" i="16"/>
  <c r="Q75" i="22" s="1"/>
  <c r="Y75" i="16"/>
  <c r="V75" i="16"/>
  <c r="P75" i="22" s="1"/>
  <c r="Z75" i="16"/>
  <c r="BH70" i="8"/>
  <c r="W77" i="9"/>
  <c r="BC70" i="8"/>
  <c r="U77" i="9"/>
  <c r="S77" i="9"/>
  <c r="AN70" i="8"/>
  <c r="AD70" i="8"/>
  <c r="L70" i="8"/>
  <c r="A50" i="1"/>
  <c r="E76" i="22" l="1"/>
  <c r="AU77" i="16"/>
  <c r="AL77" i="22" s="1"/>
  <c r="AO59" i="27"/>
  <c r="M77" i="9"/>
  <c r="AZ77" i="16"/>
  <c r="AP77" i="22" s="1"/>
  <c r="AS59" i="27"/>
  <c r="AR77" i="16"/>
  <c r="AI77" i="22" s="1"/>
  <c r="AM77" i="16"/>
  <c r="AE77" i="22" s="1"/>
  <c r="AQ77" i="16"/>
  <c r="AH77" i="22" s="1"/>
  <c r="AL59" i="27"/>
  <c r="AI59" i="27"/>
  <c r="AN77" i="16"/>
  <c r="AF77" i="22" s="1"/>
  <c r="AJ59" i="27"/>
  <c r="K77" i="9"/>
  <c r="AL77" i="16"/>
  <c r="AD77" i="22" s="1"/>
  <c r="AP77" i="16"/>
  <c r="AO77" i="16"/>
  <c r="AK59" i="27"/>
  <c r="AH59" i="27"/>
  <c r="CE57" i="27"/>
  <c r="AH60" i="27"/>
  <c r="AI60" i="27"/>
  <c r="AJ60" i="27"/>
  <c r="AL60" i="27"/>
  <c r="AK60" i="27"/>
  <c r="AM60" i="27"/>
  <c r="G76" i="9"/>
  <c r="U58" i="27"/>
  <c r="V58" i="27"/>
  <c r="X58" i="27"/>
  <c r="W58" i="27"/>
  <c r="Y58" i="27"/>
  <c r="T58" i="27"/>
  <c r="BT60" i="27"/>
  <c r="BU60" i="27"/>
  <c r="BS60" i="27"/>
  <c r="BR60" i="27"/>
  <c r="BQ60" i="27"/>
  <c r="BV60" i="27"/>
  <c r="C77" i="9"/>
  <c r="G59" i="27"/>
  <c r="J59" i="27"/>
  <c r="I59" i="27"/>
  <c r="K59" i="27"/>
  <c r="F59" i="27"/>
  <c r="H59" i="27"/>
  <c r="AP60" i="27"/>
  <c r="AQ60" i="27"/>
  <c r="AO60" i="27"/>
  <c r="AR60" i="27"/>
  <c r="AT60" i="27"/>
  <c r="AS60" i="27"/>
  <c r="BZ60" i="27"/>
  <c r="CB60" i="27"/>
  <c r="BY60" i="27"/>
  <c r="CC60" i="27"/>
  <c r="BX60" i="27"/>
  <c r="CA60" i="27"/>
  <c r="M59" i="27"/>
  <c r="R59" i="27"/>
  <c r="Q59" i="27"/>
  <c r="P59" i="27"/>
  <c r="O59" i="27"/>
  <c r="N59" i="27"/>
  <c r="AY60" i="27"/>
  <c r="AZ60" i="27"/>
  <c r="AW60" i="27"/>
  <c r="BA60" i="27"/>
  <c r="AX60" i="27"/>
  <c r="AV60" i="27"/>
  <c r="BF60" i="27"/>
  <c r="BH60" i="27"/>
  <c r="BE60" i="27"/>
  <c r="BG60" i="27"/>
  <c r="BD60" i="27"/>
  <c r="BC60" i="27"/>
  <c r="AB59" i="27"/>
  <c r="AC59" i="27"/>
  <c r="AF59" i="27"/>
  <c r="AE59" i="27"/>
  <c r="AA59" i="27"/>
  <c r="AD59" i="27"/>
  <c r="BK68" i="8"/>
  <c r="Z76" i="22"/>
  <c r="BB77" i="22"/>
  <c r="CA74" i="22"/>
  <c r="AU77" i="22"/>
  <c r="BW77" i="22"/>
  <c r="AN77" i="22"/>
  <c r="CB78" i="16"/>
  <c r="BO78" i="22" s="1"/>
  <c r="CE78" i="16"/>
  <c r="BQ78" i="22" s="1"/>
  <c r="BZ78" i="16"/>
  <c r="BM78" i="22" s="1"/>
  <c r="CC78" i="16"/>
  <c r="CF78" i="16"/>
  <c r="BR78" i="22" s="1"/>
  <c r="CA78" i="16"/>
  <c r="BN78" i="22" s="1"/>
  <c r="CD78" i="16"/>
  <c r="BN78" i="16"/>
  <c r="BP78" i="16"/>
  <c r="BD78" i="22" s="1"/>
  <c r="BO78" i="16"/>
  <c r="BC78" i="22" s="1"/>
  <c r="BM78" i="16"/>
  <c r="BL78" i="16"/>
  <c r="BA78" i="22" s="1"/>
  <c r="BK78" i="16"/>
  <c r="AZ78" i="22" s="1"/>
  <c r="BJ78" i="16"/>
  <c r="AY78" i="22" s="1"/>
  <c r="O77" i="16"/>
  <c r="J77" i="22" s="1"/>
  <c r="N77" i="16"/>
  <c r="I77" i="22" s="1"/>
  <c r="T77" i="16"/>
  <c r="N77" i="22" s="1"/>
  <c r="R77" i="16"/>
  <c r="Q77" i="16"/>
  <c r="P77" i="16"/>
  <c r="K77" i="22" s="1"/>
  <c r="S77" i="16"/>
  <c r="M77" i="22" s="1"/>
  <c r="Q78" i="9"/>
  <c r="CN78" i="16"/>
  <c r="BY78" i="22" s="1"/>
  <c r="CM78" i="16"/>
  <c r="BX78" i="22" s="1"/>
  <c r="CK78" i="16"/>
  <c r="CI78" i="16"/>
  <c r="BU78" i="22" s="1"/>
  <c r="CL78" i="16"/>
  <c r="CH78" i="16"/>
  <c r="BT78" i="22" s="1"/>
  <c r="CJ78" i="16"/>
  <c r="BV78" i="22" s="1"/>
  <c r="AE77" i="16"/>
  <c r="X77" i="22" s="1"/>
  <c r="AF77" i="16"/>
  <c r="Y77" i="22" s="1"/>
  <c r="AD77" i="16"/>
  <c r="W77" i="22" s="1"/>
  <c r="AG77" i="16"/>
  <c r="AJ77" i="16"/>
  <c r="AB77" i="22" s="1"/>
  <c r="AI77" i="16"/>
  <c r="AA77" i="22" s="1"/>
  <c r="AH77" i="16"/>
  <c r="BI77" i="22"/>
  <c r="AX70" i="8"/>
  <c r="Y70" i="8"/>
  <c r="S75" i="22"/>
  <c r="CA75" i="22" s="1"/>
  <c r="O70" i="8"/>
  <c r="AQ78" i="16"/>
  <c r="AH78" i="22" s="1"/>
  <c r="AR78" i="16"/>
  <c r="AI78" i="22" s="1"/>
  <c r="AO78" i="16"/>
  <c r="AN78" i="16"/>
  <c r="AF78" i="22" s="1"/>
  <c r="AM78" i="16"/>
  <c r="AE78" i="22" s="1"/>
  <c r="AP78" i="16"/>
  <c r="AL78" i="16"/>
  <c r="AD78" i="22" s="1"/>
  <c r="K78" i="9"/>
  <c r="BD78" i="16"/>
  <c r="AT78" i="22" s="1"/>
  <c r="BG78" i="16"/>
  <c r="AV78" i="22" s="1"/>
  <c r="BB78" i="16"/>
  <c r="AR78" i="22" s="1"/>
  <c r="BH78" i="16"/>
  <c r="AW78" i="22" s="1"/>
  <c r="BC78" i="16"/>
  <c r="AS78" i="22" s="1"/>
  <c r="BE78" i="16"/>
  <c r="BF78" i="16"/>
  <c r="E77" i="9"/>
  <c r="T69" i="8"/>
  <c r="I77" i="9"/>
  <c r="BI76" i="22"/>
  <c r="AZ78" i="16"/>
  <c r="AP78" i="22" s="1"/>
  <c r="AX78" i="16"/>
  <c r="AV78" i="16"/>
  <c r="AM78" i="22" s="1"/>
  <c r="AU78" i="16"/>
  <c r="AL78" i="22" s="1"/>
  <c r="AW78" i="16"/>
  <c r="AT78" i="16"/>
  <c r="AK78" i="22" s="1"/>
  <c r="AY78" i="16"/>
  <c r="AO78" i="22" s="1"/>
  <c r="M78" i="9"/>
  <c r="CP75" i="16"/>
  <c r="J70" i="8"/>
  <c r="Y76" i="16"/>
  <c r="X76" i="16"/>
  <c r="R76" i="22" s="1"/>
  <c r="AA76" i="16"/>
  <c r="T76" i="22" s="1"/>
  <c r="AB76" i="16"/>
  <c r="U76" i="22" s="1"/>
  <c r="W76" i="16"/>
  <c r="Q76" i="22" s="1"/>
  <c r="V76" i="16"/>
  <c r="P76" i="22" s="1"/>
  <c r="Z76" i="16"/>
  <c r="BP77" i="22"/>
  <c r="L76" i="22"/>
  <c r="G77" i="16"/>
  <c r="C77" i="22" s="1"/>
  <c r="K77" i="16"/>
  <c r="F77" i="22" s="1"/>
  <c r="J77" i="16"/>
  <c r="F77" i="16"/>
  <c r="I77" i="16"/>
  <c r="L77" i="16"/>
  <c r="G77" i="22" s="1"/>
  <c r="H77" i="16"/>
  <c r="D77" i="22" s="1"/>
  <c r="W78" i="9"/>
  <c r="U78" i="9"/>
  <c r="A51" i="1"/>
  <c r="AG77" i="22" l="1"/>
  <c r="CE58" i="27"/>
  <c r="C78" i="9"/>
  <c r="H60" i="27"/>
  <c r="F60" i="27"/>
  <c r="J60" i="27"/>
  <c r="G60" i="27"/>
  <c r="I60" i="27"/>
  <c r="K60" i="27"/>
  <c r="G77" i="9"/>
  <c r="Y59" i="27"/>
  <c r="V59" i="27"/>
  <c r="T59" i="27"/>
  <c r="W59" i="27"/>
  <c r="U59" i="27"/>
  <c r="X59" i="27"/>
  <c r="BL60" i="27"/>
  <c r="BJ60" i="27"/>
  <c r="BM60" i="27"/>
  <c r="BN60" i="27"/>
  <c r="BO60" i="27"/>
  <c r="BK60" i="27"/>
  <c r="BK69" i="8"/>
  <c r="AB60" i="27"/>
  <c r="AD60" i="27"/>
  <c r="AF60" i="27"/>
  <c r="AA60" i="27"/>
  <c r="AC60" i="27"/>
  <c r="AE60" i="27"/>
  <c r="O60" i="27"/>
  <c r="R60" i="27"/>
  <c r="P60" i="27"/>
  <c r="Q60" i="27"/>
  <c r="M60" i="27"/>
  <c r="N60" i="27"/>
  <c r="L77" i="22"/>
  <c r="S76" i="22"/>
  <c r="CA76" i="22" s="1"/>
  <c r="E77" i="22"/>
  <c r="CP76" i="16"/>
  <c r="B77" i="22"/>
  <c r="BP78" i="22"/>
  <c r="BV78" i="16"/>
  <c r="BT78" i="16"/>
  <c r="BH78" i="22" s="1"/>
  <c r="BU78" i="16"/>
  <c r="BX78" i="16"/>
  <c r="BK78" i="22" s="1"/>
  <c r="BW78" i="16"/>
  <c r="BJ78" i="22" s="1"/>
  <c r="BR78" i="16"/>
  <c r="BF78" i="22" s="1"/>
  <c r="BS78" i="16"/>
  <c r="BG78" i="22" s="1"/>
  <c r="O78" i="16"/>
  <c r="J78" i="22" s="1"/>
  <c r="N78" i="16"/>
  <c r="I78" i="22" s="1"/>
  <c r="Q78" i="16"/>
  <c r="S78" i="16"/>
  <c r="M78" i="22" s="1"/>
  <c r="R78" i="16"/>
  <c r="P78" i="16"/>
  <c r="K78" i="22" s="1"/>
  <c r="T78" i="16"/>
  <c r="N78" i="22" s="1"/>
  <c r="E78" i="9"/>
  <c r="AG78" i="22"/>
  <c r="AJ78" i="16"/>
  <c r="AB78" i="22" s="1"/>
  <c r="AE78" i="16"/>
  <c r="X78" i="22" s="1"/>
  <c r="AD78" i="16"/>
  <c r="W78" i="22" s="1"/>
  <c r="AG78" i="16"/>
  <c r="AF78" i="16"/>
  <c r="Y78" i="22" s="1"/>
  <c r="AH78" i="16"/>
  <c r="AI78" i="16"/>
  <c r="AA78" i="22" s="1"/>
  <c r="L78" i="16"/>
  <c r="G78" i="22" s="1"/>
  <c r="H78" i="16"/>
  <c r="D78" i="22" s="1"/>
  <c r="I78" i="16"/>
  <c r="G78" i="16"/>
  <c r="C78" i="22" s="1"/>
  <c r="K78" i="16"/>
  <c r="F78" i="22" s="1"/>
  <c r="F78" i="16"/>
  <c r="J78" i="16"/>
  <c r="S78" i="9"/>
  <c r="T70" i="8"/>
  <c r="AU78" i="22"/>
  <c r="BB78" i="22"/>
  <c r="AN78" i="22"/>
  <c r="AA77" i="16"/>
  <c r="T77" i="22" s="1"/>
  <c r="X77" i="16"/>
  <c r="R77" i="22" s="1"/>
  <c r="Z77" i="16"/>
  <c r="V77" i="16"/>
  <c r="P77" i="22" s="1"/>
  <c r="AB77" i="16"/>
  <c r="U77" i="22" s="1"/>
  <c r="W77" i="16"/>
  <c r="Q77" i="22" s="1"/>
  <c r="Y77" i="16"/>
  <c r="I78" i="9"/>
  <c r="Z77" i="22"/>
  <c r="BW78" i="22"/>
  <c r="A52" i="1"/>
  <c r="CE59" i="27" l="1"/>
  <c r="BK70" i="8"/>
  <c r="Y60" i="27"/>
  <c r="V60" i="27"/>
  <c r="W60" i="27"/>
  <c r="T60" i="27"/>
  <c r="X60" i="27"/>
  <c r="U60" i="27"/>
  <c r="S77" i="22"/>
  <c r="CA77" i="22" s="1"/>
  <c r="E78" i="22"/>
  <c r="Z78" i="22"/>
  <c r="BI78" i="22"/>
  <c r="L78" i="22"/>
  <c r="G78" i="9"/>
  <c r="CP77" i="16"/>
  <c r="AA78" i="16"/>
  <c r="T78" i="22" s="1"/>
  <c r="Z78" i="16"/>
  <c r="Y78" i="16"/>
  <c r="W78" i="16"/>
  <c r="Q78" i="22" s="1"/>
  <c r="V78" i="16"/>
  <c r="P78" i="22" s="1"/>
  <c r="AB78" i="16"/>
  <c r="U78" i="22" s="1"/>
  <c r="X78" i="16"/>
  <c r="R78" i="22" s="1"/>
  <c r="B78" i="22"/>
  <c r="A53" i="1"/>
  <c r="CE60" i="27" l="1"/>
  <c r="S78" i="22"/>
  <c r="CA78" i="22" s="1"/>
  <c r="CP78" i="16"/>
  <c r="A54" i="1"/>
  <c r="A55" i="1" l="1"/>
  <c r="A56" i="1" l="1"/>
  <c r="A57" i="1" l="1"/>
  <c r="A58" i="1" l="1"/>
  <c r="A59" i="1" l="1"/>
  <c r="A60" i="1" l="1"/>
  <c r="A61" i="1" l="1"/>
  <c r="A62" i="1" l="1"/>
  <c r="A63" i="1" l="1"/>
  <c r="A64" i="1" l="1"/>
  <c r="A65" i="1" l="1"/>
  <c r="A66" i="1" l="1"/>
  <c r="A67" i="1" l="1"/>
  <c r="A68" i="1" l="1"/>
  <c r="A69" i="1" l="1"/>
  <c r="A70" i="1" l="1"/>
  <c r="A71" i="1" l="1"/>
  <c r="A72" i="1" l="1"/>
  <c r="A73" i="1" l="1"/>
  <c r="A74" i="1" l="1"/>
  <c r="A75" i="1" s="1"/>
  <c r="A76" i="1" s="1"/>
  <c r="A77" i="1" s="1"/>
  <c r="A78" i="1" s="1"/>
  <c r="A79" i="1" s="1"/>
  <c r="A80" i="1" s="1"/>
  <c r="A81" i="1" s="1"/>
  <c r="A82" i="1" s="1"/>
  <c r="A83" i="1" s="1"/>
  <c r="A84" i="1" s="1"/>
  <c r="A85" i="1" s="1"/>
  <c r="A86" i="1" s="1"/>
  <c r="A87" i="1" s="1"/>
  <c r="A88" i="1" s="1"/>
  <c r="A89" i="1" s="1"/>
  <c r="A90" i="1" s="1"/>
  <c r="B25" i="1" l="1"/>
  <c r="D17" i="29" s="1"/>
  <c r="B20" i="1" l="1"/>
  <c r="B24" i="1"/>
  <c r="D16" i="29" s="1"/>
  <c r="B22" i="1"/>
  <c r="D14" i="29" s="1"/>
  <c r="B21" i="1"/>
  <c r="B23" i="1"/>
  <c r="D15" i="29" s="1"/>
  <c r="C20" i="1" l="1"/>
  <c r="D12" i="29"/>
  <c r="D21" i="1"/>
  <c r="D33" i="18" s="1"/>
  <c r="D13" i="29"/>
  <c r="F13" i="29" l="1"/>
  <c r="D29" i="23"/>
  <c r="C32" i="18"/>
  <c r="L32" i="18" s="1"/>
  <c r="M32" i="18" s="1"/>
  <c r="C28" i="23"/>
  <c r="G22" i="1"/>
  <c r="D22" i="1"/>
  <c r="G23" i="1" s="1"/>
  <c r="C40" i="8"/>
  <c r="C21" i="1"/>
  <c r="H22" i="1"/>
  <c r="I22" i="1" s="1"/>
  <c r="D41" i="8"/>
  <c r="D42" i="8"/>
  <c r="AB32" i="18"/>
  <c r="AC32" i="18" s="1"/>
  <c r="AF32" i="18"/>
  <c r="AG32" i="18" s="1"/>
  <c r="H32" i="18"/>
  <c r="I32" i="18" s="1"/>
  <c r="T32" i="18"/>
  <c r="U32" i="18" s="1"/>
  <c r="H23" i="1" l="1"/>
  <c r="I23" i="1" s="1"/>
  <c r="C33" i="18"/>
  <c r="C29" i="23"/>
  <c r="E28" i="23"/>
  <c r="AH28" i="23"/>
  <c r="AI28" i="23" s="1"/>
  <c r="AC28" i="23"/>
  <c r="AD28" i="23" s="1"/>
  <c r="I28" i="23"/>
  <c r="J28" i="23" s="1"/>
  <c r="S28" i="23"/>
  <c r="T28" i="23" s="1"/>
  <c r="N28" i="23"/>
  <c r="O28" i="23" s="1"/>
  <c r="X28" i="23"/>
  <c r="Y28" i="23" s="1"/>
  <c r="P32" i="18"/>
  <c r="Q32" i="18" s="1"/>
  <c r="E32" i="18"/>
  <c r="F14" i="29"/>
  <c r="D30" i="23"/>
  <c r="X32" i="18"/>
  <c r="Y32" i="18" s="1"/>
  <c r="D23" i="1"/>
  <c r="G24" i="1" s="1"/>
  <c r="D34" i="18"/>
  <c r="E33" i="18"/>
  <c r="C41" i="8"/>
  <c r="AW41" i="8" s="1"/>
  <c r="L33" i="18"/>
  <c r="C22" i="1"/>
  <c r="P33" i="18"/>
  <c r="AB33" i="18"/>
  <c r="AC33" i="18" s="1"/>
  <c r="T33" i="18"/>
  <c r="U33" i="18" s="1"/>
  <c r="C30" i="27"/>
  <c r="BG40" i="8"/>
  <c r="BI40" i="8" s="1"/>
  <c r="AC40" i="8"/>
  <c r="AE40" i="8" s="1"/>
  <c r="I40" i="8"/>
  <c r="K40" i="8" s="1"/>
  <c r="E40" i="8"/>
  <c r="BB40" i="8"/>
  <c r="BD40" i="8" s="1"/>
  <c r="AH40" i="8"/>
  <c r="AJ40" i="8" s="1"/>
  <c r="N40" i="8"/>
  <c r="P40" i="8" s="1"/>
  <c r="AW40" i="8"/>
  <c r="AY40" i="8" s="1"/>
  <c r="AM40" i="8"/>
  <c r="AO40" i="8" s="1"/>
  <c r="S40" i="8"/>
  <c r="U40" i="8" s="1"/>
  <c r="C48" i="16"/>
  <c r="AR40" i="8"/>
  <c r="AT40" i="8" s="1"/>
  <c r="X40" i="8"/>
  <c r="Z40" i="8" s="1"/>
  <c r="Q33" i="18"/>
  <c r="M33" i="18"/>
  <c r="C31" i="27"/>
  <c r="E41" i="8"/>
  <c r="BB41" i="8"/>
  <c r="BG41" i="8"/>
  <c r="AC41" i="8"/>
  <c r="AH41" i="8"/>
  <c r="AJ41" i="8" s="1"/>
  <c r="I41" i="8"/>
  <c r="N41" i="8"/>
  <c r="H24" i="1" l="1"/>
  <c r="I24" i="1" s="1"/>
  <c r="D24" i="1"/>
  <c r="D35" i="18"/>
  <c r="D43" i="8"/>
  <c r="C34" i="18"/>
  <c r="X34" i="18" s="1"/>
  <c r="C30" i="23"/>
  <c r="P28" i="23"/>
  <c r="E47" i="24"/>
  <c r="AJ28" i="23"/>
  <c r="M47" i="24"/>
  <c r="F16" i="29"/>
  <c r="D32" i="23"/>
  <c r="F15" i="29"/>
  <c r="D31" i="23"/>
  <c r="I47" i="24"/>
  <c r="U28" i="23"/>
  <c r="C47" i="24"/>
  <c r="K28" i="23"/>
  <c r="E29" i="23"/>
  <c r="X29" i="23"/>
  <c r="Y29" i="23" s="1"/>
  <c r="S29" i="23"/>
  <c r="T29" i="23" s="1"/>
  <c r="N29" i="23"/>
  <c r="O29" i="23" s="1"/>
  <c r="AC29" i="23"/>
  <c r="AD29" i="23" s="1"/>
  <c r="I29" i="23"/>
  <c r="J29" i="23" s="1"/>
  <c r="AH29" i="23"/>
  <c r="AI29" i="23" s="1"/>
  <c r="Z28" i="23"/>
  <c r="K47" i="24"/>
  <c r="AE28" i="23"/>
  <c r="G47" i="24"/>
  <c r="X33" i="18"/>
  <c r="Y33" i="18" s="1"/>
  <c r="H33" i="18"/>
  <c r="I33" i="18" s="1"/>
  <c r="AF33" i="18"/>
  <c r="AG33" i="18" s="1"/>
  <c r="X41" i="8"/>
  <c r="Z41" i="8" s="1"/>
  <c r="AR41" i="8"/>
  <c r="C49" i="16"/>
  <c r="CL90" i="16" s="1"/>
  <c r="S41" i="8"/>
  <c r="U41" i="8" s="1"/>
  <c r="AM41" i="8"/>
  <c r="AO41" i="8" s="1"/>
  <c r="E34" i="18"/>
  <c r="C23" i="1"/>
  <c r="AT41" i="8"/>
  <c r="BI41" i="8"/>
  <c r="C42" i="8"/>
  <c r="E42" i="8" s="1"/>
  <c r="BD41" i="8"/>
  <c r="CA71" i="27"/>
  <c r="BA71" i="27"/>
  <c r="BY71" i="27"/>
  <c r="AZ71" i="27"/>
  <c r="BV71" i="27"/>
  <c r="AH71" i="27"/>
  <c r="AS71" i="27"/>
  <c r="AY71" i="27"/>
  <c r="BN71" i="27"/>
  <c r="V71" i="27"/>
  <c r="U71" i="27"/>
  <c r="BJ71" i="27"/>
  <c r="BL71" i="27"/>
  <c r="BO71" i="27"/>
  <c r="AB71" i="27"/>
  <c r="W71" i="27"/>
  <c r="BH71" i="27"/>
  <c r="AR71" i="27"/>
  <c r="BR71" i="27"/>
  <c r="BT71" i="27"/>
  <c r="BS71" i="27"/>
  <c r="CC71" i="27"/>
  <c r="CB71" i="27"/>
  <c r="AL71" i="27"/>
  <c r="AO71" i="27"/>
  <c r="K71" i="27"/>
  <c r="BG71" i="27"/>
  <c r="AC71" i="27"/>
  <c r="I71" i="27"/>
  <c r="J71" i="27"/>
  <c r="AA71" i="27"/>
  <c r="Q71" i="27"/>
  <c r="T71" i="27"/>
  <c r="X71" i="27"/>
  <c r="F71" i="27"/>
  <c r="AM71" i="27"/>
  <c r="AJ71" i="27"/>
  <c r="AW71" i="27"/>
  <c r="BU71" i="27"/>
  <c r="AI71" i="27"/>
  <c r="AP71" i="27"/>
  <c r="AX71" i="27"/>
  <c r="BC71" i="27"/>
  <c r="R71" i="27"/>
  <c r="H71" i="27"/>
  <c r="N71" i="27"/>
  <c r="BD71" i="27"/>
  <c r="BZ71" i="27"/>
  <c r="AT71" i="27"/>
  <c r="AE71" i="27"/>
  <c r="O71" i="27"/>
  <c r="AD71" i="27"/>
  <c r="BQ71" i="27"/>
  <c r="AV71" i="27"/>
  <c r="G71" i="27"/>
  <c r="M71" i="27"/>
  <c r="Y71" i="27"/>
  <c r="BX71" i="27"/>
  <c r="AK71" i="27"/>
  <c r="P71" i="27"/>
  <c r="BE71" i="27"/>
  <c r="AF71" i="27"/>
  <c r="D30" i="27"/>
  <c r="AQ71" i="27"/>
  <c r="BF71" i="27"/>
  <c r="BK71" i="27"/>
  <c r="BM71" i="27"/>
  <c r="AY41" i="8"/>
  <c r="CK89" i="16"/>
  <c r="CE89" i="16"/>
  <c r="CA89" i="16"/>
  <c r="BU89" i="16"/>
  <c r="BJ89" i="16"/>
  <c r="AT89" i="16"/>
  <c r="BR89" i="16"/>
  <c r="AR89" i="16"/>
  <c r="AB89" i="16"/>
  <c r="AQ89" i="16"/>
  <c r="AP89" i="16"/>
  <c r="BS89" i="16"/>
  <c r="AM89" i="16"/>
  <c r="P89" i="16"/>
  <c r="J89" i="16"/>
  <c r="R89" i="16"/>
  <c r="BH89" i="16"/>
  <c r="G89" i="16"/>
  <c r="D48" i="16"/>
  <c r="CI89" i="16"/>
  <c r="BZ89" i="16"/>
  <c r="BX89" i="16"/>
  <c r="BM89" i="16"/>
  <c r="BF89" i="16"/>
  <c r="BL89" i="16"/>
  <c r="BO89" i="16"/>
  <c r="AN89" i="16"/>
  <c r="X89" i="16"/>
  <c r="AL89" i="16"/>
  <c r="AD89" i="16"/>
  <c r="BP89" i="16"/>
  <c r="AG89" i="16"/>
  <c r="I89" i="16"/>
  <c r="CN89" i="16"/>
  <c r="BW89" i="16"/>
  <c r="AV89" i="16"/>
  <c r="AO89" i="16"/>
  <c r="F89" i="16"/>
  <c r="CH89" i="16"/>
  <c r="CF89" i="16"/>
  <c r="BN89" i="16"/>
  <c r="AW89" i="16"/>
  <c r="AF89" i="16"/>
  <c r="O89" i="16"/>
  <c r="AU89" i="16"/>
  <c r="S89" i="16"/>
  <c r="L89" i="16"/>
  <c r="H89" i="16"/>
  <c r="CC89" i="16"/>
  <c r="BT89" i="16"/>
  <c r="BB89" i="16"/>
  <c r="BE89" i="16"/>
  <c r="BK89" i="16"/>
  <c r="W89" i="16"/>
  <c r="Z89" i="16"/>
  <c r="AZ89" i="16"/>
  <c r="AH89" i="16"/>
  <c r="N89" i="16"/>
  <c r="CJ89" i="16"/>
  <c r="CD89" i="16"/>
  <c r="AX89" i="16"/>
  <c r="AY89" i="16"/>
  <c r="BC89" i="16"/>
  <c r="CB89" i="16"/>
  <c r="T89" i="16"/>
  <c r="AI89" i="16"/>
  <c r="V89" i="16"/>
  <c r="K89" i="16"/>
  <c r="CL89" i="16"/>
  <c r="CM89" i="16"/>
  <c r="BV89" i="16"/>
  <c r="BD89" i="16"/>
  <c r="AJ89" i="16"/>
  <c r="AE89" i="16"/>
  <c r="BG89" i="16"/>
  <c r="Y89" i="16"/>
  <c r="AA89" i="16"/>
  <c r="Q89" i="16"/>
  <c r="P41" i="8"/>
  <c r="K41" i="8"/>
  <c r="AE41" i="8"/>
  <c r="D36" i="18"/>
  <c r="D44" i="8"/>
  <c r="C32" i="27"/>
  <c r="D31" i="27"/>
  <c r="F72" i="27"/>
  <c r="AJ72" i="27"/>
  <c r="AL72" i="27"/>
  <c r="AZ72" i="27"/>
  <c r="BQ72" i="27"/>
  <c r="BX72" i="27"/>
  <c r="AR72" i="27"/>
  <c r="AI72" i="27"/>
  <c r="CB72" i="27"/>
  <c r="AH72" i="27"/>
  <c r="BU72" i="27"/>
  <c r="BT72" i="27"/>
  <c r="CC72" i="27"/>
  <c r="AO72" i="27"/>
  <c r="AY72" i="27"/>
  <c r="BS72" i="27"/>
  <c r="CA72" i="27"/>
  <c r="BZ72" i="27"/>
  <c r="BY72" i="27"/>
  <c r="AK72" i="27"/>
  <c r="AS72" i="27"/>
  <c r="AX72" i="27"/>
  <c r="AV72" i="27"/>
  <c r="BV72" i="27"/>
  <c r="AP72" i="27"/>
  <c r="AW72" i="27"/>
  <c r="BR72" i="27"/>
  <c r="BA72" i="27"/>
  <c r="AM72" i="27"/>
  <c r="AT72" i="27"/>
  <c r="AQ72" i="27"/>
  <c r="M72" i="27"/>
  <c r="BE72" i="27"/>
  <c r="I72" i="27"/>
  <c r="BK72" i="27"/>
  <c r="V72" i="27"/>
  <c r="X72" i="27"/>
  <c r="AD72" i="27"/>
  <c r="BM72" i="27"/>
  <c r="N72" i="27"/>
  <c r="O72" i="27"/>
  <c r="T72" i="27"/>
  <c r="BG72" i="27"/>
  <c r="BH72" i="27"/>
  <c r="K72" i="27"/>
  <c r="AE72" i="27"/>
  <c r="W72" i="27"/>
  <c r="BF72" i="27"/>
  <c r="BO72" i="27"/>
  <c r="P72" i="27"/>
  <c r="BL72" i="27"/>
  <c r="BJ72" i="27"/>
  <c r="AA72" i="27"/>
  <c r="BC72" i="27"/>
  <c r="BN72" i="27"/>
  <c r="H72" i="27"/>
  <c r="AB72" i="27"/>
  <c r="J72" i="27"/>
  <c r="U72" i="27"/>
  <c r="AC72" i="27"/>
  <c r="G72" i="27"/>
  <c r="AF72" i="27"/>
  <c r="Q72" i="27"/>
  <c r="R72" i="27"/>
  <c r="BD72" i="27"/>
  <c r="Y72" i="27"/>
  <c r="CM90" i="16"/>
  <c r="CI90" i="16"/>
  <c r="CH90" i="16"/>
  <c r="CJ90" i="16"/>
  <c r="CD90" i="16"/>
  <c r="CN90" i="16"/>
  <c r="CC90" i="16"/>
  <c r="CE90" i="16"/>
  <c r="CK90" i="16"/>
  <c r="BX90" i="16"/>
  <c r="BS90" i="16"/>
  <c r="BJ90" i="16"/>
  <c r="CA90" i="16"/>
  <c r="BT90" i="16"/>
  <c r="BK90" i="16"/>
  <c r="BG90" i="16"/>
  <c r="BC90" i="16"/>
  <c r="AU90" i="16"/>
  <c r="CF90" i="16"/>
  <c r="BR90" i="16"/>
  <c r="BH90" i="16"/>
  <c r="BB90" i="16"/>
  <c r="AV90" i="16"/>
  <c r="BP90" i="16"/>
  <c r="BD90" i="16"/>
  <c r="AW90" i="16"/>
  <c r="AG90" i="16"/>
  <c r="Y90" i="16"/>
  <c r="BF90" i="16"/>
  <c r="AP90" i="16"/>
  <c r="AI90" i="16"/>
  <c r="AD90" i="16"/>
  <c r="T90" i="16"/>
  <c r="L90" i="16"/>
  <c r="BE90" i="16"/>
  <c r="AA90" i="16"/>
  <c r="O90" i="16"/>
  <c r="AX90" i="16"/>
  <c r="AL90" i="16"/>
  <c r="AJ90" i="16"/>
  <c r="AE90" i="16"/>
  <c r="Q90" i="16"/>
  <c r="G90" i="16"/>
  <c r="K90" i="16"/>
  <c r="AB90" i="16"/>
  <c r="P90" i="16"/>
  <c r="H90" i="16"/>
  <c r="AN90" i="16"/>
  <c r="V90" i="16"/>
  <c r="S90" i="16"/>
  <c r="AZ90" i="16"/>
  <c r="AR90" i="16"/>
  <c r="AF90" i="16"/>
  <c r="AM90" i="16"/>
  <c r="N90" i="16"/>
  <c r="I90" i="16"/>
  <c r="J90" i="16"/>
  <c r="Z90" i="16"/>
  <c r="F90" i="16"/>
  <c r="AW42" i="8"/>
  <c r="AY42" i="8" s="1"/>
  <c r="C50" i="16"/>
  <c r="BG42" i="8"/>
  <c r="BI42" i="8" s="1"/>
  <c r="BB42" i="8"/>
  <c r="BD42" i="8" s="1"/>
  <c r="AM42" i="8"/>
  <c r="AR42" i="8"/>
  <c r="AT42" i="8" s="1"/>
  <c r="AC42" i="8"/>
  <c r="AE42" i="8" s="1"/>
  <c r="AH42" i="8"/>
  <c r="AJ42" i="8" s="1"/>
  <c r="S42" i="8"/>
  <c r="X42" i="8"/>
  <c r="I42" i="8"/>
  <c r="K42" i="8" s="1"/>
  <c r="N42" i="8"/>
  <c r="P42" i="8" s="1"/>
  <c r="G25" i="1"/>
  <c r="C24" i="1"/>
  <c r="C43" i="8"/>
  <c r="H25" i="1"/>
  <c r="I25" i="1" s="1"/>
  <c r="D25" i="1"/>
  <c r="Y34" i="18" l="1"/>
  <c r="L34" i="18"/>
  <c r="M34" i="18" s="1"/>
  <c r="H34" i="18"/>
  <c r="I34" i="18" s="1"/>
  <c r="T34" i="18"/>
  <c r="U34" i="18" s="1"/>
  <c r="C48" i="24"/>
  <c r="K29" i="23"/>
  <c r="K48" i="24"/>
  <c r="Z29" i="23"/>
  <c r="C36" i="18"/>
  <c r="AB36" i="18" s="1"/>
  <c r="C32" i="23"/>
  <c r="AF34" i="18"/>
  <c r="AG34" i="18" s="1"/>
  <c r="G48" i="24"/>
  <c r="AE29" i="23"/>
  <c r="E48" i="24"/>
  <c r="P29" i="23"/>
  <c r="E30" i="23"/>
  <c r="AC30" i="23"/>
  <c r="AD30" i="23" s="1"/>
  <c r="S30" i="23"/>
  <c r="T30" i="23" s="1"/>
  <c r="I30" i="23"/>
  <c r="J30" i="23" s="1"/>
  <c r="AH30" i="23"/>
  <c r="AI30" i="23" s="1"/>
  <c r="N30" i="23"/>
  <c r="O30" i="23" s="1"/>
  <c r="X30" i="23"/>
  <c r="Y30" i="23" s="1"/>
  <c r="F17" i="29"/>
  <c r="D33" i="23"/>
  <c r="C35" i="18"/>
  <c r="C31" i="23"/>
  <c r="AJ29" i="23"/>
  <c r="M48" i="24"/>
  <c r="U29" i="23"/>
  <c r="I48" i="24"/>
  <c r="AB34" i="18"/>
  <c r="AC34" i="18" s="1"/>
  <c r="P34" i="18"/>
  <c r="Q34" i="18" s="1"/>
  <c r="Z42" i="8"/>
  <c r="U42" i="8"/>
  <c r="AO42" i="8"/>
  <c r="CB90" i="16"/>
  <c r="R90" i="16"/>
  <c r="BL90" i="16"/>
  <c r="BW90" i="16"/>
  <c r="D49" i="16"/>
  <c r="X90" i="16"/>
  <c r="AQ90" i="16"/>
  <c r="AH90" i="16"/>
  <c r="W90" i="16"/>
  <c r="AT90" i="16"/>
  <c r="AO90" i="16"/>
  <c r="BV90" i="16"/>
  <c r="BM90" i="16"/>
  <c r="AY90" i="16"/>
  <c r="BO90" i="16"/>
  <c r="BN90" i="16"/>
  <c r="BU90" i="16"/>
  <c r="BZ90" i="16"/>
  <c r="D37" i="18"/>
  <c r="D45" i="8"/>
  <c r="E36" i="18"/>
  <c r="H36" i="18"/>
  <c r="C33" i="27"/>
  <c r="E43" i="8"/>
  <c r="D32" i="27"/>
  <c r="F73" i="27"/>
  <c r="BR73" i="27"/>
  <c r="AJ73" i="27"/>
  <c r="AP73" i="27"/>
  <c r="AR73" i="27"/>
  <c r="BT73" i="27"/>
  <c r="AQ73" i="27"/>
  <c r="CA73" i="27"/>
  <c r="BS73" i="27"/>
  <c r="AM73" i="27"/>
  <c r="BU73" i="27"/>
  <c r="BV73" i="27"/>
  <c r="AH73" i="27"/>
  <c r="BD73" i="27"/>
  <c r="BH73" i="27"/>
  <c r="AT73" i="27"/>
  <c r="AO73" i="27"/>
  <c r="BC73" i="27"/>
  <c r="AV73" i="27"/>
  <c r="BF73" i="27"/>
  <c r="BE73" i="27"/>
  <c r="AS73" i="27"/>
  <c r="BZ73" i="27"/>
  <c r="AK73" i="27"/>
  <c r="BX73" i="27"/>
  <c r="CB73" i="27"/>
  <c r="AW73" i="27"/>
  <c r="AL73" i="27"/>
  <c r="BA73" i="27"/>
  <c r="AZ73" i="27"/>
  <c r="AI73" i="27"/>
  <c r="AX73" i="27"/>
  <c r="BQ73" i="27"/>
  <c r="CC73" i="27"/>
  <c r="AY73" i="27"/>
  <c r="BY73" i="27"/>
  <c r="BG73" i="27"/>
  <c r="BO73" i="27"/>
  <c r="M73" i="27"/>
  <c r="W73" i="27"/>
  <c r="P73" i="27"/>
  <c r="Y73" i="27"/>
  <c r="AE73" i="27"/>
  <c r="BJ73" i="27"/>
  <c r="J73" i="27"/>
  <c r="K73" i="27"/>
  <c r="T73" i="27"/>
  <c r="O73" i="27"/>
  <c r="X73" i="27"/>
  <c r="H73" i="27"/>
  <c r="R73" i="27"/>
  <c r="AD73" i="27"/>
  <c r="G73" i="27"/>
  <c r="BN73" i="27"/>
  <c r="V73" i="27"/>
  <c r="N73" i="27"/>
  <c r="I73" i="27"/>
  <c r="BL73" i="27"/>
  <c r="AA73" i="27"/>
  <c r="AF73" i="27"/>
  <c r="AB73" i="27"/>
  <c r="BK73" i="27"/>
  <c r="AC73" i="27"/>
  <c r="BM73" i="27"/>
  <c r="Q73" i="27"/>
  <c r="U73" i="27"/>
  <c r="CN91" i="16"/>
  <c r="CJ91" i="16"/>
  <c r="CM91" i="16"/>
  <c r="CI91" i="16"/>
  <c r="CK91" i="16"/>
  <c r="CE91" i="16"/>
  <c r="CA91" i="16"/>
  <c r="CB91" i="16"/>
  <c r="CH91" i="16"/>
  <c r="CC91" i="16"/>
  <c r="BV91" i="16"/>
  <c r="BR91" i="16"/>
  <c r="BZ91" i="16"/>
  <c r="BW91" i="16"/>
  <c r="BO91" i="16"/>
  <c r="BK91" i="16"/>
  <c r="CL91" i="16"/>
  <c r="CD91" i="16"/>
  <c r="BX91" i="16"/>
  <c r="BS91" i="16"/>
  <c r="BP91" i="16"/>
  <c r="BL91" i="16"/>
  <c r="BH91" i="16"/>
  <c r="BD91" i="16"/>
  <c r="AZ91" i="16"/>
  <c r="AV91" i="16"/>
  <c r="BU91" i="16"/>
  <c r="BN91" i="16"/>
  <c r="BF91" i="16"/>
  <c r="AY91" i="16"/>
  <c r="AT91" i="16"/>
  <c r="CF91" i="16"/>
  <c r="BG91" i="16"/>
  <c r="BB91" i="16"/>
  <c r="AU91" i="16"/>
  <c r="AP91" i="16"/>
  <c r="AL91" i="16"/>
  <c r="AH91" i="16"/>
  <c r="AD91" i="16"/>
  <c r="Z91" i="16"/>
  <c r="V91" i="16"/>
  <c r="BT91" i="16"/>
  <c r="BM91" i="16"/>
  <c r="AX91" i="16"/>
  <c r="AN91" i="16"/>
  <c r="AG91" i="16"/>
  <c r="AA91" i="16"/>
  <c r="AW91" i="16"/>
  <c r="AM91" i="16"/>
  <c r="P91" i="16"/>
  <c r="BC91" i="16"/>
  <c r="AO91" i="16"/>
  <c r="AI91" i="16"/>
  <c r="AB91" i="16"/>
  <c r="W91" i="16"/>
  <c r="R91" i="16"/>
  <c r="N91" i="16"/>
  <c r="I91" i="16"/>
  <c r="F91" i="16"/>
  <c r="Q91" i="16"/>
  <c r="J91" i="16"/>
  <c r="D50" i="16"/>
  <c r="BJ91" i="16"/>
  <c r="AR91" i="16"/>
  <c r="AF91" i="16"/>
  <c r="Y91" i="16"/>
  <c r="T91" i="16"/>
  <c r="BE91" i="16"/>
  <c r="H91" i="16"/>
  <c r="K91" i="16"/>
  <c r="L91" i="16"/>
  <c r="AQ91" i="16"/>
  <c r="AE91" i="16"/>
  <c r="O91" i="16"/>
  <c r="AJ91" i="16"/>
  <c r="X91" i="16"/>
  <c r="S91" i="16"/>
  <c r="G91" i="16"/>
  <c r="AW43" i="8"/>
  <c r="AY43" i="8" s="1"/>
  <c r="C51" i="16"/>
  <c r="BG43" i="8"/>
  <c r="BI43" i="8" s="1"/>
  <c r="BB43" i="8"/>
  <c r="BD43" i="8" s="1"/>
  <c r="AM43" i="8"/>
  <c r="AO43" i="8" s="1"/>
  <c r="AR43" i="8"/>
  <c r="AT43" i="8" s="1"/>
  <c r="AC43" i="8"/>
  <c r="AE43" i="8" s="1"/>
  <c r="AH43" i="8"/>
  <c r="AJ43" i="8" s="1"/>
  <c r="S43" i="8"/>
  <c r="U43" i="8" s="1"/>
  <c r="X43" i="8"/>
  <c r="Z43" i="8" s="1"/>
  <c r="I43" i="8"/>
  <c r="K43" i="8" s="1"/>
  <c r="N43" i="8"/>
  <c r="P43" i="8" s="1"/>
  <c r="G26" i="1"/>
  <c r="C25" i="1"/>
  <c r="C44" i="8"/>
  <c r="H26" i="1"/>
  <c r="I26" i="1" s="1"/>
  <c r="C37" i="18" l="1"/>
  <c r="C33" i="23"/>
  <c r="X35" i="18"/>
  <c r="Y35" i="18" s="1"/>
  <c r="E35" i="18"/>
  <c r="P35" i="18"/>
  <c r="Q35" i="18" s="1"/>
  <c r="AB35" i="18"/>
  <c r="AC35" i="18" s="1"/>
  <c r="L35" i="18"/>
  <c r="M35" i="18" s="1"/>
  <c r="AE30" i="23"/>
  <c r="G49" i="24"/>
  <c r="X36" i="18"/>
  <c r="T36" i="18"/>
  <c r="H35" i="18"/>
  <c r="I35" i="18" s="1"/>
  <c r="AJ30" i="23"/>
  <c r="M49" i="24"/>
  <c r="P36" i="18"/>
  <c r="Q36" i="18" s="1"/>
  <c r="AF36" i="18"/>
  <c r="AF35" i="18"/>
  <c r="AG35" i="18" s="1"/>
  <c r="K30" i="23"/>
  <c r="C49" i="24"/>
  <c r="P30" i="23"/>
  <c r="E49" i="24"/>
  <c r="L36" i="18"/>
  <c r="T35" i="18"/>
  <c r="U35" i="18" s="1"/>
  <c r="E31" i="23"/>
  <c r="I31" i="23"/>
  <c r="J31" i="23" s="1"/>
  <c r="N31" i="23"/>
  <c r="O31" i="23" s="1"/>
  <c r="S31" i="23"/>
  <c r="T31" i="23" s="1"/>
  <c r="X31" i="23"/>
  <c r="Y31" i="23" s="1"/>
  <c r="AC31" i="23"/>
  <c r="AD31" i="23" s="1"/>
  <c r="AH31" i="23"/>
  <c r="AI31" i="23" s="1"/>
  <c r="Z30" i="23"/>
  <c r="K49" i="24"/>
  <c r="U30" i="23"/>
  <c r="I49" i="24"/>
  <c r="E32" i="23"/>
  <c r="AC32" i="23"/>
  <c r="AD32" i="23" s="1"/>
  <c r="AH32" i="23"/>
  <c r="AI32" i="23" s="1"/>
  <c r="X32" i="23"/>
  <c r="Y32" i="23" s="1"/>
  <c r="S32" i="23"/>
  <c r="T32" i="23" s="1"/>
  <c r="N32" i="23"/>
  <c r="O32" i="23" s="1"/>
  <c r="I32" i="23"/>
  <c r="J32" i="23" s="1"/>
  <c r="F26" i="1"/>
  <c r="B26" i="1" s="1"/>
  <c r="E37" i="18"/>
  <c r="P37" i="18"/>
  <c r="H37" i="18"/>
  <c r="I37" i="18" s="1"/>
  <c r="X37" i="18"/>
  <c r="Y37" i="18" s="1"/>
  <c r="AF37" i="18"/>
  <c r="T37" i="18"/>
  <c r="L37" i="18"/>
  <c r="AB37" i="18"/>
  <c r="AC37" i="18" s="1"/>
  <c r="C34" i="27"/>
  <c r="E44" i="8"/>
  <c r="D33" i="27"/>
  <c r="F74" i="27"/>
  <c r="K74" i="27"/>
  <c r="R74" i="27"/>
  <c r="BT74" i="27"/>
  <c r="CA74" i="27"/>
  <c r="O74" i="27"/>
  <c r="BR74" i="27"/>
  <c r="I74" i="27"/>
  <c r="AX74" i="27"/>
  <c r="AO74" i="27"/>
  <c r="P74" i="27"/>
  <c r="CB74" i="27"/>
  <c r="BH74" i="27"/>
  <c r="AZ74" i="27"/>
  <c r="BC74" i="27"/>
  <c r="G74" i="27"/>
  <c r="AT74" i="27"/>
  <c r="BV74" i="27"/>
  <c r="AS74" i="27"/>
  <c r="H74" i="27"/>
  <c r="BS74" i="27"/>
  <c r="M74" i="27"/>
  <c r="CC74" i="27"/>
  <c r="BG74" i="27"/>
  <c r="BF74" i="27"/>
  <c r="Q74" i="27"/>
  <c r="BZ74" i="27"/>
  <c r="AV74" i="27"/>
  <c r="BY74" i="27"/>
  <c r="BD74" i="27"/>
  <c r="J74" i="27"/>
  <c r="BA74" i="27"/>
  <c r="BU74" i="27"/>
  <c r="AW74" i="27"/>
  <c r="BE74" i="27"/>
  <c r="AP74" i="27"/>
  <c r="N74" i="27"/>
  <c r="BX74" i="27"/>
  <c r="AQ74" i="27"/>
  <c r="AY74" i="27"/>
  <c r="AR74" i="27"/>
  <c r="BQ74" i="27"/>
  <c r="AL74" i="27"/>
  <c r="AC74" i="27"/>
  <c r="V74" i="27"/>
  <c r="AM74" i="27"/>
  <c r="Y74" i="27"/>
  <c r="BL74" i="27"/>
  <c r="AI74" i="27"/>
  <c r="AF74" i="27"/>
  <c r="T74" i="27"/>
  <c r="AE74" i="27"/>
  <c r="AH74" i="27"/>
  <c r="AK74" i="27"/>
  <c r="AD74" i="27"/>
  <c r="U74" i="27"/>
  <c r="BJ74" i="27"/>
  <c r="BK74" i="27"/>
  <c r="AA74" i="27"/>
  <c r="AB74" i="27"/>
  <c r="W74" i="27"/>
  <c r="BN74" i="27"/>
  <c r="BM74" i="27"/>
  <c r="BO74" i="27"/>
  <c r="X74" i="27"/>
  <c r="AJ74" i="27"/>
  <c r="CK92" i="16"/>
  <c r="CN92" i="16"/>
  <c r="CJ92" i="16"/>
  <c r="CL92" i="16"/>
  <c r="CF92" i="16"/>
  <c r="CB92" i="16"/>
  <c r="CI92" i="16"/>
  <c r="CE92" i="16"/>
  <c r="BZ92" i="16"/>
  <c r="CM92" i="16"/>
  <c r="CA92" i="16"/>
  <c r="BW92" i="16"/>
  <c r="BS92" i="16"/>
  <c r="CD92" i="16"/>
  <c r="BU92" i="16"/>
  <c r="BP92" i="16"/>
  <c r="BL92" i="16"/>
  <c r="BV92" i="16"/>
  <c r="BM92" i="16"/>
  <c r="BE92" i="16"/>
  <c r="AW92" i="16"/>
  <c r="BO92" i="16"/>
  <c r="BD92" i="16"/>
  <c r="AX92" i="16"/>
  <c r="BR92" i="16"/>
  <c r="BJ92" i="16"/>
  <c r="BF92" i="16"/>
  <c r="AY92" i="16"/>
  <c r="AT92" i="16"/>
  <c r="AQ92" i="16"/>
  <c r="AM92" i="16"/>
  <c r="AI92" i="16"/>
  <c r="AE92" i="16"/>
  <c r="AA92" i="16"/>
  <c r="W92" i="16"/>
  <c r="CH92" i="16"/>
  <c r="BC92" i="16"/>
  <c r="AR92" i="16"/>
  <c r="AL92" i="16"/>
  <c r="AF92" i="16"/>
  <c r="N92" i="16"/>
  <c r="L92" i="16"/>
  <c r="AP92" i="16"/>
  <c r="AJ92" i="16"/>
  <c r="X92" i="16"/>
  <c r="Q92" i="16"/>
  <c r="BT92" i="16"/>
  <c r="BK92" i="16"/>
  <c r="BG92" i="16"/>
  <c r="AU92" i="16"/>
  <c r="AN92" i="16"/>
  <c r="AG92" i="16"/>
  <c r="Z92" i="16"/>
  <c r="S92" i="16"/>
  <c r="O92" i="16"/>
  <c r="G92" i="16"/>
  <c r="K92" i="16"/>
  <c r="Y92" i="16"/>
  <c r="R92" i="16"/>
  <c r="H92" i="16"/>
  <c r="F92" i="16"/>
  <c r="CC92" i="16"/>
  <c r="BB92" i="16"/>
  <c r="AZ92" i="16"/>
  <c r="AD92" i="16"/>
  <c r="AB92" i="16"/>
  <c r="T92" i="16"/>
  <c r="J92" i="16"/>
  <c r="AH92" i="16"/>
  <c r="V92" i="16"/>
  <c r="P92" i="16"/>
  <c r="BX92" i="16"/>
  <c r="BN92" i="16"/>
  <c r="BH92" i="16"/>
  <c r="AV92" i="16"/>
  <c r="I92" i="16"/>
  <c r="AO92" i="16"/>
  <c r="D51" i="16"/>
  <c r="AW44" i="8"/>
  <c r="AY44" i="8" s="1"/>
  <c r="C52" i="16"/>
  <c r="BG44" i="8"/>
  <c r="BI44" i="8" s="1"/>
  <c r="BB44" i="8"/>
  <c r="BD44" i="8" s="1"/>
  <c r="AM44" i="8"/>
  <c r="AO44" i="8" s="1"/>
  <c r="AR44" i="8"/>
  <c r="AT44" i="8" s="1"/>
  <c r="AC44" i="8"/>
  <c r="AE44" i="8" s="1"/>
  <c r="AH44" i="8"/>
  <c r="AJ44" i="8" s="1"/>
  <c r="S44" i="8"/>
  <c r="U44" i="8" s="1"/>
  <c r="X44" i="8"/>
  <c r="Z44" i="8" s="1"/>
  <c r="I44" i="8"/>
  <c r="K44" i="8" s="1"/>
  <c r="N44" i="8"/>
  <c r="P44" i="8" s="1"/>
  <c r="C45" i="8"/>
  <c r="AG37" i="18" l="1"/>
  <c r="M36" i="18"/>
  <c r="Y36" i="18"/>
  <c r="I36" i="18"/>
  <c r="U37" i="18"/>
  <c r="Q37" i="18"/>
  <c r="AJ31" i="23"/>
  <c r="M50" i="24"/>
  <c r="Z32" i="23"/>
  <c r="K51" i="24"/>
  <c r="P31" i="23"/>
  <c r="E50" i="24"/>
  <c r="M37" i="18"/>
  <c r="K32" i="23"/>
  <c r="C51" i="24"/>
  <c r="AJ32" i="23"/>
  <c r="M51" i="24"/>
  <c r="AE31" i="23"/>
  <c r="G50" i="24"/>
  <c r="K31" i="23"/>
  <c r="C50" i="24"/>
  <c r="E33" i="23"/>
  <c r="S33" i="23"/>
  <c r="T33" i="23" s="1"/>
  <c r="AH33" i="23"/>
  <c r="AI33" i="23" s="1"/>
  <c r="X33" i="23"/>
  <c r="Y33" i="23" s="1"/>
  <c r="AC33" i="23"/>
  <c r="AD33" i="23" s="1"/>
  <c r="N33" i="23"/>
  <c r="O33" i="23" s="1"/>
  <c r="I33" i="23"/>
  <c r="J33" i="23" s="1"/>
  <c r="P32" i="23"/>
  <c r="E51" i="24"/>
  <c r="AE32" i="23"/>
  <c r="G51" i="24"/>
  <c r="Z31" i="23"/>
  <c r="K50" i="24"/>
  <c r="AG36" i="18"/>
  <c r="U32" i="23"/>
  <c r="I51" i="24"/>
  <c r="U31" i="23"/>
  <c r="I50" i="24"/>
  <c r="U36" i="18"/>
  <c r="AC36" i="18"/>
  <c r="C26" i="1"/>
  <c r="C34" i="23" s="1"/>
  <c r="D18" i="29"/>
  <c r="D26" i="1"/>
  <c r="D38" i="18" s="1"/>
  <c r="C35" i="27"/>
  <c r="E45" i="8"/>
  <c r="D34" i="27"/>
  <c r="F75" i="27"/>
  <c r="AE75" i="27"/>
  <c r="AF75" i="27"/>
  <c r="AZ75" i="27"/>
  <c r="BQ75" i="27"/>
  <c r="AD75" i="27"/>
  <c r="BC75" i="27"/>
  <c r="AJ75" i="27"/>
  <c r="CC75" i="27"/>
  <c r="AV75" i="27"/>
  <c r="BT75" i="27"/>
  <c r="AX75" i="27"/>
  <c r="AO75" i="27"/>
  <c r="BG75" i="27"/>
  <c r="CB75" i="27"/>
  <c r="AY75" i="27"/>
  <c r="AL75" i="27"/>
  <c r="BV75" i="27"/>
  <c r="AQ75" i="27"/>
  <c r="BR75" i="27"/>
  <c r="BF75" i="27"/>
  <c r="AI75" i="27"/>
  <c r="BY75" i="27"/>
  <c r="BX75" i="27"/>
  <c r="AW75" i="27"/>
  <c r="AR75" i="27"/>
  <c r="AK75" i="27"/>
  <c r="BS75" i="27"/>
  <c r="BD75" i="27"/>
  <c r="AH75" i="27"/>
  <c r="AM75" i="27"/>
  <c r="BU75" i="27"/>
  <c r="BE75" i="27"/>
  <c r="AT75" i="27"/>
  <c r="BZ75" i="27"/>
  <c r="AC75" i="27"/>
  <c r="AB75" i="27"/>
  <c r="AS75" i="27"/>
  <c r="BH75" i="27"/>
  <c r="CA75" i="27"/>
  <c r="AA75" i="27"/>
  <c r="BA75" i="27"/>
  <c r="AP75" i="27"/>
  <c r="Y75" i="27"/>
  <c r="K75" i="27"/>
  <c r="I75" i="27"/>
  <c r="X75" i="27"/>
  <c r="T75" i="27"/>
  <c r="G75" i="27"/>
  <c r="R75" i="27"/>
  <c r="BL75" i="27"/>
  <c r="N75" i="27"/>
  <c r="W75" i="27"/>
  <c r="J75" i="27"/>
  <c r="BJ75" i="27"/>
  <c r="H75" i="27"/>
  <c r="M75" i="27"/>
  <c r="U75" i="27"/>
  <c r="BK75" i="27"/>
  <c r="V75" i="27"/>
  <c r="Q75" i="27"/>
  <c r="BM75" i="27"/>
  <c r="O75" i="27"/>
  <c r="BN75" i="27"/>
  <c r="P75" i="27"/>
  <c r="BO75" i="27"/>
  <c r="CL93" i="16"/>
  <c r="CH93" i="16"/>
  <c r="CK93" i="16"/>
  <c r="CM93" i="16"/>
  <c r="CC93" i="16"/>
  <c r="CN93" i="16"/>
  <c r="CD93" i="16"/>
  <c r="CE93" i="16"/>
  <c r="BZ93" i="16"/>
  <c r="BX93" i="16"/>
  <c r="BT93" i="16"/>
  <c r="BP93" i="16"/>
  <c r="CJ93" i="16"/>
  <c r="BS93" i="16"/>
  <c r="BM93" i="16"/>
  <c r="CA93" i="16"/>
  <c r="BU93" i="16"/>
  <c r="BN93" i="16"/>
  <c r="BJ93" i="16"/>
  <c r="BF93" i="16"/>
  <c r="BB93" i="16"/>
  <c r="AX93" i="16"/>
  <c r="AT93" i="16"/>
  <c r="CI93" i="16"/>
  <c r="CF93" i="16"/>
  <c r="BR93" i="16"/>
  <c r="BH93" i="16"/>
  <c r="BC93" i="16"/>
  <c r="AV93" i="16"/>
  <c r="BV93" i="16"/>
  <c r="BK93" i="16"/>
  <c r="BD93" i="16"/>
  <c r="AW93" i="16"/>
  <c r="AR93" i="16"/>
  <c r="AN93" i="16"/>
  <c r="AJ93" i="16"/>
  <c r="AF93" i="16"/>
  <c r="AB93" i="16"/>
  <c r="X93" i="16"/>
  <c r="CB93" i="16"/>
  <c r="BO93" i="16"/>
  <c r="BG93" i="16"/>
  <c r="AU93" i="16"/>
  <c r="AP93" i="16"/>
  <c r="AI93" i="16"/>
  <c r="AD93" i="16"/>
  <c r="O93" i="16"/>
  <c r="BE93" i="16"/>
  <c r="R93" i="16"/>
  <c r="AY93" i="16"/>
  <c r="AQ93" i="16"/>
  <c r="AL93" i="16"/>
  <c r="AE93" i="16"/>
  <c r="Y93" i="16"/>
  <c r="T93" i="16"/>
  <c r="P93" i="16"/>
  <c r="I93" i="16"/>
  <c r="W93" i="16"/>
  <c r="S93" i="16"/>
  <c r="J93" i="16"/>
  <c r="BW93" i="16"/>
  <c r="BL93" i="16"/>
  <c r="AO93" i="16"/>
  <c r="AH93" i="16"/>
  <c r="AA93" i="16"/>
  <c r="V93" i="16"/>
  <c r="N93" i="16"/>
  <c r="AG93" i="16"/>
  <c r="L93" i="16"/>
  <c r="AM93" i="16"/>
  <c r="G93" i="16"/>
  <c r="AZ93" i="16"/>
  <c r="F93" i="16"/>
  <c r="K93" i="16"/>
  <c r="Z93" i="16"/>
  <c r="Q93" i="16"/>
  <c r="H93" i="16"/>
  <c r="D52" i="16"/>
  <c r="AW45" i="8"/>
  <c r="AY45" i="8" s="1"/>
  <c r="C53" i="16"/>
  <c r="BG45" i="8"/>
  <c r="BI45" i="8" s="1"/>
  <c r="BB45" i="8"/>
  <c r="BD45" i="8" s="1"/>
  <c r="AM45" i="8"/>
  <c r="AO45" i="8" s="1"/>
  <c r="AR45" i="8"/>
  <c r="AT45" i="8" s="1"/>
  <c r="AC45" i="8"/>
  <c r="AE45" i="8" s="1"/>
  <c r="AH45" i="8"/>
  <c r="AJ45" i="8" s="1"/>
  <c r="S45" i="8"/>
  <c r="U45" i="8" s="1"/>
  <c r="X45" i="8"/>
  <c r="Z45" i="8" s="1"/>
  <c r="I45" i="8"/>
  <c r="K45" i="8" s="1"/>
  <c r="N45" i="8"/>
  <c r="P45" i="8" s="1"/>
  <c r="E34" i="23" l="1"/>
  <c r="S34" i="23"/>
  <c r="T34" i="23" s="1"/>
  <c r="AC34" i="23"/>
  <c r="AD34" i="23" s="1"/>
  <c r="N34" i="23"/>
  <c r="O34" i="23" s="1"/>
  <c r="X34" i="23"/>
  <c r="Y34" i="23" s="1"/>
  <c r="I34" i="23"/>
  <c r="J34" i="23" s="1"/>
  <c r="AH34" i="23"/>
  <c r="AI34" i="23" s="1"/>
  <c r="G52" i="24"/>
  <c r="AE33" i="23"/>
  <c r="Z33" i="23"/>
  <c r="K52" i="24"/>
  <c r="F18" i="29"/>
  <c r="D34" i="23"/>
  <c r="K33" i="23"/>
  <c r="C52" i="24"/>
  <c r="AJ33" i="23"/>
  <c r="M52" i="24"/>
  <c r="E52" i="24"/>
  <c r="P33" i="23"/>
  <c r="U33" i="23"/>
  <c r="I52" i="24"/>
  <c r="H27" i="1"/>
  <c r="I27" i="1" s="1"/>
  <c r="G27" i="1"/>
  <c r="D46" i="8"/>
  <c r="C38" i="18"/>
  <c r="C46" i="8"/>
  <c r="D35" i="27"/>
  <c r="F76" i="27"/>
  <c r="AM76" i="27"/>
  <c r="AL76" i="27"/>
  <c r="J76" i="27"/>
  <c r="AI76" i="27"/>
  <c r="CA76" i="27"/>
  <c r="K76" i="27"/>
  <c r="BV76" i="27"/>
  <c r="BY76" i="27"/>
  <c r="AR76" i="27"/>
  <c r="CC76" i="27"/>
  <c r="BZ76" i="27"/>
  <c r="AT76" i="27"/>
  <c r="BX76" i="27"/>
  <c r="AQ76" i="27"/>
  <c r="AZ76" i="27"/>
  <c r="AV76" i="27"/>
  <c r="AP76" i="27"/>
  <c r="BA76" i="27"/>
  <c r="AH76" i="27"/>
  <c r="AY76" i="27"/>
  <c r="AJ76" i="27"/>
  <c r="H76" i="27"/>
  <c r="AO76" i="27"/>
  <c r="AK76" i="27"/>
  <c r="I76" i="27"/>
  <c r="BQ76" i="27"/>
  <c r="CB76" i="27"/>
  <c r="AS76" i="27"/>
  <c r="AW76" i="27"/>
  <c r="BR76" i="27"/>
  <c r="BT76" i="27"/>
  <c r="AX76" i="27"/>
  <c r="BU76" i="27"/>
  <c r="BS76" i="27"/>
  <c r="G76" i="27"/>
  <c r="AD76" i="27"/>
  <c r="O76" i="27"/>
  <c r="BK76" i="27"/>
  <c r="AF76" i="27"/>
  <c r="R76" i="27"/>
  <c r="AC76" i="27"/>
  <c r="X76" i="27"/>
  <c r="BJ76" i="27"/>
  <c r="T76" i="27"/>
  <c r="M76" i="27"/>
  <c r="BN76" i="27"/>
  <c r="V76" i="27"/>
  <c r="BO76" i="27"/>
  <c r="BH76" i="27"/>
  <c r="AB76" i="27"/>
  <c r="Y76" i="27"/>
  <c r="BF76" i="27"/>
  <c r="N76" i="27"/>
  <c r="U76" i="27"/>
  <c r="AE76" i="27"/>
  <c r="BL76" i="27"/>
  <c r="BC76" i="27"/>
  <c r="Q76" i="27"/>
  <c r="BG76" i="27"/>
  <c r="BM76" i="27"/>
  <c r="W76" i="27"/>
  <c r="AA76" i="27"/>
  <c r="P76" i="27"/>
  <c r="BD76" i="27"/>
  <c r="BE76" i="27"/>
  <c r="CM94" i="16"/>
  <c r="CI94" i="16"/>
  <c r="CL94" i="16"/>
  <c r="CH94" i="16"/>
  <c r="CN94" i="16"/>
  <c r="CD94" i="16"/>
  <c r="BZ94" i="16"/>
  <c r="CB94" i="16"/>
  <c r="CJ94" i="16"/>
  <c r="CC94" i="16"/>
  <c r="BU94" i="16"/>
  <c r="BM94" i="16"/>
  <c r="CA94" i="16"/>
  <c r="BW94" i="16"/>
  <c r="BR94" i="16"/>
  <c r="BP94" i="16"/>
  <c r="BK94" i="16"/>
  <c r="CK94" i="16"/>
  <c r="CE94" i="16"/>
  <c r="BX94" i="16"/>
  <c r="BS94" i="16"/>
  <c r="BL94" i="16"/>
  <c r="BG94" i="16"/>
  <c r="BC94" i="16"/>
  <c r="AY94" i="16"/>
  <c r="AU94" i="16"/>
  <c r="BV94" i="16"/>
  <c r="BJ94" i="16"/>
  <c r="BF94" i="16"/>
  <c r="AZ94" i="16"/>
  <c r="AT94" i="16"/>
  <c r="CF94" i="16"/>
  <c r="BN94" i="16"/>
  <c r="BH94" i="16"/>
  <c r="BB94" i="16"/>
  <c r="AV94" i="16"/>
  <c r="AO94" i="16"/>
  <c r="AG94" i="16"/>
  <c r="Y94" i="16"/>
  <c r="BT94" i="16"/>
  <c r="AX94" i="16"/>
  <c r="AN94" i="16"/>
  <c r="AH94" i="16"/>
  <c r="V94" i="16"/>
  <c r="T94" i="16"/>
  <c r="H94" i="16"/>
  <c r="AW94" i="16"/>
  <c r="AM94" i="16"/>
  <c r="AF94" i="16"/>
  <c r="Z94" i="16"/>
  <c r="S94" i="16"/>
  <c r="BO94" i="16"/>
  <c r="BD94" i="16"/>
  <c r="AP94" i="16"/>
  <c r="AI94" i="16"/>
  <c r="AD94" i="16"/>
  <c r="AB94" i="16"/>
  <c r="W94" i="16"/>
  <c r="Q94" i="16"/>
  <c r="G94" i="16"/>
  <c r="K94" i="16"/>
  <c r="D53" i="16"/>
  <c r="AA94" i="16"/>
  <c r="P94" i="16"/>
  <c r="L94" i="16"/>
  <c r="AR94" i="16"/>
  <c r="O94" i="16"/>
  <c r="AL94" i="16"/>
  <c r="R94" i="16"/>
  <c r="I94" i="16"/>
  <c r="BE94" i="16"/>
  <c r="AJ94" i="16"/>
  <c r="X94" i="16"/>
  <c r="N94" i="16"/>
  <c r="J94" i="16"/>
  <c r="AQ94" i="16"/>
  <c r="AE94" i="16"/>
  <c r="F94" i="16"/>
  <c r="P34" i="23" l="1"/>
  <c r="E53" i="24"/>
  <c r="AJ34" i="23"/>
  <c r="M53" i="24"/>
  <c r="G53" i="24"/>
  <c r="AE34" i="23"/>
  <c r="K34" i="23"/>
  <c r="C53" i="24"/>
  <c r="I53" i="24"/>
  <c r="U34" i="23"/>
  <c r="K53" i="24"/>
  <c r="Z34" i="23"/>
  <c r="F27" i="1"/>
  <c r="B27" i="1" s="1"/>
  <c r="C27" i="1" s="1"/>
  <c r="E38" i="18"/>
  <c r="AF38" i="18"/>
  <c r="AG38" i="18" s="1"/>
  <c r="T38" i="18"/>
  <c r="U38" i="18" s="1"/>
  <c r="AB38" i="18"/>
  <c r="AC38" i="18" s="1"/>
  <c r="L38" i="18"/>
  <c r="M38" i="18" s="1"/>
  <c r="H38" i="18"/>
  <c r="I38" i="18" s="1"/>
  <c r="X38" i="18"/>
  <c r="Y38" i="18" s="1"/>
  <c r="P38" i="18"/>
  <c r="Q38" i="18" s="1"/>
  <c r="C36" i="27"/>
  <c r="BG46" i="8"/>
  <c r="BI46" i="8" s="1"/>
  <c r="AR46" i="8"/>
  <c r="AT46" i="8" s="1"/>
  <c r="AH46" i="8"/>
  <c r="AJ46" i="8" s="1"/>
  <c r="X46" i="8"/>
  <c r="Z46" i="8" s="1"/>
  <c r="N46" i="8"/>
  <c r="P46" i="8" s="1"/>
  <c r="E46" i="8"/>
  <c r="AW46" i="8"/>
  <c r="AY46" i="8" s="1"/>
  <c r="C54" i="16"/>
  <c r="BB46" i="8"/>
  <c r="BD46" i="8" s="1"/>
  <c r="AM46" i="8"/>
  <c r="AO46" i="8" s="1"/>
  <c r="AC46" i="8"/>
  <c r="AE46" i="8" s="1"/>
  <c r="S46" i="8"/>
  <c r="U46" i="8" s="1"/>
  <c r="I46" i="8"/>
  <c r="K46" i="8" s="1"/>
  <c r="D27" i="1"/>
  <c r="D19" i="29" l="1"/>
  <c r="F19" i="29"/>
  <c r="D35" i="23"/>
  <c r="C39" i="18"/>
  <c r="AB39" i="18" s="1"/>
  <c r="AC39" i="18" s="1"/>
  <c r="C35" i="23"/>
  <c r="C47" i="8"/>
  <c r="C37" i="27" s="1"/>
  <c r="CM95" i="16"/>
  <c r="CK95" i="16"/>
  <c r="CB95" i="16"/>
  <c r="BJ95" i="16"/>
  <c r="BG95" i="16"/>
  <c r="BK95" i="16"/>
  <c r="AV95" i="16"/>
  <c r="CH95" i="16"/>
  <c r="AP95" i="16"/>
  <c r="Z95" i="16"/>
  <c r="AM95" i="16"/>
  <c r="T95" i="16"/>
  <c r="AN95" i="16"/>
  <c r="N95" i="16"/>
  <c r="Q95" i="16"/>
  <c r="AE95" i="16"/>
  <c r="O95" i="16"/>
  <c r="W95" i="16"/>
  <c r="G95" i="16"/>
  <c r="CI95" i="16"/>
  <c r="CF95" i="16"/>
  <c r="BV95" i="16"/>
  <c r="CD95" i="16"/>
  <c r="BC95" i="16"/>
  <c r="BH95" i="16"/>
  <c r="BM95" i="16"/>
  <c r="BS95" i="16"/>
  <c r="AL95" i="16"/>
  <c r="V95" i="16"/>
  <c r="AF95" i="16"/>
  <c r="CC95" i="16"/>
  <c r="AG95" i="16"/>
  <c r="I95" i="16"/>
  <c r="J95" i="16"/>
  <c r="X95" i="16"/>
  <c r="H95" i="16"/>
  <c r="K95" i="16"/>
  <c r="BX95" i="16"/>
  <c r="CN95" i="16"/>
  <c r="CE95" i="16"/>
  <c r="BZ95" i="16"/>
  <c r="BR95" i="16"/>
  <c r="BU95" i="16"/>
  <c r="BW95" i="16"/>
  <c r="BD95" i="16"/>
  <c r="BF95" i="16"/>
  <c r="AY95" i="16"/>
  <c r="AH95" i="16"/>
  <c r="BE95" i="16"/>
  <c r="D54" i="16"/>
  <c r="BT95" i="16"/>
  <c r="AA95" i="16"/>
  <c r="F95" i="16"/>
  <c r="BB95" i="16"/>
  <c r="P95" i="16"/>
  <c r="AW95" i="16"/>
  <c r="BL95" i="16"/>
  <c r="L95" i="16"/>
  <c r="CJ95" i="16"/>
  <c r="CA95" i="16"/>
  <c r="CL95" i="16"/>
  <c r="BN95" i="16"/>
  <c r="BO95" i="16"/>
  <c r="BP95" i="16"/>
  <c r="AZ95" i="16"/>
  <c r="AX95" i="16"/>
  <c r="AT95" i="16"/>
  <c r="AD95" i="16"/>
  <c r="AR95" i="16"/>
  <c r="AJ95" i="16"/>
  <c r="AU95" i="16"/>
  <c r="R95" i="16"/>
  <c r="Y95" i="16"/>
  <c r="AQ95" i="16"/>
  <c r="AB95" i="16"/>
  <c r="AI95" i="16"/>
  <c r="AO95" i="16"/>
  <c r="S95" i="16"/>
  <c r="BV77" i="27"/>
  <c r="BX77" i="27"/>
  <c r="AP77" i="27"/>
  <c r="BQ77" i="27"/>
  <c r="AK77" i="27"/>
  <c r="Q77" i="27"/>
  <c r="AV77" i="27"/>
  <c r="M77" i="27"/>
  <c r="CB77" i="27"/>
  <c r="BE77" i="27"/>
  <c r="BG77" i="27"/>
  <c r="AA77" i="27"/>
  <c r="I77" i="27"/>
  <c r="BM77" i="27"/>
  <c r="BF77" i="27"/>
  <c r="U77" i="27"/>
  <c r="D36" i="27"/>
  <c r="BS77" i="27"/>
  <c r="AJ77" i="27"/>
  <c r="N77" i="27"/>
  <c r="AT77" i="27"/>
  <c r="AR77" i="27"/>
  <c r="AY77" i="27"/>
  <c r="CA77" i="27"/>
  <c r="BU77" i="27"/>
  <c r="AM77" i="27"/>
  <c r="V77" i="27"/>
  <c r="T77" i="27"/>
  <c r="AF77" i="27"/>
  <c r="BJ77" i="27"/>
  <c r="H77" i="27"/>
  <c r="Y77" i="27"/>
  <c r="AE77" i="27"/>
  <c r="F77" i="27"/>
  <c r="P77" i="27"/>
  <c r="AO77" i="27"/>
  <c r="BR77" i="27"/>
  <c r="AH77" i="27"/>
  <c r="BY77" i="27"/>
  <c r="AL77" i="27"/>
  <c r="BT77" i="27"/>
  <c r="AI77" i="27"/>
  <c r="O77" i="27"/>
  <c r="AD77" i="27"/>
  <c r="J77" i="27"/>
  <c r="K77" i="27"/>
  <c r="BD77" i="27"/>
  <c r="BK77" i="27"/>
  <c r="BO77" i="27"/>
  <c r="BH77" i="27"/>
  <c r="CC77" i="27"/>
  <c r="BA77" i="27"/>
  <c r="BZ77" i="27"/>
  <c r="AQ77" i="27"/>
  <c r="AS77" i="27"/>
  <c r="AZ77" i="27"/>
  <c r="AW77" i="27"/>
  <c r="R77" i="27"/>
  <c r="AX77" i="27"/>
  <c r="AC77" i="27"/>
  <c r="AB77" i="27"/>
  <c r="W77" i="27"/>
  <c r="BL77" i="27"/>
  <c r="X77" i="27"/>
  <c r="G77" i="27"/>
  <c r="BC77" i="27"/>
  <c r="BN77" i="27"/>
  <c r="X39" i="18"/>
  <c r="Y39" i="18" s="1"/>
  <c r="D39" i="18"/>
  <c r="D47" i="8"/>
  <c r="N47" i="8"/>
  <c r="P47" i="8" s="1"/>
  <c r="G28" i="1"/>
  <c r="H28" i="1"/>
  <c r="I28" i="1" s="1"/>
  <c r="E39" i="18" l="1"/>
  <c r="P39" i="18"/>
  <c r="Q39" i="18" s="1"/>
  <c r="H39" i="18"/>
  <c r="I39" i="18" s="1"/>
  <c r="T39" i="18"/>
  <c r="U39" i="18" s="1"/>
  <c r="L39" i="18"/>
  <c r="M39" i="18" s="1"/>
  <c r="E35" i="23"/>
  <c r="AH35" i="23"/>
  <c r="AI35" i="23" s="1"/>
  <c r="X35" i="23"/>
  <c r="Y35" i="23" s="1"/>
  <c r="I35" i="23"/>
  <c r="J35" i="23" s="1"/>
  <c r="S35" i="23"/>
  <c r="T35" i="23" s="1"/>
  <c r="N35" i="23"/>
  <c r="O35" i="23" s="1"/>
  <c r="AC35" i="23"/>
  <c r="AD35" i="23" s="1"/>
  <c r="AF39" i="18"/>
  <c r="AG39" i="18" s="1"/>
  <c r="AR47" i="8"/>
  <c r="AT47" i="8" s="1"/>
  <c r="AW47" i="8"/>
  <c r="AY47" i="8" s="1"/>
  <c r="X47" i="8"/>
  <c r="Z47" i="8" s="1"/>
  <c r="AM47" i="8"/>
  <c r="AO47" i="8" s="1"/>
  <c r="E47" i="8"/>
  <c r="S47" i="8"/>
  <c r="U47" i="8" s="1"/>
  <c r="BG47" i="8"/>
  <c r="BI47" i="8" s="1"/>
  <c r="AH47" i="8"/>
  <c r="AJ47" i="8" s="1"/>
  <c r="C55" i="16"/>
  <c r="CH96" i="16" s="1"/>
  <c r="I47" i="8"/>
  <c r="K47" i="8" s="1"/>
  <c r="AC47" i="8"/>
  <c r="AE47" i="8" s="1"/>
  <c r="BB47" i="8"/>
  <c r="BD47" i="8" s="1"/>
  <c r="D37" i="27"/>
  <c r="F78" i="27"/>
  <c r="AH78" i="27"/>
  <c r="AL78" i="27"/>
  <c r="AK78" i="27"/>
  <c r="AJ78" i="27"/>
  <c r="AI78" i="27"/>
  <c r="AM78" i="27"/>
  <c r="CA78" i="27"/>
  <c r="BV78" i="27"/>
  <c r="AC78" i="27"/>
  <c r="AO78" i="27"/>
  <c r="AA78" i="27"/>
  <c r="BA78" i="27"/>
  <c r="AS78" i="27"/>
  <c r="AV78" i="27"/>
  <c r="AE78" i="27"/>
  <c r="AD78" i="27"/>
  <c r="AT78" i="27"/>
  <c r="AR78" i="27"/>
  <c r="BF78" i="27"/>
  <c r="AW78" i="27"/>
  <c r="BY78" i="27"/>
  <c r="AP78" i="27"/>
  <c r="BT78" i="27"/>
  <c r="CC78" i="27"/>
  <c r="BG78" i="27"/>
  <c r="BQ78" i="27"/>
  <c r="BH78" i="27"/>
  <c r="BD78" i="27"/>
  <c r="BU78" i="27"/>
  <c r="CB78" i="27"/>
  <c r="BC78" i="27"/>
  <c r="AB78" i="27"/>
  <c r="BZ78" i="27"/>
  <c r="AX78" i="27"/>
  <c r="AF78" i="27"/>
  <c r="BS78" i="27"/>
  <c r="BR78" i="27"/>
  <c r="AQ78" i="27"/>
  <c r="BE78" i="27"/>
  <c r="AZ78" i="27"/>
  <c r="BX78" i="27"/>
  <c r="AY78" i="27"/>
  <c r="BN78" i="27"/>
  <c r="BO78" i="27"/>
  <c r="Q78" i="27"/>
  <c r="K78" i="27"/>
  <c r="Y78" i="27"/>
  <c r="M78" i="27"/>
  <c r="H78" i="27"/>
  <c r="BJ78" i="27"/>
  <c r="X78" i="27"/>
  <c r="P78" i="27"/>
  <c r="N78" i="27"/>
  <c r="T78" i="27"/>
  <c r="J78" i="27"/>
  <c r="W78" i="27"/>
  <c r="G78" i="27"/>
  <c r="V78" i="27"/>
  <c r="BK78" i="27"/>
  <c r="I78" i="27"/>
  <c r="BM78" i="27"/>
  <c r="BL78" i="27"/>
  <c r="U78" i="27"/>
  <c r="R78" i="27"/>
  <c r="O78" i="27"/>
  <c r="BW96" i="16"/>
  <c r="X96" i="16"/>
  <c r="D55" i="16"/>
  <c r="F28" i="1"/>
  <c r="B28" i="1" s="1"/>
  <c r="C54" i="24" l="1"/>
  <c r="K35" i="23"/>
  <c r="G54" i="24"/>
  <c r="AE35" i="23"/>
  <c r="K54" i="24"/>
  <c r="Z35" i="23"/>
  <c r="E54" i="24"/>
  <c r="P35" i="23"/>
  <c r="M54" i="24"/>
  <c r="AJ35" i="23"/>
  <c r="U35" i="23"/>
  <c r="I54" i="24"/>
  <c r="Q96" i="16"/>
  <c r="AE96" i="16"/>
  <c r="CJ96" i="16"/>
  <c r="K96" i="16"/>
  <c r="AV96" i="16"/>
  <c r="AY96" i="16"/>
  <c r="BD96" i="16"/>
  <c r="T96" i="16"/>
  <c r="G96" i="16"/>
  <c r="AD96" i="16"/>
  <c r="BG96" i="16"/>
  <c r="BZ96" i="16"/>
  <c r="CC96" i="16"/>
  <c r="BL96" i="16"/>
  <c r="Y96" i="16"/>
  <c r="AO96" i="16"/>
  <c r="AU96" i="16"/>
  <c r="AX96" i="16"/>
  <c r="BE96" i="16"/>
  <c r="CL96" i="16"/>
  <c r="CM96" i="16"/>
  <c r="AB96" i="16"/>
  <c r="BC96" i="16"/>
  <c r="AI96" i="16"/>
  <c r="BH96" i="16"/>
  <c r="CN96" i="16"/>
  <c r="I96" i="16"/>
  <c r="J96" i="16"/>
  <c r="BX96" i="16"/>
  <c r="AF96" i="16"/>
  <c r="F96" i="16"/>
  <c r="BP96" i="16"/>
  <c r="BB96" i="16"/>
  <c r="BN96" i="16"/>
  <c r="BK96" i="16"/>
  <c r="CB96" i="16"/>
  <c r="Z96" i="16"/>
  <c r="AN96" i="16"/>
  <c r="AG96" i="16"/>
  <c r="AH96" i="16"/>
  <c r="L96" i="16"/>
  <c r="O96" i="16"/>
  <c r="AL96" i="16"/>
  <c r="CI96" i="16"/>
  <c r="H96" i="16"/>
  <c r="AJ96" i="16"/>
  <c r="W96" i="16"/>
  <c r="AM96" i="16"/>
  <c r="BJ96" i="16"/>
  <c r="BR96" i="16"/>
  <c r="BU96" i="16"/>
  <c r="BM96" i="16"/>
  <c r="BO96" i="16"/>
  <c r="CE96" i="16"/>
  <c r="CF96" i="16"/>
  <c r="CK96" i="16"/>
  <c r="P96" i="16"/>
  <c r="BF96" i="16"/>
  <c r="AZ96" i="16"/>
  <c r="AT96" i="16"/>
  <c r="R96" i="16"/>
  <c r="S96" i="16"/>
  <c r="AR96" i="16"/>
  <c r="V96" i="16"/>
  <c r="N96" i="16"/>
  <c r="AP96" i="16"/>
  <c r="AA96" i="16"/>
  <c r="AQ96" i="16"/>
  <c r="BV96" i="16"/>
  <c r="AW96" i="16"/>
  <c r="CA96" i="16"/>
  <c r="BT96" i="16"/>
  <c r="BS96" i="16"/>
  <c r="CD96" i="16"/>
  <c r="C28" i="1"/>
  <c r="D20" i="29"/>
  <c r="D28" i="1"/>
  <c r="C40" i="18" l="1"/>
  <c r="AB40" i="18" s="1"/>
  <c r="AC40" i="18" s="1"/>
  <c r="C36" i="23"/>
  <c r="F20" i="29"/>
  <c r="D36" i="23"/>
  <c r="L40" i="18"/>
  <c r="M40" i="18" s="1"/>
  <c r="H40" i="18"/>
  <c r="I40" i="18" s="1"/>
  <c r="T40" i="18"/>
  <c r="U40" i="18" s="1"/>
  <c r="AF40" i="18"/>
  <c r="AG40" i="18" s="1"/>
  <c r="C48" i="8"/>
  <c r="C38" i="27" s="1"/>
  <c r="X40" i="18"/>
  <c r="Y40" i="18" s="1"/>
  <c r="E40" i="18"/>
  <c r="P40" i="18"/>
  <c r="Q40" i="18" s="1"/>
  <c r="D40" i="18"/>
  <c r="D48" i="8"/>
  <c r="G29" i="1"/>
  <c r="H29" i="1"/>
  <c r="I29" i="1" s="1"/>
  <c r="E36" i="23" l="1"/>
  <c r="AC36" i="23"/>
  <c r="AD36" i="23" s="1"/>
  <c r="X36" i="23"/>
  <c r="Y36" i="23" s="1"/>
  <c r="AH36" i="23"/>
  <c r="AI36" i="23" s="1"/>
  <c r="I36" i="23"/>
  <c r="J36" i="23" s="1"/>
  <c r="S36" i="23"/>
  <c r="T36" i="23" s="1"/>
  <c r="N36" i="23"/>
  <c r="O36" i="23" s="1"/>
  <c r="AM48" i="8"/>
  <c r="AO48" i="8" s="1"/>
  <c r="X48" i="8"/>
  <c r="Z48" i="8" s="1"/>
  <c r="C56" i="16"/>
  <c r="CH97" i="16" s="1"/>
  <c r="S48" i="8"/>
  <c r="U48" i="8" s="1"/>
  <c r="AW48" i="8"/>
  <c r="AY48" i="8" s="1"/>
  <c r="AR48" i="8"/>
  <c r="AT48" i="8" s="1"/>
  <c r="N48" i="8"/>
  <c r="P48" i="8" s="1"/>
  <c r="AH48" i="8"/>
  <c r="AJ48" i="8" s="1"/>
  <c r="BG48" i="8"/>
  <c r="BI48" i="8" s="1"/>
  <c r="E48" i="8"/>
  <c r="I48" i="8"/>
  <c r="K48" i="8" s="1"/>
  <c r="AC48" i="8"/>
  <c r="AE48" i="8" s="1"/>
  <c r="BB48" i="8"/>
  <c r="BD48" i="8" s="1"/>
  <c r="D38" i="27"/>
  <c r="F79" i="27"/>
  <c r="AI79" i="27"/>
  <c r="AL79" i="27"/>
  <c r="AH79" i="27"/>
  <c r="AM79" i="27"/>
  <c r="AK79" i="27"/>
  <c r="AJ79" i="27"/>
  <c r="BV79" i="27"/>
  <c r="AY79" i="27"/>
  <c r="BQ79" i="27"/>
  <c r="BX79" i="27"/>
  <c r="G79" i="27"/>
  <c r="AV79" i="27"/>
  <c r="BU79" i="27"/>
  <c r="AS79" i="27"/>
  <c r="I79" i="27"/>
  <c r="AX79" i="27"/>
  <c r="AZ79" i="27"/>
  <c r="CC79" i="27"/>
  <c r="AW79" i="27"/>
  <c r="AT79" i="27"/>
  <c r="BR79" i="27"/>
  <c r="CA79" i="27"/>
  <c r="BA79" i="27"/>
  <c r="AR79" i="27"/>
  <c r="BT79" i="27"/>
  <c r="BZ79" i="27"/>
  <c r="J79" i="27"/>
  <c r="AO79" i="27"/>
  <c r="H79" i="27"/>
  <c r="AQ79" i="27"/>
  <c r="BS79" i="27"/>
  <c r="CB79" i="27"/>
  <c r="AP79" i="27"/>
  <c r="K79" i="27"/>
  <c r="BY79" i="27"/>
  <c r="P79" i="27"/>
  <c r="AD79" i="27"/>
  <c r="BF79" i="27"/>
  <c r="Q79" i="27"/>
  <c r="BH79" i="27"/>
  <c r="X79" i="27"/>
  <c r="V79" i="27"/>
  <c r="W79" i="27"/>
  <c r="BJ79" i="27"/>
  <c r="R79" i="27"/>
  <c r="BM79" i="27"/>
  <c r="Y79" i="27"/>
  <c r="BL79" i="27"/>
  <c r="BN79" i="27"/>
  <c r="M79" i="27"/>
  <c r="BK79" i="27"/>
  <c r="T79" i="27"/>
  <c r="BO79" i="27"/>
  <c r="BD79" i="27"/>
  <c r="AE79" i="27"/>
  <c r="U79" i="27"/>
  <c r="O79" i="27"/>
  <c r="BE79" i="27"/>
  <c r="BC79" i="27"/>
  <c r="AC79" i="27"/>
  <c r="N79" i="27"/>
  <c r="AF79" i="27"/>
  <c r="AB79" i="27"/>
  <c r="AA79" i="27"/>
  <c r="BG79" i="27"/>
  <c r="CI97" i="16"/>
  <c r="BX97" i="16"/>
  <c r="BR97" i="16"/>
  <c r="BS97" i="16"/>
  <c r="AT97" i="16"/>
  <c r="AU97" i="16"/>
  <c r="AR97" i="16"/>
  <c r="X97" i="16"/>
  <c r="S97" i="16"/>
  <c r="N97" i="16"/>
  <c r="W97" i="16"/>
  <c r="O97" i="16"/>
  <c r="Q97" i="16"/>
  <c r="Y97" i="16"/>
  <c r="F29" i="1"/>
  <c r="B29" i="1" s="1"/>
  <c r="M55" i="24" l="1"/>
  <c r="AJ36" i="23"/>
  <c r="E55" i="24"/>
  <c r="P36" i="23"/>
  <c r="K55" i="24"/>
  <c r="Z36" i="23"/>
  <c r="I55" i="24"/>
  <c r="U36" i="23"/>
  <c r="G55" i="24"/>
  <c r="AE36" i="23"/>
  <c r="C55" i="24"/>
  <c r="K36" i="23"/>
  <c r="H97" i="16"/>
  <c r="AA97" i="16"/>
  <c r="Z97" i="16"/>
  <c r="AB97" i="16"/>
  <c r="BH97" i="16"/>
  <c r="CE97" i="16"/>
  <c r="CD97" i="16"/>
  <c r="G97" i="16"/>
  <c r="I97" i="16"/>
  <c r="AI97" i="16"/>
  <c r="AY97" i="16"/>
  <c r="BN97" i="16"/>
  <c r="D56" i="16"/>
  <c r="L97" i="16"/>
  <c r="AM97" i="16"/>
  <c r="P97" i="16"/>
  <c r="BO97" i="16"/>
  <c r="J97" i="16"/>
  <c r="BG97" i="16"/>
  <c r="AN97" i="16"/>
  <c r="CF97" i="16"/>
  <c r="BV97" i="16"/>
  <c r="BM97" i="16"/>
  <c r="BK97" i="16"/>
  <c r="BP97" i="16"/>
  <c r="CC97" i="16"/>
  <c r="AQ97" i="16"/>
  <c r="AL97" i="16"/>
  <c r="AD97" i="16"/>
  <c r="AO97" i="16"/>
  <c r="AV97" i="16"/>
  <c r="AX97" i="16"/>
  <c r="CA97" i="16"/>
  <c r="CK97" i="16"/>
  <c r="F97" i="16"/>
  <c r="AG97" i="16"/>
  <c r="BD97" i="16"/>
  <c r="AF97" i="16"/>
  <c r="BJ97" i="16"/>
  <c r="BB97" i="16"/>
  <c r="BE97" i="16"/>
  <c r="BL97" i="16"/>
  <c r="CJ97" i="16"/>
  <c r="CL97" i="16"/>
  <c r="AE97" i="16"/>
  <c r="K97" i="16"/>
  <c r="CN97" i="16"/>
  <c r="R97" i="16"/>
  <c r="V97" i="16"/>
  <c r="T97" i="16"/>
  <c r="AP97" i="16"/>
  <c r="AW97" i="16"/>
  <c r="AH97" i="16"/>
  <c r="BU97" i="16"/>
  <c r="AJ97" i="16"/>
  <c r="BC97" i="16"/>
  <c r="AZ97" i="16"/>
  <c r="BZ97" i="16"/>
  <c r="BF97" i="16"/>
  <c r="CM97" i="16"/>
  <c r="BW97" i="16"/>
  <c r="BT97" i="16"/>
  <c r="CB97" i="16"/>
  <c r="D29" i="1"/>
  <c r="D21" i="29"/>
  <c r="C29" i="1"/>
  <c r="F21" i="29" l="1"/>
  <c r="D37" i="23"/>
  <c r="C41" i="18"/>
  <c r="E41" i="18" s="1"/>
  <c r="C37" i="23"/>
  <c r="G30" i="1"/>
  <c r="D49" i="8"/>
  <c r="H30" i="1"/>
  <c r="I30" i="1" s="1"/>
  <c r="D41" i="18"/>
  <c r="L41" i="18"/>
  <c r="M41" i="18" s="1"/>
  <c r="C49" i="8"/>
  <c r="P41" i="18" l="1"/>
  <c r="Q41" i="18" s="1"/>
  <c r="AB41" i="18"/>
  <c r="AC41" i="18" s="1"/>
  <c r="X41" i="18"/>
  <c r="Y41" i="18" s="1"/>
  <c r="F30" i="1"/>
  <c r="B30" i="1" s="1"/>
  <c r="D22" i="29" s="1"/>
  <c r="AF41" i="18"/>
  <c r="AG41" i="18" s="1"/>
  <c r="T41" i="18"/>
  <c r="U41" i="18" s="1"/>
  <c r="H41" i="18"/>
  <c r="I41" i="18" s="1"/>
  <c r="E37" i="23"/>
  <c r="N37" i="23"/>
  <c r="O37" i="23" s="1"/>
  <c r="X37" i="23"/>
  <c r="Y37" i="23" s="1"/>
  <c r="S37" i="23"/>
  <c r="T37" i="23" s="1"/>
  <c r="AH37" i="23"/>
  <c r="AI37" i="23" s="1"/>
  <c r="AC37" i="23"/>
  <c r="AD37" i="23" s="1"/>
  <c r="I37" i="23"/>
  <c r="J37" i="23" s="1"/>
  <c r="C39" i="27"/>
  <c r="E49" i="8"/>
  <c r="AW49" i="8"/>
  <c r="AY49" i="8" s="1"/>
  <c r="C57" i="16"/>
  <c r="BB49" i="8"/>
  <c r="BD49" i="8" s="1"/>
  <c r="BG49" i="8"/>
  <c r="BI49" i="8" s="1"/>
  <c r="AM49" i="8"/>
  <c r="AO49" i="8" s="1"/>
  <c r="AR49" i="8"/>
  <c r="AT49" i="8" s="1"/>
  <c r="AC49" i="8"/>
  <c r="AE49" i="8" s="1"/>
  <c r="AH49" i="8"/>
  <c r="AJ49" i="8" s="1"/>
  <c r="S49" i="8"/>
  <c r="U49" i="8" s="1"/>
  <c r="X49" i="8"/>
  <c r="Z49" i="8" s="1"/>
  <c r="I49" i="8"/>
  <c r="K49" i="8" s="1"/>
  <c r="N49" i="8"/>
  <c r="P49" i="8" s="1"/>
  <c r="D30" i="1" l="1"/>
  <c r="D38" i="23" s="1"/>
  <c r="C30" i="1"/>
  <c r="C38" i="23" s="1"/>
  <c r="M56" i="24"/>
  <c r="AJ37" i="23"/>
  <c r="U37" i="23"/>
  <c r="I56" i="24"/>
  <c r="C56" i="24"/>
  <c r="K37" i="23"/>
  <c r="Z37" i="23"/>
  <c r="K56" i="24"/>
  <c r="G56" i="24"/>
  <c r="AE37" i="23"/>
  <c r="P37" i="23"/>
  <c r="E56" i="24"/>
  <c r="E38" i="23"/>
  <c r="I38" i="23"/>
  <c r="J38" i="23" s="1"/>
  <c r="S38" i="23"/>
  <c r="T38" i="23" s="1"/>
  <c r="AC38" i="23"/>
  <c r="AD38" i="23" s="1"/>
  <c r="X38" i="23"/>
  <c r="Y38" i="23" s="1"/>
  <c r="AH38" i="23"/>
  <c r="AI38" i="23" s="1"/>
  <c r="N38" i="23"/>
  <c r="O38" i="23" s="1"/>
  <c r="F22" i="29"/>
  <c r="C42" i="18"/>
  <c r="T42" i="18" s="1"/>
  <c r="U42" i="18" s="1"/>
  <c r="D42" i="18"/>
  <c r="D50" i="8"/>
  <c r="D39" i="27"/>
  <c r="F80" i="27"/>
  <c r="BT80" i="27"/>
  <c r="BR80" i="27"/>
  <c r="BU80" i="27"/>
  <c r="BS80" i="27"/>
  <c r="BQ80" i="27"/>
  <c r="BV80" i="27"/>
  <c r="AA80" i="27"/>
  <c r="BE80" i="27"/>
  <c r="CC80" i="27"/>
  <c r="AF80" i="27"/>
  <c r="CB80" i="27"/>
  <c r="BZ80" i="27"/>
  <c r="BH80" i="27"/>
  <c r="CA80" i="27"/>
  <c r="AH80" i="27"/>
  <c r="BX80" i="27"/>
  <c r="AZ80" i="27"/>
  <c r="AM80" i="27"/>
  <c r="AV80" i="27"/>
  <c r="AX80" i="27"/>
  <c r="BF80" i="27"/>
  <c r="AK80" i="27"/>
  <c r="AS80" i="27"/>
  <c r="AR80" i="27"/>
  <c r="AI80" i="27"/>
  <c r="AO80" i="27"/>
  <c r="AQ80" i="27"/>
  <c r="AT80" i="27"/>
  <c r="AW80" i="27"/>
  <c r="BC80" i="27"/>
  <c r="AP80" i="27"/>
  <c r="AL80" i="27"/>
  <c r="AY80" i="27"/>
  <c r="BY80" i="27"/>
  <c r="AB80" i="27"/>
  <c r="BA80" i="27"/>
  <c r="BG80" i="27"/>
  <c r="AC80" i="27"/>
  <c r="AE80" i="27"/>
  <c r="AJ80" i="27"/>
  <c r="AD80" i="27"/>
  <c r="BD80" i="27"/>
  <c r="BM80" i="27"/>
  <c r="N80" i="27"/>
  <c r="X80" i="27"/>
  <c r="R80" i="27"/>
  <c r="T80" i="27"/>
  <c r="Q80" i="27"/>
  <c r="K80" i="27"/>
  <c r="O80" i="27"/>
  <c r="Y80" i="27"/>
  <c r="U80" i="27"/>
  <c r="BJ80" i="27"/>
  <c r="P80" i="27"/>
  <c r="V80" i="27"/>
  <c r="W80" i="27"/>
  <c r="BO80" i="27"/>
  <c r="J80" i="27"/>
  <c r="BK80" i="27"/>
  <c r="BL80" i="27"/>
  <c r="H80" i="27"/>
  <c r="M80" i="27"/>
  <c r="G80" i="27"/>
  <c r="I80" i="27"/>
  <c r="BN80" i="27"/>
  <c r="CM98" i="16"/>
  <c r="CI98" i="16"/>
  <c r="CL98" i="16"/>
  <c r="CH98" i="16"/>
  <c r="CJ98" i="16"/>
  <c r="CD98" i="16"/>
  <c r="BZ98" i="16"/>
  <c r="CK98" i="16"/>
  <c r="CF98" i="16"/>
  <c r="CA98" i="16"/>
  <c r="CN98" i="16"/>
  <c r="CB98" i="16"/>
  <c r="BU98" i="16"/>
  <c r="BM98" i="16"/>
  <c r="CE98" i="16"/>
  <c r="BV98" i="16"/>
  <c r="BO98" i="16"/>
  <c r="BJ98" i="16"/>
  <c r="BF98" i="16"/>
  <c r="BB98" i="16"/>
  <c r="BW98" i="16"/>
  <c r="BR98" i="16"/>
  <c r="BP98" i="16"/>
  <c r="BK98" i="16"/>
  <c r="BG98" i="16"/>
  <c r="BC98" i="16"/>
  <c r="AY98" i="16"/>
  <c r="AU98" i="16"/>
  <c r="BN98" i="16"/>
  <c r="AX98" i="16"/>
  <c r="BS98" i="16"/>
  <c r="BD98" i="16"/>
  <c r="AZ98" i="16"/>
  <c r="AT98" i="16"/>
  <c r="AO98" i="16"/>
  <c r="AG98" i="16"/>
  <c r="Y98" i="16"/>
  <c r="AR98" i="16"/>
  <c r="AM98" i="16"/>
  <c r="AF98" i="16"/>
  <c r="Z98" i="16"/>
  <c r="T98" i="16"/>
  <c r="L98" i="16"/>
  <c r="AL98" i="16"/>
  <c r="AE98" i="16"/>
  <c r="S98" i="16"/>
  <c r="BT98" i="16"/>
  <c r="BE98" i="16"/>
  <c r="AV98" i="16"/>
  <c r="AN98" i="16"/>
  <c r="AH98" i="16"/>
  <c r="AA98" i="16"/>
  <c r="V98" i="16"/>
  <c r="Q98" i="16"/>
  <c r="G98" i="16"/>
  <c r="K98" i="16"/>
  <c r="D57" i="16"/>
  <c r="P98" i="16"/>
  <c r="H98" i="16"/>
  <c r="CC98" i="16"/>
  <c r="AQ98" i="16"/>
  <c r="AJ98" i="16"/>
  <c r="X98" i="16"/>
  <c r="O98" i="16"/>
  <c r="BH98" i="16"/>
  <c r="AB98" i="16"/>
  <c r="BX98" i="16"/>
  <c r="BL98" i="16"/>
  <c r="AI98" i="16"/>
  <c r="W98" i="16"/>
  <c r="I98" i="16"/>
  <c r="R98" i="16"/>
  <c r="AP98" i="16"/>
  <c r="AD98" i="16"/>
  <c r="J98" i="16"/>
  <c r="N98" i="16"/>
  <c r="AW98" i="16"/>
  <c r="F98" i="16"/>
  <c r="C50" i="8"/>
  <c r="G31" i="1"/>
  <c r="H31" i="1"/>
  <c r="I31" i="1" s="1"/>
  <c r="G57" i="24" l="1"/>
  <c r="AE38" i="23"/>
  <c r="E57" i="24"/>
  <c r="P38" i="23"/>
  <c r="U38" i="23"/>
  <c r="I57" i="24"/>
  <c r="M57" i="24"/>
  <c r="AJ38" i="23"/>
  <c r="C57" i="24"/>
  <c r="K38" i="23"/>
  <c r="K57" i="24"/>
  <c r="Z38" i="23"/>
  <c r="E42" i="18"/>
  <c r="AB42" i="18"/>
  <c r="AC42" i="18" s="1"/>
  <c r="P42" i="18"/>
  <c r="Q42" i="18" s="1"/>
  <c r="L42" i="18"/>
  <c r="M42" i="18" s="1"/>
  <c r="X42" i="18"/>
  <c r="Y42" i="18" s="1"/>
  <c r="AF42" i="18"/>
  <c r="AG42" i="18" s="1"/>
  <c r="H42" i="18"/>
  <c r="I42" i="18" s="1"/>
  <c r="C40" i="27"/>
  <c r="E50" i="8"/>
  <c r="AW50" i="8"/>
  <c r="AY50" i="8" s="1"/>
  <c r="C58" i="16"/>
  <c r="BG50" i="8"/>
  <c r="BI50" i="8" s="1"/>
  <c r="BB50" i="8"/>
  <c r="BD50" i="8" s="1"/>
  <c r="AM50" i="8"/>
  <c r="AO50" i="8" s="1"/>
  <c r="AR50" i="8"/>
  <c r="AT50" i="8" s="1"/>
  <c r="AC50" i="8"/>
  <c r="AE50" i="8" s="1"/>
  <c r="AH50" i="8"/>
  <c r="AJ50" i="8" s="1"/>
  <c r="S50" i="8"/>
  <c r="U50" i="8" s="1"/>
  <c r="X50" i="8"/>
  <c r="Z50" i="8" s="1"/>
  <c r="I50" i="8"/>
  <c r="K50" i="8" s="1"/>
  <c r="N50" i="8"/>
  <c r="P50" i="8" s="1"/>
  <c r="F31" i="1"/>
  <c r="B31" i="1" s="1"/>
  <c r="D23" i="29" s="1"/>
  <c r="D40" i="27" l="1"/>
  <c r="F81" i="27"/>
  <c r="AI81" i="27"/>
  <c r="AS81" i="27"/>
  <c r="AJ81" i="27"/>
  <c r="BS81" i="27"/>
  <c r="BX81" i="27"/>
  <c r="AX81" i="27"/>
  <c r="AK81" i="27"/>
  <c r="BV81" i="27"/>
  <c r="AH81" i="27"/>
  <c r="BT81" i="27"/>
  <c r="CA81" i="27"/>
  <c r="AB81" i="27"/>
  <c r="AZ81" i="27"/>
  <c r="CB81" i="27"/>
  <c r="AC81" i="27"/>
  <c r="AW81" i="27"/>
  <c r="BZ81" i="27"/>
  <c r="AY81" i="27"/>
  <c r="BY81" i="27"/>
  <c r="AD81" i="27"/>
  <c r="BA81" i="27"/>
  <c r="CC81" i="27"/>
  <c r="AE81" i="27"/>
  <c r="AV81" i="27"/>
  <c r="AO81" i="27"/>
  <c r="BQ81" i="27"/>
  <c r="AP81" i="27"/>
  <c r="AA81" i="27"/>
  <c r="AT81" i="27"/>
  <c r="AF81" i="27"/>
  <c r="AM81" i="27"/>
  <c r="AQ81" i="27"/>
  <c r="BR81" i="27"/>
  <c r="AL81" i="27"/>
  <c r="BU81" i="27"/>
  <c r="AR81" i="27"/>
  <c r="I81" i="27"/>
  <c r="BK81" i="27"/>
  <c r="BH81" i="27"/>
  <c r="H81" i="27"/>
  <c r="U81" i="27"/>
  <c r="BL81" i="27"/>
  <c r="J81" i="27"/>
  <c r="T81" i="27"/>
  <c r="R81" i="27"/>
  <c r="BJ81" i="27"/>
  <c r="BC81" i="27"/>
  <c r="Y81" i="27"/>
  <c r="G81" i="27"/>
  <c r="M81" i="27"/>
  <c r="BN81" i="27"/>
  <c r="BE81" i="27"/>
  <c r="P81" i="27"/>
  <c r="W81" i="27"/>
  <c r="O81" i="27"/>
  <c r="BF81" i="27"/>
  <c r="K81" i="27"/>
  <c r="X81" i="27"/>
  <c r="BM81" i="27"/>
  <c r="BD81" i="27"/>
  <c r="V81" i="27"/>
  <c r="Q81" i="27"/>
  <c r="BO81" i="27"/>
  <c r="N81" i="27"/>
  <c r="BG81" i="27"/>
  <c r="CN99" i="16"/>
  <c r="CJ99" i="16"/>
  <c r="CM99" i="16"/>
  <c r="CI99" i="16"/>
  <c r="CK99" i="16"/>
  <c r="CE99" i="16"/>
  <c r="CA99" i="16"/>
  <c r="CD99" i="16"/>
  <c r="CF99" i="16"/>
  <c r="BZ99" i="16"/>
  <c r="BV99" i="16"/>
  <c r="BR99" i="16"/>
  <c r="BN99" i="16"/>
  <c r="BJ99" i="16"/>
  <c r="CL99" i="16"/>
  <c r="BT99" i="16"/>
  <c r="BM99" i="16"/>
  <c r="BG99" i="16"/>
  <c r="BC99" i="16"/>
  <c r="CB99" i="16"/>
  <c r="BU99" i="16"/>
  <c r="BO99" i="16"/>
  <c r="BH99" i="16"/>
  <c r="BD99" i="16"/>
  <c r="AZ99" i="16"/>
  <c r="AV99" i="16"/>
  <c r="CH99" i="16"/>
  <c r="BS99" i="16"/>
  <c r="BB99" i="16"/>
  <c r="AW99" i="16"/>
  <c r="BW99" i="16"/>
  <c r="BK99" i="16"/>
  <c r="BE99" i="16"/>
  <c r="AX99" i="16"/>
  <c r="AP99" i="16"/>
  <c r="AL99" i="16"/>
  <c r="AH99" i="16"/>
  <c r="AD99" i="16"/>
  <c r="Z99" i="16"/>
  <c r="V99" i="16"/>
  <c r="CC99" i="16"/>
  <c r="BP99" i="16"/>
  <c r="AU99" i="16"/>
  <c r="AQ99" i="16"/>
  <c r="AJ99" i="16"/>
  <c r="AE99" i="16"/>
  <c r="AO99" i="16"/>
  <c r="AI99" i="16"/>
  <c r="W99" i="16"/>
  <c r="T99" i="16"/>
  <c r="AY99" i="16"/>
  <c r="AR99" i="16"/>
  <c r="AM99" i="16"/>
  <c r="AF99" i="16"/>
  <c r="Y99" i="16"/>
  <c r="R99" i="16"/>
  <c r="N99" i="16"/>
  <c r="I99" i="16"/>
  <c r="F99" i="16"/>
  <c r="X99" i="16"/>
  <c r="Q99" i="16"/>
  <c r="J99" i="16"/>
  <c r="D58" i="16"/>
  <c r="BX99" i="16"/>
  <c r="BL99" i="16"/>
  <c r="BF99" i="16"/>
  <c r="AT99" i="16"/>
  <c r="AB99" i="16"/>
  <c r="P99" i="16"/>
  <c r="AG99" i="16"/>
  <c r="S99" i="16"/>
  <c r="H99" i="16"/>
  <c r="AN99" i="16"/>
  <c r="O99" i="16"/>
  <c r="K99" i="16"/>
  <c r="L99" i="16"/>
  <c r="G99" i="16"/>
  <c r="AA99" i="16"/>
  <c r="D31" i="1"/>
  <c r="C31" i="1"/>
  <c r="F23" i="29" l="1"/>
  <c r="D39" i="23"/>
  <c r="C43" i="18"/>
  <c r="AF43" i="18" s="1"/>
  <c r="AG43" i="18" s="1"/>
  <c r="C39" i="23"/>
  <c r="D43" i="18"/>
  <c r="D51" i="8"/>
  <c r="X43" i="18"/>
  <c r="Y43" i="18" s="1"/>
  <c r="G32" i="1"/>
  <c r="C51" i="8"/>
  <c r="H32" i="1"/>
  <c r="I32" i="1" s="1"/>
  <c r="L43" i="18" l="1"/>
  <c r="M43" i="18" s="1"/>
  <c r="T43" i="18"/>
  <c r="U43" i="18" s="1"/>
  <c r="E39" i="23"/>
  <c r="N39" i="23"/>
  <c r="O39" i="23" s="1"/>
  <c r="AH39" i="23"/>
  <c r="AI39" i="23" s="1"/>
  <c r="S39" i="23"/>
  <c r="T39" i="23" s="1"/>
  <c r="AC39" i="23"/>
  <c r="AD39" i="23" s="1"/>
  <c r="I39" i="23"/>
  <c r="J39" i="23" s="1"/>
  <c r="X39" i="23"/>
  <c r="Y39" i="23" s="1"/>
  <c r="E43" i="18"/>
  <c r="H43" i="18"/>
  <c r="I43" i="18" s="1"/>
  <c r="AB43" i="18"/>
  <c r="AC43" i="18" s="1"/>
  <c r="P43" i="18"/>
  <c r="Q43" i="18" s="1"/>
  <c r="C41" i="27"/>
  <c r="E51" i="8"/>
  <c r="AW51" i="8"/>
  <c r="AY51" i="8" s="1"/>
  <c r="C59" i="16"/>
  <c r="BB51" i="8"/>
  <c r="BD51" i="8" s="1"/>
  <c r="BG51" i="8"/>
  <c r="BI51" i="8" s="1"/>
  <c r="AM51" i="8"/>
  <c r="AO51" i="8" s="1"/>
  <c r="AR51" i="8"/>
  <c r="AT51" i="8" s="1"/>
  <c r="AC51" i="8"/>
  <c r="AE51" i="8" s="1"/>
  <c r="AH51" i="8"/>
  <c r="AJ51" i="8" s="1"/>
  <c r="S51" i="8"/>
  <c r="U51" i="8" s="1"/>
  <c r="X51" i="8"/>
  <c r="Z51" i="8" s="1"/>
  <c r="I51" i="8"/>
  <c r="K51" i="8" s="1"/>
  <c r="N51" i="8"/>
  <c r="P51" i="8" s="1"/>
  <c r="F32" i="1"/>
  <c r="B32" i="1" s="1"/>
  <c r="D24" i="29" s="1"/>
  <c r="I58" i="24" l="1"/>
  <c r="U39" i="23"/>
  <c r="K58" i="24"/>
  <c r="Z39" i="23"/>
  <c r="M58" i="24"/>
  <c r="AJ39" i="23"/>
  <c r="K39" i="23"/>
  <c r="C58" i="24"/>
  <c r="P39" i="23"/>
  <c r="E58" i="24"/>
  <c r="G58" i="24"/>
  <c r="AE39" i="23"/>
  <c r="D41" i="27"/>
  <c r="F82" i="27"/>
  <c r="BR82" i="27"/>
  <c r="AI82" i="27"/>
  <c r="AV82" i="27"/>
  <c r="BV82" i="27"/>
  <c r="AC82" i="27"/>
  <c r="CC82" i="27"/>
  <c r="AF82" i="27"/>
  <c r="BZ82" i="27"/>
  <c r="AT82" i="27"/>
  <c r="AJ82" i="27"/>
  <c r="AX82" i="27"/>
  <c r="AH82" i="27"/>
  <c r="BU82" i="27"/>
  <c r="AW82" i="27"/>
  <c r="AQ82" i="27"/>
  <c r="AB82" i="27"/>
  <c r="BX82" i="27"/>
  <c r="BS82" i="27"/>
  <c r="AM82" i="27"/>
  <c r="AS82" i="27"/>
  <c r="AE82" i="27"/>
  <c r="AK82" i="27"/>
  <c r="AO82" i="27"/>
  <c r="BA82" i="27"/>
  <c r="AA82" i="27"/>
  <c r="BY82" i="27"/>
  <c r="BT82" i="27"/>
  <c r="AY82" i="27"/>
  <c r="CA82" i="27"/>
  <c r="AP82" i="27"/>
  <c r="AD82" i="27"/>
  <c r="BQ82" i="27"/>
  <c r="AL82" i="27"/>
  <c r="AR82" i="27"/>
  <c r="AZ82" i="27"/>
  <c r="CB82" i="27"/>
  <c r="BN82" i="27"/>
  <c r="G82" i="27"/>
  <c r="M82" i="27"/>
  <c r="BE82" i="27"/>
  <c r="N82" i="27"/>
  <c r="BC82" i="27"/>
  <c r="V82" i="27"/>
  <c r="R82" i="27"/>
  <c r="I82" i="27"/>
  <c r="BD82" i="27"/>
  <c r="U82" i="27"/>
  <c r="O82" i="27"/>
  <c r="X82" i="27"/>
  <c r="BK82" i="27"/>
  <c r="K82" i="27"/>
  <c r="BL82" i="27"/>
  <c r="Q82" i="27"/>
  <c r="Y82" i="27"/>
  <c r="BM82" i="27"/>
  <c r="T82" i="27"/>
  <c r="BO82" i="27"/>
  <c r="BJ82" i="27"/>
  <c r="W82" i="27"/>
  <c r="P82" i="27"/>
  <c r="J82" i="27"/>
  <c r="BH82" i="27"/>
  <c r="H82" i="27"/>
  <c r="BF82" i="27"/>
  <c r="BG82" i="27"/>
  <c r="CK100" i="16"/>
  <c r="CN100" i="16"/>
  <c r="CJ100" i="16"/>
  <c r="CL100" i="16"/>
  <c r="CF100" i="16"/>
  <c r="CB100" i="16"/>
  <c r="CH100" i="16"/>
  <c r="CC100" i="16"/>
  <c r="CI100" i="16"/>
  <c r="CD100" i="16"/>
  <c r="BW100" i="16"/>
  <c r="BS100" i="16"/>
  <c r="BO100" i="16"/>
  <c r="BK100" i="16"/>
  <c r="CA100" i="16"/>
  <c r="BX100" i="16"/>
  <c r="BR100" i="16"/>
  <c r="BL100" i="16"/>
  <c r="BH100" i="16"/>
  <c r="BD100" i="16"/>
  <c r="CM100" i="16"/>
  <c r="CE100" i="16"/>
  <c r="BT100" i="16"/>
  <c r="BM100" i="16"/>
  <c r="BE100" i="16"/>
  <c r="AW100" i="16"/>
  <c r="BZ100" i="16"/>
  <c r="BV100" i="16"/>
  <c r="BJ100" i="16"/>
  <c r="BC100" i="16"/>
  <c r="AZ100" i="16"/>
  <c r="AU100" i="16"/>
  <c r="BN100" i="16"/>
  <c r="BF100" i="16"/>
  <c r="AV100" i="16"/>
  <c r="AQ100" i="16"/>
  <c r="AM100" i="16"/>
  <c r="AI100" i="16"/>
  <c r="AE100" i="16"/>
  <c r="AA100" i="16"/>
  <c r="W100" i="16"/>
  <c r="BU100" i="16"/>
  <c r="BB100" i="16"/>
  <c r="AY100" i="16"/>
  <c r="AO100" i="16"/>
  <c r="AH100" i="16"/>
  <c r="AB100" i="16"/>
  <c r="R100" i="16"/>
  <c r="H100" i="16"/>
  <c r="AX100" i="16"/>
  <c r="BP100" i="16"/>
  <c r="BG100" i="16"/>
  <c r="AP100" i="16"/>
  <c r="AJ100" i="16"/>
  <c r="AD100" i="16"/>
  <c r="X100" i="16"/>
  <c r="S100" i="16"/>
  <c r="O100" i="16"/>
  <c r="G100" i="16"/>
  <c r="K100" i="16"/>
  <c r="V100" i="16"/>
  <c r="N100" i="16"/>
  <c r="L100" i="16"/>
  <c r="F100" i="16"/>
  <c r="AN100" i="16"/>
  <c r="AG100" i="16"/>
  <c r="Z100" i="16"/>
  <c r="Q100" i="16"/>
  <c r="AL100" i="16"/>
  <c r="J100" i="16"/>
  <c r="Y100" i="16"/>
  <c r="AT100" i="16"/>
  <c r="AR100" i="16"/>
  <c r="AF100" i="16"/>
  <c r="I100" i="16"/>
  <c r="T100" i="16"/>
  <c r="D59" i="16"/>
  <c r="P100" i="16"/>
  <c r="C32" i="1"/>
  <c r="D32" i="1"/>
  <c r="F24" i="29" l="1"/>
  <c r="D40" i="23"/>
  <c r="C44" i="18"/>
  <c r="E44" i="18" s="1"/>
  <c r="C40" i="23"/>
  <c r="D44" i="18"/>
  <c r="D52" i="8"/>
  <c r="C52" i="8"/>
  <c r="G33" i="1"/>
  <c r="H33" i="1"/>
  <c r="I33" i="1" s="1"/>
  <c r="H44" i="18" l="1"/>
  <c r="I44" i="18" s="1"/>
  <c r="L44" i="18"/>
  <c r="M44" i="18" s="1"/>
  <c r="AF44" i="18"/>
  <c r="AG44" i="18" s="1"/>
  <c r="X44" i="18"/>
  <c r="Y44" i="18" s="1"/>
  <c r="E40" i="23"/>
  <c r="N40" i="23"/>
  <c r="O40" i="23" s="1"/>
  <c r="I40" i="23"/>
  <c r="J40" i="23" s="1"/>
  <c r="X40" i="23"/>
  <c r="Y40" i="23" s="1"/>
  <c r="AC40" i="23"/>
  <c r="AD40" i="23" s="1"/>
  <c r="S40" i="23"/>
  <c r="T40" i="23" s="1"/>
  <c r="AH40" i="23"/>
  <c r="AI40" i="23" s="1"/>
  <c r="P44" i="18"/>
  <c r="Q44" i="18" s="1"/>
  <c r="AB44" i="18"/>
  <c r="AC44" i="18" s="1"/>
  <c r="T44" i="18"/>
  <c r="U44" i="18" s="1"/>
  <c r="C42" i="27"/>
  <c r="E52" i="8"/>
  <c r="AW52" i="8"/>
  <c r="AY52" i="8" s="1"/>
  <c r="C60" i="16"/>
  <c r="BG52" i="8"/>
  <c r="BI52" i="8" s="1"/>
  <c r="BB52" i="8"/>
  <c r="BD52" i="8" s="1"/>
  <c r="AM52" i="8"/>
  <c r="AO52" i="8" s="1"/>
  <c r="AR52" i="8"/>
  <c r="AT52" i="8" s="1"/>
  <c r="AC52" i="8"/>
  <c r="AE52" i="8" s="1"/>
  <c r="AH52" i="8"/>
  <c r="AJ52" i="8" s="1"/>
  <c r="S52" i="8"/>
  <c r="U52" i="8" s="1"/>
  <c r="X52" i="8"/>
  <c r="Z52" i="8" s="1"/>
  <c r="I52" i="8"/>
  <c r="K52" i="8" s="1"/>
  <c r="N52" i="8"/>
  <c r="P52" i="8" s="1"/>
  <c r="F33" i="1"/>
  <c r="B33" i="1" s="1"/>
  <c r="D25" i="29" s="1"/>
  <c r="Z40" i="23" l="1"/>
  <c r="K59" i="24"/>
  <c r="M59" i="24"/>
  <c r="AJ40" i="23"/>
  <c r="K40" i="23"/>
  <c r="C59" i="24"/>
  <c r="U40" i="23"/>
  <c r="I59" i="24"/>
  <c r="E59" i="24"/>
  <c r="P40" i="23"/>
  <c r="G59" i="24"/>
  <c r="AE40" i="23"/>
  <c r="D42" i="27"/>
  <c r="F83" i="27"/>
  <c r="AO83" i="27"/>
  <c r="BT83" i="27"/>
  <c r="AQ83" i="27"/>
  <c r="AC83" i="27"/>
  <c r="BV83" i="27"/>
  <c r="AZ83" i="27"/>
  <c r="AJ83" i="27"/>
  <c r="CC83" i="27"/>
  <c r="BS83" i="27"/>
  <c r="AB83" i="27"/>
  <c r="AL83" i="27"/>
  <c r="BY83" i="27"/>
  <c r="AE83" i="27"/>
  <c r="AI83" i="27"/>
  <c r="CB83" i="27"/>
  <c r="BQ83" i="27"/>
  <c r="AT83" i="27"/>
  <c r="AF83" i="27"/>
  <c r="AM83" i="27"/>
  <c r="BZ83" i="27"/>
  <c r="AX83" i="27"/>
  <c r="CA83" i="27"/>
  <c r="AY83" i="27"/>
  <c r="AR83" i="27"/>
  <c r="AD83" i="27"/>
  <c r="BR83" i="27"/>
  <c r="BA83" i="27"/>
  <c r="AK83" i="27"/>
  <c r="BX83" i="27"/>
  <c r="AW83" i="27"/>
  <c r="AP83" i="27"/>
  <c r="AV83" i="27"/>
  <c r="AS83" i="27"/>
  <c r="AA83" i="27"/>
  <c r="AH83" i="27"/>
  <c r="BU83" i="27"/>
  <c r="BC83" i="27"/>
  <c r="I83" i="27"/>
  <c r="O83" i="27"/>
  <c r="J83" i="27"/>
  <c r="W83" i="27"/>
  <c r="K83" i="27"/>
  <c r="BG83" i="27"/>
  <c r="BK83" i="27"/>
  <c r="BL83" i="27"/>
  <c r="BF83" i="27"/>
  <c r="BD83" i="27"/>
  <c r="BM83" i="27"/>
  <c r="M83" i="27"/>
  <c r="BN83" i="27"/>
  <c r="BE83" i="27"/>
  <c r="Y83" i="27"/>
  <c r="R83" i="27"/>
  <c r="T83" i="27"/>
  <c r="V83" i="27"/>
  <c r="G83" i="27"/>
  <c r="BO83" i="27"/>
  <c r="H83" i="27"/>
  <c r="N83" i="27"/>
  <c r="BH83" i="27"/>
  <c r="Q83" i="27"/>
  <c r="U83" i="27"/>
  <c r="BJ83" i="27"/>
  <c r="P83" i="27"/>
  <c r="X83" i="27"/>
  <c r="CL101" i="16"/>
  <c r="CH101" i="16"/>
  <c r="CK101" i="16"/>
  <c r="CM101" i="16"/>
  <c r="CC101" i="16"/>
  <c r="CJ101" i="16"/>
  <c r="CF101" i="16"/>
  <c r="CA101" i="16"/>
  <c r="CN101" i="16"/>
  <c r="CB101" i="16"/>
  <c r="BX101" i="16"/>
  <c r="BT101" i="16"/>
  <c r="BP101" i="16"/>
  <c r="BL101" i="16"/>
  <c r="CE101" i="16"/>
  <c r="BV101" i="16"/>
  <c r="BO101" i="16"/>
  <c r="BJ101" i="16"/>
  <c r="BE101" i="16"/>
  <c r="BW101" i="16"/>
  <c r="BR101" i="16"/>
  <c r="BK101" i="16"/>
  <c r="BF101" i="16"/>
  <c r="BB101" i="16"/>
  <c r="AX101" i="16"/>
  <c r="AT101" i="16"/>
  <c r="BN101" i="16"/>
  <c r="BD101" i="16"/>
  <c r="AY101" i="16"/>
  <c r="CI101" i="16"/>
  <c r="BZ101" i="16"/>
  <c r="BS101" i="16"/>
  <c r="BG101" i="16"/>
  <c r="AZ101" i="16"/>
  <c r="AU101" i="16"/>
  <c r="AR101" i="16"/>
  <c r="AN101" i="16"/>
  <c r="AJ101" i="16"/>
  <c r="AF101" i="16"/>
  <c r="AB101" i="16"/>
  <c r="X101" i="16"/>
  <c r="AM101" i="16"/>
  <c r="AG101" i="16"/>
  <c r="BH101" i="16"/>
  <c r="AL101" i="16"/>
  <c r="AE101" i="16"/>
  <c r="Y101" i="16"/>
  <c r="N101" i="16"/>
  <c r="CD101" i="16"/>
  <c r="BU101" i="16"/>
  <c r="AV101" i="16"/>
  <c r="AO101" i="16"/>
  <c r="AH101" i="16"/>
  <c r="AA101" i="16"/>
  <c r="V101" i="16"/>
  <c r="T101" i="16"/>
  <c r="P101" i="16"/>
  <c r="I101" i="16"/>
  <c r="Z101" i="16"/>
  <c r="S101" i="16"/>
  <c r="O101" i="16"/>
  <c r="J101" i="16"/>
  <c r="AQ101" i="16"/>
  <c r="R101" i="16"/>
  <c r="BM101" i="16"/>
  <c r="L101" i="16"/>
  <c r="AW101" i="16"/>
  <c r="AI101" i="16"/>
  <c r="W101" i="16"/>
  <c r="Q101" i="16"/>
  <c r="G101" i="16"/>
  <c r="AP101" i="16"/>
  <c r="AD101" i="16"/>
  <c r="F101" i="16"/>
  <c r="BC101" i="16"/>
  <c r="D60" i="16"/>
  <c r="H101" i="16"/>
  <c r="K101" i="16"/>
  <c r="D33" i="1"/>
  <c r="C33" i="1"/>
  <c r="F25" i="29" l="1"/>
  <c r="D41" i="23"/>
  <c r="C45" i="18"/>
  <c r="T45" i="18" s="1"/>
  <c r="U45" i="18" s="1"/>
  <c r="C41" i="23"/>
  <c r="D45" i="18"/>
  <c r="D53" i="8"/>
  <c r="C53" i="8"/>
  <c r="G34" i="1"/>
  <c r="H34" i="1"/>
  <c r="I34" i="1" s="1"/>
  <c r="P45" i="18" l="1"/>
  <c r="Q45" i="18" s="1"/>
  <c r="E45" i="18"/>
  <c r="L45" i="18"/>
  <c r="M45" i="18" s="1"/>
  <c r="AB45" i="18"/>
  <c r="AC45" i="18" s="1"/>
  <c r="AF45" i="18"/>
  <c r="AG45" i="18" s="1"/>
  <c r="X45" i="18"/>
  <c r="Y45" i="18" s="1"/>
  <c r="H45" i="18"/>
  <c r="I45" i="18" s="1"/>
  <c r="E41" i="23"/>
  <c r="N41" i="23"/>
  <c r="O41" i="23" s="1"/>
  <c r="S41" i="23"/>
  <c r="T41" i="23" s="1"/>
  <c r="I41" i="23"/>
  <c r="J41" i="23" s="1"/>
  <c r="X41" i="23"/>
  <c r="Y41" i="23" s="1"/>
  <c r="AC41" i="23"/>
  <c r="AD41" i="23" s="1"/>
  <c r="AH41" i="23"/>
  <c r="AI41" i="23" s="1"/>
  <c r="C43" i="27"/>
  <c r="E53" i="8"/>
  <c r="AW53" i="8"/>
  <c r="AY53" i="8" s="1"/>
  <c r="C61" i="16"/>
  <c r="BG53" i="8"/>
  <c r="BI53" i="8" s="1"/>
  <c r="BB53" i="8"/>
  <c r="BD53" i="8" s="1"/>
  <c r="AM53" i="8"/>
  <c r="AO53" i="8" s="1"/>
  <c r="AR53" i="8"/>
  <c r="AT53" i="8" s="1"/>
  <c r="AC53" i="8"/>
  <c r="AE53" i="8" s="1"/>
  <c r="AH53" i="8"/>
  <c r="AJ53" i="8" s="1"/>
  <c r="S53" i="8"/>
  <c r="U53" i="8" s="1"/>
  <c r="X53" i="8"/>
  <c r="Z53" i="8" s="1"/>
  <c r="I53" i="8"/>
  <c r="K53" i="8" s="1"/>
  <c r="N53" i="8"/>
  <c r="P53" i="8" s="1"/>
  <c r="F34" i="1"/>
  <c r="B34" i="1" s="1"/>
  <c r="C60" i="24" l="1"/>
  <c r="K41" i="23"/>
  <c r="M60" i="24"/>
  <c r="AJ41" i="23"/>
  <c r="U41" i="23"/>
  <c r="I60" i="24"/>
  <c r="AE41" i="23"/>
  <c r="G60" i="24"/>
  <c r="P41" i="23"/>
  <c r="E60" i="24"/>
  <c r="K60" i="24"/>
  <c r="Z41" i="23"/>
  <c r="C34" i="1"/>
  <c r="D26" i="29"/>
  <c r="D34" i="1"/>
  <c r="D43" i="27"/>
  <c r="F84" i="27"/>
  <c r="CB84" i="27"/>
  <c r="G84" i="27"/>
  <c r="AZ84" i="27"/>
  <c r="BS84" i="27"/>
  <c r="BH84" i="27"/>
  <c r="BA84" i="27"/>
  <c r="BM84" i="27"/>
  <c r="BR84" i="27"/>
  <c r="N84" i="27"/>
  <c r="AE84" i="27"/>
  <c r="BJ84" i="27"/>
  <c r="I84" i="27"/>
  <c r="AY84" i="27"/>
  <c r="CA84" i="27"/>
  <c r="BE84" i="27"/>
  <c r="AV84" i="27"/>
  <c r="BO84" i="27"/>
  <c r="BQ84" i="27"/>
  <c r="BC84" i="27"/>
  <c r="AX84" i="27"/>
  <c r="BL84" i="27"/>
  <c r="K84" i="27"/>
  <c r="O84" i="27"/>
  <c r="BX84" i="27"/>
  <c r="BG84" i="27"/>
  <c r="AD84" i="27"/>
  <c r="BV84" i="27"/>
  <c r="BD84" i="27"/>
  <c r="AA84" i="27"/>
  <c r="BK84" i="27"/>
  <c r="H84" i="27"/>
  <c r="AB84" i="27"/>
  <c r="BF84" i="27"/>
  <c r="AW84" i="27"/>
  <c r="BZ84" i="27"/>
  <c r="AF84" i="27"/>
  <c r="BN84" i="27"/>
  <c r="R84" i="27"/>
  <c r="CC84" i="27"/>
  <c r="AC84" i="27"/>
  <c r="BU84" i="27"/>
  <c r="P84" i="27"/>
  <c r="BY84" i="27"/>
  <c r="Q84" i="27"/>
  <c r="J84" i="27"/>
  <c r="M84" i="27"/>
  <c r="BT84" i="27"/>
  <c r="AK84" i="27"/>
  <c r="T84" i="27"/>
  <c r="AI84" i="27"/>
  <c r="U84" i="27"/>
  <c r="AJ84" i="27"/>
  <c r="Y84" i="27"/>
  <c r="AH84" i="27"/>
  <c r="AR84" i="27"/>
  <c r="AO84" i="27"/>
  <c r="AS84" i="27"/>
  <c r="AQ84" i="27"/>
  <c r="W84" i="27"/>
  <c r="AT84" i="27"/>
  <c r="V84" i="27"/>
  <c r="AL84" i="27"/>
  <c r="X84" i="27"/>
  <c r="AP84" i="27"/>
  <c r="AM84" i="27"/>
  <c r="CM102" i="16"/>
  <c r="CI102" i="16"/>
  <c r="CL102" i="16"/>
  <c r="CH102" i="16"/>
  <c r="CN102" i="16"/>
  <c r="CD102" i="16"/>
  <c r="BZ102" i="16"/>
  <c r="CE102" i="16"/>
  <c r="CF102" i="16"/>
  <c r="CA102" i="16"/>
  <c r="BU102" i="16"/>
  <c r="BM102" i="16"/>
  <c r="CK102" i="16"/>
  <c r="BT102" i="16"/>
  <c r="BN102" i="16"/>
  <c r="BF102" i="16"/>
  <c r="BB102" i="16"/>
  <c r="CB102" i="16"/>
  <c r="BV102" i="16"/>
  <c r="BO102" i="16"/>
  <c r="BJ102" i="16"/>
  <c r="BG102" i="16"/>
  <c r="BC102" i="16"/>
  <c r="AY102" i="16"/>
  <c r="AU102" i="16"/>
  <c r="BS102" i="16"/>
  <c r="BE102" i="16"/>
  <c r="AW102" i="16"/>
  <c r="BW102" i="16"/>
  <c r="BK102" i="16"/>
  <c r="BH102" i="16"/>
  <c r="AX102" i="16"/>
  <c r="AO102" i="16"/>
  <c r="AG102" i="16"/>
  <c r="Y102" i="16"/>
  <c r="BP102" i="16"/>
  <c r="BD102" i="16"/>
  <c r="AV102" i="16"/>
  <c r="AQ102" i="16"/>
  <c r="AL102" i="16"/>
  <c r="AJ102" i="16"/>
  <c r="AE102" i="16"/>
  <c r="P102" i="16"/>
  <c r="H102" i="16"/>
  <c r="CJ102" i="16"/>
  <c r="AP102" i="16"/>
  <c r="AI102" i="16"/>
  <c r="AB102" i="16"/>
  <c r="O102" i="16"/>
  <c r="AZ102" i="16"/>
  <c r="AR102" i="16"/>
  <c r="AM102" i="16"/>
  <c r="AF102" i="16"/>
  <c r="Z102" i="16"/>
  <c r="Q102" i="16"/>
  <c r="G102" i="16"/>
  <c r="K102" i="16"/>
  <c r="D61" i="16"/>
  <c r="X102" i="16"/>
  <c r="T102" i="16"/>
  <c r="L102" i="16"/>
  <c r="BX102" i="16"/>
  <c r="BL102" i="16"/>
  <c r="AT102" i="16"/>
  <c r="AD102" i="16"/>
  <c r="W102" i="16"/>
  <c r="S102" i="16"/>
  <c r="CC102" i="16"/>
  <c r="BR102" i="16"/>
  <c r="AH102" i="16"/>
  <c r="V102" i="16"/>
  <c r="N102" i="16"/>
  <c r="AN102" i="16"/>
  <c r="I102" i="16"/>
  <c r="J102" i="16"/>
  <c r="F102" i="16"/>
  <c r="AA102" i="16"/>
  <c r="R102" i="16"/>
  <c r="C54" i="8"/>
  <c r="F26" i="29" l="1"/>
  <c r="D42" i="23"/>
  <c r="C46" i="18"/>
  <c r="T46" i="18" s="1"/>
  <c r="U46" i="18" s="1"/>
  <c r="C42" i="23"/>
  <c r="G35" i="1"/>
  <c r="H35" i="1"/>
  <c r="I35" i="1" s="1"/>
  <c r="D46" i="18"/>
  <c r="D54" i="8"/>
  <c r="C44" i="27"/>
  <c r="E54" i="8"/>
  <c r="AW54" i="8"/>
  <c r="AY54" i="8" s="1"/>
  <c r="C62" i="16"/>
  <c r="BB54" i="8"/>
  <c r="BD54" i="8" s="1"/>
  <c r="BG54" i="8"/>
  <c r="BI54" i="8" s="1"/>
  <c r="AM54" i="8"/>
  <c r="AO54" i="8" s="1"/>
  <c r="AR54" i="8"/>
  <c r="AT54" i="8" s="1"/>
  <c r="AC54" i="8"/>
  <c r="AE54" i="8" s="1"/>
  <c r="AH54" i="8"/>
  <c r="AJ54" i="8" s="1"/>
  <c r="S54" i="8"/>
  <c r="U54" i="8" s="1"/>
  <c r="X54" i="8"/>
  <c r="Z54" i="8" s="1"/>
  <c r="I54" i="8"/>
  <c r="K54" i="8" s="1"/>
  <c r="N54" i="8"/>
  <c r="P54" i="8" s="1"/>
  <c r="F35" i="1" l="1"/>
  <c r="B35" i="1" s="1"/>
  <c r="H46" i="18"/>
  <c r="I46" i="18" s="1"/>
  <c r="E46" i="18"/>
  <c r="P46" i="18"/>
  <c r="Q46" i="18" s="1"/>
  <c r="E42" i="23"/>
  <c r="AH42" i="23"/>
  <c r="AI42" i="23" s="1"/>
  <c r="I42" i="23"/>
  <c r="J42" i="23" s="1"/>
  <c r="N42" i="23"/>
  <c r="O42" i="23" s="1"/>
  <c r="S42" i="23"/>
  <c r="T42" i="23" s="1"/>
  <c r="AC42" i="23"/>
  <c r="AD42" i="23" s="1"/>
  <c r="X42" i="23"/>
  <c r="Y42" i="23" s="1"/>
  <c r="AF46" i="18"/>
  <c r="AG46" i="18" s="1"/>
  <c r="X46" i="18"/>
  <c r="Y46" i="18" s="1"/>
  <c r="AB46" i="18"/>
  <c r="AC46" i="18" s="1"/>
  <c r="L46" i="18"/>
  <c r="M46" i="18" s="1"/>
  <c r="C35" i="1"/>
  <c r="D27" i="29"/>
  <c r="D44" i="27"/>
  <c r="F85" i="27"/>
  <c r="AL85" i="27"/>
  <c r="AJ85" i="27"/>
  <c r="CB85" i="27"/>
  <c r="AV85" i="27"/>
  <c r="AH85" i="27"/>
  <c r="AW85" i="27"/>
  <c r="AK85" i="27"/>
  <c r="BQ85" i="27"/>
  <c r="AP85" i="27"/>
  <c r="BY85" i="27"/>
  <c r="AZ85" i="27"/>
  <c r="BZ85" i="27"/>
  <c r="CA85" i="27"/>
  <c r="AS85" i="27"/>
  <c r="BA85" i="27"/>
  <c r="BV85" i="27"/>
  <c r="BU85" i="27"/>
  <c r="BX85" i="27"/>
  <c r="AR85" i="27"/>
  <c r="BT85" i="27"/>
  <c r="CC85" i="27"/>
  <c r="AT85" i="27"/>
  <c r="AX85" i="27"/>
  <c r="AY85" i="27"/>
  <c r="AQ85" i="27"/>
  <c r="AI85" i="27"/>
  <c r="BS85" i="27"/>
  <c r="AO85" i="27"/>
  <c r="AM85" i="27"/>
  <c r="BR85" i="27"/>
  <c r="AC85" i="27"/>
  <c r="M85" i="27"/>
  <c r="AE85" i="27"/>
  <c r="BE85" i="27"/>
  <c r="Y85" i="27"/>
  <c r="BM85" i="27"/>
  <c r="BH85" i="27"/>
  <c r="BK85" i="27"/>
  <c r="AD85" i="27"/>
  <c r="BJ85" i="27"/>
  <c r="AF85" i="27"/>
  <c r="O85" i="27"/>
  <c r="H85" i="27"/>
  <c r="N85" i="27"/>
  <c r="X85" i="27"/>
  <c r="I85" i="27"/>
  <c r="AA85" i="27"/>
  <c r="BC85" i="27"/>
  <c r="BL85" i="27"/>
  <c r="P85" i="27"/>
  <c r="G85" i="27"/>
  <c r="Q85" i="27"/>
  <c r="T85" i="27"/>
  <c r="K85" i="27"/>
  <c r="BN85" i="27"/>
  <c r="R85" i="27"/>
  <c r="BO85" i="27"/>
  <c r="BG85" i="27"/>
  <c r="V85" i="27"/>
  <c r="BF85" i="27"/>
  <c r="U85" i="27"/>
  <c r="J85" i="27"/>
  <c r="BD85" i="27"/>
  <c r="W85" i="27"/>
  <c r="AB85" i="27"/>
  <c r="CN103" i="16"/>
  <c r="CJ103" i="16"/>
  <c r="CM103" i="16"/>
  <c r="CI103" i="16"/>
  <c r="CE103" i="16"/>
  <c r="CA103" i="16"/>
  <c r="CH103" i="16"/>
  <c r="CC103" i="16"/>
  <c r="CK103" i="16"/>
  <c r="CD103" i="16"/>
  <c r="BV103" i="16"/>
  <c r="BR103" i="16"/>
  <c r="BN103" i="16"/>
  <c r="BJ103" i="16"/>
  <c r="CB103" i="16"/>
  <c r="BX103" i="16"/>
  <c r="BS103" i="16"/>
  <c r="BL103" i="16"/>
  <c r="BG103" i="16"/>
  <c r="BC103" i="16"/>
  <c r="CL103" i="16"/>
  <c r="CF103" i="16"/>
  <c r="BT103" i="16"/>
  <c r="BM103" i="16"/>
  <c r="BH103" i="16"/>
  <c r="BD103" i="16"/>
  <c r="AZ103" i="16"/>
  <c r="AV103" i="16"/>
  <c r="BZ103" i="16"/>
  <c r="BW103" i="16"/>
  <c r="BK103" i="16"/>
  <c r="BF103" i="16"/>
  <c r="AU103" i="16"/>
  <c r="BO103" i="16"/>
  <c r="AW103" i="16"/>
  <c r="AP103" i="16"/>
  <c r="AL103" i="16"/>
  <c r="AH103" i="16"/>
  <c r="AD103" i="16"/>
  <c r="Z103" i="16"/>
  <c r="V103" i="16"/>
  <c r="BU103" i="16"/>
  <c r="AY103" i="16"/>
  <c r="AO103" i="16"/>
  <c r="AI103" i="16"/>
  <c r="W103" i="16"/>
  <c r="J103" i="16"/>
  <c r="AX103" i="16"/>
  <c r="P103" i="16"/>
  <c r="BP103" i="16"/>
  <c r="BB103" i="16"/>
  <c r="AQ103" i="16"/>
  <c r="AJ103" i="16"/>
  <c r="AE103" i="16"/>
  <c r="X103" i="16"/>
  <c r="R103" i="16"/>
  <c r="N103" i="16"/>
  <c r="I103" i="16"/>
  <c r="F103" i="16"/>
  <c r="AB103" i="16"/>
  <c r="Q103" i="16"/>
  <c r="D62" i="16"/>
  <c r="AN103" i="16"/>
  <c r="AG103" i="16"/>
  <c r="AA103" i="16"/>
  <c r="T103" i="16"/>
  <c r="AT103" i="16"/>
  <c r="AM103" i="16"/>
  <c r="H103" i="16"/>
  <c r="S103" i="16"/>
  <c r="K103" i="16"/>
  <c r="O103" i="16"/>
  <c r="BE103" i="16"/>
  <c r="L103" i="16"/>
  <c r="AR103" i="16"/>
  <c r="AF103" i="16"/>
  <c r="G103" i="16"/>
  <c r="Y103" i="16"/>
  <c r="D35" i="1"/>
  <c r="C55" i="8"/>
  <c r="F27" i="29" l="1"/>
  <c r="D43" i="23"/>
  <c r="C47" i="18"/>
  <c r="AF47" i="18" s="1"/>
  <c r="AG47" i="18" s="1"/>
  <c r="C43" i="23"/>
  <c r="E61" i="24"/>
  <c r="P42" i="23"/>
  <c r="K61" i="24"/>
  <c r="Z42" i="23"/>
  <c r="K42" i="23"/>
  <c r="C61" i="24"/>
  <c r="G61" i="24"/>
  <c r="AE42" i="23"/>
  <c r="M61" i="24"/>
  <c r="AJ42" i="23"/>
  <c r="I61" i="24"/>
  <c r="U42" i="23"/>
  <c r="D47" i="18"/>
  <c r="D55" i="8"/>
  <c r="H36" i="1"/>
  <c r="I36" i="1" s="1"/>
  <c r="C45" i="27"/>
  <c r="E55" i="8"/>
  <c r="AW55" i="8"/>
  <c r="AY55" i="8" s="1"/>
  <c r="C63" i="16"/>
  <c r="BG55" i="8"/>
  <c r="BI55" i="8" s="1"/>
  <c r="BB55" i="8"/>
  <c r="BD55" i="8" s="1"/>
  <c r="AM55" i="8"/>
  <c r="AO55" i="8" s="1"/>
  <c r="AR55" i="8"/>
  <c r="AT55" i="8" s="1"/>
  <c r="AC55" i="8"/>
  <c r="AE55" i="8" s="1"/>
  <c r="AH55" i="8"/>
  <c r="AJ55" i="8" s="1"/>
  <c r="S55" i="8"/>
  <c r="U55" i="8" s="1"/>
  <c r="X55" i="8"/>
  <c r="Z55" i="8" s="1"/>
  <c r="I55" i="8"/>
  <c r="K55" i="8" s="1"/>
  <c r="N55" i="8"/>
  <c r="P55" i="8" s="1"/>
  <c r="G36" i="1"/>
  <c r="H47" i="18" l="1"/>
  <c r="I47" i="18" s="1"/>
  <c r="E43" i="23"/>
  <c r="AC43" i="23"/>
  <c r="AD43" i="23" s="1"/>
  <c r="X43" i="23"/>
  <c r="Y43" i="23" s="1"/>
  <c r="AH43" i="23"/>
  <c r="AI43" i="23" s="1"/>
  <c r="N43" i="23"/>
  <c r="O43" i="23" s="1"/>
  <c r="I43" i="23"/>
  <c r="J43" i="23" s="1"/>
  <c r="S43" i="23"/>
  <c r="T43" i="23" s="1"/>
  <c r="L47" i="18"/>
  <c r="M47" i="18" s="1"/>
  <c r="E47" i="18"/>
  <c r="X47" i="18"/>
  <c r="Y47" i="18" s="1"/>
  <c r="AB47" i="18"/>
  <c r="AC47" i="18" s="1"/>
  <c r="P47" i="18"/>
  <c r="Q47" i="18" s="1"/>
  <c r="T47" i="18"/>
  <c r="U47" i="18" s="1"/>
  <c r="F36" i="1"/>
  <c r="B36" i="1" s="1"/>
  <c r="D36" i="1" s="1"/>
  <c r="D44" i="23" s="1"/>
  <c r="D45" i="27"/>
  <c r="F86" i="27"/>
  <c r="AO86" i="27"/>
  <c r="AR86" i="27"/>
  <c r="AP86" i="27"/>
  <c r="AS86" i="27"/>
  <c r="AQ86" i="27"/>
  <c r="AT86" i="27"/>
  <c r="BQ86" i="27"/>
  <c r="BX86" i="27"/>
  <c r="BO86" i="27"/>
  <c r="BR86" i="27"/>
  <c r="AD86" i="27"/>
  <c r="K86" i="27"/>
  <c r="BA86" i="27"/>
  <c r="AM86" i="27"/>
  <c r="AZ86" i="27"/>
  <c r="BL86" i="27"/>
  <c r="G86" i="27"/>
  <c r="BY86" i="27"/>
  <c r="CC86" i="27"/>
  <c r="AJ86" i="27"/>
  <c r="AB86" i="27"/>
  <c r="BT86" i="27"/>
  <c r="AW86" i="27"/>
  <c r="BN86" i="27"/>
  <c r="AE86" i="27"/>
  <c r="AX86" i="27"/>
  <c r="AH86" i="27"/>
  <c r="AF86" i="27"/>
  <c r="J86" i="27"/>
  <c r="BZ86" i="27"/>
  <c r="AI86" i="27"/>
  <c r="BK86" i="27"/>
  <c r="AC86" i="27"/>
  <c r="AL86" i="27"/>
  <c r="BV86" i="27"/>
  <c r="AK86" i="27"/>
  <c r="H86" i="27"/>
  <c r="I86" i="27"/>
  <c r="BU86" i="27"/>
  <c r="CB86" i="27"/>
  <c r="AV86" i="27"/>
  <c r="BJ86" i="27"/>
  <c r="BS86" i="27"/>
  <c r="AY86" i="27"/>
  <c r="BM86" i="27"/>
  <c r="AA86" i="27"/>
  <c r="CA86" i="27"/>
  <c r="P86" i="27"/>
  <c r="W86" i="27"/>
  <c r="X86" i="27"/>
  <c r="BF86" i="27"/>
  <c r="T86" i="27"/>
  <c r="V86" i="27"/>
  <c r="BE86" i="27"/>
  <c r="Q86" i="27"/>
  <c r="BG86" i="27"/>
  <c r="N86" i="27"/>
  <c r="U86" i="27"/>
  <c r="O86" i="27"/>
  <c r="R86" i="27"/>
  <c r="BD86" i="27"/>
  <c r="M86" i="27"/>
  <c r="Y86" i="27"/>
  <c r="BC86" i="27"/>
  <c r="BH86" i="27"/>
  <c r="CK104" i="16"/>
  <c r="CN104" i="16"/>
  <c r="CJ104" i="16"/>
  <c r="CH104" i="16"/>
  <c r="CF104" i="16"/>
  <c r="CB104" i="16"/>
  <c r="CL104" i="16"/>
  <c r="CA104" i="16"/>
  <c r="CM104" i="16"/>
  <c r="CC104" i="16"/>
  <c r="BW104" i="16"/>
  <c r="BS104" i="16"/>
  <c r="BO104" i="16"/>
  <c r="BK104" i="16"/>
  <c r="CE104" i="16"/>
  <c r="BV104" i="16"/>
  <c r="BP104" i="16"/>
  <c r="BJ104" i="16"/>
  <c r="BH104" i="16"/>
  <c r="BD104" i="16"/>
  <c r="BX104" i="16"/>
  <c r="BR104" i="16"/>
  <c r="BL104" i="16"/>
  <c r="BE104" i="16"/>
  <c r="AW104" i="16"/>
  <c r="BN104" i="16"/>
  <c r="BG104" i="16"/>
  <c r="AY104" i="16"/>
  <c r="AT104" i="16"/>
  <c r="BZ104" i="16"/>
  <c r="BT104" i="16"/>
  <c r="BB104" i="16"/>
  <c r="AZ104" i="16"/>
  <c r="AU104" i="16"/>
  <c r="AQ104" i="16"/>
  <c r="AM104" i="16"/>
  <c r="AI104" i="16"/>
  <c r="AE104" i="16"/>
  <c r="AA104" i="16"/>
  <c r="W104" i="16"/>
  <c r="CI104" i="16"/>
  <c r="BF104" i="16"/>
  <c r="AN104" i="16"/>
  <c r="AG104" i="16"/>
  <c r="Z104" i="16"/>
  <c r="N104" i="16"/>
  <c r="L104" i="16"/>
  <c r="AR104" i="16"/>
  <c r="Y104" i="16"/>
  <c r="Q104" i="16"/>
  <c r="BU104" i="16"/>
  <c r="AV104" i="16"/>
  <c r="AO104" i="16"/>
  <c r="AH104" i="16"/>
  <c r="AB104" i="16"/>
  <c r="V104" i="16"/>
  <c r="S104" i="16"/>
  <c r="O104" i="16"/>
  <c r="G104" i="16"/>
  <c r="K104" i="16"/>
  <c r="R104" i="16"/>
  <c r="H104" i="16"/>
  <c r="F104" i="16"/>
  <c r="CD104" i="16"/>
  <c r="BC104" i="16"/>
  <c r="AL104" i="16"/>
  <c r="AF104" i="16"/>
  <c r="P104" i="16"/>
  <c r="J104" i="16"/>
  <c r="AJ104" i="16"/>
  <c r="X104" i="16"/>
  <c r="D63" i="16"/>
  <c r="T104" i="16"/>
  <c r="I104" i="16"/>
  <c r="AX104" i="16"/>
  <c r="AP104" i="16"/>
  <c r="AD104" i="16"/>
  <c r="BM104" i="16"/>
  <c r="M62" i="24" l="1"/>
  <c r="AJ43" i="23"/>
  <c r="I62" i="24"/>
  <c r="U43" i="23"/>
  <c r="K62" i="24"/>
  <c r="Z43" i="23"/>
  <c r="K43" i="23"/>
  <c r="C62" i="24"/>
  <c r="G62" i="24"/>
  <c r="AE43" i="23"/>
  <c r="P43" i="23"/>
  <c r="E62" i="24"/>
  <c r="H37" i="1"/>
  <c r="I37" i="1" s="1"/>
  <c r="F28" i="29"/>
  <c r="C36" i="1"/>
  <c r="C44" i="23" s="1"/>
  <c r="D28" i="29"/>
  <c r="D48" i="18"/>
  <c r="D56" i="8"/>
  <c r="G37" i="1"/>
  <c r="F37" i="1" s="1"/>
  <c r="B37" i="1" s="1"/>
  <c r="E44" i="23" l="1"/>
  <c r="AC44" i="23"/>
  <c r="AD44" i="23" s="1"/>
  <c r="X44" i="23"/>
  <c r="Y44" i="23" s="1"/>
  <c r="S44" i="23"/>
  <c r="T44" i="23" s="1"/>
  <c r="I44" i="23"/>
  <c r="J44" i="23" s="1"/>
  <c r="N44" i="23"/>
  <c r="O44" i="23" s="1"/>
  <c r="AH44" i="23"/>
  <c r="AI44" i="23" s="1"/>
  <c r="C48" i="18"/>
  <c r="C56" i="8"/>
  <c r="C37" i="1"/>
  <c r="D29" i="29"/>
  <c r="D37" i="1"/>
  <c r="H38" i="1" l="1"/>
  <c r="I38" i="1" s="1"/>
  <c r="D45" i="23"/>
  <c r="U44" i="23"/>
  <c r="I63" i="24"/>
  <c r="M63" i="24"/>
  <c r="AJ44" i="23"/>
  <c r="K63" i="24"/>
  <c r="Z44" i="23"/>
  <c r="C49" i="18"/>
  <c r="P49" i="18" s="1"/>
  <c r="C45" i="23"/>
  <c r="E63" i="24"/>
  <c r="P44" i="23"/>
  <c r="G63" i="24"/>
  <c r="AE44" i="23"/>
  <c r="K44" i="23"/>
  <c r="C63" i="24"/>
  <c r="C57" i="8"/>
  <c r="E49" i="18"/>
  <c r="AW56" i="8"/>
  <c r="AY56" i="8" s="1"/>
  <c r="AM56" i="8"/>
  <c r="AO56" i="8" s="1"/>
  <c r="S56" i="8"/>
  <c r="U56" i="8" s="1"/>
  <c r="C64" i="16"/>
  <c r="AR56" i="8"/>
  <c r="AT56" i="8" s="1"/>
  <c r="X56" i="8"/>
  <c r="Z56" i="8" s="1"/>
  <c r="C46" i="27"/>
  <c r="BG56" i="8"/>
  <c r="BI56" i="8" s="1"/>
  <c r="AC56" i="8"/>
  <c r="AE56" i="8" s="1"/>
  <c r="I56" i="8"/>
  <c r="K56" i="8" s="1"/>
  <c r="E56" i="8"/>
  <c r="BB56" i="8"/>
  <c r="BD56" i="8" s="1"/>
  <c r="AH56" i="8"/>
  <c r="AJ56" i="8" s="1"/>
  <c r="N56" i="8"/>
  <c r="P56" i="8" s="1"/>
  <c r="G38" i="1"/>
  <c r="F38" i="1" s="1"/>
  <c r="B38" i="1" s="1"/>
  <c r="F29" i="29"/>
  <c r="E48" i="18"/>
  <c r="L48" i="18"/>
  <c r="M48" i="18" s="1"/>
  <c r="X48" i="18"/>
  <c r="Y48" i="18" s="1"/>
  <c r="P48" i="18"/>
  <c r="Q48" i="18" s="1"/>
  <c r="T48" i="18"/>
  <c r="U48" i="18" s="1"/>
  <c r="H48" i="18"/>
  <c r="I48" i="18" s="1"/>
  <c r="AF48" i="18"/>
  <c r="AG48" i="18" s="1"/>
  <c r="AB48" i="18"/>
  <c r="AC48" i="18" s="1"/>
  <c r="D49" i="18"/>
  <c r="D57" i="8"/>
  <c r="C47" i="27"/>
  <c r="E57" i="8"/>
  <c r="AW57" i="8"/>
  <c r="C65" i="16"/>
  <c r="BB57" i="8"/>
  <c r="BD57" i="8" s="1"/>
  <c r="BG57" i="8"/>
  <c r="AM57" i="8"/>
  <c r="AR57" i="8"/>
  <c r="AC57" i="8"/>
  <c r="AH57" i="8"/>
  <c r="AJ57" i="8" s="1"/>
  <c r="S57" i="8"/>
  <c r="X57" i="8"/>
  <c r="I57" i="8"/>
  <c r="N57" i="8"/>
  <c r="AB49" i="18" l="1"/>
  <c r="AF49" i="18"/>
  <c r="T49" i="18"/>
  <c r="L49" i="18"/>
  <c r="M49" i="18" s="1"/>
  <c r="X49" i="18"/>
  <c r="H49" i="18"/>
  <c r="I49" i="18" s="1"/>
  <c r="E45" i="23"/>
  <c r="S45" i="23"/>
  <c r="T45" i="23" s="1"/>
  <c r="AH45" i="23"/>
  <c r="AI45" i="23" s="1"/>
  <c r="AC45" i="23"/>
  <c r="AD45" i="23" s="1"/>
  <c r="N45" i="23"/>
  <c r="O45" i="23" s="1"/>
  <c r="X45" i="23"/>
  <c r="Y45" i="23" s="1"/>
  <c r="I45" i="23"/>
  <c r="J45" i="23" s="1"/>
  <c r="BI57" i="8"/>
  <c r="U57" i="8"/>
  <c r="P57" i="8"/>
  <c r="AE57" i="8"/>
  <c r="C38" i="1"/>
  <c r="D30" i="29"/>
  <c r="K57" i="8"/>
  <c r="Y49" i="18"/>
  <c r="Z57" i="8"/>
  <c r="AT57" i="8"/>
  <c r="AG49" i="18"/>
  <c r="CL105" i="16"/>
  <c r="CC105" i="16"/>
  <c r="CF105" i="16"/>
  <c r="BP105" i="16"/>
  <c r="BN105" i="16"/>
  <c r="BO105" i="16"/>
  <c r="AX105" i="16"/>
  <c r="BH105" i="16"/>
  <c r="BC105" i="16"/>
  <c r="AJ105" i="16"/>
  <c r="CD105" i="16"/>
  <c r="AE105" i="16"/>
  <c r="BD105" i="16"/>
  <c r="Z105" i="16"/>
  <c r="Y105" i="16"/>
  <c r="AU105" i="16"/>
  <c r="N105" i="16"/>
  <c r="BG105" i="16"/>
  <c r="D64" i="16"/>
  <c r="AA105" i="16"/>
  <c r="CK105" i="16"/>
  <c r="BX105" i="16"/>
  <c r="CB105" i="16"/>
  <c r="CJ105" i="16"/>
  <c r="AR105" i="16"/>
  <c r="AB105" i="16"/>
  <c r="AD105" i="16"/>
  <c r="P105" i="16"/>
  <c r="AI105" i="16"/>
  <c r="V105" i="16"/>
  <c r="F105" i="16"/>
  <c r="BZ105" i="16"/>
  <c r="BU105" i="16"/>
  <c r="BB105" i="16"/>
  <c r="BK105" i="16"/>
  <c r="X105" i="16"/>
  <c r="AL105" i="16"/>
  <c r="AG105" i="16"/>
  <c r="BM105" i="16"/>
  <c r="L105" i="16"/>
  <c r="BR105" i="16"/>
  <c r="CH105" i="16"/>
  <c r="CN105" i="16"/>
  <c r="CA105" i="16"/>
  <c r="BL105" i="16"/>
  <c r="BE105" i="16"/>
  <c r="BJ105" i="16"/>
  <c r="AT105" i="16"/>
  <c r="AW105" i="16"/>
  <c r="AY105" i="16"/>
  <c r="AF105" i="16"/>
  <c r="AV105" i="16"/>
  <c r="O105" i="16"/>
  <c r="AZ105" i="16"/>
  <c r="T105" i="16"/>
  <c r="S105" i="16"/>
  <c r="AP105" i="16"/>
  <c r="AH105" i="16"/>
  <c r="AO105" i="16"/>
  <c r="Q105" i="16"/>
  <c r="K105" i="16"/>
  <c r="CE105" i="16"/>
  <c r="CM105" i="16"/>
  <c r="BF105" i="16"/>
  <c r="BW105" i="16"/>
  <c r="AQ105" i="16"/>
  <c r="AM105" i="16"/>
  <c r="J105" i="16"/>
  <c r="G105" i="16"/>
  <c r="CI105" i="16"/>
  <c r="BT105" i="16"/>
  <c r="BV105" i="16"/>
  <c r="BS105" i="16"/>
  <c r="AN105" i="16"/>
  <c r="R105" i="16"/>
  <c r="I105" i="16"/>
  <c r="W105" i="16"/>
  <c r="H105" i="16"/>
  <c r="AC49" i="18"/>
  <c r="AO57" i="8"/>
  <c r="AY57" i="8"/>
  <c r="AO87" i="27"/>
  <c r="AP87" i="27"/>
  <c r="AI87" i="27"/>
  <c r="I87" i="27"/>
  <c r="BY87" i="27"/>
  <c r="BM87" i="27"/>
  <c r="BZ87" i="27"/>
  <c r="BD87" i="27"/>
  <c r="BH87" i="27"/>
  <c r="BU87" i="27"/>
  <c r="J87" i="27"/>
  <c r="AC87" i="27"/>
  <c r="H87" i="27"/>
  <c r="T87" i="27"/>
  <c r="X87" i="27"/>
  <c r="Q87" i="27"/>
  <c r="AH87" i="27"/>
  <c r="BE87" i="27"/>
  <c r="BA87" i="27"/>
  <c r="CC87" i="27"/>
  <c r="AW87" i="27"/>
  <c r="BL87" i="27"/>
  <c r="R87" i="27"/>
  <c r="AR87" i="27"/>
  <c r="AF87" i="27"/>
  <c r="BT87" i="27"/>
  <c r="AV87" i="27"/>
  <c r="AX87" i="27"/>
  <c r="BR87" i="27"/>
  <c r="K87" i="27"/>
  <c r="Y87" i="27"/>
  <c r="U87" i="27"/>
  <c r="D46" i="27"/>
  <c r="AM87" i="27"/>
  <c r="AQ87" i="27"/>
  <c r="AJ87" i="27"/>
  <c r="BO87" i="27"/>
  <c r="BK87" i="27"/>
  <c r="BS87" i="27"/>
  <c r="BC87" i="27"/>
  <c r="CA87" i="27"/>
  <c r="BJ87" i="27"/>
  <c r="AY87" i="27"/>
  <c r="AE87" i="27"/>
  <c r="AZ87" i="27"/>
  <c r="CB87" i="27"/>
  <c r="P87" i="27"/>
  <c r="N87" i="27"/>
  <c r="O87" i="27"/>
  <c r="F87" i="27"/>
  <c r="AS87" i="27"/>
  <c r="AK87" i="27"/>
  <c r="BX87" i="27"/>
  <c r="BV87" i="27"/>
  <c r="BQ87" i="27"/>
  <c r="BF87" i="27"/>
  <c r="AD87" i="27"/>
  <c r="M87" i="27"/>
  <c r="W87" i="27"/>
  <c r="AL87" i="27"/>
  <c r="AT87" i="27"/>
  <c r="G87" i="27"/>
  <c r="BG87" i="27"/>
  <c r="BN87" i="27"/>
  <c r="AB87" i="27"/>
  <c r="AA87" i="27"/>
  <c r="V87" i="27"/>
  <c r="U49" i="18"/>
  <c r="Q49" i="18"/>
  <c r="D38" i="1"/>
  <c r="D46" i="23" s="1"/>
  <c r="D47" i="27"/>
  <c r="F88" i="27"/>
  <c r="BA88" i="27"/>
  <c r="AV88" i="27"/>
  <c r="AK88" i="27"/>
  <c r="AM88" i="27"/>
  <c r="AL88" i="27"/>
  <c r="AJ88" i="27"/>
  <c r="AX88" i="27"/>
  <c r="AY88" i="27"/>
  <c r="AI88" i="27"/>
  <c r="AZ88" i="27"/>
  <c r="AW88" i="27"/>
  <c r="AH88" i="27"/>
  <c r="AC88" i="27"/>
  <c r="AR88" i="27"/>
  <c r="BV88" i="27"/>
  <c r="CB88" i="27"/>
  <c r="H88" i="27"/>
  <c r="AQ88" i="27"/>
  <c r="BS88" i="27"/>
  <c r="K88" i="27"/>
  <c r="AS88" i="27"/>
  <c r="BQ88" i="27"/>
  <c r="AD88" i="27"/>
  <c r="AO88" i="27"/>
  <c r="BZ88" i="27"/>
  <c r="BL88" i="27"/>
  <c r="G88" i="27"/>
  <c r="BN88" i="27"/>
  <c r="AE88" i="27"/>
  <c r="BR88" i="27"/>
  <c r="BX88" i="27"/>
  <c r="BU88" i="27"/>
  <c r="BY88" i="27"/>
  <c r="AB88" i="27"/>
  <c r="AP88" i="27"/>
  <c r="BO88" i="27"/>
  <c r="BT88" i="27"/>
  <c r="J88" i="27"/>
  <c r="I88" i="27"/>
  <c r="BK88" i="27"/>
  <c r="BJ88" i="27"/>
  <c r="CA88" i="27"/>
  <c r="BM88" i="27"/>
  <c r="CC88" i="27"/>
  <c r="AT88" i="27"/>
  <c r="AF88" i="27"/>
  <c r="AA88" i="27"/>
  <c r="T88" i="27"/>
  <c r="U88" i="27"/>
  <c r="M88" i="27"/>
  <c r="BG88" i="27"/>
  <c r="X88" i="27"/>
  <c r="P88" i="27"/>
  <c r="R88" i="27"/>
  <c r="O88" i="27"/>
  <c r="BC88" i="27"/>
  <c r="BE88" i="27"/>
  <c r="BD88" i="27"/>
  <c r="W88" i="27"/>
  <c r="N88" i="27"/>
  <c r="Q88" i="27"/>
  <c r="V88" i="27"/>
  <c r="BH88" i="27"/>
  <c r="Y88" i="27"/>
  <c r="BF88" i="27"/>
  <c r="CM106" i="16"/>
  <c r="CI106" i="16"/>
  <c r="CL106" i="16"/>
  <c r="CH106" i="16"/>
  <c r="CJ106" i="16"/>
  <c r="CD106" i="16"/>
  <c r="BZ106" i="16"/>
  <c r="CC106" i="16"/>
  <c r="CK106" i="16"/>
  <c r="CE106" i="16"/>
  <c r="BU106" i="16"/>
  <c r="BM106" i="16"/>
  <c r="CB106" i="16"/>
  <c r="BX106" i="16"/>
  <c r="BS106" i="16"/>
  <c r="BL106" i="16"/>
  <c r="BF106" i="16"/>
  <c r="BB106" i="16"/>
  <c r="CN106" i="16"/>
  <c r="CF106" i="16"/>
  <c r="BT106" i="16"/>
  <c r="BN106" i="16"/>
  <c r="BG106" i="16"/>
  <c r="BC106" i="16"/>
  <c r="AY106" i="16"/>
  <c r="AU106" i="16"/>
  <c r="AQ106" i="16"/>
  <c r="AM106" i="16"/>
  <c r="CA106" i="16"/>
  <c r="BW106" i="16"/>
  <c r="BK106" i="16"/>
  <c r="AV106" i="16"/>
  <c r="BO106" i="16"/>
  <c r="BD106" i="16"/>
  <c r="AW106" i="16"/>
  <c r="AP106" i="16"/>
  <c r="AG106" i="16"/>
  <c r="Y106" i="16"/>
  <c r="BV106" i="16"/>
  <c r="BJ106" i="16"/>
  <c r="BH106" i="16"/>
  <c r="AZ106" i="16"/>
  <c r="AR106" i="16"/>
  <c r="AI106" i="16"/>
  <c r="AD106" i="16"/>
  <c r="W106" i="16"/>
  <c r="T106" i="16"/>
  <c r="H106" i="16"/>
  <c r="BE106" i="16"/>
  <c r="AO106" i="16"/>
  <c r="AH106" i="16"/>
  <c r="AA106" i="16"/>
  <c r="BP106" i="16"/>
  <c r="AL106" i="16"/>
  <c r="AJ106" i="16"/>
  <c r="AE106" i="16"/>
  <c r="X106" i="16"/>
  <c r="Q106" i="16"/>
  <c r="G106" i="16"/>
  <c r="K106" i="16"/>
  <c r="D65" i="16"/>
  <c r="AB106" i="16"/>
  <c r="P106" i="16"/>
  <c r="L106" i="16"/>
  <c r="BR106" i="16"/>
  <c r="AX106" i="16"/>
  <c r="V106" i="16"/>
  <c r="S106" i="16"/>
  <c r="O106" i="16"/>
  <c r="AN106" i="16"/>
  <c r="R106" i="16"/>
  <c r="N106" i="16"/>
  <c r="AT106" i="16"/>
  <c r="Z106" i="16"/>
  <c r="F106" i="16"/>
  <c r="AF106" i="16"/>
  <c r="I106" i="16"/>
  <c r="J106" i="16"/>
  <c r="C50" i="18" l="1"/>
  <c r="X50" i="18" s="1"/>
  <c r="Y50" i="18" s="1"/>
  <c r="C46" i="23"/>
  <c r="G64" i="24"/>
  <c r="AE45" i="23"/>
  <c r="K45" i="23"/>
  <c r="C64" i="24"/>
  <c r="M64" i="24"/>
  <c r="AJ45" i="23"/>
  <c r="K64" i="24"/>
  <c r="Z45" i="23"/>
  <c r="U45" i="23"/>
  <c r="I64" i="24"/>
  <c r="P45" i="23"/>
  <c r="E64" i="24"/>
  <c r="H50" i="18"/>
  <c r="I50" i="18" s="1"/>
  <c r="T50" i="18"/>
  <c r="U50" i="18" s="1"/>
  <c r="C58" i="8"/>
  <c r="AW58" i="8" s="1"/>
  <c r="AY58" i="8" s="1"/>
  <c r="AF50" i="18"/>
  <c r="AG50" i="18" s="1"/>
  <c r="G39" i="1"/>
  <c r="F30" i="29"/>
  <c r="H39" i="1"/>
  <c r="I39" i="1" s="1"/>
  <c r="D50" i="18"/>
  <c r="D58" i="8"/>
  <c r="C48" i="27"/>
  <c r="E58" i="8"/>
  <c r="BG58" i="8"/>
  <c r="BI58" i="8" s="1"/>
  <c r="BB58" i="8"/>
  <c r="BD58" i="8" s="1"/>
  <c r="AM58" i="8"/>
  <c r="AO58" i="8" s="1"/>
  <c r="AC58" i="8"/>
  <c r="AE58" i="8" s="1"/>
  <c r="AH58" i="8"/>
  <c r="AJ58" i="8" s="1"/>
  <c r="S58" i="8"/>
  <c r="U58" i="8" s="1"/>
  <c r="X58" i="8"/>
  <c r="Z58" i="8" s="1"/>
  <c r="I58" i="8"/>
  <c r="K58" i="8" s="1"/>
  <c r="N58" i="8"/>
  <c r="P58" i="8" s="1"/>
  <c r="AR58" i="8" l="1"/>
  <c r="AT58" i="8" s="1"/>
  <c r="C66" i="16"/>
  <c r="P50" i="18"/>
  <c r="Q50" i="18" s="1"/>
  <c r="AB50" i="18"/>
  <c r="AC50" i="18" s="1"/>
  <c r="F39" i="1"/>
  <c r="B39" i="1" s="1"/>
  <c r="C39" i="1" s="1"/>
  <c r="E46" i="23"/>
  <c r="X46" i="23"/>
  <c r="Y46" i="23" s="1"/>
  <c r="I46" i="23"/>
  <c r="J46" i="23" s="1"/>
  <c r="S46" i="23"/>
  <c r="T46" i="23" s="1"/>
  <c r="N46" i="23"/>
  <c r="O46" i="23" s="1"/>
  <c r="AC46" i="23"/>
  <c r="AD46" i="23" s="1"/>
  <c r="AH46" i="23"/>
  <c r="AI46" i="23" s="1"/>
  <c r="L50" i="18"/>
  <c r="M50" i="18" s="1"/>
  <c r="E50" i="18"/>
  <c r="D48" i="27"/>
  <c r="F89" i="27"/>
  <c r="H89" i="27"/>
  <c r="G89" i="27"/>
  <c r="AS89" i="27"/>
  <c r="AQ89" i="27"/>
  <c r="AO89" i="27"/>
  <c r="AM89" i="27"/>
  <c r="AP89" i="27"/>
  <c r="AX89" i="27"/>
  <c r="CA89" i="27"/>
  <c r="AY89" i="27"/>
  <c r="AW89" i="27"/>
  <c r="CB89" i="27"/>
  <c r="BX89" i="27"/>
  <c r="K89" i="27"/>
  <c r="AT89" i="27"/>
  <c r="BY89" i="27"/>
  <c r="AH89" i="27"/>
  <c r="AR89" i="27"/>
  <c r="I89" i="27"/>
  <c r="AL89" i="27"/>
  <c r="AV89" i="27"/>
  <c r="AK89" i="27"/>
  <c r="BA89" i="27"/>
  <c r="CC89" i="27"/>
  <c r="AJ89" i="27"/>
  <c r="AI89" i="27"/>
  <c r="BZ89" i="27"/>
  <c r="AZ89" i="27"/>
  <c r="J89" i="27"/>
  <c r="BS89" i="27"/>
  <c r="BO89" i="27"/>
  <c r="BJ89" i="27"/>
  <c r="BM89" i="27"/>
  <c r="AC89" i="27"/>
  <c r="AA89" i="27"/>
  <c r="BU89" i="27"/>
  <c r="AF89" i="27"/>
  <c r="BQ89" i="27"/>
  <c r="BL89" i="27"/>
  <c r="AD89" i="27"/>
  <c r="BV89" i="27"/>
  <c r="BN89" i="27"/>
  <c r="AE89" i="27"/>
  <c r="BK89" i="27"/>
  <c r="BT89" i="27"/>
  <c r="BR89" i="27"/>
  <c r="AB89" i="27"/>
  <c r="M89" i="27"/>
  <c r="BC89" i="27"/>
  <c r="U89" i="27"/>
  <c r="BG89" i="27"/>
  <c r="P89" i="27"/>
  <c r="O89" i="27"/>
  <c r="BE89" i="27"/>
  <c r="X89" i="27"/>
  <c r="Q89" i="27"/>
  <c r="BF89" i="27"/>
  <c r="T89" i="27"/>
  <c r="W89" i="27"/>
  <c r="Y89" i="27"/>
  <c r="R89" i="27"/>
  <c r="BD89" i="27"/>
  <c r="N89" i="27"/>
  <c r="BH89" i="27"/>
  <c r="V89" i="27"/>
  <c r="CN107" i="16"/>
  <c r="CJ107" i="16"/>
  <c r="CF107" i="16"/>
  <c r="CM107" i="16"/>
  <c r="CI107" i="16"/>
  <c r="CE107" i="16"/>
  <c r="CK107" i="16"/>
  <c r="CA107" i="16"/>
  <c r="CL107" i="16"/>
  <c r="CB107" i="16"/>
  <c r="CC107" i="16"/>
  <c r="BV107" i="16"/>
  <c r="BR107" i="16"/>
  <c r="BN107" i="16"/>
  <c r="BJ107" i="16"/>
  <c r="BW107" i="16"/>
  <c r="BP107" i="16"/>
  <c r="BK107" i="16"/>
  <c r="BG107" i="16"/>
  <c r="BC107" i="16"/>
  <c r="BX107" i="16"/>
  <c r="BS107" i="16"/>
  <c r="BL107" i="16"/>
  <c r="BH107" i="16"/>
  <c r="BD107" i="16"/>
  <c r="AZ107" i="16"/>
  <c r="AV107" i="16"/>
  <c r="AR107" i="16"/>
  <c r="AN107" i="16"/>
  <c r="BO107" i="16"/>
  <c r="BB107" i="16"/>
  <c r="AY107" i="16"/>
  <c r="AT107" i="16"/>
  <c r="CH107" i="16"/>
  <c r="BZ107" i="16"/>
  <c r="BT107" i="16"/>
  <c r="BE107" i="16"/>
  <c r="AU107" i="16"/>
  <c r="AO107" i="16"/>
  <c r="AH107" i="16"/>
  <c r="AD107" i="16"/>
  <c r="Z107" i="16"/>
  <c r="V107" i="16"/>
  <c r="AQ107" i="16"/>
  <c r="AG107" i="16"/>
  <c r="AA107" i="16"/>
  <c r="D66" i="16"/>
  <c r="P107" i="16"/>
  <c r="CD107" i="16"/>
  <c r="BU107" i="16"/>
  <c r="BF107" i="16"/>
  <c r="AW107" i="16"/>
  <c r="AL107" i="16"/>
  <c r="AI107" i="16"/>
  <c r="AB107" i="16"/>
  <c r="W107" i="16"/>
  <c r="R107" i="16"/>
  <c r="N107" i="16"/>
  <c r="I107" i="16"/>
  <c r="F107" i="16"/>
  <c r="Q107" i="16"/>
  <c r="J107" i="16"/>
  <c r="AP107" i="16"/>
  <c r="AF107" i="16"/>
  <c r="Y107" i="16"/>
  <c r="T107" i="16"/>
  <c r="H107" i="16"/>
  <c r="AX107" i="16"/>
  <c r="AJ107" i="16"/>
  <c r="X107" i="16"/>
  <c r="AE107" i="16"/>
  <c r="S107" i="16"/>
  <c r="G107" i="16"/>
  <c r="BM107" i="16"/>
  <c r="L107" i="16"/>
  <c r="AM107" i="16"/>
  <c r="O107" i="16"/>
  <c r="K107" i="16"/>
  <c r="D31" i="29" l="1"/>
  <c r="D39" i="1"/>
  <c r="D47" i="23" s="1"/>
  <c r="C51" i="18"/>
  <c r="C47" i="23"/>
  <c r="C59" i="8"/>
  <c r="M65" i="24"/>
  <c r="AJ46" i="23"/>
  <c r="K46" i="23"/>
  <c r="C65" i="24"/>
  <c r="G65" i="24"/>
  <c r="AE46" i="23"/>
  <c r="K65" i="24"/>
  <c r="Z46" i="23"/>
  <c r="P46" i="23"/>
  <c r="E65" i="24"/>
  <c r="F31" i="29"/>
  <c r="U46" i="23"/>
  <c r="I65" i="24"/>
  <c r="H51" i="18"/>
  <c r="I51" i="18" s="1"/>
  <c r="L51" i="18"/>
  <c r="M51" i="18" s="1"/>
  <c r="AF51" i="18"/>
  <c r="AG51" i="18" s="1"/>
  <c r="X51" i="18"/>
  <c r="Y51" i="18" s="1"/>
  <c r="D51" i="18"/>
  <c r="D59" i="8"/>
  <c r="C49" i="27"/>
  <c r="E59" i="8"/>
  <c r="AW59" i="8"/>
  <c r="AY59" i="8" s="1"/>
  <c r="C67" i="16"/>
  <c r="BB59" i="8"/>
  <c r="BD59" i="8" s="1"/>
  <c r="BG59" i="8"/>
  <c r="BI59" i="8" s="1"/>
  <c r="AM59" i="8"/>
  <c r="AO59" i="8" s="1"/>
  <c r="AR59" i="8"/>
  <c r="AT59" i="8" s="1"/>
  <c r="AC59" i="8"/>
  <c r="AE59" i="8" s="1"/>
  <c r="AH59" i="8"/>
  <c r="AJ59" i="8" s="1"/>
  <c r="S59" i="8"/>
  <c r="U59" i="8" s="1"/>
  <c r="X59" i="8"/>
  <c r="Z59" i="8" s="1"/>
  <c r="I59" i="8"/>
  <c r="K59" i="8" s="1"/>
  <c r="N59" i="8"/>
  <c r="P59" i="8" s="1"/>
  <c r="G40" i="1" l="1"/>
  <c r="H40" i="1"/>
  <c r="I40" i="1" s="1"/>
  <c r="E47" i="23"/>
  <c r="AC47" i="23"/>
  <c r="AD47" i="23" s="1"/>
  <c r="I47" i="23"/>
  <c r="J47" i="23" s="1"/>
  <c r="X47" i="23"/>
  <c r="Y47" i="23" s="1"/>
  <c r="AH47" i="23"/>
  <c r="AI47" i="23" s="1"/>
  <c r="N47" i="23"/>
  <c r="O47" i="23" s="1"/>
  <c r="S47" i="23"/>
  <c r="T47" i="23" s="1"/>
  <c r="E51" i="18"/>
  <c r="T51" i="18"/>
  <c r="U51" i="18" s="1"/>
  <c r="AB51" i="18"/>
  <c r="AC51" i="18" s="1"/>
  <c r="P51" i="18"/>
  <c r="Q51" i="18" s="1"/>
  <c r="D49" i="27"/>
  <c r="F90" i="27"/>
  <c r="CB90" i="27"/>
  <c r="BY90" i="27"/>
  <c r="BA90" i="27"/>
  <c r="AQ90" i="27"/>
  <c r="BZ90" i="27"/>
  <c r="AX90" i="27"/>
  <c r="CA90" i="27"/>
  <c r="AO90" i="27"/>
  <c r="AV90" i="27"/>
  <c r="AR90" i="27"/>
  <c r="AP90" i="27"/>
  <c r="AW90" i="27"/>
  <c r="AS90" i="27"/>
  <c r="CC90" i="27"/>
  <c r="BX90" i="27"/>
  <c r="AT90" i="27"/>
  <c r="AY90" i="27"/>
  <c r="AZ90" i="27"/>
  <c r="AA90" i="27"/>
  <c r="BJ90" i="27"/>
  <c r="I90" i="27"/>
  <c r="AB90" i="27"/>
  <c r="BT90" i="27"/>
  <c r="AI90" i="27"/>
  <c r="AC90" i="27"/>
  <c r="AH90" i="27"/>
  <c r="K90" i="27"/>
  <c r="AF90" i="27"/>
  <c r="BK90" i="27"/>
  <c r="AM90" i="27"/>
  <c r="AE90" i="27"/>
  <c r="J90" i="27"/>
  <c r="BU90" i="27"/>
  <c r="BO90" i="27"/>
  <c r="BN90" i="27"/>
  <c r="BS90" i="27"/>
  <c r="AD90" i="27"/>
  <c r="AJ90" i="27"/>
  <c r="BR90" i="27"/>
  <c r="H90" i="27"/>
  <c r="BM90" i="27"/>
  <c r="BV90" i="27"/>
  <c r="G90" i="27"/>
  <c r="AK90" i="27"/>
  <c r="AL90" i="27"/>
  <c r="BL90" i="27"/>
  <c r="BQ90" i="27"/>
  <c r="BF90" i="27"/>
  <c r="W90" i="27"/>
  <c r="M90" i="27"/>
  <c r="V90" i="27"/>
  <c r="BG90" i="27"/>
  <c r="P90" i="27"/>
  <c r="BE90" i="27"/>
  <c r="R90" i="27"/>
  <c r="T90" i="27"/>
  <c r="U90" i="27"/>
  <c r="Q90" i="27"/>
  <c r="Y90" i="27"/>
  <c r="BC90" i="27"/>
  <c r="BH90" i="27"/>
  <c r="N90" i="27"/>
  <c r="BD90" i="27"/>
  <c r="O90" i="27"/>
  <c r="X90" i="27"/>
  <c r="CK108" i="16"/>
  <c r="CC108" i="16"/>
  <c r="CN108" i="16"/>
  <c r="CJ108" i="16"/>
  <c r="CF108" i="16"/>
  <c r="CB108" i="16"/>
  <c r="CL108" i="16"/>
  <c r="BZ108" i="16"/>
  <c r="CD108" i="16"/>
  <c r="CH108" i="16"/>
  <c r="CE108" i="16"/>
  <c r="BW108" i="16"/>
  <c r="BS108" i="16"/>
  <c r="BO108" i="16"/>
  <c r="BK108" i="16"/>
  <c r="CM108" i="16"/>
  <c r="CA108" i="16"/>
  <c r="BU108" i="16"/>
  <c r="BN108" i="16"/>
  <c r="BH108" i="16"/>
  <c r="BD108" i="16"/>
  <c r="BV108" i="16"/>
  <c r="BP108" i="16"/>
  <c r="BJ108" i="16"/>
  <c r="BE108" i="16"/>
  <c r="AW108" i="16"/>
  <c r="AO108" i="16"/>
  <c r="BT108" i="16"/>
  <c r="BC108" i="16"/>
  <c r="AX108" i="16"/>
  <c r="BX108" i="16"/>
  <c r="BL108" i="16"/>
  <c r="BF108" i="16"/>
  <c r="AY108" i="16"/>
  <c r="AT108" i="16"/>
  <c r="AR108" i="16"/>
  <c r="AM108" i="16"/>
  <c r="AI108" i="16"/>
  <c r="AE108" i="16"/>
  <c r="AA108" i="16"/>
  <c r="W108" i="16"/>
  <c r="AV108" i="16"/>
  <c r="AQ108" i="16"/>
  <c r="AF108" i="16"/>
  <c r="N108" i="16"/>
  <c r="H108" i="16"/>
  <c r="F108" i="16"/>
  <c r="AU108" i="16"/>
  <c r="AD108" i="16"/>
  <c r="X108" i="16"/>
  <c r="Q108" i="16"/>
  <c r="CI108" i="16"/>
  <c r="AZ108" i="16"/>
  <c r="AL108" i="16"/>
  <c r="AG108" i="16"/>
  <c r="Z108" i="16"/>
  <c r="S108" i="16"/>
  <c r="O108" i="16"/>
  <c r="G108" i="16"/>
  <c r="K108" i="16"/>
  <c r="Y108" i="16"/>
  <c r="R108" i="16"/>
  <c r="L108" i="16"/>
  <c r="BM108" i="16"/>
  <c r="BG108" i="16"/>
  <c r="AP108" i="16"/>
  <c r="AJ108" i="16"/>
  <c r="BB108" i="16"/>
  <c r="AH108" i="16"/>
  <c r="V108" i="16"/>
  <c r="T108" i="16"/>
  <c r="J108" i="16"/>
  <c r="P108" i="16"/>
  <c r="BR108" i="16"/>
  <c r="AN108" i="16"/>
  <c r="D67" i="16"/>
  <c r="I108" i="16"/>
  <c r="AB108" i="16"/>
  <c r="F40" i="1" l="1"/>
  <c r="B40" i="1" s="1"/>
  <c r="K66" i="24"/>
  <c r="Z47" i="23"/>
  <c r="I66" i="24"/>
  <c r="U47" i="23"/>
  <c r="K47" i="23"/>
  <c r="C66" i="24"/>
  <c r="E66" i="24"/>
  <c r="P47" i="23"/>
  <c r="G66" i="24"/>
  <c r="AE47" i="23"/>
  <c r="M66" i="24"/>
  <c r="AJ47" i="23"/>
  <c r="D32" i="29" l="1"/>
  <c r="D40" i="1"/>
  <c r="C40" i="1"/>
  <c r="D48" i="23" l="1"/>
  <c r="F32" i="29"/>
  <c r="G41" i="1"/>
  <c r="F41" i="1" s="1"/>
  <c r="B41" i="1" s="1"/>
  <c r="C41" i="1" s="1"/>
  <c r="C61" i="8" s="1"/>
  <c r="D60" i="8"/>
  <c r="D52" i="18"/>
  <c r="H41" i="1"/>
  <c r="I41" i="1" s="1"/>
  <c r="C48" i="23"/>
  <c r="C60" i="8"/>
  <c r="C52" i="18"/>
  <c r="D33" i="29" l="1"/>
  <c r="D41" i="1"/>
  <c r="AW60" i="8"/>
  <c r="AY60" i="8" s="1"/>
  <c r="AM60" i="8"/>
  <c r="AO60" i="8" s="1"/>
  <c r="S60" i="8"/>
  <c r="U60" i="8" s="1"/>
  <c r="C68" i="16"/>
  <c r="X60" i="8"/>
  <c r="Z60" i="8" s="1"/>
  <c r="C50" i="27"/>
  <c r="AC60" i="8"/>
  <c r="AE60" i="8" s="1"/>
  <c r="BG60" i="8"/>
  <c r="BI60" i="8" s="1"/>
  <c r="N60" i="8"/>
  <c r="P60" i="8" s="1"/>
  <c r="AR60" i="8"/>
  <c r="AT60" i="8" s="1"/>
  <c r="BB60" i="8"/>
  <c r="BD60" i="8" s="1"/>
  <c r="I60" i="8"/>
  <c r="K60" i="8" s="1"/>
  <c r="E60" i="8"/>
  <c r="AH60" i="8"/>
  <c r="AJ60" i="8" s="1"/>
  <c r="X48" i="23"/>
  <c r="Y48" i="23" s="1"/>
  <c r="E48" i="23"/>
  <c r="AH48" i="23"/>
  <c r="AI48" i="23" s="1"/>
  <c r="S48" i="23"/>
  <c r="T48" i="23" s="1"/>
  <c r="I48" i="23"/>
  <c r="J48" i="23" s="1"/>
  <c r="AC48" i="23"/>
  <c r="AD48" i="23" s="1"/>
  <c r="N48" i="23"/>
  <c r="O48" i="23" s="1"/>
  <c r="E52" i="18"/>
  <c r="X52" i="18"/>
  <c r="Y52" i="18" s="1"/>
  <c r="P52" i="18"/>
  <c r="Q52" i="18" s="1"/>
  <c r="H52" i="18"/>
  <c r="I52" i="18" s="1"/>
  <c r="AB52" i="18"/>
  <c r="AC52" i="18" s="1"/>
  <c r="L52" i="18"/>
  <c r="M52" i="18" s="1"/>
  <c r="T52" i="18"/>
  <c r="U52" i="18" s="1"/>
  <c r="AF52" i="18"/>
  <c r="AG52" i="18" s="1"/>
  <c r="F33" i="29"/>
  <c r="D49" i="23"/>
  <c r="C53" i="18"/>
  <c r="P53" i="18" s="1"/>
  <c r="Q53" i="18" s="1"/>
  <c r="C49" i="23"/>
  <c r="D53" i="18"/>
  <c r="D61" i="8"/>
  <c r="C51" i="27"/>
  <c r="E61" i="8"/>
  <c r="AW61" i="8"/>
  <c r="AY61" i="8" s="1"/>
  <c r="C69" i="16"/>
  <c r="BG61" i="8"/>
  <c r="BI61" i="8" s="1"/>
  <c r="BB61" i="8"/>
  <c r="AM61" i="8"/>
  <c r="AO61" i="8" s="1"/>
  <c r="AR61" i="8"/>
  <c r="AC61" i="8"/>
  <c r="AH61" i="8"/>
  <c r="S61" i="8"/>
  <c r="X61" i="8"/>
  <c r="Z61" i="8" s="1"/>
  <c r="I61" i="8"/>
  <c r="K61" i="8" s="1"/>
  <c r="N61" i="8"/>
  <c r="P61" i="8" s="1"/>
  <c r="H42" i="1"/>
  <c r="I42" i="1" s="1"/>
  <c r="G42" i="1"/>
  <c r="AJ61" i="8" l="1"/>
  <c r="AT61" i="8"/>
  <c r="K48" i="23"/>
  <c r="C67" i="24"/>
  <c r="U48" i="23"/>
  <c r="I67" i="24"/>
  <c r="F91" i="27"/>
  <c r="AK91" i="27"/>
  <c r="AW91" i="27"/>
  <c r="AJ91" i="27"/>
  <c r="AL91" i="27"/>
  <c r="BA91" i="27"/>
  <c r="J91" i="27"/>
  <c r="CB91" i="27"/>
  <c r="BL91" i="27"/>
  <c r="R91" i="27"/>
  <c r="BT91" i="27"/>
  <c r="BQ91" i="27"/>
  <c r="BJ91" i="27"/>
  <c r="AD91" i="27"/>
  <c r="BE91" i="27"/>
  <c r="Y91" i="27"/>
  <c r="U91" i="27"/>
  <c r="AH91" i="27"/>
  <c r="AP91" i="27"/>
  <c r="BU91" i="27"/>
  <c r="BM91" i="27"/>
  <c r="P91" i="27"/>
  <c r="BH91" i="27"/>
  <c r="BC91" i="27"/>
  <c r="AS91" i="27"/>
  <c r="BZ91" i="27"/>
  <c r="AQ91" i="27"/>
  <c r="BO91" i="27"/>
  <c r="BV91" i="27"/>
  <c r="V91" i="27"/>
  <c r="AI91" i="27"/>
  <c r="AY91" i="27"/>
  <c r="K91" i="27"/>
  <c r="AT91" i="27"/>
  <c r="BY91" i="27"/>
  <c r="CA91" i="27"/>
  <c r="AZ91" i="27"/>
  <c r="AV91" i="27"/>
  <c r="AA91" i="27"/>
  <c r="BS91" i="27"/>
  <c r="AE91" i="27"/>
  <c r="AC91" i="27"/>
  <c r="BN91" i="27"/>
  <c r="AB91" i="27"/>
  <c r="BD91" i="27"/>
  <c r="X91" i="27"/>
  <c r="W91" i="27"/>
  <c r="AM91" i="27"/>
  <c r="I91" i="27"/>
  <c r="G91" i="27"/>
  <c r="BK91" i="27"/>
  <c r="BR91" i="27"/>
  <c r="T91" i="27"/>
  <c r="BX91" i="27"/>
  <c r="CC91" i="27"/>
  <c r="AX91" i="27"/>
  <c r="Q91" i="27"/>
  <c r="M91" i="27"/>
  <c r="BF91" i="27"/>
  <c r="AO91" i="27"/>
  <c r="AR91" i="27"/>
  <c r="O91" i="27"/>
  <c r="D50" i="27"/>
  <c r="H91" i="27"/>
  <c r="AF91" i="27"/>
  <c r="N91" i="27"/>
  <c r="BG91" i="27"/>
  <c r="K67" i="24"/>
  <c r="Z48" i="23"/>
  <c r="U61" i="8"/>
  <c r="BD61" i="8"/>
  <c r="E67" i="24"/>
  <c r="P48" i="23"/>
  <c r="M67" i="24"/>
  <c r="AJ48" i="23"/>
  <c r="AE61" i="8"/>
  <c r="AE48" i="23"/>
  <c r="G67" i="24"/>
  <c r="CD109" i="16"/>
  <c r="CM109" i="16"/>
  <c r="CJ109" i="16"/>
  <c r="BL109" i="16"/>
  <c r="CN109" i="16"/>
  <c r="BF109" i="16"/>
  <c r="AP109" i="16"/>
  <c r="BD109" i="16"/>
  <c r="AW109" i="16"/>
  <c r="AB109" i="16"/>
  <c r="BC109" i="16"/>
  <c r="AD109" i="16"/>
  <c r="AA109" i="16"/>
  <c r="AE109" i="16"/>
  <c r="I109" i="16"/>
  <c r="AY109" i="16"/>
  <c r="AU109" i="16"/>
  <c r="F109" i="16"/>
  <c r="K109" i="16"/>
  <c r="CK109" i="16"/>
  <c r="BM109" i="16"/>
  <c r="AX109" i="16"/>
  <c r="BO109" i="16"/>
  <c r="BV109" i="16"/>
  <c r="BH109" i="16"/>
  <c r="J109" i="16"/>
  <c r="AN109" i="16"/>
  <c r="CH109" i="16"/>
  <c r="BP109" i="16"/>
  <c r="AT109" i="16"/>
  <c r="BG109" i="16"/>
  <c r="AI109" i="16"/>
  <c r="P109" i="16"/>
  <c r="H109" i="16"/>
  <c r="BZ109" i="16"/>
  <c r="CA109" i="16"/>
  <c r="BX109" i="16"/>
  <c r="BS109" i="16"/>
  <c r="CB109" i="16"/>
  <c r="BB109" i="16"/>
  <c r="AL109" i="16"/>
  <c r="AV109" i="16"/>
  <c r="AQ109" i="16"/>
  <c r="X109" i="16"/>
  <c r="AZ109" i="16"/>
  <c r="W109" i="16"/>
  <c r="R109" i="16"/>
  <c r="Y109" i="16"/>
  <c r="O109" i="16"/>
  <c r="AH109" i="16"/>
  <c r="L109" i="16"/>
  <c r="Z109" i="16"/>
  <c r="AG109" i="16"/>
  <c r="CL109" i="16"/>
  <c r="BT109" i="16"/>
  <c r="BU109" i="16"/>
  <c r="BW109" i="16"/>
  <c r="AJ109" i="16"/>
  <c r="AR109" i="16"/>
  <c r="T109" i="16"/>
  <c r="V109" i="16"/>
  <c r="CE109" i="16"/>
  <c r="CC109" i="16"/>
  <c r="BE109" i="16"/>
  <c r="BK109" i="16"/>
  <c r="AF109" i="16"/>
  <c r="AO109" i="16"/>
  <c r="BR109" i="16"/>
  <c r="G109" i="16"/>
  <c r="CI109" i="16"/>
  <c r="S109" i="16"/>
  <c r="Q109" i="16"/>
  <c r="CF109" i="16"/>
  <c r="BN109" i="16"/>
  <c r="BJ109" i="16"/>
  <c r="AM109" i="16"/>
  <c r="N109" i="16"/>
  <c r="D68" i="16"/>
  <c r="L53" i="18"/>
  <c r="M53" i="18" s="1"/>
  <c r="H53" i="18"/>
  <c r="I53" i="18" s="1"/>
  <c r="E49" i="23"/>
  <c r="AC49" i="23"/>
  <c r="AD49" i="23" s="1"/>
  <c r="X49" i="23"/>
  <c r="Y49" i="23" s="1"/>
  <c r="I49" i="23"/>
  <c r="J49" i="23" s="1"/>
  <c r="N49" i="23"/>
  <c r="O49" i="23" s="1"/>
  <c r="S49" i="23"/>
  <c r="T49" i="23" s="1"/>
  <c r="AH49" i="23"/>
  <c r="AI49" i="23" s="1"/>
  <c r="AF53" i="18"/>
  <c r="AG53" i="18" s="1"/>
  <c r="AB53" i="18"/>
  <c r="AC53" i="18" s="1"/>
  <c r="E53" i="18"/>
  <c r="X53" i="18"/>
  <c r="Y53" i="18" s="1"/>
  <c r="T53" i="18"/>
  <c r="U53" i="18" s="1"/>
  <c r="F42" i="1"/>
  <c r="B42" i="1" s="1"/>
  <c r="D51" i="27"/>
  <c r="F92" i="27"/>
  <c r="AZ92" i="27"/>
  <c r="BA92" i="27"/>
  <c r="AT92" i="27"/>
  <c r="AW92" i="27"/>
  <c r="CA92" i="27"/>
  <c r="AO92" i="27"/>
  <c r="AX92" i="27"/>
  <c r="BX92" i="27"/>
  <c r="BY92" i="27"/>
  <c r="AR92" i="27"/>
  <c r="AS92" i="27"/>
  <c r="AQ92" i="27"/>
  <c r="AP92" i="27"/>
  <c r="AV92" i="27"/>
  <c r="CB92" i="27"/>
  <c r="CC92" i="27"/>
  <c r="AY92" i="27"/>
  <c r="BZ92" i="27"/>
  <c r="P92" i="27"/>
  <c r="BK92" i="27"/>
  <c r="I92" i="27"/>
  <c r="AL92" i="27"/>
  <c r="BQ92" i="27"/>
  <c r="N92" i="27"/>
  <c r="K92" i="27"/>
  <c r="AD92" i="27"/>
  <c r="BV92" i="27"/>
  <c r="BL92" i="27"/>
  <c r="R92" i="27"/>
  <c r="BN92" i="27"/>
  <c r="AJ92" i="27"/>
  <c r="G92" i="27"/>
  <c r="AM92" i="27"/>
  <c r="AC92" i="27"/>
  <c r="H92" i="27"/>
  <c r="AF92" i="27"/>
  <c r="BT92" i="27"/>
  <c r="BO92" i="27"/>
  <c r="M92" i="27"/>
  <c r="BR92" i="27"/>
  <c r="BM92" i="27"/>
  <c r="BS92" i="27"/>
  <c r="O92" i="27"/>
  <c r="AK92" i="27"/>
  <c r="AI92" i="27"/>
  <c r="AH92" i="27"/>
  <c r="J92" i="27"/>
  <c r="AE92" i="27"/>
  <c r="AA92" i="27"/>
  <c r="BU92" i="27"/>
  <c r="BJ92" i="27"/>
  <c r="Q92" i="27"/>
  <c r="AB92" i="27"/>
  <c r="X92" i="27"/>
  <c r="W92" i="27"/>
  <c r="T92" i="27"/>
  <c r="BC92" i="27"/>
  <c r="BG92" i="27"/>
  <c r="BD92" i="27"/>
  <c r="Y92" i="27"/>
  <c r="BE92" i="27"/>
  <c r="V92" i="27"/>
  <c r="BF92" i="27"/>
  <c r="U92" i="27"/>
  <c r="BH92" i="27"/>
  <c r="CM110" i="16"/>
  <c r="CI110" i="16"/>
  <c r="CE110" i="16"/>
  <c r="CA110" i="16"/>
  <c r="CL110" i="16"/>
  <c r="CH110" i="16"/>
  <c r="CD110" i="16"/>
  <c r="BZ110" i="16"/>
  <c r="CN110" i="16"/>
  <c r="CB110" i="16"/>
  <c r="CK110" i="16"/>
  <c r="CC110" i="16"/>
  <c r="BU110" i="16"/>
  <c r="BM110" i="16"/>
  <c r="BW110" i="16"/>
  <c r="BR110" i="16"/>
  <c r="BP110" i="16"/>
  <c r="BK110" i="16"/>
  <c r="BF110" i="16"/>
  <c r="BB110" i="16"/>
  <c r="BX110" i="16"/>
  <c r="BS110" i="16"/>
  <c r="BL110" i="16"/>
  <c r="BG110" i="16"/>
  <c r="BC110" i="16"/>
  <c r="AY110" i="16"/>
  <c r="AU110" i="16"/>
  <c r="AQ110" i="16"/>
  <c r="AM110" i="16"/>
  <c r="CF110" i="16"/>
  <c r="BO110" i="16"/>
  <c r="BE110" i="16"/>
  <c r="AZ110" i="16"/>
  <c r="AT110" i="16"/>
  <c r="BT110" i="16"/>
  <c r="BH110" i="16"/>
  <c r="AV110" i="16"/>
  <c r="AO110" i="16"/>
  <c r="AG110" i="16"/>
  <c r="Y110" i="16"/>
  <c r="AR110" i="16"/>
  <c r="AH110" i="16"/>
  <c r="AA110" i="16"/>
  <c r="V110" i="16"/>
  <c r="T110" i="16"/>
  <c r="H110" i="16"/>
  <c r="AF110" i="16"/>
  <c r="S110" i="16"/>
  <c r="BV110" i="16"/>
  <c r="BJ110" i="16"/>
  <c r="AW110" i="16"/>
  <c r="AL110" i="16"/>
  <c r="AI110" i="16"/>
  <c r="AD110" i="16"/>
  <c r="AB110" i="16"/>
  <c r="W110" i="16"/>
  <c r="Q110" i="16"/>
  <c r="G110" i="16"/>
  <c r="K110" i="16"/>
  <c r="D69" i="16"/>
  <c r="P110" i="16"/>
  <c r="L110" i="16"/>
  <c r="AP110" i="16"/>
  <c r="Z110" i="16"/>
  <c r="O110" i="16"/>
  <c r="CJ110" i="16"/>
  <c r="AN110" i="16"/>
  <c r="BN110" i="16"/>
  <c r="AJ110" i="16"/>
  <c r="X110" i="16"/>
  <c r="R110" i="16"/>
  <c r="J110" i="16"/>
  <c r="AE110" i="16"/>
  <c r="AX110" i="16"/>
  <c r="BD110" i="16"/>
  <c r="F110" i="16"/>
  <c r="N110" i="16"/>
  <c r="I110" i="16"/>
  <c r="K49" i="23" l="1"/>
  <c r="C68" i="24"/>
  <c r="M68" i="24"/>
  <c r="AJ49" i="23"/>
  <c r="K68" i="24"/>
  <c r="Z49" i="23"/>
  <c r="I68" i="24"/>
  <c r="U49" i="23"/>
  <c r="G68" i="24"/>
  <c r="AE49" i="23"/>
  <c r="P49" i="23"/>
  <c r="E68" i="24"/>
  <c r="C42" i="1"/>
  <c r="D34" i="29"/>
  <c r="D42" i="1"/>
  <c r="D50" i="23" s="1"/>
  <c r="C54" i="18" l="1"/>
  <c r="X54" i="18" s="1"/>
  <c r="Y54" i="18" s="1"/>
  <c r="C50" i="23"/>
  <c r="AF54" i="18"/>
  <c r="AG54" i="18" s="1"/>
  <c r="T54" i="18"/>
  <c r="U54" i="18" s="1"/>
  <c r="P54" i="18"/>
  <c r="Q54" i="18" s="1"/>
  <c r="H43" i="1"/>
  <c r="I43" i="1" s="1"/>
  <c r="F34" i="29"/>
  <c r="H54" i="18"/>
  <c r="I54" i="18" s="1"/>
  <c r="C62" i="8"/>
  <c r="X62" i="8" s="1"/>
  <c r="Z62" i="8" s="1"/>
  <c r="D62" i="8"/>
  <c r="G43" i="1"/>
  <c r="D54" i="18"/>
  <c r="E54" i="18" l="1"/>
  <c r="E50" i="23"/>
  <c r="S50" i="23"/>
  <c r="T50" i="23" s="1"/>
  <c r="I50" i="23"/>
  <c r="J50" i="23" s="1"/>
  <c r="N50" i="23"/>
  <c r="O50" i="23" s="1"/>
  <c r="AC50" i="23"/>
  <c r="AD50" i="23" s="1"/>
  <c r="X50" i="23"/>
  <c r="Y50" i="23" s="1"/>
  <c r="AH50" i="23"/>
  <c r="AI50" i="23" s="1"/>
  <c r="F43" i="1"/>
  <c r="B43" i="1" s="1"/>
  <c r="C43" i="1" s="1"/>
  <c r="L54" i="18"/>
  <c r="M54" i="18" s="1"/>
  <c r="AB54" i="18"/>
  <c r="AC54" i="18" s="1"/>
  <c r="AW62" i="8"/>
  <c r="AY62" i="8" s="1"/>
  <c r="BB62" i="8"/>
  <c r="BD62" i="8" s="1"/>
  <c r="C70" i="16"/>
  <c r="AE111" i="16" s="1"/>
  <c r="AH62" i="8"/>
  <c r="AJ62" i="8" s="1"/>
  <c r="AM62" i="8"/>
  <c r="AO62" i="8" s="1"/>
  <c r="AR62" i="8"/>
  <c r="AT62" i="8" s="1"/>
  <c r="F111" i="16"/>
  <c r="N62" i="8"/>
  <c r="P62" i="8" s="1"/>
  <c r="S62" i="8"/>
  <c r="U62" i="8" s="1"/>
  <c r="E62" i="8"/>
  <c r="BG62" i="8"/>
  <c r="BI62" i="8" s="1"/>
  <c r="AC62" i="8"/>
  <c r="AE62" i="8" s="1"/>
  <c r="I62" i="8"/>
  <c r="K62" i="8" s="1"/>
  <c r="C52" i="27"/>
  <c r="D43" i="1"/>
  <c r="D35" i="29"/>
  <c r="C63" i="8"/>
  <c r="AJ111" i="16" l="1"/>
  <c r="BG111" i="16"/>
  <c r="AR111" i="16"/>
  <c r="BU111" i="16"/>
  <c r="C55" i="18"/>
  <c r="C51" i="23"/>
  <c r="P50" i="23"/>
  <c r="E69" i="24"/>
  <c r="M69" i="24"/>
  <c r="AJ50" i="23"/>
  <c r="C69" i="24"/>
  <c r="K50" i="23"/>
  <c r="K69" i="24"/>
  <c r="Z50" i="23"/>
  <c r="U50" i="23"/>
  <c r="I69" i="24"/>
  <c r="D55" i="18"/>
  <c r="D51" i="23"/>
  <c r="G69" i="24"/>
  <c r="AE50" i="23"/>
  <c r="AU111" i="16"/>
  <c r="BM111" i="16"/>
  <c r="AD111" i="16"/>
  <c r="AN111" i="16"/>
  <c r="Q111" i="16"/>
  <c r="AI111" i="16"/>
  <c r="BR111" i="16"/>
  <c r="G111" i="16"/>
  <c r="G44" i="1"/>
  <c r="CL111" i="16"/>
  <c r="Y111" i="16"/>
  <c r="BH111" i="16"/>
  <c r="AA111" i="16"/>
  <c r="BN111" i="16"/>
  <c r="AQ111" i="16"/>
  <c r="AO111" i="16"/>
  <c r="BT111" i="16"/>
  <c r="CC111" i="16"/>
  <c r="K111" i="16"/>
  <c r="BL111" i="16"/>
  <c r="AW111" i="16"/>
  <c r="CJ111" i="16"/>
  <c r="AX111" i="16"/>
  <c r="CB111" i="16"/>
  <c r="AP111" i="16"/>
  <c r="CE111" i="16"/>
  <c r="AM111" i="16"/>
  <c r="H111" i="16"/>
  <c r="CH111" i="16"/>
  <c r="AZ111" i="16"/>
  <c r="V111" i="16"/>
  <c r="N111" i="16"/>
  <c r="AB111" i="16"/>
  <c r="BJ111" i="16"/>
  <c r="CK111" i="16"/>
  <c r="AF111" i="16"/>
  <c r="D70" i="16"/>
  <c r="CF111" i="16"/>
  <c r="BO111" i="16"/>
  <c r="BX111" i="16"/>
  <c r="P111" i="16"/>
  <c r="BP111" i="16"/>
  <c r="AL111" i="16"/>
  <c r="CA111" i="16"/>
  <c r="BK111" i="16"/>
  <c r="AG111" i="16"/>
  <c r="BS111" i="16"/>
  <c r="CN111" i="16"/>
  <c r="BF111" i="16"/>
  <c r="J111" i="16"/>
  <c r="BB111" i="16"/>
  <c r="CI111" i="16"/>
  <c r="T111" i="16"/>
  <c r="BV111" i="16"/>
  <c r="AV111" i="16"/>
  <c r="BE111" i="16"/>
  <c r="I111" i="16"/>
  <c r="S111" i="16"/>
  <c r="CM111" i="16"/>
  <c r="BC111" i="16"/>
  <c r="AY111" i="16"/>
  <c r="X111" i="16"/>
  <c r="W111" i="16"/>
  <c r="CD111" i="16"/>
  <c r="BD111" i="16"/>
  <c r="Z111" i="16"/>
  <c r="R111" i="16"/>
  <c r="L111" i="16"/>
  <c r="D63" i="8"/>
  <c r="AH111" i="16"/>
  <c r="BZ111" i="16"/>
  <c r="BW111" i="16"/>
  <c r="AT111" i="16"/>
  <c r="O111" i="16"/>
  <c r="AJ93" i="27"/>
  <c r="AP93" i="27"/>
  <c r="BZ93" i="27"/>
  <c r="AH93" i="27"/>
  <c r="AR93" i="27"/>
  <c r="BA93" i="27"/>
  <c r="AZ93" i="27"/>
  <c r="BN93" i="27"/>
  <c r="BT93" i="27"/>
  <c r="N93" i="27"/>
  <c r="AE93" i="27"/>
  <c r="BF93" i="27"/>
  <c r="AF93" i="27"/>
  <c r="BM93" i="27"/>
  <c r="BL93" i="27"/>
  <c r="W93" i="27"/>
  <c r="D52" i="27"/>
  <c r="AW93" i="27"/>
  <c r="K93" i="27"/>
  <c r="AO93" i="27"/>
  <c r="CB93" i="27"/>
  <c r="BQ93" i="27"/>
  <c r="AA93" i="27"/>
  <c r="BJ93" i="27"/>
  <c r="BV93" i="27"/>
  <c r="X93" i="27"/>
  <c r="F93" i="27"/>
  <c r="CA93" i="27"/>
  <c r="AY93" i="27"/>
  <c r="AK93" i="27"/>
  <c r="BU93" i="27"/>
  <c r="BE93" i="27"/>
  <c r="BR93" i="27"/>
  <c r="P93" i="27"/>
  <c r="V93" i="27"/>
  <c r="AV93" i="27"/>
  <c r="AL93" i="27"/>
  <c r="AQ93" i="27"/>
  <c r="BX93" i="27"/>
  <c r="J93" i="27"/>
  <c r="BY93" i="27"/>
  <c r="AS93" i="27"/>
  <c r="CC93" i="27"/>
  <c r="BC93" i="27"/>
  <c r="R93" i="27"/>
  <c r="Q93" i="27"/>
  <c r="AB93" i="27"/>
  <c r="BG93" i="27"/>
  <c r="BD93" i="27"/>
  <c r="AD93" i="27"/>
  <c r="T93" i="27"/>
  <c r="U93" i="27"/>
  <c r="I93" i="27"/>
  <c r="AI93" i="27"/>
  <c r="G93" i="27"/>
  <c r="O93" i="27"/>
  <c r="BK93" i="27"/>
  <c r="BO93" i="27"/>
  <c r="M93" i="27"/>
  <c r="H93" i="27"/>
  <c r="AX93" i="27"/>
  <c r="AT93" i="27"/>
  <c r="AM93" i="27"/>
  <c r="AC93" i="27"/>
  <c r="BH93" i="27"/>
  <c r="BS93" i="27"/>
  <c r="Y93" i="27"/>
  <c r="H44" i="1"/>
  <c r="I44" i="1" s="1"/>
  <c r="F35" i="29"/>
  <c r="C53" i="27"/>
  <c r="E63" i="8"/>
  <c r="AW63" i="8"/>
  <c r="AY63" i="8" s="1"/>
  <c r="C71" i="16"/>
  <c r="BG63" i="8"/>
  <c r="BI63" i="8" s="1"/>
  <c r="BB63" i="8"/>
  <c r="BD63" i="8" s="1"/>
  <c r="AM63" i="8"/>
  <c r="AO63" i="8" s="1"/>
  <c r="AR63" i="8"/>
  <c r="AT63" i="8" s="1"/>
  <c r="AC63" i="8"/>
  <c r="AE63" i="8" s="1"/>
  <c r="AH63" i="8"/>
  <c r="AJ63" i="8" s="1"/>
  <c r="S63" i="8"/>
  <c r="U63" i="8" s="1"/>
  <c r="X63" i="8"/>
  <c r="Z63" i="8" s="1"/>
  <c r="I63" i="8"/>
  <c r="K63" i="8" s="1"/>
  <c r="N63" i="8"/>
  <c r="P63" i="8" s="1"/>
  <c r="E51" i="23" l="1"/>
  <c r="X51" i="23"/>
  <c r="Y51" i="23" s="1"/>
  <c r="S51" i="23"/>
  <c r="T51" i="23" s="1"/>
  <c r="AH51" i="23"/>
  <c r="AI51" i="23" s="1"/>
  <c r="N51" i="23"/>
  <c r="O51" i="23" s="1"/>
  <c r="I51" i="23"/>
  <c r="J51" i="23" s="1"/>
  <c r="AC51" i="23"/>
  <c r="AD51" i="23" s="1"/>
  <c r="AB55" i="18"/>
  <c r="AC55" i="18" s="1"/>
  <c r="L55" i="18"/>
  <c r="M55" i="18" s="1"/>
  <c r="T55" i="18"/>
  <c r="U55" i="18" s="1"/>
  <c r="X55" i="18"/>
  <c r="Y55" i="18" s="1"/>
  <c r="E55" i="18"/>
  <c r="P55" i="18"/>
  <c r="Q55" i="18" s="1"/>
  <c r="AF55" i="18"/>
  <c r="AG55" i="18" s="1"/>
  <c r="H55" i="18"/>
  <c r="I55" i="18" s="1"/>
  <c r="F44" i="1"/>
  <c r="B44" i="1" s="1"/>
  <c r="D44" i="1" s="1"/>
  <c r="G45" i="1" s="1"/>
  <c r="D53" i="27"/>
  <c r="F94" i="27"/>
  <c r="BV94" i="27"/>
  <c r="AV94" i="27"/>
  <c r="CB94" i="27"/>
  <c r="BS94" i="27"/>
  <c r="AX94" i="27"/>
  <c r="CA94" i="27"/>
  <c r="BZ94" i="27"/>
  <c r="BX94" i="27"/>
  <c r="AW94" i="27"/>
  <c r="BY94" i="27"/>
  <c r="BT94" i="27"/>
  <c r="AY94" i="27"/>
  <c r="BQ94" i="27"/>
  <c r="AZ94" i="27"/>
  <c r="BR94" i="27"/>
  <c r="BA94" i="27"/>
  <c r="CC94" i="27"/>
  <c r="BU94" i="27"/>
  <c r="BE94" i="27"/>
  <c r="AO94" i="27"/>
  <c r="AS94" i="27"/>
  <c r="BD94" i="27"/>
  <c r="BK94" i="27"/>
  <c r="AA94" i="27"/>
  <c r="AK94" i="27"/>
  <c r="BJ94" i="27"/>
  <c r="M94" i="27"/>
  <c r="BL94" i="27"/>
  <c r="AB94" i="27"/>
  <c r="AJ94" i="27"/>
  <c r="J94" i="27"/>
  <c r="R94" i="27"/>
  <c r="BG94" i="27"/>
  <c r="BN94" i="27"/>
  <c r="AR94" i="27"/>
  <c r="N94" i="27"/>
  <c r="AL94" i="27"/>
  <c r="BC94" i="27"/>
  <c r="AI94" i="27"/>
  <c r="H94" i="27"/>
  <c r="AF94" i="27"/>
  <c r="G94" i="27"/>
  <c r="AT94" i="27"/>
  <c r="AQ94" i="27"/>
  <c r="BF94" i="27"/>
  <c r="BM94" i="27"/>
  <c r="AC94" i="27"/>
  <c r="BH94" i="27"/>
  <c r="K94" i="27"/>
  <c r="BO94" i="27"/>
  <c r="AD94" i="27"/>
  <c r="I94" i="27"/>
  <c r="AP94" i="27"/>
  <c r="Q94" i="27"/>
  <c r="AM94" i="27"/>
  <c r="P94" i="27"/>
  <c r="AE94" i="27"/>
  <c r="O94" i="27"/>
  <c r="AH94" i="27"/>
  <c r="Y94" i="27"/>
  <c r="T94" i="27"/>
  <c r="V94" i="27"/>
  <c r="W94" i="27"/>
  <c r="X94" i="27"/>
  <c r="U94" i="27"/>
  <c r="CK112" i="16"/>
  <c r="CC112" i="16"/>
  <c r="CN112" i="16"/>
  <c r="CJ112" i="16"/>
  <c r="CF112" i="16"/>
  <c r="CB112" i="16"/>
  <c r="CH112" i="16"/>
  <c r="CD112" i="16"/>
  <c r="CI112" i="16"/>
  <c r="BV112" i="16"/>
  <c r="BR112" i="16"/>
  <c r="CL112" i="16"/>
  <c r="BZ112" i="16"/>
  <c r="BW112" i="16"/>
  <c r="BS112" i="16"/>
  <c r="BO112" i="16"/>
  <c r="BK112" i="16"/>
  <c r="BU112" i="16"/>
  <c r="BM112" i="16"/>
  <c r="BH112" i="16"/>
  <c r="BD112" i="16"/>
  <c r="CM112" i="16"/>
  <c r="CA112" i="16"/>
  <c r="BX112" i="16"/>
  <c r="BN112" i="16"/>
  <c r="BE112" i="16"/>
  <c r="AW112" i="16"/>
  <c r="AO112" i="16"/>
  <c r="BL112" i="16"/>
  <c r="BG112" i="16"/>
  <c r="AV112" i="16"/>
  <c r="CE112" i="16"/>
  <c r="BP112" i="16"/>
  <c r="BB112" i="16"/>
  <c r="AX112" i="16"/>
  <c r="AQ112" i="16"/>
  <c r="AL112" i="16"/>
  <c r="AI112" i="16"/>
  <c r="AE112" i="16"/>
  <c r="AA112" i="16"/>
  <c r="W112" i="16"/>
  <c r="BJ112" i="16"/>
  <c r="AZ112" i="16"/>
  <c r="AR112" i="16"/>
  <c r="AJ112" i="16"/>
  <c r="AD112" i="16"/>
  <c r="X112" i="16"/>
  <c r="N112" i="16"/>
  <c r="L112" i="16"/>
  <c r="AB112" i="16"/>
  <c r="BC112" i="16"/>
  <c r="AT112" i="16"/>
  <c r="AM112" i="16"/>
  <c r="AF112" i="16"/>
  <c r="Y112" i="16"/>
  <c r="S112" i="16"/>
  <c r="O112" i="16"/>
  <c r="G112" i="16"/>
  <c r="K112" i="16"/>
  <c r="R112" i="16"/>
  <c r="H112" i="16"/>
  <c r="F112" i="16"/>
  <c r="BT112" i="16"/>
  <c r="AY112" i="16"/>
  <c r="AP112" i="16"/>
  <c r="AH112" i="16"/>
  <c r="V112" i="16"/>
  <c r="Q112" i="16"/>
  <c r="J112" i="16"/>
  <c r="T112" i="16"/>
  <c r="BF112" i="16"/>
  <c r="Z112" i="16"/>
  <c r="P112" i="16"/>
  <c r="I112" i="16"/>
  <c r="D71" i="16"/>
  <c r="AU112" i="16"/>
  <c r="AN112" i="16"/>
  <c r="AG112" i="16"/>
  <c r="G70" i="24" l="1"/>
  <c r="AE51" i="23"/>
  <c r="I70" i="24"/>
  <c r="U51" i="23"/>
  <c r="K51" i="23"/>
  <c r="C70" i="24"/>
  <c r="K70" i="24"/>
  <c r="Z51" i="23"/>
  <c r="F36" i="29"/>
  <c r="D52" i="23"/>
  <c r="M70" i="24"/>
  <c r="AJ51" i="23"/>
  <c r="E70" i="24"/>
  <c r="P51" i="23"/>
  <c r="D64" i="8"/>
  <c r="D56" i="18"/>
  <c r="D36" i="29"/>
  <c r="H45" i="1"/>
  <c r="I45" i="1" s="1"/>
  <c r="C44" i="1"/>
  <c r="C56" i="18" l="1"/>
  <c r="C52" i="23"/>
  <c r="C64" i="8"/>
  <c r="AR64" i="8" s="1"/>
  <c r="AT64" i="8" s="1"/>
  <c r="F45" i="1"/>
  <c r="B45" i="1" s="1"/>
  <c r="C45" i="1" s="1"/>
  <c r="AB56" i="18"/>
  <c r="AC56" i="18" s="1"/>
  <c r="X56" i="18"/>
  <c r="Y56" i="18" s="1"/>
  <c r="L56" i="18"/>
  <c r="M56" i="18" s="1"/>
  <c r="AF56" i="18"/>
  <c r="AG56" i="18" s="1"/>
  <c r="E56" i="18"/>
  <c r="P56" i="18"/>
  <c r="Q56" i="18" s="1"/>
  <c r="T56" i="18"/>
  <c r="U56" i="18" s="1"/>
  <c r="H56" i="18"/>
  <c r="I56" i="18" s="1"/>
  <c r="S64" i="8" l="1"/>
  <c r="U64" i="8" s="1"/>
  <c r="I64" i="8"/>
  <c r="K64" i="8" s="1"/>
  <c r="C54" i="27"/>
  <c r="C57" i="18"/>
  <c r="AB57" i="18" s="1"/>
  <c r="AC57" i="18" s="1"/>
  <c r="C53" i="23"/>
  <c r="C65" i="8"/>
  <c r="C55" i="27" s="1"/>
  <c r="E52" i="23"/>
  <c r="I52" i="23"/>
  <c r="J52" i="23" s="1"/>
  <c r="AC52" i="23"/>
  <c r="AD52" i="23" s="1"/>
  <c r="S52" i="23"/>
  <c r="T52" i="23" s="1"/>
  <c r="AH52" i="23"/>
  <c r="AI52" i="23" s="1"/>
  <c r="X52" i="23"/>
  <c r="Y52" i="23" s="1"/>
  <c r="N52" i="23"/>
  <c r="O52" i="23" s="1"/>
  <c r="AM64" i="8"/>
  <c r="AO64" i="8" s="1"/>
  <c r="BG64" i="8"/>
  <c r="BI64" i="8" s="1"/>
  <c r="AW64" i="8"/>
  <c r="AY64" i="8" s="1"/>
  <c r="AH64" i="8"/>
  <c r="AJ64" i="8" s="1"/>
  <c r="E64" i="8"/>
  <c r="C72" i="16"/>
  <c r="CE113" i="16" s="1"/>
  <c r="BB64" i="8"/>
  <c r="BD64" i="8" s="1"/>
  <c r="X64" i="8"/>
  <c r="Z64" i="8" s="1"/>
  <c r="N64" i="8"/>
  <c r="P64" i="8" s="1"/>
  <c r="AC64" i="8"/>
  <c r="AE64" i="8" s="1"/>
  <c r="D37" i="29"/>
  <c r="D45" i="1"/>
  <c r="D53" i="23" s="1"/>
  <c r="BS113" i="16"/>
  <c r="BT113" i="16"/>
  <c r="BK113" i="16"/>
  <c r="AL113" i="16"/>
  <c r="AZ113" i="16"/>
  <c r="AV113" i="16"/>
  <c r="BR113" i="16"/>
  <c r="AA113" i="16"/>
  <c r="N113" i="16"/>
  <c r="I113" i="16"/>
  <c r="BD113" i="16"/>
  <c r="R113" i="16"/>
  <c r="CL113" i="16"/>
  <c r="CK113" i="16"/>
  <c r="CM113" i="16"/>
  <c r="BP113" i="16"/>
  <c r="BE113" i="16"/>
  <c r="AX113" i="16"/>
  <c r="AU113" i="16"/>
  <c r="AO113" i="16"/>
  <c r="X113" i="16"/>
  <c r="V113" i="16"/>
  <c r="BJ113" i="16"/>
  <c r="AD113" i="16"/>
  <c r="Z113" i="16"/>
  <c r="L113" i="16"/>
  <c r="AE113" i="16"/>
  <c r="CH113" i="16"/>
  <c r="CC113" i="16"/>
  <c r="CA113" i="16"/>
  <c r="BL113" i="16"/>
  <c r="BM113" i="16"/>
  <c r="AT113" i="16"/>
  <c r="CJ113" i="16"/>
  <c r="AJ113" i="16"/>
  <c r="T113" i="16"/>
  <c r="AQ113" i="16"/>
  <c r="AW113" i="16"/>
  <c r="W113" i="16"/>
  <c r="S113" i="16"/>
  <c r="AY113" i="16"/>
  <c r="G113" i="16"/>
  <c r="CD113" i="16"/>
  <c r="CI113" i="16"/>
  <c r="BW113" i="16"/>
  <c r="BV113" i="16"/>
  <c r="BF113" i="16"/>
  <c r="AP113" i="16"/>
  <c r="BC113" i="16"/>
  <c r="AF113" i="16"/>
  <c r="P113" i="16"/>
  <c r="AG113" i="16"/>
  <c r="AM113" i="16"/>
  <c r="Q113" i="16"/>
  <c r="BN113" i="16"/>
  <c r="AN113" i="16"/>
  <c r="D72" i="16"/>
  <c r="BU95" i="27"/>
  <c r="AZ95" i="27"/>
  <c r="BC95" i="27"/>
  <c r="G95" i="27"/>
  <c r="BD95" i="27"/>
  <c r="AH95" i="27"/>
  <c r="AM95" i="27"/>
  <c r="AC95" i="27"/>
  <c r="AD95" i="27"/>
  <c r="BZ95" i="27"/>
  <c r="CB95" i="27"/>
  <c r="AQ95" i="27"/>
  <c r="M95" i="27"/>
  <c r="R95" i="27"/>
  <c r="BK95" i="27"/>
  <c r="X95" i="27"/>
  <c r="Y95" i="27"/>
  <c r="AW95" i="27"/>
  <c r="BA95" i="27"/>
  <c r="AS95" i="27"/>
  <c r="AA95" i="27"/>
  <c r="BX95" i="27"/>
  <c r="AB95" i="27"/>
  <c r="BE95" i="27"/>
  <c r="CA95" i="27"/>
  <c r="AO95" i="27"/>
  <c r="AI95" i="27"/>
  <c r="BH95" i="27"/>
  <c r="BS95" i="27"/>
  <c r="P95" i="27"/>
  <c r="BM95" i="27"/>
  <c r="BO95" i="27"/>
  <c r="T95" i="27"/>
  <c r="D54" i="27"/>
  <c r="AE95" i="27"/>
  <c r="AT95" i="27"/>
  <c r="I95" i="27"/>
  <c r="AP95" i="27"/>
  <c r="AV95" i="27"/>
  <c r="BR95" i="27"/>
  <c r="BY95" i="27"/>
  <c r="J95" i="27"/>
  <c r="AX95" i="27"/>
  <c r="H95" i="27"/>
  <c r="AR95" i="27"/>
  <c r="AJ95" i="27"/>
  <c r="BN95" i="27"/>
  <c r="BJ95" i="27"/>
  <c r="Q95" i="27"/>
  <c r="W95" i="27"/>
  <c r="F95" i="27"/>
  <c r="AK95" i="27"/>
  <c r="K95" i="27"/>
  <c r="BF95" i="27"/>
  <c r="AL95" i="27"/>
  <c r="BG95" i="27"/>
  <c r="AF95" i="27"/>
  <c r="BT95" i="27"/>
  <c r="BV95" i="27"/>
  <c r="AY95" i="27"/>
  <c r="BQ95" i="27"/>
  <c r="CC95" i="27"/>
  <c r="O95" i="27"/>
  <c r="BL95" i="27"/>
  <c r="N95" i="27"/>
  <c r="U95" i="27"/>
  <c r="V95" i="27"/>
  <c r="C73" i="16"/>
  <c r="AR65" i="8"/>
  <c r="AT65" i="8" s="1"/>
  <c r="X65" i="8"/>
  <c r="Z65" i="8" s="1"/>
  <c r="N65" i="8"/>
  <c r="X57" i="18" l="1"/>
  <c r="Y57" i="18" s="1"/>
  <c r="H57" i="18"/>
  <c r="I57" i="18" s="1"/>
  <c r="P57" i="18"/>
  <c r="Q57" i="18" s="1"/>
  <c r="P65" i="8"/>
  <c r="BZ113" i="16"/>
  <c r="S65" i="8"/>
  <c r="U65" i="8" s="1"/>
  <c r="AM65" i="8"/>
  <c r="AO65" i="8" s="1"/>
  <c r="AW65" i="8"/>
  <c r="AY65" i="8" s="1"/>
  <c r="BG65" i="8"/>
  <c r="BI65" i="8" s="1"/>
  <c r="AH65" i="8"/>
  <c r="E65" i="8"/>
  <c r="I65" i="8"/>
  <c r="K65" i="8" s="1"/>
  <c r="AC65" i="8"/>
  <c r="AE65" i="8" s="1"/>
  <c r="BB65" i="8"/>
  <c r="M71" i="24"/>
  <c r="AJ52" i="23"/>
  <c r="U52" i="23"/>
  <c r="I71" i="24"/>
  <c r="P52" i="23"/>
  <c r="E71" i="24"/>
  <c r="G71" i="24"/>
  <c r="AE52" i="23"/>
  <c r="E53" i="23"/>
  <c r="AH53" i="23"/>
  <c r="AI53" i="23" s="1"/>
  <c r="N53" i="23"/>
  <c r="O53" i="23" s="1"/>
  <c r="AC53" i="23"/>
  <c r="AD53" i="23" s="1"/>
  <c r="X53" i="23"/>
  <c r="Y53" i="23" s="1"/>
  <c r="S53" i="23"/>
  <c r="T53" i="23" s="1"/>
  <c r="I53" i="23"/>
  <c r="J53" i="23" s="1"/>
  <c r="K71" i="24"/>
  <c r="Z52" i="23"/>
  <c r="K52" i="23"/>
  <c r="C71" i="24"/>
  <c r="E57" i="18"/>
  <c r="L57" i="18"/>
  <c r="M57" i="18" s="1"/>
  <c r="T57" i="18"/>
  <c r="U57" i="18" s="1"/>
  <c r="AF57" i="18"/>
  <c r="AG57" i="18" s="1"/>
  <c r="AJ65" i="8"/>
  <c r="BD65" i="8"/>
  <c r="H113" i="16"/>
  <c r="CF113" i="16"/>
  <c r="AH113" i="16"/>
  <c r="BH113" i="16"/>
  <c r="BX113" i="16"/>
  <c r="K113" i="16"/>
  <c r="J113" i="16"/>
  <c r="AR113" i="16"/>
  <c r="BO113" i="16"/>
  <c r="CB113" i="16"/>
  <c r="F113" i="16"/>
  <c r="O113" i="16"/>
  <c r="BG113" i="16"/>
  <c r="BU113" i="16"/>
  <c r="CN113" i="16"/>
  <c r="Y113" i="16"/>
  <c r="AI113" i="16"/>
  <c r="AB113" i="16"/>
  <c r="BB113" i="16"/>
  <c r="F37" i="29"/>
  <c r="D65" i="8"/>
  <c r="H46" i="1"/>
  <c r="I46" i="1" s="1"/>
  <c r="G46" i="1"/>
  <c r="D57" i="18"/>
  <c r="D55" i="27"/>
  <c r="F96" i="27"/>
  <c r="BQ96" i="27"/>
  <c r="CC96" i="27"/>
  <c r="AY96" i="27"/>
  <c r="BG96" i="27"/>
  <c r="AW96" i="27"/>
  <c r="BF96" i="27"/>
  <c r="BE96" i="27"/>
  <c r="BS96" i="27"/>
  <c r="CA96" i="27"/>
  <c r="AT96" i="27"/>
  <c r="CB96" i="27"/>
  <c r="AO96" i="27"/>
  <c r="BR96" i="27"/>
  <c r="AP96" i="27"/>
  <c r="BX96" i="27"/>
  <c r="AQ96" i="27"/>
  <c r="BT96" i="27"/>
  <c r="BA96" i="27"/>
  <c r="AS96" i="27"/>
  <c r="AR96" i="27"/>
  <c r="BC96" i="27"/>
  <c r="AZ96" i="27"/>
  <c r="BY96" i="27"/>
  <c r="AV96" i="27"/>
  <c r="BV96" i="27"/>
  <c r="BH96" i="27"/>
  <c r="BU96" i="27"/>
  <c r="AX96" i="27"/>
  <c r="BD96" i="27"/>
  <c r="BZ96" i="27"/>
  <c r="O96" i="27"/>
  <c r="M96" i="27"/>
  <c r="P96" i="27"/>
  <c r="Q96" i="27"/>
  <c r="G96" i="27"/>
  <c r="AC96" i="27"/>
  <c r="AM96" i="27"/>
  <c r="BK96" i="27"/>
  <c r="AE96" i="27"/>
  <c r="I96" i="27"/>
  <c r="AH96" i="27"/>
  <c r="BM96" i="27"/>
  <c r="AL96" i="27"/>
  <c r="AF96" i="27"/>
  <c r="AJ96" i="27"/>
  <c r="BN96" i="27"/>
  <c r="AB96" i="27"/>
  <c r="AK96" i="27"/>
  <c r="BO96" i="27"/>
  <c r="AA96" i="27"/>
  <c r="J96" i="27"/>
  <c r="AD96" i="27"/>
  <c r="R96" i="27"/>
  <c r="BL96" i="27"/>
  <c r="H96" i="27"/>
  <c r="N96" i="27"/>
  <c r="K96" i="27"/>
  <c r="AI96" i="27"/>
  <c r="BJ96" i="27"/>
  <c r="U96" i="27"/>
  <c r="T96" i="27"/>
  <c r="W96" i="27"/>
  <c r="Y96" i="27"/>
  <c r="V96" i="27"/>
  <c r="X96" i="27"/>
  <c r="CM114" i="16"/>
  <c r="CI114" i="16"/>
  <c r="CE114" i="16"/>
  <c r="CA114" i="16"/>
  <c r="CL114" i="16"/>
  <c r="CH114" i="16"/>
  <c r="CD114" i="16"/>
  <c r="BZ114" i="16"/>
  <c r="CJ114" i="16"/>
  <c r="CF114" i="16"/>
  <c r="CC114" i="16"/>
  <c r="BX114" i="16"/>
  <c r="BT114" i="16"/>
  <c r="BU114" i="16"/>
  <c r="BM114" i="16"/>
  <c r="CN114" i="16"/>
  <c r="CB114" i="16"/>
  <c r="BW114" i="16"/>
  <c r="BO114" i="16"/>
  <c r="BJ114" i="16"/>
  <c r="BF114" i="16"/>
  <c r="BB114" i="16"/>
  <c r="BR114" i="16"/>
  <c r="BP114" i="16"/>
  <c r="BK114" i="16"/>
  <c r="BG114" i="16"/>
  <c r="BC114" i="16"/>
  <c r="AY114" i="16"/>
  <c r="AU114" i="16"/>
  <c r="AQ114" i="16"/>
  <c r="AM114" i="16"/>
  <c r="AX114" i="16"/>
  <c r="AR114" i="16"/>
  <c r="AL114" i="16"/>
  <c r="BS114" i="16"/>
  <c r="BL114" i="16"/>
  <c r="BD114" i="16"/>
  <c r="AZ114" i="16"/>
  <c r="AT114" i="16"/>
  <c r="AN114" i="16"/>
  <c r="AG114" i="16"/>
  <c r="Y114" i="16"/>
  <c r="Q114" i="16"/>
  <c r="AW114" i="16"/>
  <c r="AF114" i="16"/>
  <c r="Z114" i="16"/>
  <c r="N114" i="16"/>
  <c r="H114" i="16"/>
  <c r="AV114" i="16"/>
  <c r="AJ114" i="16"/>
  <c r="X114" i="16"/>
  <c r="BV114" i="16"/>
  <c r="BE114" i="16"/>
  <c r="AO114" i="16"/>
  <c r="AH114" i="16"/>
  <c r="AA114" i="16"/>
  <c r="V114" i="16"/>
  <c r="T114" i="16"/>
  <c r="O114" i="16"/>
  <c r="G114" i="16"/>
  <c r="K114" i="16"/>
  <c r="D73" i="16"/>
  <c r="S114" i="16"/>
  <c r="L114" i="16"/>
  <c r="CK114" i="16"/>
  <c r="BN114" i="16"/>
  <c r="AE114" i="16"/>
  <c r="R114" i="16"/>
  <c r="AP114" i="16"/>
  <c r="AI114" i="16"/>
  <c r="W114" i="16"/>
  <c r="BH114" i="16"/>
  <c r="AD114" i="16"/>
  <c r="I114" i="16"/>
  <c r="J114" i="16"/>
  <c r="AB114" i="16"/>
  <c r="P114" i="16"/>
  <c r="F114" i="16"/>
  <c r="AE53" i="23" l="1"/>
  <c r="G72" i="24"/>
  <c r="K53" i="23"/>
  <c r="C72" i="24"/>
  <c r="P53" i="23"/>
  <c r="E72" i="24"/>
  <c r="U53" i="23"/>
  <c r="I72" i="24"/>
  <c r="M72" i="24"/>
  <c r="AJ53" i="23"/>
  <c r="Z53" i="23"/>
  <c r="K72" i="24"/>
  <c r="F46" i="1"/>
  <c r="B46" i="1" s="1"/>
  <c r="D46" i="1" l="1"/>
  <c r="D54" i="23" s="1"/>
  <c r="C46" i="1"/>
  <c r="C54" i="23" s="1"/>
  <c r="D38" i="29"/>
  <c r="E54" i="23" l="1"/>
  <c r="X54" i="23"/>
  <c r="Y54" i="23" s="1"/>
  <c r="AC54" i="23"/>
  <c r="AD54" i="23" s="1"/>
  <c r="I54" i="23"/>
  <c r="J54" i="23" s="1"/>
  <c r="S54" i="23"/>
  <c r="T54" i="23" s="1"/>
  <c r="AH54" i="23"/>
  <c r="AI54" i="23" s="1"/>
  <c r="N54" i="23"/>
  <c r="O54" i="23" s="1"/>
  <c r="C58" i="18"/>
  <c r="C66" i="8"/>
  <c r="D58" i="18"/>
  <c r="D66" i="8"/>
  <c r="G47" i="1"/>
  <c r="F38" i="29"/>
  <c r="H47" i="1"/>
  <c r="I47" i="1" s="1"/>
  <c r="C73" i="24" l="1"/>
  <c r="K54" i="23"/>
  <c r="P54" i="23"/>
  <c r="E73" i="24"/>
  <c r="G73" i="24"/>
  <c r="AE54" i="23"/>
  <c r="AJ54" i="23"/>
  <c r="M73" i="24"/>
  <c r="K73" i="24"/>
  <c r="Z54" i="23"/>
  <c r="I73" i="24"/>
  <c r="U54" i="23"/>
  <c r="AW66" i="8"/>
  <c r="AY66" i="8" s="1"/>
  <c r="AH66" i="8"/>
  <c r="AJ66" i="8" s="1"/>
  <c r="N66" i="8"/>
  <c r="P66" i="8" s="1"/>
  <c r="E66" i="8"/>
  <c r="BB66" i="8"/>
  <c r="BD66" i="8" s="1"/>
  <c r="AC66" i="8"/>
  <c r="AE66" i="8" s="1"/>
  <c r="AR66" i="8"/>
  <c r="AT66" i="8" s="1"/>
  <c r="BG66" i="8"/>
  <c r="BI66" i="8" s="1"/>
  <c r="C74" i="16"/>
  <c r="C56" i="27"/>
  <c r="I66" i="8"/>
  <c r="K66" i="8" s="1"/>
  <c r="X66" i="8"/>
  <c r="Z66" i="8" s="1"/>
  <c r="AM66" i="8"/>
  <c r="AO66" i="8" s="1"/>
  <c r="S66" i="8"/>
  <c r="U66" i="8" s="1"/>
  <c r="F47" i="1"/>
  <c r="B47" i="1" s="1"/>
  <c r="AB58" i="18"/>
  <c r="AC58" i="18" s="1"/>
  <c r="T58" i="18"/>
  <c r="U58" i="18" s="1"/>
  <c r="AF58" i="18"/>
  <c r="AG58" i="18" s="1"/>
  <c r="X58" i="18"/>
  <c r="Y58" i="18" s="1"/>
  <c r="E58" i="18"/>
  <c r="L58" i="18"/>
  <c r="M58" i="18" s="1"/>
  <c r="P58" i="18"/>
  <c r="Q58" i="18" s="1"/>
  <c r="H58" i="18"/>
  <c r="I58" i="18" s="1"/>
  <c r="D39" i="29" l="1"/>
  <c r="C47" i="1"/>
  <c r="C55" i="23" s="1"/>
  <c r="D47" i="1"/>
  <c r="D55" i="23" s="1"/>
  <c r="BV97" i="27"/>
  <c r="BD97" i="27"/>
  <c r="CB97" i="27"/>
  <c r="AX97" i="27"/>
  <c r="AO97" i="27"/>
  <c r="Y97" i="27"/>
  <c r="AJ97" i="27"/>
  <c r="BN97" i="27"/>
  <c r="X97" i="27"/>
  <c r="BG97" i="27"/>
  <c r="BU97" i="27"/>
  <c r="CC97" i="27"/>
  <c r="BM97" i="27"/>
  <c r="T97" i="27"/>
  <c r="H97" i="27"/>
  <c r="AP97" i="27"/>
  <c r="BR97" i="27"/>
  <c r="AB97" i="27"/>
  <c r="BX97" i="27"/>
  <c r="AW97" i="27"/>
  <c r="R97" i="27"/>
  <c r="U97" i="27"/>
  <c r="AC97" i="27"/>
  <c r="AL97" i="27"/>
  <c r="M97" i="27"/>
  <c r="F97" i="27"/>
  <c r="BH97" i="27"/>
  <c r="BZ97" i="27"/>
  <c r="I97" i="27"/>
  <c r="BQ97" i="27"/>
  <c r="O97" i="27"/>
  <c r="AM97" i="27"/>
  <c r="AD97" i="27"/>
  <c r="J97" i="27"/>
  <c r="BO97" i="27"/>
  <c r="AI97" i="27"/>
  <c r="W97" i="27"/>
  <c r="AQ97" i="27"/>
  <c r="AR97" i="27"/>
  <c r="AA97" i="27"/>
  <c r="D56" i="27"/>
  <c r="V97" i="27"/>
  <c r="G97" i="27"/>
  <c r="AZ97" i="27"/>
  <c r="BC97" i="27"/>
  <c r="BL97" i="27"/>
  <c r="AE97" i="27"/>
  <c r="AT97" i="27"/>
  <c r="BS97" i="27"/>
  <c r="BK97" i="27"/>
  <c r="AS97" i="27"/>
  <c r="BA97" i="27"/>
  <c r="CA97" i="27"/>
  <c r="Q97" i="27"/>
  <c r="AV97" i="27"/>
  <c r="AY97" i="27"/>
  <c r="BE97" i="27"/>
  <c r="N97" i="27"/>
  <c r="BT97" i="27"/>
  <c r="AF97" i="27"/>
  <c r="AK97" i="27"/>
  <c r="P97" i="27"/>
  <c r="AH97" i="27"/>
  <c r="K97" i="27"/>
  <c r="BJ97" i="27"/>
  <c r="BF97" i="27"/>
  <c r="BY97" i="27"/>
  <c r="CN115" i="16"/>
  <c r="BV115" i="16"/>
  <c r="AL115" i="16"/>
  <c r="J115" i="16"/>
  <c r="CH115" i="16"/>
  <c r="BG115" i="16"/>
  <c r="BW115" i="16"/>
  <c r="AD115" i="16"/>
  <c r="X115" i="16"/>
  <c r="D74" i="16"/>
  <c r="O115" i="16"/>
  <c r="BU115" i="16"/>
  <c r="CC115" i="16"/>
  <c r="BL115" i="16"/>
  <c r="Z115" i="16"/>
  <c r="P115" i="16"/>
  <c r="AY115" i="16"/>
  <c r="G115" i="16"/>
  <c r="CJ115" i="16"/>
  <c r="CE115" i="16"/>
  <c r="CL115" i="16"/>
  <c r="BX115" i="16"/>
  <c r="BS115" i="16"/>
  <c r="AV115" i="16"/>
  <c r="AW115" i="16"/>
  <c r="AQ115" i="16"/>
  <c r="V115" i="16"/>
  <c r="AJ115" i="16"/>
  <c r="AT115" i="16"/>
  <c r="F115" i="16"/>
  <c r="AI115" i="16"/>
  <c r="H115" i="16"/>
  <c r="AG115" i="16"/>
  <c r="CF115" i="16"/>
  <c r="CA115" i="16"/>
  <c r="BM115" i="16"/>
  <c r="BO115" i="16"/>
  <c r="AN115" i="16"/>
  <c r="AP115" i="16"/>
  <c r="N115" i="16"/>
  <c r="AE115" i="16"/>
  <c r="AF115" i="16"/>
  <c r="AB115" i="16"/>
  <c r="T115" i="16"/>
  <c r="AA115" i="16"/>
  <c r="CB115" i="16"/>
  <c r="BR115" i="16"/>
  <c r="BD115" i="16"/>
  <c r="BP115" i="16"/>
  <c r="CD115" i="16"/>
  <c r="S115" i="16"/>
  <c r="W115" i="16"/>
  <c r="CI115" i="16"/>
  <c r="BN115" i="16"/>
  <c r="AZ115" i="16"/>
  <c r="AX115" i="16"/>
  <c r="BK115" i="16"/>
  <c r="I115" i="16"/>
  <c r="AU115" i="16"/>
  <c r="AM115" i="16"/>
  <c r="AO115" i="16"/>
  <c r="BB115" i="16"/>
  <c r="BJ115" i="16"/>
  <c r="K115" i="16"/>
  <c r="Q115" i="16"/>
  <c r="R115" i="16"/>
  <c r="AR115" i="16"/>
  <c r="BZ115" i="16"/>
  <c r="L115" i="16"/>
  <c r="Y115" i="16"/>
  <c r="AH115" i="16"/>
  <c r="BH115" i="16"/>
  <c r="CK115" i="16"/>
  <c r="BT115" i="16"/>
  <c r="BF115" i="16"/>
  <c r="BE115" i="16"/>
  <c r="BC115" i="16"/>
  <c r="CM115" i="16"/>
  <c r="E55" i="23" l="1"/>
  <c r="I55" i="23"/>
  <c r="J55" i="23" s="1"/>
  <c r="N55" i="23"/>
  <c r="O55" i="23" s="1"/>
  <c r="AC55" i="23"/>
  <c r="AD55" i="23" s="1"/>
  <c r="S55" i="23"/>
  <c r="T55" i="23" s="1"/>
  <c r="X55" i="23"/>
  <c r="Y55" i="23" s="1"/>
  <c r="AH55" i="23"/>
  <c r="AI55" i="23" s="1"/>
  <c r="F39" i="29"/>
  <c r="G48" i="1"/>
  <c r="D67" i="8"/>
  <c r="H48" i="1"/>
  <c r="I48" i="1" s="1"/>
  <c r="D59" i="18"/>
  <c r="C59" i="18"/>
  <c r="C67" i="8"/>
  <c r="G74" i="24" l="1"/>
  <c r="AE55" i="23"/>
  <c r="M74" i="24"/>
  <c r="AJ55" i="23"/>
  <c r="P55" i="23"/>
  <c r="E74" i="24"/>
  <c r="K74" i="24"/>
  <c r="Z55" i="23"/>
  <c r="K55" i="23"/>
  <c r="C74" i="24"/>
  <c r="U55" i="23"/>
  <c r="I74" i="24"/>
  <c r="AW67" i="8"/>
  <c r="AY67" i="8" s="1"/>
  <c r="AR67" i="8"/>
  <c r="AT67" i="8" s="1"/>
  <c r="AC67" i="8"/>
  <c r="AE67" i="8" s="1"/>
  <c r="AH67" i="8"/>
  <c r="AJ67" i="8" s="1"/>
  <c r="C75" i="16"/>
  <c r="BG67" i="8"/>
  <c r="BI67" i="8" s="1"/>
  <c r="AM67" i="8"/>
  <c r="AO67" i="8" s="1"/>
  <c r="X67" i="8"/>
  <c r="Z67" i="8" s="1"/>
  <c r="I67" i="8"/>
  <c r="K67" i="8" s="1"/>
  <c r="N67" i="8"/>
  <c r="P67" i="8" s="1"/>
  <c r="S67" i="8"/>
  <c r="U67" i="8" s="1"/>
  <c r="C57" i="27"/>
  <c r="E67" i="8"/>
  <c r="BB67" i="8"/>
  <c r="BD67" i="8" s="1"/>
  <c r="T59" i="18"/>
  <c r="U59" i="18" s="1"/>
  <c r="X59" i="18"/>
  <c r="Y59" i="18" s="1"/>
  <c r="E59" i="18"/>
  <c r="H59" i="18"/>
  <c r="I59" i="18" s="1"/>
  <c r="P59" i="18"/>
  <c r="Q59" i="18" s="1"/>
  <c r="AF59" i="18"/>
  <c r="AG59" i="18" s="1"/>
  <c r="AB59" i="18"/>
  <c r="AC59" i="18" s="1"/>
  <c r="L59" i="18"/>
  <c r="M59" i="18" s="1"/>
  <c r="F48" i="1"/>
  <c r="B48" i="1" s="1"/>
  <c r="D57" i="27" l="1"/>
  <c r="N98" i="27"/>
  <c r="BD98" i="27"/>
  <c r="AA98" i="27"/>
  <c r="V98" i="27"/>
  <c r="CB98" i="27"/>
  <c r="X98" i="27"/>
  <c r="BE98" i="27"/>
  <c r="AO98" i="27"/>
  <c r="BO98" i="27"/>
  <c r="R98" i="27"/>
  <c r="BS98" i="27"/>
  <c r="J98" i="27"/>
  <c r="I98" i="27"/>
  <c r="BZ98" i="27"/>
  <c r="AZ98" i="27"/>
  <c r="Q98" i="27"/>
  <c r="AM98" i="27"/>
  <c r="AS98" i="27"/>
  <c r="BT98" i="27"/>
  <c r="BY98" i="27"/>
  <c r="BV98" i="27"/>
  <c r="BU98" i="27"/>
  <c r="Y98" i="27"/>
  <c r="BC98" i="27"/>
  <c r="BQ98" i="27"/>
  <c r="AC98" i="27"/>
  <c r="W98" i="27"/>
  <c r="BR98" i="27"/>
  <c r="AF98" i="27"/>
  <c r="BL98" i="27"/>
  <c r="AW98" i="27"/>
  <c r="BX98" i="27"/>
  <c r="BJ98" i="27"/>
  <c r="AH98" i="27"/>
  <c r="AT98" i="27"/>
  <c r="H98" i="27"/>
  <c r="M98" i="27"/>
  <c r="CC98" i="27"/>
  <c r="AE98" i="27"/>
  <c r="BA98" i="27"/>
  <c r="AR98" i="27"/>
  <c r="O98" i="27"/>
  <c r="AD98" i="27"/>
  <c r="F98" i="27"/>
  <c r="AY98" i="27"/>
  <c r="U98" i="27"/>
  <c r="T98" i="27"/>
  <c r="AI98" i="27"/>
  <c r="BG98" i="27"/>
  <c r="AX98" i="27"/>
  <c r="P98" i="27"/>
  <c r="AB98" i="27"/>
  <c r="AJ98" i="27"/>
  <c r="BF98" i="27"/>
  <c r="AL98" i="27"/>
  <c r="BM98" i="27"/>
  <c r="BH98" i="27"/>
  <c r="AP98" i="27"/>
  <c r="AK98" i="27"/>
  <c r="G98" i="27"/>
  <c r="K98" i="27"/>
  <c r="AV98" i="27"/>
  <c r="BN98" i="27"/>
  <c r="AQ98" i="27"/>
  <c r="CA98" i="27"/>
  <c r="BK98" i="27"/>
  <c r="D48" i="1"/>
  <c r="D56" i="23" s="1"/>
  <c r="D40" i="29"/>
  <c r="C48" i="1"/>
  <c r="C56" i="23" s="1"/>
  <c r="CB116" i="16"/>
  <c r="BT116" i="16"/>
  <c r="AE116" i="16"/>
  <c r="Z116" i="16"/>
  <c r="CN116" i="16"/>
  <c r="AV116" i="16"/>
  <c r="F116" i="16"/>
  <c r="BD116" i="16"/>
  <c r="AQ116" i="16"/>
  <c r="CK116" i="16"/>
  <c r="BK116" i="16"/>
  <c r="BU116" i="16"/>
  <c r="V116" i="16"/>
  <c r="K116" i="16"/>
  <c r="X116" i="16"/>
  <c r="BS116" i="16"/>
  <c r="AH116" i="16"/>
  <c r="CL116" i="16"/>
  <c r="W116" i="16"/>
  <c r="Y116" i="16"/>
  <c r="CA116" i="16"/>
  <c r="AO116" i="16"/>
  <c r="O116" i="16"/>
  <c r="AX116" i="16"/>
  <c r="BV116" i="16"/>
  <c r="CM116" i="16"/>
  <c r="AM116" i="16"/>
  <c r="BP116" i="16"/>
  <c r="AJ116" i="16"/>
  <c r="CF116" i="16"/>
  <c r="CH116" i="16"/>
  <c r="AI116" i="16"/>
  <c r="AG116" i="16"/>
  <c r="N116" i="16"/>
  <c r="R116" i="16"/>
  <c r="BM116" i="16"/>
  <c r="T116" i="16"/>
  <c r="BO116" i="16"/>
  <c r="AB116" i="16"/>
  <c r="BW116" i="16"/>
  <c r="AZ116" i="16"/>
  <c r="AR116" i="16"/>
  <c r="L116" i="16"/>
  <c r="BH116" i="16"/>
  <c r="H116" i="16"/>
  <c r="CJ116" i="16"/>
  <c r="AP116" i="16"/>
  <c r="BX116" i="16"/>
  <c r="BZ116" i="16"/>
  <c r="AW116" i="16"/>
  <c r="S116" i="16"/>
  <c r="BG116" i="16"/>
  <c r="BN116" i="16"/>
  <c r="D75" i="16"/>
  <c r="AU116" i="16"/>
  <c r="Q116" i="16"/>
  <c r="BE116" i="16"/>
  <c r="BJ116" i="16"/>
  <c r="CC116" i="16"/>
  <c r="BL116" i="16"/>
  <c r="BF116" i="16"/>
  <c r="P116" i="16"/>
  <c r="AY116" i="16"/>
  <c r="CE116" i="16"/>
  <c r="AL116" i="16"/>
  <c r="BR116" i="16"/>
  <c r="BB116" i="16"/>
  <c r="BC116" i="16"/>
  <c r="CI116" i="16"/>
  <c r="G116" i="16"/>
  <c r="AT116" i="16"/>
  <c r="AA116" i="16"/>
  <c r="I116" i="16"/>
  <c r="AD116" i="16"/>
  <c r="J116" i="16"/>
  <c r="CD116" i="16"/>
  <c r="AF116" i="16"/>
  <c r="AN116" i="16"/>
  <c r="E56" i="23" l="1"/>
  <c r="N56" i="23"/>
  <c r="O56" i="23" s="1"/>
  <c r="AH56" i="23"/>
  <c r="AI56" i="23" s="1"/>
  <c r="X56" i="23"/>
  <c r="Y56" i="23" s="1"/>
  <c r="AC56" i="23"/>
  <c r="AD56" i="23" s="1"/>
  <c r="I56" i="23"/>
  <c r="J56" i="23" s="1"/>
  <c r="S56" i="23"/>
  <c r="T56" i="23" s="1"/>
  <c r="H49" i="1"/>
  <c r="I49" i="1" s="1"/>
  <c r="G49" i="1"/>
  <c r="D68" i="8"/>
  <c r="D60" i="18"/>
  <c r="F40" i="29"/>
  <c r="C68" i="8"/>
  <c r="C60" i="18"/>
  <c r="K75" i="24" l="1"/>
  <c r="Z56" i="23"/>
  <c r="U56" i="23"/>
  <c r="I75" i="24"/>
  <c r="AJ56" i="23"/>
  <c r="M75" i="24"/>
  <c r="K56" i="23"/>
  <c r="C75" i="24"/>
  <c r="E75" i="24"/>
  <c r="P56" i="23"/>
  <c r="G75" i="24"/>
  <c r="AE56" i="23"/>
  <c r="P60" i="18"/>
  <c r="Q60" i="18" s="1"/>
  <c r="AF60" i="18"/>
  <c r="AG60" i="18" s="1"/>
  <c r="X60" i="18"/>
  <c r="Y60" i="18" s="1"/>
  <c r="L60" i="18"/>
  <c r="M60" i="18" s="1"/>
  <c r="AB60" i="18"/>
  <c r="AC60" i="18" s="1"/>
  <c r="E60" i="18"/>
  <c r="H60" i="18"/>
  <c r="I60" i="18" s="1"/>
  <c r="T60" i="18"/>
  <c r="U60" i="18" s="1"/>
  <c r="BB68" i="8"/>
  <c r="BD68" i="8" s="1"/>
  <c r="X68" i="8"/>
  <c r="Z68" i="8" s="1"/>
  <c r="I68" i="8"/>
  <c r="K68" i="8" s="1"/>
  <c r="S68" i="8"/>
  <c r="U68" i="8" s="1"/>
  <c r="AM68" i="8"/>
  <c r="AO68" i="8" s="1"/>
  <c r="E68" i="8"/>
  <c r="AH68" i="8"/>
  <c r="AJ68" i="8" s="1"/>
  <c r="C76" i="16"/>
  <c r="C58" i="27"/>
  <c r="BG68" i="8"/>
  <c r="BI68" i="8" s="1"/>
  <c r="N68" i="8"/>
  <c r="P68" i="8" s="1"/>
  <c r="AR68" i="8"/>
  <c r="AT68" i="8" s="1"/>
  <c r="AC68" i="8"/>
  <c r="AE68" i="8" s="1"/>
  <c r="AW68" i="8"/>
  <c r="AY68" i="8" s="1"/>
  <c r="F49" i="1"/>
  <c r="B49" i="1" s="1"/>
  <c r="AY99" i="27" l="1"/>
  <c r="AZ99" i="27"/>
  <c r="K99" i="27"/>
  <c r="P99" i="27"/>
  <c r="AK99" i="27"/>
  <c r="AP99" i="27"/>
  <c r="V99" i="27"/>
  <c r="BY99" i="27"/>
  <c r="BU99" i="27"/>
  <c r="AE99" i="27"/>
  <c r="T99" i="27"/>
  <c r="BZ99" i="27"/>
  <c r="AQ99" i="27"/>
  <c r="BK99" i="27"/>
  <c r="BL99" i="27"/>
  <c r="BX99" i="27"/>
  <c r="AC99" i="27"/>
  <c r="BG99" i="27"/>
  <c r="J99" i="27"/>
  <c r="AM99" i="27"/>
  <c r="AD99" i="27"/>
  <c r="BE99" i="27"/>
  <c r="BF99" i="27"/>
  <c r="G99" i="27"/>
  <c r="AT99" i="27"/>
  <c r="AR99" i="27"/>
  <c r="M99" i="27"/>
  <c r="U99" i="27"/>
  <c r="AV99" i="27"/>
  <c r="AX99" i="27"/>
  <c r="O99" i="27"/>
  <c r="X99" i="27"/>
  <c r="AW99" i="27"/>
  <c r="Q99" i="27"/>
  <c r="BC99" i="27"/>
  <c r="AI99" i="27"/>
  <c r="AB99" i="27"/>
  <c r="Y99" i="27"/>
  <c r="CA99" i="27"/>
  <c r="BN99" i="27"/>
  <c r="H99" i="27"/>
  <c r="AO99" i="27"/>
  <c r="AH99" i="27"/>
  <c r="AA99" i="27"/>
  <c r="BV99" i="27"/>
  <c r="CB99" i="27"/>
  <c r="AL99" i="27"/>
  <c r="BJ99" i="27"/>
  <c r="D58" i="27"/>
  <c r="AJ99" i="27"/>
  <c r="F99" i="27"/>
  <c r="BH99" i="27"/>
  <c r="BQ99" i="27"/>
  <c r="AF99" i="27"/>
  <c r="W99" i="27"/>
  <c r="AS99" i="27"/>
  <c r="BO99" i="27"/>
  <c r="BD99" i="27"/>
  <c r="BS99" i="27"/>
  <c r="BA99" i="27"/>
  <c r="R99" i="27"/>
  <c r="CC99" i="27"/>
  <c r="BR99" i="27"/>
  <c r="BT99" i="27"/>
  <c r="N99" i="27"/>
  <c r="I99" i="27"/>
  <c r="BM99" i="27"/>
  <c r="CJ117" i="16"/>
  <c r="BJ117" i="16"/>
  <c r="AZ117" i="16"/>
  <c r="AH117" i="16"/>
  <c r="AD117" i="16"/>
  <c r="BP117" i="16"/>
  <c r="T117" i="16"/>
  <c r="H117" i="16"/>
  <c r="BX117" i="16"/>
  <c r="AL117" i="16"/>
  <c r="BV117" i="16"/>
  <c r="AE117" i="16"/>
  <c r="CL117" i="16"/>
  <c r="BT117" i="16"/>
  <c r="BD117" i="16"/>
  <c r="AW117" i="16"/>
  <c r="Y117" i="16"/>
  <c r="CH117" i="16"/>
  <c r="BG117" i="16"/>
  <c r="F117" i="16"/>
  <c r="CE117" i="16"/>
  <c r="BF117" i="16"/>
  <c r="AF117" i="16"/>
  <c r="I117" i="16"/>
  <c r="D76" i="16"/>
  <c r="BK117" i="16"/>
  <c r="AO117" i="16"/>
  <c r="BZ117" i="16"/>
  <c r="CB117" i="16"/>
  <c r="AM117" i="16"/>
  <c r="J117" i="16"/>
  <c r="AI117" i="16"/>
  <c r="CK117" i="16"/>
  <c r="BR117" i="16"/>
  <c r="BM117" i="16"/>
  <c r="AV117" i="16"/>
  <c r="W117" i="16"/>
  <c r="CI117" i="16"/>
  <c r="AG117" i="16"/>
  <c r="CF117" i="16"/>
  <c r="AP117" i="16"/>
  <c r="P117" i="16"/>
  <c r="BH117" i="16"/>
  <c r="CC117" i="16"/>
  <c r="AY117" i="16"/>
  <c r="BN117" i="16"/>
  <c r="CM117" i="16"/>
  <c r="BE117" i="16"/>
  <c r="AU117" i="16"/>
  <c r="AA117" i="16"/>
  <c r="AQ117" i="16"/>
  <c r="CA117" i="16"/>
  <c r="BU117" i="16"/>
  <c r="AN117" i="16"/>
  <c r="V117" i="16"/>
  <c r="K117" i="16"/>
  <c r="BO117" i="16"/>
  <c r="O117" i="16"/>
  <c r="CD117" i="16"/>
  <c r="BL117" i="16"/>
  <c r="AR117" i="16"/>
  <c r="Z117" i="16"/>
  <c r="BC117" i="16"/>
  <c r="CN117" i="16"/>
  <c r="AJ117" i="16"/>
  <c r="L117" i="16"/>
  <c r="BW117" i="16"/>
  <c r="BB117" i="16"/>
  <c r="AB117" i="16"/>
  <c r="S117" i="16"/>
  <c r="Q117" i="16"/>
  <c r="BS117" i="16"/>
  <c r="AX117" i="16"/>
  <c r="X117" i="16"/>
  <c r="N117" i="16"/>
  <c r="G117" i="16"/>
  <c r="AT117" i="16"/>
  <c r="R117" i="16"/>
  <c r="D49" i="1"/>
  <c r="D57" i="23" s="1"/>
  <c r="D41" i="29"/>
  <c r="C49" i="1"/>
  <c r="C57" i="23" s="1"/>
  <c r="E57" i="23" l="1"/>
  <c r="AC57" i="23"/>
  <c r="AD57" i="23" s="1"/>
  <c r="AH57" i="23"/>
  <c r="AI57" i="23" s="1"/>
  <c r="N57" i="23"/>
  <c r="O57" i="23" s="1"/>
  <c r="X57" i="23"/>
  <c r="Y57" i="23" s="1"/>
  <c r="S57" i="23"/>
  <c r="T57" i="23" s="1"/>
  <c r="I57" i="23"/>
  <c r="J57" i="23" s="1"/>
  <c r="C61" i="18"/>
  <c r="C69" i="8"/>
  <c r="G50" i="1"/>
  <c r="F50" i="1" s="1"/>
  <c r="B50" i="1" s="1"/>
  <c r="D50" i="1" s="1"/>
  <c r="D58" i="23" s="1"/>
  <c r="D69" i="8"/>
  <c r="F41" i="29"/>
  <c r="H50" i="1"/>
  <c r="I50" i="1" s="1"/>
  <c r="D61" i="18"/>
  <c r="E76" i="24" l="1"/>
  <c r="P57" i="23"/>
  <c r="K57" i="23"/>
  <c r="C76" i="24"/>
  <c r="M76" i="24"/>
  <c r="AJ57" i="23"/>
  <c r="I76" i="24"/>
  <c r="U57" i="23"/>
  <c r="G76" i="24"/>
  <c r="AE57" i="23"/>
  <c r="K76" i="24"/>
  <c r="Z57" i="23"/>
  <c r="AF61" i="18"/>
  <c r="AG61" i="18" s="1"/>
  <c r="P61" i="18"/>
  <c r="Q61" i="18" s="1"/>
  <c r="T61" i="18"/>
  <c r="U61" i="18" s="1"/>
  <c r="L61" i="18"/>
  <c r="M61" i="18" s="1"/>
  <c r="X61" i="18"/>
  <c r="Y61" i="18" s="1"/>
  <c r="E61" i="18"/>
  <c r="AB61" i="18"/>
  <c r="AC61" i="18" s="1"/>
  <c r="H61" i="18"/>
  <c r="I61" i="18" s="1"/>
  <c r="D70" i="8"/>
  <c r="F42" i="29"/>
  <c r="H51" i="1"/>
  <c r="I51" i="1" s="1"/>
  <c r="D62" i="18"/>
  <c r="G51" i="1"/>
  <c r="D42" i="29"/>
  <c r="C50" i="1"/>
  <c r="C58" i="23" s="1"/>
  <c r="C59" i="27"/>
  <c r="C77" i="16"/>
  <c r="BG69" i="8"/>
  <c r="BI69" i="8" s="1"/>
  <c r="AW69" i="8"/>
  <c r="AY69" i="8" s="1"/>
  <c r="BB69" i="8"/>
  <c r="BD69" i="8" s="1"/>
  <c r="AR69" i="8"/>
  <c r="AT69" i="8" s="1"/>
  <c r="AH69" i="8"/>
  <c r="AJ69" i="8" s="1"/>
  <c r="AM69" i="8"/>
  <c r="AO69" i="8" s="1"/>
  <c r="AC69" i="8"/>
  <c r="AE69" i="8" s="1"/>
  <c r="X69" i="8"/>
  <c r="Z69" i="8" s="1"/>
  <c r="N69" i="8"/>
  <c r="P69" i="8" s="1"/>
  <c r="S69" i="8"/>
  <c r="U69" i="8" s="1"/>
  <c r="I69" i="8"/>
  <c r="K69" i="8" s="1"/>
  <c r="E69" i="8"/>
  <c r="F51" i="1" l="1"/>
  <c r="B51" i="1" s="1"/>
  <c r="E58" i="23"/>
  <c r="N58" i="23"/>
  <c r="O58" i="23" s="1"/>
  <c r="S58" i="23"/>
  <c r="T58" i="23" s="1"/>
  <c r="I58" i="23"/>
  <c r="J58" i="23" s="1"/>
  <c r="AH58" i="23"/>
  <c r="AI58" i="23" s="1"/>
  <c r="AC58" i="23"/>
  <c r="AD58" i="23" s="1"/>
  <c r="X58" i="23"/>
  <c r="Y58" i="23" s="1"/>
  <c r="AZ100" i="27"/>
  <c r="BL100" i="27"/>
  <c r="BY100" i="27"/>
  <c r="AB100" i="27"/>
  <c r="BM100" i="27"/>
  <c r="T100" i="27"/>
  <c r="BJ100" i="27"/>
  <c r="AM100" i="27"/>
  <c r="N100" i="27"/>
  <c r="V100" i="27"/>
  <c r="BS100" i="27"/>
  <c r="BK100" i="27"/>
  <c r="AX100" i="27"/>
  <c r="G100" i="27"/>
  <c r="BF100" i="27"/>
  <c r="AW100" i="27"/>
  <c r="R100" i="27"/>
  <c r="CA100" i="27"/>
  <c r="AL100" i="27"/>
  <c r="Q100" i="27"/>
  <c r="I100" i="27"/>
  <c r="AP100" i="27"/>
  <c r="F100" i="27"/>
  <c r="BD100" i="27"/>
  <c r="BQ100" i="27"/>
  <c r="P100" i="27"/>
  <c r="X100" i="27"/>
  <c r="BR100" i="27"/>
  <c r="BZ100" i="27"/>
  <c r="K100" i="27"/>
  <c r="W100" i="27"/>
  <c r="BC100" i="27"/>
  <c r="AQ100" i="27"/>
  <c r="D59" i="27"/>
  <c r="AO100" i="27"/>
  <c r="AH100" i="27"/>
  <c r="AE100" i="27"/>
  <c r="Y100" i="27"/>
  <c r="AA100" i="27"/>
  <c r="CC100" i="27"/>
  <c r="AR100" i="27"/>
  <c r="BT100" i="27"/>
  <c r="J100" i="27"/>
  <c r="BH100" i="27"/>
  <c r="BN100" i="27"/>
  <c r="AY100" i="27"/>
  <c r="H100" i="27"/>
  <c r="U100" i="27"/>
  <c r="BV100" i="27"/>
  <c r="AT100" i="27"/>
  <c r="BG100" i="27"/>
  <c r="AI100" i="27"/>
  <c r="CB100" i="27"/>
  <c r="AC100" i="27"/>
  <c r="BE100" i="27"/>
  <c r="AD100" i="27"/>
  <c r="BX100" i="27"/>
  <c r="AK100" i="27"/>
  <c r="BU100" i="27"/>
  <c r="AF100" i="27"/>
  <c r="BO100" i="27"/>
  <c r="BA100" i="27"/>
  <c r="AV100" i="27"/>
  <c r="M100" i="27"/>
  <c r="AJ100" i="27"/>
  <c r="AS100" i="27"/>
  <c r="O100" i="27"/>
  <c r="C51" i="1"/>
  <c r="D43" i="29"/>
  <c r="C62" i="18"/>
  <c r="C70" i="8"/>
  <c r="CI118" i="16"/>
  <c r="BF118" i="16"/>
  <c r="AW118" i="16"/>
  <c r="AE118" i="16"/>
  <c r="AZ118" i="16"/>
  <c r="CM118" i="16"/>
  <c r="AM118" i="16"/>
  <c r="G118" i="16"/>
  <c r="CD118" i="16"/>
  <c r="BJ118" i="16"/>
  <c r="BH118" i="16"/>
  <c r="P118" i="16"/>
  <c r="AV118" i="16"/>
  <c r="BX118" i="16"/>
  <c r="AQ118" i="16"/>
  <c r="Y118" i="16"/>
  <c r="N118" i="16"/>
  <c r="J118" i="16"/>
  <c r="BE118" i="16"/>
  <c r="H118" i="16"/>
  <c r="CH118" i="16"/>
  <c r="BO118" i="16"/>
  <c r="BP118" i="16"/>
  <c r="W118" i="16"/>
  <c r="T118" i="16"/>
  <c r="CK118" i="16"/>
  <c r="BW118" i="16"/>
  <c r="AB118" i="16"/>
  <c r="CB118" i="16"/>
  <c r="AU118" i="16"/>
  <c r="AG118" i="16"/>
  <c r="S118" i="16"/>
  <c r="F118" i="16"/>
  <c r="BS118" i="16"/>
  <c r="BL118" i="16"/>
  <c r="AO118" i="16"/>
  <c r="R118" i="16"/>
  <c r="CL118" i="16"/>
  <c r="AR118" i="16"/>
  <c r="AH118" i="16"/>
  <c r="CN118" i="16"/>
  <c r="AY118" i="16"/>
  <c r="AL118" i="16"/>
  <c r="Z118" i="16"/>
  <c r="I118" i="16"/>
  <c r="BN118" i="16"/>
  <c r="Q118" i="16"/>
  <c r="O118" i="16"/>
  <c r="BM118" i="16"/>
  <c r="BR118" i="16"/>
  <c r="BD118" i="16"/>
  <c r="D77" i="16"/>
  <c r="CA118" i="16"/>
  <c r="CC118" i="16"/>
  <c r="CF118" i="16"/>
  <c r="L118" i="16"/>
  <c r="AD118" i="16"/>
  <c r="BT118" i="16"/>
  <c r="AJ118" i="16"/>
  <c r="BU118" i="16"/>
  <c r="CJ118" i="16"/>
  <c r="BK118" i="16"/>
  <c r="K118" i="16"/>
  <c r="V118" i="16"/>
  <c r="BC118" i="16"/>
  <c r="AI118" i="16"/>
  <c r="CE118" i="16"/>
  <c r="BB118" i="16"/>
  <c r="AP118" i="16"/>
  <c r="X118" i="16"/>
  <c r="AN118" i="16"/>
  <c r="BZ118" i="16"/>
  <c r="BG118" i="16"/>
  <c r="AX118" i="16"/>
  <c r="AT118" i="16"/>
  <c r="AA118" i="16"/>
  <c r="BV118" i="16"/>
  <c r="AF118" i="16"/>
  <c r="D51" i="1"/>
  <c r="C77" i="24" l="1"/>
  <c r="K58" i="23"/>
  <c r="Z58" i="23"/>
  <c r="K77" i="24"/>
  <c r="U58" i="23"/>
  <c r="I77" i="24"/>
  <c r="G77" i="24"/>
  <c r="AE58" i="23"/>
  <c r="P58" i="23"/>
  <c r="E77" i="24"/>
  <c r="AJ58" i="23"/>
  <c r="M77" i="24"/>
  <c r="E70" i="8"/>
  <c r="N70" i="8"/>
  <c r="P70" i="8" s="1"/>
  <c r="C78" i="16"/>
  <c r="AC70" i="8"/>
  <c r="AE70" i="8" s="1"/>
  <c r="C60" i="27"/>
  <c r="X70" i="8"/>
  <c r="Z70" i="8" s="1"/>
  <c r="AR70" i="8"/>
  <c r="AT70" i="8" s="1"/>
  <c r="BG70" i="8"/>
  <c r="BI70" i="8" s="1"/>
  <c r="AM70" i="8"/>
  <c r="AO70" i="8" s="1"/>
  <c r="AW70" i="8"/>
  <c r="AY70" i="8" s="1"/>
  <c r="S70" i="8"/>
  <c r="U70" i="8" s="1"/>
  <c r="BB70" i="8"/>
  <c r="BD70" i="8" s="1"/>
  <c r="AH70" i="8"/>
  <c r="AJ70" i="8" s="1"/>
  <c r="I70" i="8"/>
  <c r="K70" i="8" s="1"/>
  <c r="H52" i="1"/>
  <c r="I52" i="1" s="1"/>
  <c r="G52" i="1"/>
  <c r="F43" i="29"/>
  <c r="AF62" i="18"/>
  <c r="AG62" i="18" s="1"/>
  <c r="L62" i="18"/>
  <c r="M62" i="18" s="1"/>
  <c r="H62" i="18"/>
  <c r="I62" i="18" s="1"/>
  <c r="AB62" i="18"/>
  <c r="AC62" i="18" s="1"/>
  <c r="P62" i="18"/>
  <c r="Q62" i="18" s="1"/>
  <c r="X62" i="18"/>
  <c r="Y62" i="18" s="1"/>
  <c r="E62" i="18"/>
  <c r="T62" i="18"/>
  <c r="U62" i="18" s="1"/>
  <c r="F52" i="1" l="1"/>
  <c r="B52" i="1" s="1"/>
  <c r="D52" i="1" s="1"/>
  <c r="D60" i="27"/>
  <c r="AQ101" i="27"/>
  <c r="BL101" i="27"/>
  <c r="CC101" i="27"/>
  <c r="AO101" i="27"/>
  <c r="AX101" i="27"/>
  <c r="BJ101" i="27"/>
  <c r="W101" i="27"/>
  <c r="AH101" i="27"/>
  <c r="BF101" i="27"/>
  <c r="Q101" i="27"/>
  <c r="X101" i="27"/>
  <c r="BO101" i="27"/>
  <c r="AT101" i="27"/>
  <c r="AC101" i="27"/>
  <c r="AM101" i="27"/>
  <c r="O101" i="27"/>
  <c r="BT101" i="27"/>
  <c r="CB101" i="27"/>
  <c r="AF101" i="27"/>
  <c r="BA101" i="27"/>
  <c r="CA101" i="27"/>
  <c r="AZ101" i="27"/>
  <c r="P101" i="27"/>
  <c r="V101" i="27"/>
  <c r="BS101" i="27"/>
  <c r="AP101" i="27"/>
  <c r="J101" i="27"/>
  <c r="BR101" i="27"/>
  <c r="K101" i="27"/>
  <c r="AK101" i="27"/>
  <c r="BQ101" i="27"/>
  <c r="G101" i="27"/>
  <c r="Y101" i="27"/>
  <c r="AY101" i="27"/>
  <c r="BV101" i="27"/>
  <c r="U101" i="27"/>
  <c r="AJ101" i="27"/>
  <c r="AI101" i="27"/>
  <c r="R101" i="27"/>
  <c r="AE101" i="27"/>
  <c r="AR101" i="27"/>
  <c r="AW101" i="27"/>
  <c r="BK101" i="27"/>
  <c r="AA101" i="27"/>
  <c r="AS101" i="27"/>
  <c r="N101" i="27"/>
  <c r="AV101" i="27"/>
  <c r="BM101" i="27"/>
  <c r="T101" i="27"/>
  <c r="BY101" i="27"/>
  <c r="BZ101" i="27"/>
  <c r="BN101" i="27"/>
  <c r="BX101" i="27"/>
  <c r="BU101" i="27"/>
  <c r="AL101" i="27"/>
  <c r="AD101" i="27"/>
  <c r="I101" i="27"/>
  <c r="BG101" i="27"/>
  <c r="BH101" i="27"/>
  <c r="H101" i="27"/>
  <c r="AB101" i="27"/>
  <c r="BD101" i="27"/>
  <c r="F101" i="27"/>
  <c r="BE101" i="27"/>
  <c r="M101" i="27"/>
  <c r="BC101" i="27"/>
  <c r="D44" i="29"/>
  <c r="D78" i="16"/>
  <c r="BU119" i="16"/>
  <c r="BK119" i="16"/>
  <c r="CB119" i="16"/>
  <c r="BJ119" i="16"/>
  <c r="AO119" i="16"/>
  <c r="T119" i="16"/>
  <c r="S119" i="16"/>
  <c r="CL119" i="16"/>
  <c r="BC119" i="16"/>
  <c r="AT119" i="16"/>
  <c r="H119" i="16"/>
  <c r="BR119" i="16"/>
  <c r="AQ119" i="16"/>
  <c r="CF119" i="16"/>
  <c r="O119" i="16"/>
  <c r="BB119" i="16"/>
  <c r="R119" i="16"/>
  <c r="AR119" i="16"/>
  <c r="CM119" i="16"/>
  <c r="G119" i="16"/>
  <c r="AV119" i="16"/>
  <c r="I119" i="16"/>
  <c r="CA119" i="16"/>
  <c r="BG119" i="16"/>
  <c r="AD119" i="16"/>
  <c r="AX119" i="16"/>
  <c r="Y119" i="16"/>
  <c r="CK119" i="16"/>
  <c r="AZ119" i="16"/>
  <c r="P119" i="16"/>
  <c r="BO119" i="16"/>
  <c r="BM119" i="16"/>
  <c r="AJ119" i="16"/>
  <c r="BN119" i="16"/>
  <c r="CE119" i="16"/>
  <c r="AM119" i="16"/>
  <c r="AE119" i="16"/>
  <c r="AB119" i="16"/>
  <c r="BP119" i="16"/>
  <c r="CI119" i="16"/>
  <c r="AP119" i="16"/>
  <c r="AY119" i="16"/>
  <c r="BS119" i="16"/>
  <c r="BD119" i="16"/>
  <c r="N119" i="16"/>
  <c r="X119" i="16"/>
  <c r="BE119" i="16"/>
  <c r="BX119" i="16"/>
  <c r="AW119" i="16"/>
  <c r="AL119" i="16"/>
  <c r="CJ119" i="16"/>
  <c r="BF119" i="16"/>
  <c r="AG119" i="16"/>
  <c r="AU119" i="16"/>
  <c r="BL119" i="16"/>
  <c r="BW119" i="16"/>
  <c r="K119" i="16"/>
  <c r="F119" i="16"/>
  <c r="BT119" i="16"/>
  <c r="BZ119" i="16"/>
  <c r="AI119" i="16"/>
  <c r="L119" i="16"/>
  <c r="CD119" i="16"/>
  <c r="AN119" i="16"/>
  <c r="W119" i="16"/>
  <c r="J119" i="16"/>
  <c r="CN119" i="16"/>
  <c r="CH119" i="16"/>
  <c r="Z119" i="16"/>
  <c r="Q119" i="16"/>
  <c r="CC119" i="16"/>
  <c r="V119" i="16"/>
  <c r="AF119" i="16"/>
  <c r="AA119" i="16"/>
  <c r="AH119" i="16"/>
  <c r="BH119" i="16"/>
  <c r="BV119" i="16"/>
  <c r="G53" i="1"/>
  <c r="F44" i="29"/>
  <c r="H53" i="1"/>
  <c r="I53" i="1" s="1"/>
  <c r="C52" i="1" l="1"/>
  <c r="F53" i="1"/>
  <c r="B53" i="1" s="1"/>
  <c r="D53" i="1" s="1"/>
  <c r="C53" i="1" l="1"/>
  <c r="D45" i="29"/>
  <c r="G54" i="1"/>
  <c r="F45" i="29"/>
  <c r="H54" i="1"/>
  <c r="I54" i="1" s="1"/>
  <c r="F54" i="1" l="1"/>
  <c r="B54" i="1" s="1"/>
  <c r="D54" i="1" l="1"/>
  <c r="D46" i="29"/>
  <c r="C54" i="1"/>
  <c r="F46" i="29" l="1"/>
  <c r="G55" i="1"/>
  <c r="H55" i="1"/>
  <c r="I55" i="1" s="1"/>
  <c r="F55" i="1" l="1"/>
  <c r="B55" i="1" s="1"/>
  <c r="D55" i="1" l="1"/>
  <c r="D47" i="29"/>
  <c r="C55" i="1"/>
  <c r="G56" i="1" l="1"/>
  <c r="F47" i="29"/>
  <c r="H56" i="1"/>
  <c r="I56" i="1" s="1"/>
  <c r="F56" i="1" l="1"/>
  <c r="B56" i="1" s="1"/>
  <c r="D56" i="1" l="1"/>
  <c r="D48" i="29"/>
  <c r="C56" i="1"/>
  <c r="H57" i="1" l="1"/>
  <c r="I57" i="1" s="1"/>
  <c r="F48" i="29"/>
  <c r="G57" i="1"/>
  <c r="F57" i="1" l="1"/>
  <c r="B57" i="1" s="1"/>
  <c r="D57" i="1" s="1"/>
  <c r="C57" i="1" l="1"/>
  <c r="D49" i="29"/>
  <c r="G58" i="1"/>
  <c r="F49" i="29"/>
  <c r="H58" i="1"/>
  <c r="I58" i="1" s="1"/>
  <c r="F58" i="1" l="1"/>
  <c r="B58" i="1" s="1"/>
  <c r="D58" i="1" s="1"/>
  <c r="D50" i="29" l="1"/>
  <c r="C58" i="1"/>
  <c r="F50" i="29"/>
  <c r="H59" i="1"/>
  <c r="I59" i="1" s="1"/>
  <c r="G59" i="1"/>
  <c r="F59" i="1" l="1"/>
  <c r="B59" i="1" s="1"/>
  <c r="D59" i="1" s="1"/>
  <c r="G60" i="1" s="1"/>
  <c r="C59" i="1" l="1"/>
  <c r="D51" i="29"/>
  <c r="F51" i="29"/>
  <c r="H60" i="1"/>
  <c r="I60" i="1" s="1"/>
  <c r="F60" i="1" l="1"/>
  <c r="B60" i="1" s="1"/>
  <c r="D52" i="29" s="1"/>
  <c r="C60" i="1" l="1"/>
  <c r="D60" i="1"/>
  <c r="H61" i="1" s="1"/>
  <c r="I61" i="1" s="1"/>
  <c r="F52" i="29"/>
  <c r="G61" i="1"/>
  <c r="F61" i="1" l="1"/>
  <c r="B61" i="1" s="1"/>
  <c r="D53" i="29" s="1"/>
  <c r="C61" i="1" l="1"/>
  <c r="D61" i="1"/>
  <c r="H62" i="1" l="1"/>
  <c r="I62" i="1" s="1"/>
  <c r="F53" i="29"/>
  <c r="G62" i="1"/>
  <c r="F62" i="1" l="1"/>
  <c r="B62" i="1" s="1"/>
  <c r="C62" i="1" s="1"/>
  <c r="D62" i="1" l="1"/>
  <c r="G63" i="1" s="1"/>
  <c r="D54" i="29"/>
  <c r="F54" i="29" l="1"/>
  <c r="H63" i="1"/>
  <c r="I63" i="1" s="1"/>
  <c r="F63" i="1" l="1"/>
  <c r="B63" i="1" s="1"/>
  <c r="C63" i="1" l="1"/>
  <c r="D55" i="29"/>
  <c r="D63" i="1"/>
  <c r="F55" i="29" l="1"/>
  <c r="G64" i="1"/>
  <c r="H64" i="1"/>
  <c r="I64" i="1" s="1"/>
  <c r="F64" i="1" l="1"/>
  <c r="B64" i="1" s="1"/>
  <c r="D64" i="1" s="1"/>
  <c r="F56" i="29" s="1"/>
  <c r="H65" i="1" l="1"/>
  <c r="I65" i="1" s="1"/>
  <c r="C64" i="1"/>
  <c r="G65" i="1"/>
  <c r="D56" i="29"/>
  <c r="F65" i="1" l="1"/>
  <c r="B65" i="1" s="1"/>
  <c r="D65" i="1" s="1"/>
  <c r="G66" i="1" s="1"/>
  <c r="C65" i="1" l="1"/>
  <c r="D57" i="29"/>
  <c r="F57" i="29"/>
  <c r="H66" i="1"/>
  <c r="I66" i="1" s="1"/>
  <c r="F66" i="1" l="1"/>
  <c r="B66" i="1" s="1"/>
  <c r="D58" i="29" s="1"/>
  <c r="C66" i="1"/>
  <c r="D66" i="1"/>
  <c r="H67" i="1" l="1"/>
  <c r="I67" i="1" s="1"/>
  <c r="G67" i="1"/>
  <c r="F58" i="29"/>
  <c r="F67" i="1" l="1"/>
  <c r="B67" i="1" s="1"/>
  <c r="C67" i="1" l="1"/>
  <c r="D67" i="1"/>
  <c r="D59" i="29"/>
  <c r="F59" i="29" l="1"/>
  <c r="G68" i="1"/>
  <c r="H68" i="1"/>
  <c r="I68" i="1" s="1"/>
  <c r="F68" i="1" l="1"/>
  <c r="B68" i="1" s="1"/>
  <c r="D68" i="1" l="1"/>
  <c r="D60" i="29"/>
  <c r="C68" i="1"/>
  <c r="H69" i="1" l="1"/>
  <c r="I69" i="1" s="1"/>
  <c r="F60" i="29"/>
  <c r="G69" i="1"/>
  <c r="F69" i="1" l="1"/>
  <c r="B69" i="1" s="1"/>
  <c r="C69" i="1" l="1"/>
  <c r="D69" i="1"/>
  <c r="D61" i="29"/>
  <c r="G70" i="1" l="1"/>
  <c r="F61" i="29"/>
  <c r="H70" i="1"/>
  <c r="I70" i="1" s="1"/>
  <c r="F70" i="1" l="1"/>
  <c r="B70" i="1" s="1"/>
  <c r="C70" i="1" s="1"/>
  <c r="D70" i="1"/>
  <c r="F62" i="29" s="1"/>
  <c r="D62" i="29"/>
  <c r="H71" i="1" l="1"/>
  <c r="I71" i="1" s="1"/>
  <c r="G71" i="1"/>
  <c r="F71" i="1" l="1"/>
  <c r="B71" i="1" s="1"/>
  <c r="D63" i="29" s="1"/>
  <c r="C71" i="1" l="1"/>
  <c r="D71" i="1"/>
  <c r="G72" i="1" s="1"/>
  <c r="H72" i="1"/>
  <c r="I72" i="1" s="1"/>
  <c r="F63" i="29"/>
  <c r="F72" i="1" l="1"/>
  <c r="B72" i="1" s="1"/>
  <c r="D64" i="29" l="1"/>
  <c r="C72" i="1"/>
  <c r="D72" i="1"/>
  <c r="F64" i="29" l="1"/>
  <c r="H73" i="1"/>
  <c r="I73" i="1" s="1"/>
  <c r="G73" i="1"/>
  <c r="F73" i="1" s="1"/>
  <c r="B73" i="1" s="1"/>
  <c r="D65" i="29" s="1"/>
  <c r="C73" i="1" l="1"/>
  <c r="D73" i="1"/>
  <c r="G74" i="1" s="1"/>
  <c r="F65" i="29"/>
  <c r="H74" i="1" l="1"/>
  <c r="I74" i="1" s="1"/>
  <c r="F74" i="1" l="1"/>
  <c r="B74" i="1" s="1"/>
  <c r="C74" i="1" s="1"/>
  <c r="D74" i="1" l="1"/>
  <c r="F66" i="29" s="1"/>
  <c r="D66" i="29"/>
  <c r="H75" i="1" l="1"/>
  <c r="I75" i="1" s="1"/>
  <c r="G75" i="1"/>
  <c r="F75" i="1" l="1"/>
  <c r="B75" i="1" s="1"/>
  <c r="D75" i="1"/>
  <c r="D67" i="29"/>
  <c r="C75" i="1"/>
  <c r="CP42" i="16"/>
  <c r="G76" i="1" l="1"/>
  <c r="H76" i="1"/>
  <c r="I76" i="1" s="1"/>
  <c r="F67" i="29"/>
  <c r="F76" i="1" l="1"/>
  <c r="B76" i="1" s="1"/>
  <c r="D76" i="1" l="1"/>
  <c r="D68" i="29"/>
  <c r="C76" i="1"/>
  <c r="H77" i="1" l="1"/>
  <c r="I77" i="1" s="1"/>
  <c r="G77" i="1"/>
  <c r="F68" i="29"/>
  <c r="F77" i="1" l="1"/>
  <c r="B77" i="1" s="1"/>
  <c r="D69" i="29" s="1"/>
  <c r="D77" i="1" l="1"/>
  <c r="G78" i="1" s="1"/>
  <c r="C77" i="1"/>
  <c r="F69" i="29" l="1"/>
  <c r="H78" i="1"/>
  <c r="I78" i="1" s="1"/>
  <c r="F78" i="1" l="1"/>
  <c r="B78" i="1" s="1"/>
  <c r="D78" i="1" s="1"/>
  <c r="C78" i="1" l="1"/>
  <c r="D70" i="29"/>
  <c r="G79" i="1"/>
  <c r="H79" i="1"/>
  <c r="I79" i="1" s="1"/>
  <c r="F70" i="29"/>
  <c r="F79" i="1" l="1"/>
  <c r="B79" i="1" s="1"/>
  <c r="D79" i="1" l="1"/>
  <c r="D71" i="29"/>
  <c r="C79" i="1"/>
  <c r="G80" i="1" l="1"/>
  <c r="H80" i="1"/>
  <c r="I80" i="1" s="1"/>
  <c r="F71" i="29"/>
  <c r="F80" i="1" l="1"/>
  <c r="B80" i="1" s="1"/>
  <c r="D80" i="1" l="1"/>
  <c r="D72" i="29"/>
  <c r="C80" i="1"/>
  <c r="H81" i="1" l="1"/>
  <c r="I81" i="1" s="1"/>
  <c r="F72" i="29"/>
  <c r="G81" i="1"/>
  <c r="F81" i="1" l="1"/>
  <c r="B81" i="1" s="1"/>
  <c r="D73" i="29" l="1"/>
  <c r="C81" i="1"/>
  <c r="D81" i="1"/>
  <c r="G82" i="1" l="1"/>
  <c r="H82" i="1"/>
  <c r="I82" i="1" s="1"/>
  <c r="F73" i="29"/>
  <c r="F82" i="1" l="1"/>
  <c r="B82" i="1" s="1"/>
  <c r="D74" i="29" l="1"/>
  <c r="C82" i="1"/>
  <c r="D82" i="1"/>
  <c r="F74" i="29" l="1"/>
  <c r="H83" i="1"/>
  <c r="I83" i="1" s="1"/>
  <c r="G83" i="1"/>
  <c r="F83" i="1" l="1"/>
  <c r="B83" i="1" s="1"/>
  <c r="D83" i="1" s="1"/>
  <c r="G84" i="1" s="1"/>
  <c r="D75" i="29" l="1"/>
  <c r="C83" i="1"/>
  <c r="H84" i="1"/>
  <c r="I84" i="1" s="1"/>
  <c r="F75" i="29"/>
  <c r="F84" i="1" l="1"/>
  <c r="B84" i="1" s="1"/>
  <c r="D84" i="1" s="1"/>
  <c r="G85" i="1" s="1"/>
  <c r="F76" i="29" l="1"/>
  <c r="C84" i="1"/>
  <c r="H85" i="1"/>
  <c r="I85" i="1" s="1"/>
  <c r="D76" i="29"/>
  <c r="F85" i="1" l="1"/>
  <c r="B85" i="1" s="1"/>
  <c r="C85" i="1" s="1"/>
  <c r="D85" i="1" l="1"/>
  <c r="D77" i="29"/>
  <c r="H86" i="1" l="1"/>
  <c r="I86" i="1" s="1"/>
  <c r="F77" i="29"/>
  <c r="G86" i="1"/>
  <c r="F86" i="1" l="1"/>
  <c r="B86" i="1" s="1"/>
  <c r="C86" i="1" l="1"/>
  <c r="D78" i="29"/>
  <c r="D86" i="1"/>
  <c r="F78" i="29" l="1"/>
  <c r="H87" i="1"/>
  <c r="I87" i="1" s="1"/>
  <c r="G87" i="1"/>
  <c r="F87" i="1" s="1"/>
  <c r="B87" i="1" s="1"/>
  <c r="D87" i="1" l="1"/>
  <c r="C87" i="1"/>
  <c r="D79" i="29"/>
  <c r="G88" i="1" l="1"/>
  <c r="F79" i="29"/>
  <c r="H88" i="1"/>
  <c r="I88" i="1" s="1"/>
  <c r="F88" i="1" l="1"/>
  <c r="B88" i="1" s="1"/>
  <c r="D80" i="29" l="1"/>
  <c r="C88" i="1"/>
  <c r="D88" i="1"/>
  <c r="G89" i="1" l="1"/>
  <c r="H89" i="1"/>
  <c r="I89" i="1" s="1"/>
  <c r="F80" i="29"/>
  <c r="F89" i="1" l="1"/>
  <c r="B89" i="1" s="1"/>
  <c r="C89" i="1" l="1"/>
  <c r="D81" i="29"/>
  <c r="D89" i="1"/>
  <c r="G90" i="1" l="1"/>
  <c r="F81" i="29"/>
  <c r="H90" i="1"/>
  <c r="I90" i="1" s="1"/>
  <c r="F90" i="1" l="1"/>
  <c r="B90" i="1" s="1"/>
  <c r="D90" i="1" l="1"/>
  <c r="F82" i="29" s="1"/>
  <c r="D82" i="29"/>
  <c r="C90" i="1"/>
</calcChain>
</file>

<file path=xl/comments1.xml><?xml version="1.0" encoding="utf-8"?>
<comments xmlns="http://schemas.openxmlformats.org/spreadsheetml/2006/main">
  <authors>
    <author>Administrator</author>
  </authors>
  <commentList>
    <comment ref="H36" authorId="0" shapeId="0">
      <text>
        <r>
          <rPr>
            <sz val="9"/>
            <color indexed="81"/>
            <rFont val="Tahoma"/>
            <charset val="1"/>
          </rPr>
          <t xml:space="preserve">This cell contains a recommended formula for this parameter based on other user inputs. The formula may be overwritten by the user and a desired value entered.
</t>
        </r>
      </text>
    </comment>
  </commentList>
</comments>
</file>

<file path=xl/sharedStrings.xml><?xml version="1.0" encoding="utf-8"?>
<sst xmlns="http://schemas.openxmlformats.org/spreadsheetml/2006/main" count="947" uniqueCount="338">
  <si>
    <t xml:space="preserve">Year </t>
  </si>
  <si>
    <t>$ Health Cost</t>
  </si>
  <si>
    <t xml:space="preserve">%  Health </t>
  </si>
  <si>
    <t>Baseline</t>
  </si>
  <si>
    <t>Assumptions</t>
  </si>
  <si>
    <t xml:space="preserve">Baseline Assumption  </t>
  </si>
  <si>
    <t>Inflation</t>
  </si>
  <si>
    <t xml:space="preserve">Real GDP </t>
  </si>
  <si>
    <t>Annual</t>
  </si>
  <si>
    <t>(per capita)</t>
  </si>
  <si>
    <t>Baseline Assumptions</t>
  </si>
  <si>
    <t>Suggested range</t>
  </si>
  <si>
    <t>User Input for Years 2025+</t>
  </si>
  <si>
    <t>User</t>
  </si>
  <si>
    <t>Input</t>
  </si>
  <si>
    <t>Share of GDP (%)</t>
  </si>
  <si>
    <t xml:space="preserve">       PROJECTION MATRIX</t>
  </si>
  <si>
    <t>(arbitrary)</t>
  </si>
  <si>
    <t>(input cells)</t>
  </si>
  <si>
    <t>CIHI estimated</t>
  </si>
  <si>
    <t>(-2.3-3.6)</t>
  </si>
  <si>
    <t>(1.3~6.4)</t>
  </si>
  <si>
    <t>(-0.6-3.1)</t>
  </si>
  <si>
    <t>Year</t>
  </si>
  <si>
    <t xml:space="preserve">Baseline </t>
  </si>
  <si>
    <t>Growth</t>
  </si>
  <si>
    <t xml:space="preserve">Excess </t>
  </si>
  <si>
    <t>(calculated)</t>
  </si>
  <si>
    <t>STEP 4 (optional) - INPUT DESIRED CAPACITY CONSTRAINT ASSUMPTIONS</t>
  </si>
  <si>
    <t>Health share in GDP</t>
  </si>
  <si>
    <t>STEP 3 - INPUT LONG RUN (2025 AND FOLLOWING) ANNUAL GROWTH ASSUMPTIONS</t>
  </si>
  <si>
    <t>Note:  (1) Per capita health care cost will grow steadily at the above rate unless a share restriction is imposed in step 4.</t>
  </si>
  <si>
    <t xml:space="preserve">          (2) Health care cost growth rates for 2020-2024 are estimated by linear interpolation.</t>
  </si>
  <si>
    <t>Expected health care share of GDP in 2020</t>
  </si>
  <si>
    <t>Resistance share (RS) of health care expenditure in provincial budgets</t>
  </si>
  <si>
    <t>Number of years for EG to reach zero after hitting RS</t>
  </si>
  <si>
    <t xml:space="preserve">For baseline results, leave numbers unchanged; for alternative projections, change values in the blue shaded cells. </t>
  </si>
  <si>
    <t>STEP 1 - INPUT SHORT TERM (2014-2019) GROWTH IN PER CAPITA TOTAL HEALTH CARE COST</t>
  </si>
  <si>
    <t>Growth in per capita  health care cost</t>
  </si>
  <si>
    <t>adjusted excess</t>
  </si>
  <si>
    <t>Share resistance factor</t>
  </si>
  <si>
    <t># of years for EG to reach 0 after hitting RS</t>
  </si>
  <si>
    <t>Dummy for EG=0</t>
  </si>
  <si>
    <t>Short-term % growth model  Projection</t>
  </si>
  <si>
    <t># of year projection</t>
  </si>
  <si>
    <t>00</t>
  </si>
  <si>
    <t>01</t>
  </si>
  <si>
    <t>02</t>
  </si>
  <si>
    <t>03</t>
  </si>
  <si>
    <t>04</t>
  </si>
  <si>
    <t>05</t>
  </si>
  <si>
    <t>06</t>
  </si>
  <si>
    <t>07</t>
  </si>
  <si>
    <t>08</t>
  </si>
  <si>
    <t>09</t>
  </si>
  <si>
    <t xml:space="preserve">N.L.       </t>
  </si>
  <si>
    <t xml:space="preserve">N.B.      </t>
  </si>
  <si>
    <t xml:space="preserve">Que.     </t>
  </si>
  <si>
    <t>Ont.</t>
  </si>
  <si>
    <t>Man.</t>
  </si>
  <si>
    <t>Sask.</t>
  </si>
  <si>
    <t xml:space="preserve">2014 f </t>
  </si>
  <si>
    <t xml:space="preserve">2015 f </t>
  </si>
  <si>
    <t>Canada</t>
  </si>
  <si>
    <t xml:space="preserve">N.S.        </t>
  </si>
  <si>
    <t xml:space="preserve">Alta.       </t>
  </si>
  <si>
    <t xml:space="preserve">B.C.       </t>
  </si>
  <si>
    <t>N.L.</t>
  </si>
  <si>
    <t>P.E.I.</t>
  </si>
  <si>
    <t>N.S.</t>
  </si>
  <si>
    <t>N.B.</t>
  </si>
  <si>
    <t>Que.</t>
  </si>
  <si>
    <t>Alta.</t>
  </si>
  <si>
    <t>B.C.</t>
  </si>
  <si>
    <t xml:space="preserve">Terr. </t>
  </si>
  <si>
    <t>Per capita health expenditure reatio (NS/CA)</t>
  </si>
  <si>
    <t>Per capita health expenditure reatio (QC/CA)</t>
  </si>
  <si>
    <t>Per capita health expenditure reatio (ON/CA)</t>
  </si>
  <si>
    <t>Avg. over 15 years</t>
  </si>
  <si>
    <t xml:space="preserve">S_N.L.       </t>
  </si>
  <si>
    <r>
      <rPr>
        <b/>
        <sz val="11"/>
        <color rgb="FFFFFFFF"/>
        <rFont val="Calibri"/>
        <family val="2"/>
      </rPr>
      <t>Ŝ</t>
    </r>
    <r>
      <rPr>
        <b/>
        <sz val="11"/>
        <color rgb="FFFFFFFF"/>
        <rFont val="Arial"/>
        <family val="2"/>
      </rPr>
      <t>_N.L</t>
    </r>
  </si>
  <si>
    <r>
      <rPr>
        <b/>
        <sz val="11"/>
        <color rgb="FFFFFFFF"/>
        <rFont val="Calibri"/>
        <family val="2"/>
      </rPr>
      <t>Ŝ</t>
    </r>
    <r>
      <rPr>
        <b/>
        <sz val="11"/>
        <color rgb="FFFFFFFF"/>
        <rFont val="Arial"/>
        <family val="2"/>
      </rPr>
      <t>_PEI</t>
    </r>
  </si>
  <si>
    <r>
      <rPr>
        <b/>
        <sz val="11"/>
        <color rgb="FFFFFFFF"/>
        <rFont val="Calibri"/>
        <family val="2"/>
      </rPr>
      <t>Ŝ</t>
    </r>
    <r>
      <rPr>
        <b/>
        <sz val="11"/>
        <color rgb="FFFFFFFF"/>
        <rFont val="Arial"/>
        <family val="2"/>
      </rPr>
      <t>_N.S</t>
    </r>
  </si>
  <si>
    <r>
      <rPr>
        <b/>
        <sz val="11"/>
        <color rgb="FFFFFFFF"/>
        <rFont val="Calibri"/>
        <family val="2"/>
      </rPr>
      <t>Ŝ</t>
    </r>
    <r>
      <rPr>
        <b/>
        <sz val="11"/>
        <color rgb="FFFFFFFF"/>
        <rFont val="Arial"/>
        <family val="2"/>
      </rPr>
      <t>_N.B</t>
    </r>
  </si>
  <si>
    <r>
      <rPr>
        <b/>
        <sz val="11"/>
        <color rgb="FFFFFFFF"/>
        <rFont val="Calibri"/>
        <family val="2"/>
      </rPr>
      <t>Ŝ</t>
    </r>
    <r>
      <rPr>
        <b/>
        <sz val="11"/>
        <color rgb="FFFFFFFF"/>
        <rFont val="Arial"/>
        <family val="2"/>
      </rPr>
      <t>_QC</t>
    </r>
  </si>
  <si>
    <r>
      <rPr>
        <b/>
        <sz val="11"/>
        <color rgb="FFFFFFFF"/>
        <rFont val="Calibri"/>
        <family val="2"/>
      </rPr>
      <t>Ŝ</t>
    </r>
    <r>
      <rPr>
        <b/>
        <sz val="11"/>
        <color rgb="FFFFFFFF"/>
        <rFont val="Arial"/>
        <family val="2"/>
      </rPr>
      <t>_ON</t>
    </r>
  </si>
  <si>
    <r>
      <rPr>
        <b/>
        <sz val="11"/>
        <color rgb="FFFFFFFF"/>
        <rFont val="Calibri"/>
        <family val="2"/>
      </rPr>
      <t>Ŝ</t>
    </r>
    <r>
      <rPr>
        <b/>
        <sz val="11"/>
        <color rgb="FFFFFFFF"/>
        <rFont val="Arial"/>
        <family val="2"/>
      </rPr>
      <t>_MA</t>
    </r>
  </si>
  <si>
    <r>
      <rPr>
        <b/>
        <sz val="11"/>
        <color rgb="FFFFFFFF"/>
        <rFont val="Calibri"/>
        <family val="2"/>
      </rPr>
      <t>Ŝ</t>
    </r>
    <r>
      <rPr>
        <b/>
        <sz val="11"/>
        <color rgb="FFFFFFFF"/>
        <rFont val="Arial"/>
        <family val="2"/>
      </rPr>
      <t>_SK</t>
    </r>
  </si>
  <si>
    <r>
      <rPr>
        <b/>
        <sz val="11"/>
        <color rgb="FFFFFFFF"/>
        <rFont val="Calibri"/>
        <family val="2"/>
      </rPr>
      <t>Ŝ</t>
    </r>
    <r>
      <rPr>
        <b/>
        <sz val="11"/>
        <color rgb="FFFFFFFF"/>
        <rFont val="Arial"/>
        <family val="2"/>
      </rPr>
      <t>_AB</t>
    </r>
  </si>
  <si>
    <r>
      <rPr>
        <b/>
        <sz val="11"/>
        <color rgb="FFFFFFFF"/>
        <rFont val="Calibri"/>
        <family val="2"/>
      </rPr>
      <t>Ŝ</t>
    </r>
    <r>
      <rPr>
        <b/>
        <sz val="11"/>
        <color rgb="FFFFFFFF"/>
        <rFont val="Arial"/>
        <family val="2"/>
      </rPr>
      <t>_BC</t>
    </r>
  </si>
  <si>
    <r>
      <rPr>
        <b/>
        <sz val="11"/>
        <color rgb="FFFFFFFF"/>
        <rFont val="Calibri"/>
        <family val="2"/>
      </rPr>
      <t>Ŝ</t>
    </r>
    <r>
      <rPr>
        <b/>
        <sz val="11"/>
        <color rgb="FFFFFFFF"/>
        <rFont val="Arial"/>
        <family val="2"/>
      </rPr>
      <t>_TERR</t>
    </r>
  </si>
  <si>
    <t>Table: Share  of provincial health expenditure</t>
  </si>
  <si>
    <t xml:space="preserve">S_P.E.I.       </t>
  </si>
  <si>
    <t xml:space="preserve">S_N.S.        </t>
  </si>
  <si>
    <t xml:space="preserve">S_N.B.      </t>
  </si>
  <si>
    <t xml:space="preserve">S_QC.     </t>
  </si>
  <si>
    <t>S_ON</t>
  </si>
  <si>
    <t>S_MA</t>
  </si>
  <si>
    <t>S_SK</t>
  </si>
  <si>
    <t xml:space="preserve">S_AB     </t>
  </si>
  <si>
    <t xml:space="preserve">S_BC    </t>
  </si>
  <si>
    <t xml:space="preserve">S_Terr. </t>
  </si>
  <si>
    <t>Population Ratio (NL/CA)</t>
  </si>
  <si>
    <t>Per capita health expenditure ratio (NL/CA)</t>
  </si>
  <si>
    <t>Per capita health expenditure ratio (PEI/CA)</t>
  </si>
  <si>
    <t>Population Ratio (PEI/CA)</t>
  </si>
  <si>
    <t>Population Ratio (NS/CA)</t>
  </si>
  <si>
    <t>Per capita health expenditure ratio (NB/CA)</t>
  </si>
  <si>
    <t>Population Ratio (NB/CA)</t>
  </si>
  <si>
    <t>Population Ratio (QC/CA)</t>
  </si>
  <si>
    <t>Population Ratio (ON/CA)</t>
  </si>
  <si>
    <t>Population Ratio (MA/CA)</t>
  </si>
  <si>
    <t>Population Ratio (SK/CA)</t>
  </si>
  <si>
    <t>Per capita health expenditure ratio (MA/CA)</t>
  </si>
  <si>
    <t>Per capita health expenditure ratio (SK/CA)</t>
  </si>
  <si>
    <t>Per capita health expenditure ratio (AB/CA)</t>
  </si>
  <si>
    <t>Population Ratio (AB/CA)</t>
  </si>
  <si>
    <t>Per capita health expenditure ratio (BC/CA)</t>
  </si>
  <si>
    <t>Population Ratio (BC/CA)</t>
  </si>
  <si>
    <t>Population Ratio (TERR./CA)</t>
  </si>
  <si>
    <t>Per capita health expenditure ratio (TERR/CA)</t>
  </si>
  <si>
    <t xml:space="preserve">Growth Rate of Per capita Health Expenditure Ratio (province/nation): </t>
  </si>
  <si>
    <t>Share of province population</t>
  </si>
  <si>
    <t>NFL</t>
  </si>
  <si>
    <t>PEI</t>
  </si>
  <si>
    <t>NS</t>
  </si>
  <si>
    <t>NB</t>
  </si>
  <si>
    <t>QC</t>
  </si>
  <si>
    <t>ON</t>
  </si>
  <si>
    <t>MB</t>
  </si>
  <si>
    <t>SK</t>
  </si>
  <si>
    <t>AB</t>
  </si>
  <si>
    <t>BC</t>
  </si>
  <si>
    <t>TERR.</t>
  </si>
  <si>
    <t>Per capita NL health cost</t>
  </si>
  <si>
    <t>NL share %</t>
  </si>
  <si>
    <t>Per capita PEI health cost</t>
  </si>
  <si>
    <t>PEI share %</t>
  </si>
  <si>
    <t>Per capita NS health cost</t>
  </si>
  <si>
    <t>NS share %</t>
  </si>
  <si>
    <t>Per capita NB health cost</t>
  </si>
  <si>
    <t>NB share %</t>
  </si>
  <si>
    <t>QC share %</t>
  </si>
  <si>
    <t>Per capita QC health cost</t>
  </si>
  <si>
    <t>Per capita ON health cost</t>
  </si>
  <si>
    <t>ON share %</t>
  </si>
  <si>
    <t>Per capita MA health cost</t>
  </si>
  <si>
    <t>MA share %</t>
  </si>
  <si>
    <t>Per capita SK health cost</t>
  </si>
  <si>
    <t>SK share %</t>
  </si>
  <si>
    <t>Per capita AB health cost</t>
  </si>
  <si>
    <t>AB share %</t>
  </si>
  <si>
    <t>Per capita BC health cost</t>
  </si>
  <si>
    <t>BC share %</t>
  </si>
  <si>
    <t>Per capita Terr. health cost</t>
  </si>
  <si>
    <t>Terr. share %</t>
  </si>
  <si>
    <t>Hospitals</t>
  </si>
  <si>
    <t>Other Institutions</t>
  </si>
  <si>
    <t>Physicians</t>
  </si>
  <si>
    <t>Other Professionals</t>
  </si>
  <si>
    <t>Drugs</t>
  </si>
  <si>
    <t>Capital</t>
  </si>
  <si>
    <t>Public Health</t>
  </si>
  <si>
    <t>Administration</t>
  </si>
  <si>
    <t>Other Health Spending</t>
  </si>
  <si>
    <t>Total</t>
  </si>
  <si>
    <t>population ( 3 TERR. Combined)</t>
  </si>
  <si>
    <t xml:space="preserve"># of years adjustment: </t>
  </si>
  <si>
    <t>Assumed shares after 10 years</t>
  </si>
  <si>
    <t>Initial Aspn</t>
  </si>
  <si>
    <t>Adjusted</t>
  </si>
  <si>
    <t>Basis</t>
  </si>
  <si>
    <t>Hospital</t>
  </si>
  <si>
    <t>Approx latest level</t>
  </si>
  <si>
    <t>Other Inst</t>
  </si>
  <si>
    <t>L-t average</t>
  </si>
  <si>
    <t>D&amp;V</t>
  </si>
  <si>
    <t>15-yr average</t>
  </si>
  <si>
    <t>Phase out trend over 10 years</t>
  </si>
  <si>
    <t>All other</t>
  </si>
  <si>
    <t>Approx last 15 yrs</t>
  </si>
  <si>
    <t>All others</t>
  </si>
  <si>
    <t xml:space="preserve">Hospital </t>
  </si>
  <si>
    <t xml:space="preserve">Other Inst </t>
  </si>
  <si>
    <t xml:space="preserve">P.E.I       </t>
  </si>
  <si>
    <t>Pr Drugs</t>
  </si>
  <si>
    <t>NonPr Drugs</t>
  </si>
  <si>
    <t xml:space="preserve">Share of Hospital </t>
  </si>
  <si>
    <t>$ hosptial cost</t>
  </si>
  <si>
    <t>Annual growth rate in Hosptial cost (%)</t>
  </si>
  <si>
    <t xml:space="preserve">Share of other institution </t>
  </si>
  <si>
    <t>$ Other institution</t>
  </si>
  <si>
    <t>Annual growth rate of other institution  cost  (%)</t>
  </si>
  <si>
    <t>$ dental and vision</t>
  </si>
  <si>
    <t>Annual growth rate of dental and vision cost  (%)</t>
  </si>
  <si>
    <t>Share of  prescribed drug</t>
  </si>
  <si>
    <t>$  Prescribed drug</t>
  </si>
  <si>
    <t>Share of Not prescribed drug</t>
  </si>
  <si>
    <t>$  Not Prescribed drug</t>
  </si>
  <si>
    <t xml:space="preserve">Share of Physican </t>
  </si>
  <si>
    <t>$ Physician</t>
  </si>
  <si>
    <t>Annual growth rate of physican cost  (%)</t>
  </si>
  <si>
    <t xml:space="preserve">Share of Other cost </t>
  </si>
  <si>
    <t>$ Other cost</t>
  </si>
  <si>
    <t>Annual growth rate of Other cost(%)</t>
  </si>
  <si>
    <t>sum of projected share</t>
  </si>
  <si>
    <t>hosp</t>
  </si>
  <si>
    <r>
      <rPr>
        <b/>
        <sz val="11"/>
        <color theme="1"/>
        <rFont val="Calibri"/>
        <family val="2"/>
      </rPr>
      <t>Ŝ</t>
    </r>
    <r>
      <rPr>
        <b/>
        <sz val="11"/>
        <color theme="1"/>
        <rFont val="Arial"/>
        <family val="2"/>
      </rPr>
      <t>_hosp</t>
    </r>
  </si>
  <si>
    <t>oth_inst</t>
  </si>
  <si>
    <r>
      <rPr>
        <b/>
        <sz val="11"/>
        <color rgb="FF00B050"/>
        <rFont val="Calibri"/>
        <family val="2"/>
      </rPr>
      <t>Ŝ</t>
    </r>
    <r>
      <rPr>
        <b/>
        <sz val="11"/>
        <color rgb="FF00B050"/>
        <rFont val="Arial"/>
        <family val="2"/>
      </rPr>
      <t>_oth_inst</t>
    </r>
  </si>
  <si>
    <r>
      <rPr>
        <b/>
        <sz val="11"/>
        <color rgb="FFFF0000"/>
        <rFont val="Calibri"/>
        <family val="2"/>
      </rPr>
      <t>Ŝ</t>
    </r>
    <r>
      <rPr>
        <b/>
        <sz val="11"/>
        <color rgb="FFFF0000"/>
        <rFont val="Arial"/>
        <family val="2"/>
      </rPr>
      <t>_D&amp;V</t>
    </r>
  </si>
  <si>
    <t>s_pdrug</t>
  </si>
  <si>
    <r>
      <rPr>
        <b/>
        <sz val="11"/>
        <color rgb="FF7030A0"/>
        <rFont val="Calibri"/>
        <family val="2"/>
      </rPr>
      <t>Ŝ</t>
    </r>
    <r>
      <rPr>
        <b/>
        <sz val="11"/>
        <color rgb="FF7030A0"/>
        <rFont val="Arial"/>
        <family val="2"/>
      </rPr>
      <t>_pdrug</t>
    </r>
  </si>
  <si>
    <t>s_npdrug</t>
  </si>
  <si>
    <r>
      <rPr>
        <b/>
        <sz val="11"/>
        <color rgb="FF0000FF"/>
        <rFont val="Calibri"/>
        <family val="2"/>
      </rPr>
      <t>Ŝ</t>
    </r>
    <r>
      <rPr>
        <b/>
        <sz val="11"/>
        <color rgb="FF0000FF"/>
        <rFont val="Arial"/>
        <family val="2"/>
      </rPr>
      <t>_npdrug</t>
    </r>
  </si>
  <si>
    <t>s_MD</t>
  </si>
  <si>
    <r>
      <rPr>
        <b/>
        <sz val="11"/>
        <color rgb="FF00B0F0"/>
        <rFont val="Calibri"/>
        <family val="2"/>
      </rPr>
      <t>Ŝ</t>
    </r>
    <r>
      <rPr>
        <b/>
        <sz val="11"/>
        <color rgb="FF00B0F0"/>
        <rFont val="Arial"/>
        <family val="2"/>
      </rPr>
      <t>_MD</t>
    </r>
  </si>
  <si>
    <t>s_other</t>
  </si>
  <si>
    <r>
      <rPr>
        <b/>
        <sz val="11"/>
        <color rgb="FFC00000"/>
        <rFont val="Calibri"/>
        <family val="2"/>
      </rPr>
      <t>Ŝ</t>
    </r>
    <r>
      <rPr>
        <b/>
        <sz val="11"/>
        <color rgb="FFC00000"/>
        <rFont val="Arial"/>
        <family val="2"/>
      </rPr>
      <t>_other</t>
    </r>
  </si>
  <si>
    <t>Province share by type of service (%)</t>
  </si>
  <si>
    <t>prescribed Drugs</t>
  </si>
  <si>
    <t>Non-prescribed Drugs</t>
  </si>
  <si>
    <t>Share of dental and vision</t>
  </si>
  <si>
    <t>sum</t>
  </si>
  <si>
    <t>Drug</t>
  </si>
  <si>
    <t>All Others</t>
  </si>
  <si>
    <t xml:space="preserve">NS      </t>
  </si>
  <si>
    <t xml:space="preserve">NB      </t>
  </si>
  <si>
    <t xml:space="preserve">QC     </t>
  </si>
  <si>
    <t xml:space="preserve">ON    </t>
  </si>
  <si>
    <t xml:space="preserve">MA   </t>
  </si>
  <si>
    <t xml:space="preserve">SK       </t>
  </si>
  <si>
    <t xml:space="preserve">AB     </t>
  </si>
  <si>
    <t xml:space="preserve">BC    </t>
  </si>
  <si>
    <t xml:space="preserve">Terr.    </t>
  </si>
  <si>
    <t>Sum</t>
  </si>
  <si>
    <t>v</t>
  </si>
  <si>
    <t xml:space="preserve"># of years for Growth Rate of per capita heath cost ratio Convergence to Zero: </t>
  </si>
  <si>
    <t>Initial Aspn.</t>
  </si>
  <si>
    <t>Annual growth rate in HCE (%)</t>
  </si>
  <si>
    <t>Annual growth rate of non-prsb.drug  (%)</t>
  </si>
  <si>
    <t>Annual growth rate of Prsb.drug cost  (%)</t>
  </si>
  <si>
    <t>Private Share</t>
  </si>
  <si>
    <t>User Input</t>
  </si>
  <si>
    <t>suggested range</t>
  </si>
  <si>
    <t>(8.9, 10.7)</t>
  </si>
  <si>
    <t>(23.2, 29.7)</t>
  </si>
  <si>
    <t>(84.4, 92.5)</t>
  </si>
  <si>
    <t>(52.4, 57.8)</t>
  </si>
  <si>
    <t>(0.9, 1.7)</t>
  </si>
  <si>
    <t>(16.1, 23.2)</t>
  </si>
  <si>
    <t>$ private hospital cost</t>
  </si>
  <si>
    <t>$ Private Other institution</t>
  </si>
  <si>
    <t>$ Private dental and vision</t>
  </si>
  <si>
    <t>$  Private Prescribed drug</t>
  </si>
  <si>
    <t>$ Private Physician</t>
  </si>
  <si>
    <t>$ Private Other cost</t>
  </si>
  <si>
    <t>Phosp</t>
  </si>
  <si>
    <t>Ŝ_Phosp</t>
  </si>
  <si>
    <t>Poth_inst</t>
  </si>
  <si>
    <t>Ŝ_Poth_inst</t>
  </si>
  <si>
    <t>s_PMD</t>
  </si>
  <si>
    <t>Ŝ_PMD</t>
  </si>
  <si>
    <t>PD&amp;oth</t>
  </si>
  <si>
    <t>Ŝ_PD&amp;oth</t>
  </si>
  <si>
    <t>s_Ppdrug</t>
  </si>
  <si>
    <t>Ŝ_Ppdrug</t>
  </si>
  <si>
    <t>s_Pother</t>
  </si>
  <si>
    <t>Ŝ_Pother</t>
  </si>
  <si>
    <t>Annual growth in p. hosp</t>
  </si>
  <si>
    <t>Annual growth in p. othInst.</t>
  </si>
  <si>
    <t>Annual growth in p. D&amp;V</t>
  </si>
  <si>
    <t>Annual growth in p. prsb.drug</t>
  </si>
  <si>
    <t>Annual growth in p. physican</t>
  </si>
  <si>
    <t>Annual growth in p.  Others</t>
  </si>
  <si>
    <t>Annual growth rate in NL (%)</t>
  </si>
  <si>
    <t>Annual growth rate in PEI(%)</t>
  </si>
  <si>
    <t>Annual growth rate in NS (%)</t>
  </si>
  <si>
    <t>Annual growth rate in NB (%)</t>
  </si>
  <si>
    <t>Annual growth rate in QC (%)</t>
  </si>
  <si>
    <t>Annual growth rate in ON(%)</t>
  </si>
  <si>
    <t>Annual growth rate in MA (%)</t>
  </si>
  <si>
    <t>Annual growth rate in Terr. (%)</t>
  </si>
  <si>
    <t>Annual growth rate in BC(%)</t>
  </si>
  <si>
    <t>Annual growth rate in AB(%)</t>
  </si>
  <si>
    <t>Annual growth by type of services in  NL (%)</t>
  </si>
  <si>
    <t>Annual growth by type of services in  PEI (%)</t>
  </si>
  <si>
    <t>Annual growth by type of services in  NS (%)</t>
  </si>
  <si>
    <t>Annual growth by type of services in  NB (%)</t>
  </si>
  <si>
    <t>Annual growth by type of services in  QC (%)</t>
  </si>
  <si>
    <t>Annual growth by type of services in  ON (%)</t>
  </si>
  <si>
    <t>Annual growth by type of services in  MA (%)</t>
  </si>
  <si>
    <t>Annual growth by type of services in  SK (%)</t>
  </si>
  <si>
    <t>Annual growth by type of services in  AB(%)</t>
  </si>
  <si>
    <t>Annual growth by type of services in  BC (%)</t>
  </si>
  <si>
    <t>Annual growth by type of services in  TERR. (%)</t>
  </si>
  <si>
    <t>NonPr Drug</t>
  </si>
  <si>
    <t>Resistance share</t>
  </si>
  <si>
    <t xml:space="preserve">STEP 2 - HEALTH CARE SHARE OF GDP IN BASE YEAR (2014): </t>
  </si>
  <si>
    <t>YEAR</t>
  </si>
  <si>
    <t xml:space="preserve">Sources: </t>
  </si>
  <si>
    <t>% HCE</t>
  </si>
  <si>
    <t>Linear interpolation</t>
  </si>
  <si>
    <t>long-term model</t>
  </si>
  <si>
    <t xml:space="preserve">    "  "</t>
  </si>
  <si>
    <t>Finance Canada projection and short-term growth model or use estimates</t>
  </si>
  <si>
    <t>Starting value from CIHI</t>
  </si>
  <si>
    <t>What the USER can do with this model</t>
  </si>
  <si>
    <t>1)  Use model "as is" to provide baseline estimate of future medical cost increases for 2020-2075.</t>
  </si>
  <si>
    <t>2)  Change % increases for years 2015 to 2019 to reflect special conditions or better information.</t>
  </si>
  <si>
    <t>4)  Examine the long-run cost impact of faster or slower technological advance.</t>
  </si>
  <si>
    <t>5)  Perform basic "what if" analysis.</t>
  </si>
  <si>
    <t>3)  Changes the number of years it will take to reach the ultimate trend rate.</t>
  </si>
  <si>
    <t>The McMaster model provides long-run (2050 and beyond) forecasts of health care spending at the aggregate level for Canada as a whole and for each of the provinces. The baseline version, built as an Excel spreadsheet, has forecasts for total health care spending at the all-Canadian level based on standard assumptions (or parameters) relating to,</t>
  </si>
  <si>
    <t xml:space="preserve">Income and price are the main drivers of health care spending. There are many other drivers such as population aging, disease prevalence, policy decisions, and technical progress but the McMaster model does not attempt to predict each of these separately. Economic theory is not able to say how each taken separately would affect long-run spending and it is impossible to disentangle their effects in time series analyses. Therefore, the McMaster model combines all these drivers into an Excess Growth factor (EG), which is a residual, reflecting the share that individuals choose to allocate to health care based on their preferences and what technical progress makes available to them. EG has been positive most of the time since 1960, in Canada as in all other OECD countries, implying that the share of health care spending in GDP has increased. </t>
  </si>
  <si>
    <t>The McMaster model combines the empirical observation of a positive EG with the logical necessity of steady state in the long run by making the assumption of government intervention to reduce the rate at which health care costs increase after a threshold of provincial government budget share has been reached. If the forecast value falls below the threshold, called the Resistance Share or RS, the value of EG for the following year will be determined by the empirical forecast (time series based on the initial year). However, if it is above (or equal to) the RS, two things happen:</t>
  </si>
  <si>
    <t>Given the long-term trend for Canada as a whole, the McMaster model can be used to generate forecasts by type of service, type of payer, and province. Again, it is logically impossible for any one category of expenditure to continue indefinitely to grow faster than the central trend; otherwise it would eventually eat up the entire Canadian health care budget.</t>
  </si>
  <si>
    <t>When the grade-down period is over, the rate of growth of health care spending is the same as the sum of the rates of growth of income and inflation; thus, in the steady state, the share of health care in GDP remains constant</t>
  </si>
  <si>
    <t>It provides details of model construction, sources and baseline values evaluated by an expert group of health actuaries, a review of research in the area, an assessment of accuracy and uncertainty, notes and references.  The model will be updated annually to reflect actual healthcare cost experience.</t>
  </si>
  <si>
    <t>a)       the rate of growth of total health care spending in the short run (five years); and</t>
  </si>
  <si>
    <t>b)      the most plausible combination of drivers of (and checks on) the growth of spending in the longer run.</t>
  </si>
  <si>
    <t>1.       spending is decreased in the following years by a fraction (modifiable by the user), and</t>
  </si>
  <si>
    <t>2.       the EG is phased out (brought down to 0) over a given period of time, called the grade-down period which is set at 10 years in the baseline scenario (but modifiable by the user).</t>
  </si>
  <si>
    <r>
      <t xml:space="preserve">The forecasts for rates during the first five years (2015 to 2019) must reflect </t>
    </r>
    <r>
      <rPr>
        <b/>
        <sz val="12"/>
        <rFont val="Times New Roman"/>
        <family val="1"/>
      </rPr>
      <t xml:space="preserve">national </t>
    </r>
    <r>
      <rPr>
        <sz val="12"/>
        <rFont val="Times New Roman"/>
        <family val="1"/>
      </rPr>
      <t>short-term rates and are not plan specific rates.  The national rates included in the baseline scenario can be changed by the user to reflect their perception, potentially based on more recent information than at the time of writing, on national trends (but not plan specific trends).  The national short-term forecasts condition the long-term forecasts due to the iterative nature of the projection. The focus of this model is on the forecast of long run costs, rather than particular short-run variations or local conditions. However, it is important that a long-run model have a neutral set of short- and mid-term forecasts as a baseline.  Actuaries will need to use their local information and actuarial skills to establish the appropriate short-term health care cost trend forecasts for the first five years as well as the convergence of these rates to the central long run trend to reflect the particulars of the specific groups, benefit packages, regional markets or providers for the plan being valued.</t>
    </r>
  </si>
  <si>
    <t>McMaster Model Materials</t>
  </si>
  <si>
    <t>McMaster Model: Long-Term Health Care Cost Trends in Canada V2016a</t>
  </si>
  <si>
    <t>Model Forecasts of Total Health Care Spending for Canada V2016a</t>
  </si>
  <si>
    <t>Calculation of Annual Growth Rates in Total</t>
  </si>
  <si>
    <t>Calculation of Annual Growth Rates for Each Province</t>
  </si>
  <si>
    <t>Calculation of Annual Growth Rates for Provincial Spending by Types of Service</t>
  </si>
  <si>
    <t xml:space="preserve">Calculation of Annual Growth Rates for Each Type of Service </t>
  </si>
  <si>
    <t xml:space="preserve">Note: Baseline is based on the average of latest 10 yrs. Suggested range is the min. and max. values of latest 30 years. </t>
  </si>
  <si>
    <t>Calculation of Annual Growth Rates for Each Type of Service by Payer</t>
  </si>
  <si>
    <t>Calculation of Annual Growth Rates for Provincial Spending by Types of Service by Payer</t>
  </si>
  <si>
    <r>
      <rPr>
        <b/>
        <i/>
        <u/>
        <sz val="12"/>
        <color theme="1"/>
        <rFont val="Times New Roman"/>
        <family val="1"/>
      </rPr>
      <t>User Guide, Technical Manual &amp; Documentation</t>
    </r>
    <r>
      <rPr>
        <sz val="12"/>
        <color theme="1"/>
        <rFont val="Times New Roman"/>
        <family val="1"/>
      </rPr>
      <t xml:space="preserve"> for this model available on the CIA and SOA websites.</t>
    </r>
  </si>
  <si>
    <t xml:space="preserve">Inflation </t>
  </si>
  <si>
    <t>Real GDP per capita</t>
  </si>
  <si>
    <t>Excess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</si>
</sst>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00_-;\-* #,##0.00_-;_-* &quot;-&quot;??_-;_-@_-"/>
    <numFmt numFmtId="165" formatCode="&quot;$&quot;#,##0"/>
    <numFmt numFmtId="166" formatCode="0.0%"/>
    <numFmt numFmtId="167" formatCode=".000"/>
    <numFmt numFmtId="168" formatCode=".0"/>
    <numFmt numFmtId="169" formatCode="_(&quot;$&quot;* #,##0_);_(&quot;$&quot;* \(#,##0\);_(&quot;$&quot;* &quot;-&quot;??_);_(@_)"/>
    <numFmt numFmtId="170" formatCode="#,##0.0"/>
    <numFmt numFmtId="171" formatCode="0.000"/>
    <numFmt numFmtId="172" formatCode="0.0"/>
    <numFmt numFmtId="173" formatCode="_(* #,##0.0_);_(* \(#,##0.0\);_(* &quot;-&quot;??_);_(@_)"/>
  </numFmts>
  <fonts count="106">
    <font>
      <sz val="11"/>
      <color theme="1"/>
      <name val="Calibri"/>
      <family val="2"/>
      <scheme val="minor"/>
    </font>
    <font>
      <sz val="10"/>
      <name val="Arial"/>
      <family val="2"/>
    </font>
    <font>
      <b/>
      <sz val="14"/>
      <name val="Arial"/>
      <family val="2"/>
    </font>
    <font>
      <sz val="8"/>
      <name val="Univers"/>
    </font>
    <font>
      <sz val="11"/>
      <color theme="1"/>
      <name val="Arial"/>
      <family val="2"/>
    </font>
    <font>
      <sz val="8"/>
      <name val="Univers"/>
      <family val="2"/>
    </font>
    <font>
      <b/>
      <sz val="16"/>
      <color indexed="9"/>
      <name val="Univers"/>
      <family val="2"/>
      <charset val="238"/>
    </font>
    <font>
      <u/>
      <sz val="11"/>
      <color theme="10"/>
      <name val="Arial"/>
      <family val="2"/>
    </font>
    <font>
      <u/>
      <sz val="11"/>
      <color theme="11"/>
      <name val="Arial"/>
      <family val="2"/>
    </font>
    <font>
      <b/>
      <u/>
      <sz val="14"/>
      <color theme="1"/>
      <name val="Times New Roman"/>
      <family val="1"/>
    </font>
    <font>
      <b/>
      <sz val="14"/>
      <color theme="1"/>
      <name val="Times New Roman"/>
      <family val="1"/>
    </font>
    <font>
      <sz val="14"/>
      <color theme="1"/>
      <name val="Times New Roman"/>
      <family val="1"/>
    </font>
    <font>
      <b/>
      <i/>
      <sz val="14"/>
      <name val="Times New Roman"/>
      <family val="1"/>
    </font>
    <font>
      <sz val="14"/>
      <name val="Times New Roman"/>
      <family val="1"/>
    </font>
    <font>
      <b/>
      <sz val="14"/>
      <color indexed="12"/>
      <name val="Times New Roman"/>
      <family val="1"/>
    </font>
    <font>
      <sz val="14"/>
      <color indexed="12"/>
      <name val="Times New Roman"/>
      <family val="1"/>
    </font>
    <font>
      <b/>
      <i/>
      <sz val="14"/>
      <color rgb="FF7030A0"/>
      <name val="Times New Roman"/>
      <family val="1"/>
    </font>
    <font>
      <b/>
      <sz val="14"/>
      <name val="Times New Roman"/>
      <family val="1"/>
    </font>
    <font>
      <b/>
      <sz val="14"/>
      <color indexed="16"/>
      <name val="Arial"/>
      <family val="2"/>
    </font>
    <font>
      <sz val="14"/>
      <color theme="1"/>
      <name val="Calibri"/>
      <family val="2"/>
      <scheme val="minor"/>
    </font>
    <font>
      <sz val="14"/>
      <name val="Arial"/>
      <family val="2"/>
    </font>
    <font>
      <b/>
      <sz val="14"/>
      <color indexed="12"/>
      <name val="Arial"/>
      <family val="2"/>
    </font>
    <font>
      <u/>
      <sz val="14"/>
      <name val="Times New Roman"/>
      <family val="1"/>
    </font>
    <font>
      <b/>
      <sz val="14"/>
      <color indexed="55"/>
      <name val="Times New Roman"/>
      <family val="1"/>
    </font>
    <font>
      <sz val="14"/>
      <color indexed="23"/>
      <name val="Arial"/>
      <family val="2"/>
    </font>
    <font>
      <sz val="14"/>
      <color theme="0" tint="-0.499984740745262"/>
      <name val="Calibri"/>
      <family val="2"/>
      <scheme val="minor"/>
    </font>
    <font>
      <i/>
      <sz val="14"/>
      <color indexed="12"/>
      <name val="Times New Roman"/>
      <family val="1"/>
    </font>
    <font>
      <i/>
      <sz val="14"/>
      <name val="Times New Roman"/>
      <family val="1"/>
    </font>
    <font>
      <sz val="14"/>
      <color indexed="55"/>
      <name val="Times New Roman"/>
      <family val="1"/>
    </font>
    <font>
      <i/>
      <sz val="14"/>
      <color indexed="23"/>
      <name val="Arial Narrow"/>
      <family val="2"/>
    </font>
    <font>
      <b/>
      <sz val="14"/>
      <color indexed="23"/>
      <name val="Times New Roman"/>
      <family val="1"/>
    </font>
    <font>
      <b/>
      <sz val="14"/>
      <color indexed="23"/>
      <name val="Arial"/>
      <family val="2"/>
    </font>
    <font>
      <i/>
      <sz val="14"/>
      <color indexed="23"/>
      <name val="Arial"/>
      <family val="2"/>
    </font>
    <font>
      <b/>
      <i/>
      <sz val="14"/>
      <color indexed="12"/>
      <name val="Arial"/>
      <family val="2"/>
    </font>
    <font>
      <sz val="14"/>
      <color indexed="16"/>
      <name val="Times New Roman"/>
      <family val="1"/>
    </font>
    <font>
      <sz val="14"/>
      <name val="Arial Narrow"/>
      <family val="2"/>
    </font>
    <font>
      <b/>
      <i/>
      <sz val="14"/>
      <color indexed="60"/>
      <name val="Arial"/>
      <family val="2"/>
    </font>
    <font>
      <sz val="14"/>
      <color indexed="23"/>
      <name val="Times New Roman"/>
      <family val="1"/>
    </font>
    <font>
      <sz val="12"/>
      <name val="Arial"/>
      <family val="2"/>
    </font>
    <font>
      <sz val="12"/>
      <color theme="0" tint="-0.499984740745262"/>
      <name val="Times New Roman"/>
      <family val="1"/>
    </font>
    <font>
      <b/>
      <i/>
      <sz val="14"/>
      <color theme="0" tint="-0.499984740745262"/>
      <name val="Arial Narrow"/>
      <family val="2"/>
    </font>
    <font>
      <i/>
      <sz val="12"/>
      <name val="Times New Roman"/>
      <family val="1"/>
    </font>
    <font>
      <i/>
      <sz val="12"/>
      <color theme="1"/>
      <name val="Times New Roman"/>
      <family val="1"/>
    </font>
    <font>
      <b/>
      <i/>
      <sz val="14"/>
      <color theme="1"/>
      <name val="Times New Roman"/>
      <family val="1"/>
    </font>
    <font>
      <b/>
      <i/>
      <sz val="12"/>
      <color theme="1"/>
      <name val="Times New Roman"/>
      <family val="1"/>
    </font>
    <font>
      <sz val="12"/>
      <color rgb="FF7030A0"/>
      <name val="Times New Roman"/>
      <family val="1"/>
    </font>
    <font>
      <b/>
      <i/>
      <sz val="11"/>
      <color theme="1"/>
      <name val="Calibri"/>
      <family val="2"/>
      <scheme val="minor"/>
    </font>
    <font>
      <b/>
      <sz val="11"/>
      <color theme="1"/>
      <name val="Calibri"/>
      <family val="2"/>
      <scheme val="minor"/>
    </font>
    <font>
      <b/>
      <sz val="11"/>
      <color rgb="FF000000"/>
      <name val="Arial"/>
      <family val="2"/>
    </font>
    <font>
      <b/>
      <u/>
      <sz val="11"/>
      <color theme="1"/>
      <name val="Calibri"/>
      <family val="2"/>
      <scheme val="minor"/>
    </font>
    <font>
      <sz val="10"/>
      <color theme="1"/>
      <name val="Calibri"/>
      <family val="2"/>
      <scheme val="minor"/>
    </font>
    <font>
      <b/>
      <sz val="11"/>
      <color rgb="FFFFFFFF"/>
      <name val="Arial"/>
      <family val="2"/>
    </font>
    <font>
      <sz val="11"/>
      <color rgb="FF000000"/>
      <name val="Arial"/>
      <family val="2"/>
    </font>
    <font>
      <sz val="11"/>
      <color rgb="FFFF0000"/>
      <name val="Calibri"/>
      <family val="2"/>
      <scheme val="minor"/>
    </font>
    <font>
      <b/>
      <sz val="11"/>
      <color rgb="FFFF0000"/>
      <name val="Calibri"/>
      <family val="2"/>
      <scheme val="minor"/>
    </font>
    <font>
      <b/>
      <sz val="11"/>
      <color rgb="FFFFFFFF"/>
      <name val="Calibri"/>
      <family val="2"/>
    </font>
    <font>
      <sz val="10"/>
      <color theme="1"/>
      <name val="Verdana"/>
      <family val="2"/>
    </font>
    <font>
      <b/>
      <sz val="10"/>
      <color theme="1"/>
      <name val="Verdana"/>
      <family val="2"/>
    </font>
    <font>
      <sz val="11"/>
      <color theme="1"/>
      <name val="Calibri"/>
      <family val="2"/>
      <scheme val="minor"/>
    </font>
    <font>
      <sz val="11"/>
      <color rgb="FF000000"/>
      <name val="Calibri"/>
      <family val="2"/>
      <scheme val="minor"/>
    </font>
    <font>
      <b/>
      <sz val="11"/>
      <color theme="1"/>
      <name val="Arial"/>
      <family val="2"/>
    </font>
    <font>
      <b/>
      <sz val="11"/>
      <color theme="1"/>
      <name val="Calibri"/>
      <family val="2"/>
    </font>
    <font>
      <b/>
      <sz val="11"/>
      <color rgb="FF00B050"/>
      <name val="Arial"/>
      <family val="2"/>
    </font>
    <font>
      <b/>
      <sz val="11"/>
      <color rgb="FF00B050"/>
      <name val="Calibri"/>
      <family val="2"/>
    </font>
    <font>
      <b/>
      <sz val="11"/>
      <color rgb="FFFF0000"/>
      <name val="Arial"/>
      <family val="2"/>
    </font>
    <font>
      <b/>
      <sz val="11"/>
      <color rgb="FFFF0000"/>
      <name val="Calibri"/>
      <family val="2"/>
    </font>
    <font>
      <b/>
      <sz val="11"/>
      <color rgb="FF7030A0"/>
      <name val="Arial"/>
      <family val="2"/>
    </font>
    <font>
      <b/>
      <sz val="11"/>
      <color rgb="FF7030A0"/>
      <name val="Calibri"/>
      <family val="2"/>
    </font>
    <font>
      <b/>
      <sz val="11"/>
      <color rgb="FF0000FF"/>
      <name val="Arial"/>
      <family val="2"/>
    </font>
    <font>
      <b/>
      <sz val="11"/>
      <color rgb="FF0000FF"/>
      <name val="Calibri"/>
      <family val="2"/>
    </font>
    <font>
      <b/>
      <sz val="11"/>
      <color rgb="FF00B0F0"/>
      <name val="Arial"/>
      <family val="2"/>
    </font>
    <font>
      <b/>
      <sz val="11"/>
      <color rgb="FF00B0F0"/>
      <name val="Calibri"/>
      <family val="2"/>
    </font>
    <font>
      <b/>
      <sz val="11"/>
      <color rgb="FFC00000"/>
      <name val="Arial"/>
      <family val="2"/>
    </font>
    <font>
      <b/>
      <sz val="11"/>
      <color rgb="FFC00000"/>
      <name val="Calibri"/>
      <family val="2"/>
    </font>
    <font>
      <b/>
      <sz val="11"/>
      <color rgb="FF0000FF"/>
      <name val="Calibri"/>
      <family val="2"/>
      <scheme val="minor"/>
    </font>
    <font>
      <b/>
      <sz val="11"/>
      <color theme="0" tint="-0.499984740745262"/>
      <name val="Calibri"/>
      <family val="2"/>
      <scheme val="minor"/>
    </font>
    <font>
      <b/>
      <sz val="12"/>
      <color theme="0" tint="-0.499984740745262"/>
      <name val="Times New Roman"/>
      <family val="1"/>
    </font>
    <font>
      <b/>
      <sz val="12"/>
      <color rgb="FF0000FF"/>
      <name val="Times New Roman"/>
      <family val="1"/>
    </font>
    <font>
      <b/>
      <i/>
      <sz val="12"/>
      <color theme="0" tint="-0.499984740745262"/>
      <name val="Times New Roman"/>
      <family val="1"/>
    </font>
    <font>
      <sz val="12"/>
      <color theme="1"/>
      <name val="Times New Roman"/>
      <family val="1"/>
    </font>
    <font>
      <sz val="11"/>
      <color rgb="FFFFFFFF"/>
      <name val="Calibri"/>
      <family val="2"/>
      <scheme val="minor"/>
    </font>
    <font>
      <b/>
      <sz val="11"/>
      <color rgb="FF00B050"/>
      <name val="Calibri"/>
      <family val="2"/>
      <scheme val="minor"/>
    </font>
    <font>
      <b/>
      <sz val="11"/>
      <color rgb="FF00B0F0"/>
      <name val="Calibri"/>
      <family val="2"/>
      <scheme val="minor"/>
    </font>
    <font>
      <b/>
      <sz val="11"/>
      <color rgb="FF7030A0"/>
      <name val="Calibri"/>
      <family val="2"/>
      <scheme val="minor"/>
    </font>
    <font>
      <b/>
      <sz val="11"/>
      <color rgb="FFC00000"/>
      <name val="Calibri"/>
      <family val="2"/>
      <scheme val="minor"/>
    </font>
    <font>
      <sz val="11"/>
      <color theme="1"/>
      <name val="Times New Roman"/>
      <family val="1"/>
    </font>
    <font>
      <u/>
      <sz val="12"/>
      <color theme="0" tint="-0.499984740745262"/>
      <name val="Times New Roman"/>
      <family val="1"/>
    </font>
    <font>
      <b/>
      <sz val="10"/>
      <color theme="1"/>
      <name val="Times New Roman"/>
      <family val="1"/>
    </font>
    <font>
      <b/>
      <i/>
      <u/>
      <sz val="12"/>
      <color theme="1"/>
      <name val="Times New Roman"/>
      <family val="1"/>
    </font>
    <font>
      <u/>
      <sz val="10"/>
      <color rgb="FF0000FF"/>
      <name val="Arial1"/>
      <family val="2"/>
    </font>
    <font>
      <b/>
      <i/>
      <u/>
      <sz val="12"/>
      <name val="Times New Roman"/>
      <family val="1"/>
    </font>
    <font>
      <sz val="12"/>
      <name val="Times New Roman"/>
      <family val="1"/>
    </font>
    <font>
      <b/>
      <sz val="11"/>
      <name val="Times New Roman"/>
      <family val="1"/>
    </font>
    <font>
      <sz val="10"/>
      <color theme="1"/>
      <name val="Times New Roman"/>
      <family val="1"/>
    </font>
    <font>
      <b/>
      <sz val="12"/>
      <name val="Times New Roman"/>
      <family val="1"/>
    </font>
    <font>
      <u/>
      <sz val="12"/>
      <color rgb="FF0000FF"/>
      <name val="Times New Roman"/>
      <family val="1"/>
    </font>
    <font>
      <b/>
      <sz val="16"/>
      <name val="Times New Roman"/>
      <family val="1"/>
    </font>
    <font>
      <b/>
      <sz val="12"/>
      <color theme="1"/>
      <name val="Times New Roman"/>
      <family val="1"/>
    </font>
    <font>
      <b/>
      <sz val="11"/>
      <color rgb="FF0070C0"/>
      <name val="Times New Roman"/>
      <family val="1"/>
    </font>
    <font>
      <b/>
      <u/>
      <sz val="11"/>
      <color theme="1"/>
      <name val="Times New Roman"/>
      <family val="1"/>
    </font>
    <font>
      <sz val="11"/>
      <color theme="1" tint="0.34998626667073579"/>
      <name val="Times New Roman"/>
      <family val="1"/>
    </font>
    <font>
      <b/>
      <sz val="11"/>
      <color theme="1"/>
      <name val="Times New Roman"/>
      <family val="1"/>
    </font>
    <font>
      <sz val="11"/>
      <color theme="0" tint="-0.499984740745262"/>
      <name val="Times New Roman"/>
      <family val="1"/>
    </font>
    <font>
      <b/>
      <sz val="11"/>
      <color theme="0" tint="-0.499984740745262"/>
      <name val="Times New Roman"/>
      <family val="1"/>
    </font>
    <font>
      <b/>
      <sz val="11"/>
      <color rgb="FFFFFFFF"/>
      <name val="Times New Roman"/>
      <family val="1"/>
    </font>
    <font>
      <sz val="9"/>
      <color indexed="81"/>
      <name val="Tahoma"/>
      <charset val="1"/>
    </font>
  </fonts>
  <fills count="18">
    <fill>
      <patternFill patternType="none"/>
    </fill>
    <fill>
      <patternFill patternType="gray125"/>
    </fill>
    <fill>
      <patternFill patternType="solid">
        <fgColor theme="6" tint="0.59999389629810485"/>
        <bgColor indexed="64"/>
      </patternFill>
    </fill>
    <fill>
      <patternFill patternType="solid">
        <fgColor indexed="8"/>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58595B"/>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right/>
      <top style="double">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indexed="64"/>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s>
  <cellStyleXfs count="1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164" fontId="5" fillId="0" borderId="0" applyFont="0" applyFill="0" applyBorder="0" applyAlignment="0" applyProtection="0"/>
    <xf numFmtId="0" fontId="6" fillId="3" borderId="0">
      <alignment horizontal="right"/>
    </xf>
    <xf numFmtId="0" fontId="4" fillId="0" borderId="0"/>
    <xf numFmtId="164"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9" fontId="4" fillId="0" borderId="0"/>
    <xf numFmtId="0" fontId="89" fillId="0" borderId="0"/>
  </cellStyleXfs>
  <cellXfs count="477">
    <xf numFmtId="0" fontId="0" fillId="0" borderId="0" xfId="0"/>
    <xf numFmtId="165" fontId="0" fillId="0" borderId="0" xfId="0" applyNumberFormat="1" applyAlignment="1">
      <alignment wrapText="1"/>
    </xf>
    <xf numFmtId="0" fontId="0" fillId="0" borderId="0" xfId="0"/>
    <xf numFmtId="0" fontId="1" fillId="0" borderId="0" xfId="1" applyFont="1" applyAlignment="1">
      <alignment vertical="center"/>
    </xf>
    <xf numFmtId="0" fontId="9" fillId="0" borderId="1" xfId="0" applyFont="1" applyBorder="1" applyAlignment="1">
      <alignment wrapText="1"/>
    </xf>
    <xf numFmtId="165" fontId="9" fillId="0" borderId="1" xfId="0" applyNumberFormat="1" applyFont="1" applyBorder="1" applyAlignment="1">
      <alignment wrapText="1"/>
    </xf>
    <xf numFmtId="0" fontId="11" fillId="0" borderId="0" xfId="0" applyFont="1" applyAlignment="1">
      <alignment wrapText="1"/>
    </xf>
    <xf numFmtId="0" fontId="12" fillId="0" borderId="0" xfId="1" applyFont="1" applyAlignment="1">
      <alignment vertical="center"/>
    </xf>
    <xf numFmtId="0" fontId="11" fillId="0" borderId="1" xfId="0" applyFont="1" applyBorder="1"/>
    <xf numFmtId="165" fontId="11" fillId="0" borderId="1" xfId="0" applyNumberFormat="1" applyFont="1" applyBorder="1" applyAlignment="1">
      <alignment wrapText="1"/>
    </xf>
    <xf numFmtId="170" fontId="13" fillId="0" borderId="1" xfId="11" applyNumberFormat="1" applyFont="1" applyFill="1" applyBorder="1"/>
    <xf numFmtId="0" fontId="11" fillId="0" borderId="0" xfId="0" applyFont="1"/>
    <xf numFmtId="43" fontId="11" fillId="0" borderId="0" xfId="0" applyNumberFormat="1" applyFont="1" applyBorder="1"/>
    <xf numFmtId="165" fontId="12" fillId="0" borderId="0" xfId="1" applyNumberFormat="1" applyFont="1" applyFill="1" applyBorder="1" applyAlignment="1">
      <alignment horizontal="center"/>
    </xf>
    <xf numFmtId="0" fontId="10" fillId="0" borderId="0" xfId="0" applyFont="1" applyFill="1"/>
    <xf numFmtId="165" fontId="11" fillId="0" borderId="0" xfId="0" applyNumberFormat="1" applyFont="1" applyBorder="1" applyAlignment="1">
      <alignment horizontal="center" wrapText="1"/>
    </xf>
    <xf numFmtId="0" fontId="11" fillId="0" borderId="0" xfId="0" applyFont="1" applyFill="1"/>
    <xf numFmtId="0" fontId="10" fillId="2" borderId="0" xfId="0" applyFont="1" applyFill="1"/>
    <xf numFmtId="10" fontId="11" fillId="0" borderId="0" xfId="0" applyNumberFormat="1" applyFont="1"/>
    <xf numFmtId="171" fontId="11" fillId="0" borderId="0" xfId="0" applyNumberFormat="1" applyFont="1"/>
    <xf numFmtId="165" fontId="11" fillId="4" borderId="0" xfId="0" applyNumberFormat="1" applyFont="1" applyFill="1" applyBorder="1" applyAlignment="1">
      <alignment horizontal="center" wrapText="1"/>
    </xf>
    <xf numFmtId="166" fontId="14" fillId="4" borderId="0" xfId="2" applyNumberFormat="1" applyFont="1" applyFill="1" applyBorder="1" applyAlignment="1">
      <alignment horizontal="left" vertical="center"/>
    </xf>
    <xf numFmtId="168" fontId="16" fillId="0" borderId="0" xfId="1" applyNumberFormat="1" applyFont="1" applyFill="1" applyBorder="1" applyAlignment="1">
      <alignment horizontal="left" vertical="center"/>
    </xf>
    <xf numFmtId="0" fontId="11" fillId="5" borderId="0" xfId="0" applyFont="1" applyFill="1"/>
    <xf numFmtId="171" fontId="11" fillId="0" borderId="0" xfId="0" applyNumberFormat="1" applyFont="1" applyAlignment="1">
      <alignment wrapText="1"/>
    </xf>
    <xf numFmtId="171" fontId="15" fillId="0" borderId="0" xfId="1" applyNumberFormat="1" applyFont="1" applyFill="1" applyBorder="1" applyAlignment="1">
      <alignment horizontal="left" vertical="center"/>
    </xf>
    <xf numFmtId="171" fontId="16" fillId="0" borderId="0" xfId="1" applyNumberFormat="1" applyFont="1" applyFill="1" applyBorder="1" applyAlignment="1">
      <alignment horizontal="left" vertical="center"/>
    </xf>
    <xf numFmtId="171" fontId="0" fillId="0" borderId="0" xfId="0" applyNumberFormat="1"/>
    <xf numFmtId="169" fontId="13" fillId="0" borderId="0" xfId="2" applyNumberFormat="1" applyFont="1" applyFill="1" applyBorder="1" applyAlignment="1">
      <alignment horizontal="left" vertical="center"/>
    </xf>
    <xf numFmtId="0" fontId="12" fillId="0" borderId="0" xfId="1" applyFont="1" applyAlignment="1">
      <alignment horizontal="center" vertical="center"/>
    </xf>
    <xf numFmtId="16" fontId="0" fillId="0" borderId="0" xfId="0" applyNumberFormat="1"/>
    <xf numFmtId="166" fontId="21" fillId="7" borderId="1" xfId="2" applyNumberFormat="1" applyFont="1" applyFill="1" applyBorder="1" applyAlignment="1" applyProtection="1">
      <alignment horizontal="center" vertical="center"/>
      <protection locked="0"/>
    </xf>
    <xf numFmtId="167" fontId="21" fillId="7" borderId="1" xfId="1" applyNumberFormat="1" applyFont="1" applyFill="1" applyBorder="1" applyAlignment="1" applyProtection="1">
      <alignment horizontal="center"/>
      <protection locked="0"/>
    </xf>
    <xf numFmtId="1" fontId="21" fillId="7" borderId="1" xfId="1" applyNumberFormat="1" applyFont="1" applyFill="1" applyBorder="1" applyAlignment="1" applyProtection="1">
      <alignment horizontal="center"/>
      <protection locked="0"/>
    </xf>
    <xf numFmtId="0" fontId="44" fillId="0" borderId="0" xfId="0" applyFont="1" applyAlignment="1">
      <alignment horizontal="center" wrapText="1"/>
    </xf>
    <xf numFmtId="171" fontId="45" fillId="0" borderId="0" xfId="0" applyNumberFormat="1" applyFont="1" applyAlignment="1">
      <alignment horizontal="center" wrapText="1"/>
    </xf>
    <xf numFmtId="171" fontId="11" fillId="2" borderId="0" xfId="0" applyNumberFormat="1" applyFont="1" applyFill="1"/>
    <xf numFmtId="171" fontId="10" fillId="2" borderId="0" xfId="0" applyNumberFormat="1" applyFont="1" applyFill="1"/>
    <xf numFmtId="0" fontId="46" fillId="2" borderId="0" xfId="0" applyFont="1" applyFill="1" applyAlignment="1">
      <alignment wrapText="1"/>
    </xf>
    <xf numFmtId="167" fontId="14" fillId="4" borderId="0" xfId="1" applyNumberFormat="1" applyFont="1" applyFill="1" applyBorder="1" applyAlignment="1">
      <alignment horizontal="left" vertical="center"/>
    </xf>
    <xf numFmtId="10" fontId="11" fillId="2" borderId="0" xfId="0" applyNumberFormat="1" applyFont="1" applyFill="1"/>
    <xf numFmtId="10" fontId="11" fillId="4" borderId="0" xfId="0" applyNumberFormat="1" applyFont="1" applyFill="1"/>
    <xf numFmtId="166" fontId="9" fillId="0" borderId="1" xfId="0" applyNumberFormat="1" applyFont="1" applyBorder="1" applyAlignment="1">
      <alignment wrapText="1"/>
    </xf>
    <xf numFmtId="166" fontId="12" fillId="0" borderId="0" xfId="1" applyNumberFormat="1" applyFont="1" applyFill="1" applyBorder="1" applyAlignment="1">
      <alignment horizontal="center" vertical="top"/>
    </xf>
    <xf numFmtId="166" fontId="11" fillId="0" borderId="0" xfId="0" applyNumberFormat="1" applyFont="1" applyFill="1" applyBorder="1" applyAlignment="1">
      <alignment horizontal="center"/>
    </xf>
    <xf numFmtId="166" fontId="10" fillId="4" borderId="0" xfId="0" applyNumberFormat="1" applyFont="1" applyFill="1" applyBorder="1" applyAlignment="1">
      <alignment horizontal="center"/>
    </xf>
    <xf numFmtId="166" fontId="11" fillId="0" borderId="0" xfId="0" applyNumberFormat="1" applyFont="1"/>
    <xf numFmtId="166" fontId="0" fillId="0" borderId="0" xfId="0" applyNumberFormat="1"/>
    <xf numFmtId="165" fontId="0" fillId="0" borderId="0" xfId="0" applyNumberFormat="1"/>
    <xf numFmtId="172" fontId="0" fillId="0" borderId="1" xfId="0" applyNumberFormat="1" applyBorder="1"/>
    <xf numFmtId="0" fontId="0" fillId="0" borderId="1" xfId="0" applyBorder="1"/>
    <xf numFmtId="0" fontId="47" fillId="0" borderId="1" xfId="0" applyFont="1" applyBorder="1" applyAlignment="1">
      <alignment wrapText="1"/>
    </xf>
    <xf numFmtId="172" fontId="0" fillId="0" borderId="1" xfId="0" applyNumberFormat="1" applyBorder="1" applyAlignment="1">
      <alignment horizontal="right"/>
    </xf>
    <xf numFmtId="0" fontId="47" fillId="0" borderId="0" xfId="0" applyFont="1" applyAlignment="1">
      <alignment horizontal="center"/>
    </xf>
    <xf numFmtId="165" fontId="47" fillId="0" borderId="18" xfId="0" applyNumberFormat="1" applyFont="1" applyBorder="1" applyAlignment="1">
      <alignment wrapText="1"/>
    </xf>
    <xf numFmtId="165" fontId="0" fillId="0" borderId="1" xfId="0" applyNumberFormat="1" applyBorder="1"/>
    <xf numFmtId="0" fontId="47" fillId="0" borderId="0" xfId="0" applyFont="1" applyAlignment="1">
      <alignment horizontal="left"/>
    </xf>
    <xf numFmtId="1" fontId="0" fillId="0" borderId="0" xfId="0" applyNumberFormat="1"/>
    <xf numFmtId="172" fontId="0" fillId="0" borderId="0" xfId="0" applyNumberFormat="1"/>
    <xf numFmtId="2" fontId="0" fillId="0" borderId="0" xfId="0" applyNumberFormat="1" applyAlignment="1">
      <alignment wrapText="1"/>
    </xf>
    <xf numFmtId="2" fontId="4" fillId="0" borderId="1" xfId="12" applyNumberFormat="1" applyFont="1" applyFill="1" applyBorder="1" applyAlignment="1">
      <alignment horizontal="center" wrapText="1"/>
    </xf>
    <xf numFmtId="2" fontId="0" fillId="0" borderId="0" xfId="0" applyNumberFormat="1"/>
    <xf numFmtId="0" fontId="0" fillId="0" borderId="0" xfId="0" applyBorder="1"/>
    <xf numFmtId="172" fontId="0" fillId="0" borderId="0" xfId="0" applyNumberFormat="1" applyBorder="1"/>
    <xf numFmtId="0" fontId="47" fillId="0" borderId="0" xfId="0" applyFont="1" applyBorder="1" applyAlignment="1">
      <alignment horizontal="center"/>
    </xf>
    <xf numFmtId="0" fontId="10" fillId="0" borderId="1" xfId="0" applyFont="1" applyFill="1" applyBorder="1"/>
    <xf numFmtId="0" fontId="11" fillId="0" borderId="1" xfId="0" applyFont="1" applyFill="1" applyBorder="1"/>
    <xf numFmtId="0" fontId="10" fillId="2" borderId="1" xfId="0" applyFont="1" applyFill="1" applyBorder="1"/>
    <xf numFmtId="0" fontId="0" fillId="0" borderId="0" xfId="0" applyAlignment="1">
      <alignment horizontal="left"/>
    </xf>
    <xf numFmtId="0" fontId="0" fillId="0" borderId="1" xfId="0" applyBorder="1" applyAlignment="1">
      <alignment horizontal="left"/>
    </xf>
    <xf numFmtId="0" fontId="47" fillId="0" borderId="1" xfId="0" applyFont="1" applyBorder="1" applyAlignment="1">
      <alignment horizontal="left" wrapText="1"/>
    </xf>
    <xf numFmtId="0" fontId="49" fillId="0" borderId="1" xfId="0" applyFont="1" applyBorder="1" applyAlignment="1">
      <alignment wrapText="1"/>
    </xf>
    <xf numFmtId="165" fontId="49" fillId="0" borderId="1" xfId="0" applyNumberFormat="1" applyFont="1" applyBorder="1" applyAlignment="1">
      <alignment wrapText="1"/>
    </xf>
    <xf numFmtId="171" fontId="0" fillId="0" borderId="1" xfId="0" applyNumberFormat="1" applyBorder="1"/>
    <xf numFmtId="0" fontId="47" fillId="0" borderId="0" xfId="0" applyFont="1" applyBorder="1" applyAlignment="1"/>
    <xf numFmtId="172" fontId="50" fillId="0" borderId="0" xfId="0" applyNumberFormat="1" applyFont="1" applyBorder="1" applyAlignment="1">
      <alignment horizontal="left"/>
    </xf>
    <xf numFmtId="0" fontId="50" fillId="0" borderId="0" xfId="0" applyFont="1" applyBorder="1" applyAlignment="1">
      <alignment horizontal="left"/>
    </xf>
    <xf numFmtId="0" fontId="0" fillId="0" borderId="0" xfId="0" applyFont="1" applyAlignment="1">
      <alignment wrapText="1"/>
    </xf>
    <xf numFmtId="0" fontId="49" fillId="0" borderId="0" xfId="0" applyFont="1" applyBorder="1" applyAlignment="1">
      <alignment wrapText="1"/>
    </xf>
    <xf numFmtId="171" fontId="0" fillId="0" borderId="0" xfId="0" applyNumberFormat="1" applyBorder="1"/>
    <xf numFmtId="49" fontId="48" fillId="0" borderId="1" xfId="12" applyNumberFormat="1" applyFont="1" applyFill="1" applyBorder="1" applyAlignment="1">
      <alignment horizontal="left"/>
    </xf>
    <xf numFmtId="0" fontId="51" fillId="8" borderId="21" xfId="0" applyFont="1" applyFill="1" applyBorder="1" applyAlignment="1">
      <alignment horizontal="center" wrapText="1"/>
    </xf>
    <xf numFmtId="0" fontId="51" fillId="8" borderId="22" xfId="0" applyFont="1" applyFill="1" applyBorder="1" applyAlignment="1">
      <alignment horizontal="center" wrapText="1"/>
    </xf>
    <xf numFmtId="0" fontId="48" fillId="0" borderId="1" xfId="0" applyFont="1" applyFill="1" applyBorder="1" applyAlignment="1">
      <alignment horizontal="left"/>
    </xf>
    <xf numFmtId="0" fontId="51" fillId="8" borderId="22" xfId="0" applyFont="1" applyFill="1" applyBorder="1" applyAlignment="1">
      <alignment horizontal="center"/>
    </xf>
    <xf numFmtId="0" fontId="51" fillId="8" borderId="21" xfId="0" applyFont="1" applyFill="1" applyBorder="1" applyAlignment="1">
      <alignment horizontal="center"/>
    </xf>
    <xf numFmtId="0" fontId="51" fillId="8" borderId="1" xfId="0" applyFont="1" applyFill="1" applyBorder="1" applyAlignment="1">
      <alignment horizontal="center" wrapText="1"/>
    </xf>
    <xf numFmtId="0" fontId="54" fillId="0" borderId="0" xfId="0" applyFont="1"/>
    <xf numFmtId="172" fontId="51" fillId="8" borderId="21" xfId="0" applyNumberFormat="1" applyFont="1" applyFill="1" applyBorder="1" applyAlignment="1">
      <alignment horizontal="center"/>
    </xf>
    <xf numFmtId="1" fontId="0" fillId="0" borderId="0" xfId="0" applyNumberFormat="1" applyBorder="1"/>
    <xf numFmtId="49" fontId="48" fillId="0" borderId="25" xfId="12" applyNumberFormat="1" applyFont="1" applyFill="1" applyBorder="1" applyAlignment="1">
      <alignment horizontal="left"/>
    </xf>
    <xf numFmtId="1" fontId="53" fillId="0" borderId="0" xfId="0" applyNumberFormat="1" applyFont="1"/>
    <xf numFmtId="2" fontId="51" fillId="8" borderId="1" xfId="0" applyNumberFormat="1" applyFont="1" applyFill="1" applyBorder="1" applyAlignment="1">
      <alignment horizontal="center" wrapText="1"/>
    </xf>
    <xf numFmtId="2" fontId="0" fillId="0" borderId="1" xfId="0" applyNumberFormat="1" applyBorder="1"/>
    <xf numFmtId="2" fontId="0" fillId="0" borderId="1" xfId="0" applyNumberFormat="1" applyFill="1" applyBorder="1"/>
    <xf numFmtId="2" fontId="51" fillId="8" borderId="1" xfId="0" applyNumberFormat="1" applyFont="1" applyFill="1" applyBorder="1" applyAlignment="1">
      <alignment horizontal="center"/>
    </xf>
    <xf numFmtId="2" fontId="0" fillId="0" borderId="24" xfId="0" applyNumberFormat="1" applyFill="1" applyBorder="1"/>
    <xf numFmtId="2" fontId="0" fillId="0" borderId="19" xfId="0" applyNumberFormat="1" applyFill="1" applyBorder="1"/>
    <xf numFmtId="2" fontId="0" fillId="0" borderId="19" xfId="0" applyNumberFormat="1" applyBorder="1"/>
    <xf numFmtId="0" fontId="51" fillId="8" borderId="19" xfId="0" applyFont="1" applyFill="1" applyBorder="1" applyAlignment="1">
      <alignment horizontal="center"/>
    </xf>
    <xf numFmtId="0" fontId="51" fillId="0" borderId="0" xfId="0" applyFont="1" applyFill="1" applyBorder="1" applyAlignment="1">
      <alignment horizontal="center"/>
    </xf>
    <xf numFmtId="2" fontId="0" fillId="0" borderId="0" xfId="0" applyNumberFormat="1" applyBorder="1"/>
    <xf numFmtId="172" fontId="0" fillId="0" borderId="0" xfId="0" applyNumberFormat="1" applyFont="1" applyFill="1" applyBorder="1" applyAlignment="1">
      <alignment horizontal="center"/>
    </xf>
    <xf numFmtId="0" fontId="47" fillId="0" borderId="0" xfId="0" applyFont="1" applyFill="1" applyAlignment="1">
      <alignment horizontal="left"/>
    </xf>
    <xf numFmtId="0" fontId="0" fillId="0" borderId="0" xfId="0" applyFill="1"/>
    <xf numFmtId="0" fontId="0" fillId="0" borderId="0" xfId="0" applyFill="1" applyBorder="1"/>
    <xf numFmtId="0" fontId="47" fillId="0" borderId="0" xfId="0" applyFont="1"/>
    <xf numFmtId="172" fontId="0" fillId="0" borderId="0" xfId="0" applyNumberFormat="1" applyBorder="1" applyAlignment="1">
      <alignment horizontal="right"/>
    </xf>
    <xf numFmtId="2" fontId="0" fillId="0" borderId="1" xfId="0" applyNumberFormat="1" applyBorder="1" applyAlignment="1">
      <alignment horizontal="right"/>
    </xf>
    <xf numFmtId="4" fontId="56" fillId="10" borderId="26" xfId="0" applyNumberFormat="1" applyFont="1" applyFill="1" applyBorder="1" applyAlignment="1">
      <alignment vertical="top"/>
    </xf>
    <xf numFmtId="0" fontId="56" fillId="10" borderId="26" xfId="0" applyFont="1" applyFill="1" applyBorder="1" applyAlignment="1">
      <alignment vertical="top"/>
    </xf>
    <xf numFmtId="0" fontId="56" fillId="10" borderId="1" xfId="0" applyFont="1" applyFill="1" applyBorder="1" applyAlignment="1">
      <alignment vertical="top"/>
    </xf>
    <xf numFmtId="172" fontId="0" fillId="5" borderId="1" xfId="0" applyNumberFormat="1" applyFill="1" applyBorder="1"/>
    <xf numFmtId="0" fontId="56" fillId="10" borderId="0" xfId="0" applyFont="1" applyFill="1" applyBorder="1" applyAlignment="1">
      <alignment vertical="top"/>
    </xf>
    <xf numFmtId="0" fontId="56" fillId="0" borderId="0" xfId="0" applyFont="1" applyFill="1" applyBorder="1" applyAlignment="1">
      <alignment vertical="top"/>
    </xf>
    <xf numFmtId="172" fontId="0" fillId="0" borderId="0" xfId="0" applyNumberFormat="1" applyFill="1" applyBorder="1"/>
    <xf numFmtId="0" fontId="0" fillId="9" borderId="1" xfId="0" applyFill="1" applyBorder="1"/>
    <xf numFmtId="0" fontId="56" fillId="9" borderId="1" xfId="0" applyFont="1" applyFill="1" applyBorder="1" applyAlignment="1">
      <alignment vertical="top"/>
    </xf>
    <xf numFmtId="0" fontId="56" fillId="0" borderId="27" xfId="0" applyFont="1" applyFill="1" applyBorder="1" applyAlignment="1">
      <alignment vertical="top"/>
    </xf>
    <xf numFmtId="0" fontId="56" fillId="0" borderId="26" xfId="0" applyFont="1" applyFill="1" applyBorder="1" applyAlignment="1">
      <alignment vertical="top"/>
    </xf>
    <xf numFmtId="0" fontId="57" fillId="0" borderId="26" xfId="0" applyFont="1" applyFill="1" applyBorder="1" applyAlignment="1">
      <alignment vertical="top"/>
    </xf>
    <xf numFmtId="2" fontId="56" fillId="9" borderId="0" xfId="0" applyNumberFormat="1" applyFont="1" applyFill="1" applyBorder="1" applyAlignment="1">
      <alignment vertical="top"/>
    </xf>
    <xf numFmtId="0" fontId="53" fillId="0" borderId="20" xfId="0" applyFont="1" applyFill="1" applyBorder="1" applyAlignment="1">
      <alignment horizontal="center" wrapText="1"/>
    </xf>
    <xf numFmtId="1" fontId="47" fillId="0" borderId="18" xfId="0" applyNumberFormat="1" applyFont="1" applyBorder="1" applyAlignment="1">
      <alignment wrapText="1"/>
    </xf>
    <xf numFmtId="1" fontId="59" fillId="0" borderId="1" xfId="8" applyNumberFormat="1" applyFont="1" applyFill="1" applyBorder="1" applyAlignment="1">
      <alignment horizontal="right" indent="1"/>
    </xf>
    <xf numFmtId="165" fontId="58" fillId="0" borderId="1" xfId="0" applyNumberFormat="1" applyFont="1" applyBorder="1" applyAlignment="1">
      <alignment horizontal="right"/>
    </xf>
    <xf numFmtId="4" fontId="47" fillId="0" borderId="18" xfId="0" applyNumberFormat="1" applyFont="1" applyBorder="1" applyAlignment="1">
      <alignment wrapText="1"/>
    </xf>
    <xf numFmtId="4" fontId="0" fillId="0" borderId="1" xfId="0" applyNumberFormat="1" applyBorder="1"/>
    <xf numFmtId="165" fontId="59" fillId="0" borderId="1" xfId="8" applyNumberFormat="1" applyFont="1" applyFill="1" applyBorder="1" applyAlignment="1"/>
    <xf numFmtId="165" fontId="58" fillId="0" borderId="1" xfId="0" applyNumberFormat="1" applyFont="1" applyBorder="1" applyAlignment="1"/>
    <xf numFmtId="3" fontId="58" fillId="0" borderId="1" xfId="0" applyNumberFormat="1" applyFont="1" applyBorder="1" applyAlignment="1">
      <alignment horizontal="right"/>
    </xf>
    <xf numFmtId="3" fontId="59" fillId="0" borderId="1" xfId="8" applyNumberFormat="1" applyFont="1" applyFill="1" applyBorder="1" applyAlignment="1"/>
    <xf numFmtId="165" fontId="52" fillId="0" borderId="1" xfId="8" applyNumberFormat="1" applyFont="1" applyFill="1" applyBorder="1" applyAlignment="1"/>
    <xf numFmtId="165" fontId="0" fillId="0" borderId="1" xfId="0" applyNumberFormat="1" applyBorder="1" applyAlignment="1">
      <alignment horizontal="right"/>
    </xf>
    <xf numFmtId="165" fontId="0" fillId="0" borderId="1" xfId="0" applyNumberFormat="1" applyBorder="1" applyAlignment="1"/>
    <xf numFmtId="170" fontId="0" fillId="0" borderId="1" xfId="0" applyNumberFormat="1" applyBorder="1"/>
    <xf numFmtId="2" fontId="0" fillId="0" borderId="0" xfId="0" applyNumberFormat="1" applyFill="1" applyBorder="1"/>
    <xf numFmtId="165" fontId="0" fillId="0" borderId="1" xfId="0" applyNumberFormat="1" applyFont="1" applyBorder="1"/>
    <xf numFmtId="2" fontId="0" fillId="0" borderId="0" xfId="0" applyNumberFormat="1" applyFont="1" applyFill="1" applyBorder="1" applyAlignment="1">
      <alignment horizontal="center"/>
    </xf>
    <xf numFmtId="0" fontId="51" fillId="8" borderId="23" xfId="0" applyFont="1" applyFill="1" applyBorder="1" applyAlignment="1">
      <alignment horizontal="center"/>
    </xf>
    <xf numFmtId="0" fontId="51" fillId="0" borderId="0" xfId="0" applyFont="1" applyFill="1" applyBorder="1" applyAlignment="1">
      <alignment horizontal="center" wrapText="1"/>
    </xf>
    <xf numFmtId="0" fontId="51" fillId="8" borderId="29" xfId="0" applyFont="1" applyFill="1" applyBorder="1" applyAlignment="1">
      <alignment horizontal="center" wrapText="1"/>
    </xf>
    <xf numFmtId="0" fontId="51" fillId="8" borderId="30" xfId="0" applyFont="1" applyFill="1" applyBorder="1" applyAlignment="1">
      <alignment horizontal="center" wrapText="1"/>
    </xf>
    <xf numFmtId="0" fontId="51" fillId="0" borderId="1" xfId="0" applyFont="1" applyFill="1" applyBorder="1" applyAlignment="1">
      <alignment horizontal="center" wrapText="1"/>
    </xf>
    <xf numFmtId="170" fontId="52" fillId="0" borderId="1" xfId="0" applyNumberFormat="1" applyFont="1" applyFill="1" applyBorder="1" applyAlignment="1">
      <alignment horizontal="right" indent="1"/>
    </xf>
    <xf numFmtId="170" fontId="52" fillId="0" borderId="19" xfId="0" applyNumberFormat="1" applyFont="1" applyFill="1" applyBorder="1" applyAlignment="1">
      <alignment horizontal="right" indent="1"/>
    </xf>
    <xf numFmtId="173" fontId="52" fillId="0" borderId="1" xfId="0" quotePrefix="1" applyNumberFormat="1" applyFont="1" applyFill="1" applyBorder="1" applyAlignment="1">
      <alignment horizontal="right" indent="1"/>
    </xf>
    <xf numFmtId="43" fontId="0" fillId="0" borderId="1" xfId="0" applyNumberFormat="1" applyBorder="1"/>
    <xf numFmtId="4" fontId="0" fillId="0" borderId="0" xfId="0" applyNumberFormat="1"/>
    <xf numFmtId="2" fontId="60" fillId="0" borderId="1" xfId="12" applyNumberFormat="1" applyFont="1" applyFill="1" applyBorder="1" applyAlignment="1">
      <alignment horizontal="center" wrapText="1"/>
    </xf>
    <xf numFmtId="2" fontId="62" fillId="0" borderId="1" xfId="12" applyNumberFormat="1" applyFont="1" applyFill="1" applyBorder="1" applyAlignment="1">
      <alignment horizontal="center" wrapText="1"/>
    </xf>
    <xf numFmtId="0" fontId="47" fillId="0" borderId="1" xfId="0" applyFont="1" applyBorder="1" applyAlignment="1"/>
    <xf numFmtId="2" fontId="64" fillId="0" borderId="1" xfId="12" applyNumberFormat="1" applyFont="1" applyFill="1" applyBorder="1" applyAlignment="1">
      <alignment horizontal="center" wrapText="1"/>
    </xf>
    <xf numFmtId="2" fontId="66" fillId="0" borderId="19" xfId="12" applyNumberFormat="1" applyFont="1" applyFill="1" applyBorder="1" applyAlignment="1">
      <alignment horizontal="center" wrapText="1"/>
    </xf>
    <xf numFmtId="2" fontId="66" fillId="0" borderId="1" xfId="12" applyNumberFormat="1" applyFont="1" applyFill="1" applyBorder="1" applyAlignment="1">
      <alignment horizontal="center" wrapText="1"/>
    </xf>
    <xf numFmtId="2" fontId="68" fillId="0" borderId="19" xfId="12" applyNumberFormat="1" applyFont="1" applyFill="1" applyBorder="1" applyAlignment="1">
      <alignment horizontal="center" wrapText="1"/>
    </xf>
    <xf numFmtId="2" fontId="68" fillId="0" borderId="1" xfId="12" applyNumberFormat="1" applyFont="1" applyFill="1" applyBorder="1" applyAlignment="1">
      <alignment horizontal="center" wrapText="1"/>
    </xf>
    <xf numFmtId="2" fontId="70" fillId="0" borderId="19" xfId="12" applyNumberFormat="1" applyFont="1" applyFill="1" applyBorder="1" applyAlignment="1">
      <alignment horizontal="center" wrapText="1"/>
    </xf>
    <xf numFmtId="2" fontId="70" fillId="0" borderId="1" xfId="12" applyNumberFormat="1" applyFont="1" applyFill="1" applyBorder="1" applyAlignment="1">
      <alignment horizontal="center" wrapText="1"/>
    </xf>
    <xf numFmtId="2" fontId="72" fillId="0" borderId="19" xfId="12" applyNumberFormat="1" applyFont="1" applyFill="1" applyBorder="1" applyAlignment="1">
      <alignment horizontal="center" wrapText="1"/>
    </xf>
    <xf numFmtId="2" fontId="72" fillId="0" borderId="1" xfId="12" applyNumberFormat="1" applyFont="1" applyFill="1" applyBorder="1" applyAlignment="1">
      <alignment horizontal="center" wrapText="1"/>
    </xf>
    <xf numFmtId="172" fontId="0" fillId="0" borderId="1" xfId="0" applyNumberFormat="1" applyFill="1" applyBorder="1"/>
    <xf numFmtId="172" fontId="0" fillId="0" borderId="19" xfId="0" applyNumberFormat="1" applyBorder="1"/>
    <xf numFmtId="0" fontId="51" fillId="8" borderId="33" xfId="0" applyFont="1" applyFill="1" applyBorder="1" applyAlignment="1">
      <alignment horizontal="center" wrapText="1"/>
    </xf>
    <xf numFmtId="49" fontId="64" fillId="0" borderId="1" xfId="12" applyNumberFormat="1" applyFont="1" applyFill="1" applyBorder="1" applyAlignment="1">
      <alignment horizontal="left"/>
    </xf>
    <xf numFmtId="2" fontId="53" fillId="0" borderId="0" xfId="0" applyNumberFormat="1" applyFont="1"/>
    <xf numFmtId="0" fontId="53" fillId="0" borderId="0" xfId="0" applyFont="1"/>
    <xf numFmtId="171" fontId="53" fillId="0" borderId="0" xfId="0" applyNumberFormat="1" applyFont="1"/>
    <xf numFmtId="172" fontId="47" fillId="0" borderId="0" xfId="0" applyNumberFormat="1" applyFont="1"/>
    <xf numFmtId="0" fontId="47" fillId="0" borderId="0" xfId="0" applyFont="1" applyAlignment="1">
      <alignment horizontal="left" wrapText="1"/>
    </xf>
    <xf numFmtId="2" fontId="74" fillId="13" borderId="20" xfId="0" applyNumberFormat="1" applyFont="1" applyFill="1" applyBorder="1" applyAlignment="1">
      <alignment horizontal="center"/>
    </xf>
    <xf numFmtId="0" fontId="0" fillId="0" borderId="0" xfId="0" applyFill="1" applyBorder="1" applyAlignment="1">
      <alignment horizontal="left"/>
    </xf>
    <xf numFmtId="2" fontId="75" fillId="14" borderId="20" xfId="0" applyNumberFormat="1" applyFont="1" applyFill="1" applyBorder="1" applyAlignment="1">
      <alignment horizontal="center"/>
    </xf>
    <xf numFmtId="172" fontId="11" fillId="0" borderId="1" xfId="0" applyNumberFormat="1" applyFont="1" applyBorder="1"/>
    <xf numFmtId="172" fontId="11" fillId="5" borderId="1" xfId="0" applyNumberFormat="1" applyFont="1" applyFill="1" applyBorder="1"/>
    <xf numFmtId="0" fontId="49" fillId="15" borderId="1" xfId="0" applyFont="1" applyFill="1" applyBorder="1" applyAlignment="1">
      <alignment wrapText="1"/>
    </xf>
    <xf numFmtId="171" fontId="0" fillId="15" borderId="1" xfId="0" applyNumberFormat="1" applyFill="1" applyBorder="1"/>
    <xf numFmtId="172" fontId="0" fillId="15" borderId="1" xfId="0" applyNumberFormat="1" applyFill="1" applyBorder="1"/>
    <xf numFmtId="0" fontId="76" fillId="12" borderId="36" xfId="0" applyFont="1" applyFill="1" applyBorder="1" applyAlignment="1">
      <alignment wrapText="1"/>
    </xf>
    <xf numFmtId="172" fontId="77" fillId="13" borderId="31" xfId="0" applyNumberFormat="1" applyFont="1" applyFill="1" applyBorder="1" applyAlignment="1">
      <alignment horizontal="left"/>
    </xf>
    <xf numFmtId="172" fontId="78" fillId="16" borderId="0" xfId="0" applyNumberFormat="1" applyFont="1" applyFill="1" applyBorder="1" applyAlignment="1">
      <alignment horizontal="left"/>
    </xf>
    <xf numFmtId="172" fontId="76" fillId="0" borderId="0" xfId="0" applyNumberFormat="1" applyFont="1" applyFill="1" applyBorder="1" applyAlignment="1">
      <alignment horizontal="left"/>
    </xf>
    <xf numFmtId="172" fontId="77" fillId="13" borderId="0" xfId="0" applyNumberFormat="1" applyFont="1" applyFill="1" applyBorder="1" applyAlignment="1">
      <alignment horizontal="left"/>
    </xf>
    <xf numFmtId="0" fontId="79" fillId="0" borderId="20" xfId="0" applyFont="1" applyBorder="1" applyAlignment="1">
      <alignment horizontal="left"/>
    </xf>
    <xf numFmtId="0" fontId="80" fillId="8" borderId="37" xfId="12" applyNumberFormat="1" applyFont="1" applyFill="1" applyBorder="1" applyAlignment="1">
      <alignment horizontal="center"/>
    </xf>
    <xf numFmtId="2" fontId="47" fillId="0" borderId="1" xfId="12" applyNumberFormat="1" applyFont="1" applyFill="1" applyBorder="1" applyAlignment="1">
      <alignment horizontal="center" wrapText="1"/>
    </xf>
    <xf numFmtId="2" fontId="81" fillId="0" borderId="1" xfId="12" applyNumberFormat="1" applyFont="1" applyFill="1" applyBorder="1" applyAlignment="1">
      <alignment horizontal="center" wrapText="1"/>
    </xf>
    <xf numFmtId="2" fontId="82" fillId="0" borderId="19" xfId="12" applyNumberFormat="1" applyFont="1" applyFill="1" applyBorder="1" applyAlignment="1">
      <alignment horizontal="center" wrapText="1"/>
    </xf>
    <xf numFmtId="2" fontId="82" fillId="0" borderId="1" xfId="12" applyNumberFormat="1" applyFont="1" applyFill="1" applyBorder="1" applyAlignment="1">
      <alignment horizontal="center" wrapText="1"/>
    </xf>
    <xf numFmtId="0" fontId="54" fillId="0" borderId="1" xfId="0" applyFont="1" applyBorder="1" applyAlignment="1"/>
    <xf numFmtId="2" fontId="54" fillId="0" borderId="1" xfId="12" applyNumberFormat="1" applyFont="1" applyFill="1" applyBorder="1" applyAlignment="1">
      <alignment horizontal="center" wrapText="1"/>
    </xf>
    <xf numFmtId="2" fontId="83" fillId="0" borderId="19" xfId="12" applyNumberFormat="1" applyFont="1" applyFill="1" applyBorder="1" applyAlignment="1">
      <alignment horizontal="center" wrapText="1"/>
    </xf>
    <xf numFmtId="2" fontId="83" fillId="0" borderId="1" xfId="12" applyNumberFormat="1" applyFont="1" applyFill="1" applyBorder="1" applyAlignment="1">
      <alignment horizontal="center" wrapText="1"/>
    </xf>
    <xf numFmtId="2" fontId="84" fillId="0" borderId="19" xfId="12" applyNumberFormat="1" applyFont="1" applyFill="1" applyBorder="1" applyAlignment="1">
      <alignment horizontal="center" wrapText="1"/>
    </xf>
    <xf numFmtId="2" fontId="84" fillId="0" borderId="1" xfId="12" applyNumberFormat="1" applyFont="1" applyFill="1" applyBorder="1" applyAlignment="1">
      <alignment horizontal="center" wrapText="1"/>
    </xf>
    <xf numFmtId="170" fontId="52" fillId="0" borderId="1" xfId="8" applyNumberFormat="1" applyFont="1" applyFill="1" applyBorder="1" applyAlignment="1">
      <alignment horizontal="right" indent="1"/>
    </xf>
    <xf numFmtId="172" fontId="54" fillId="0" borderId="20" xfId="0" applyNumberFormat="1" applyFont="1" applyFill="1" applyBorder="1" applyAlignment="1">
      <alignment horizontal="center"/>
    </xf>
    <xf numFmtId="0" fontId="75" fillId="0" borderId="38" xfId="0" applyFont="1" applyFill="1" applyBorder="1" applyAlignment="1">
      <alignment horizontal="center" wrapText="1"/>
    </xf>
    <xf numFmtId="166" fontId="85" fillId="0" borderId="0" xfId="13" applyNumberFormat="1" applyFont="1" applyFill="1" applyBorder="1" applyAlignment="1" applyProtection="1">
      <alignment horizontal="center" vertical="center"/>
    </xf>
    <xf numFmtId="0" fontId="87" fillId="0" borderId="5" xfId="0" applyFont="1" applyBorder="1" applyAlignment="1">
      <alignment wrapText="1"/>
    </xf>
    <xf numFmtId="0" fontId="86" fillId="0" borderId="6" xfId="0" applyFont="1" applyBorder="1" applyAlignment="1">
      <alignment horizontal="center"/>
    </xf>
    <xf numFmtId="166" fontId="85" fillId="0" borderId="8" xfId="13" applyNumberFormat="1" applyFont="1" applyFill="1" applyBorder="1" applyAlignment="1" applyProtection="1">
      <alignment horizontal="center" vertical="center"/>
    </xf>
    <xf numFmtId="0" fontId="79" fillId="0" borderId="0" xfId="0" applyFont="1" applyAlignment="1">
      <alignment wrapText="1"/>
    </xf>
    <xf numFmtId="0" fontId="17" fillId="0" borderId="0" xfId="0" applyFont="1"/>
    <xf numFmtId="0" fontId="85" fillId="0" borderId="0" xfId="0" applyFont="1"/>
    <xf numFmtId="0" fontId="90" fillId="0" borderId="0" xfId="0" applyFont="1" applyAlignment="1">
      <alignment horizontal="left" wrapText="1"/>
    </xf>
    <xf numFmtId="0" fontId="91" fillId="0" borderId="0" xfId="0" applyFont="1" applyAlignment="1">
      <alignment horizontal="left" wrapText="1"/>
    </xf>
    <xf numFmtId="0" fontId="44" fillId="0" borderId="0" xfId="0" applyFont="1" applyAlignment="1">
      <alignment wrapText="1"/>
    </xf>
    <xf numFmtId="0" fontId="94" fillId="0" borderId="0" xfId="0" applyFont="1"/>
    <xf numFmtId="0" fontId="79" fillId="0" borderId="0" xfId="0" applyFont="1"/>
    <xf numFmtId="0" fontId="91" fillId="0" borderId="0" xfId="0" applyFont="1"/>
    <xf numFmtId="0" fontId="91" fillId="0" borderId="0" xfId="0" applyFont="1" applyAlignment="1">
      <alignment horizontal="justify" vertical="center"/>
    </xf>
    <xf numFmtId="0" fontId="91" fillId="0" borderId="0" xfId="0" applyFont="1" applyAlignment="1">
      <alignment horizontal="justify" vertical="center" wrapText="1"/>
    </xf>
    <xf numFmtId="0" fontId="91" fillId="0" borderId="0" xfId="0" applyFont="1" applyAlignment="1">
      <alignment vertical="center"/>
    </xf>
    <xf numFmtId="0" fontId="91" fillId="0" borderId="0" xfId="0" applyFont="1" applyAlignment="1">
      <alignment vertical="center" wrapText="1"/>
    </xf>
    <xf numFmtId="0" fontId="91" fillId="0" borderId="0" xfId="0" applyFont="1" applyAlignment="1">
      <alignment wrapText="1"/>
    </xf>
    <xf numFmtId="0" fontId="96" fillId="7" borderId="0" xfId="0" applyFont="1" applyFill="1"/>
    <xf numFmtId="0" fontId="95" fillId="0" borderId="0" xfId="0" applyFont="1" applyAlignment="1">
      <alignment horizontal="center" wrapText="1"/>
    </xf>
    <xf numFmtId="0" fontId="98" fillId="0" borderId="0" xfId="0" applyFont="1"/>
    <xf numFmtId="0" fontId="99" fillId="0" borderId="4" xfId="0" applyFont="1" applyBorder="1"/>
    <xf numFmtId="0" fontId="100" fillId="0" borderId="5" xfId="0" applyFont="1" applyBorder="1"/>
    <xf numFmtId="0" fontId="85" fillId="0" borderId="5" xfId="0" applyFont="1" applyBorder="1"/>
    <xf numFmtId="0" fontId="101" fillId="0" borderId="5" xfId="0" applyFont="1" applyBorder="1"/>
    <xf numFmtId="0" fontId="85" fillId="0" borderId="2" xfId="0" applyFont="1" applyBorder="1"/>
    <xf numFmtId="166" fontId="102" fillId="0" borderId="0" xfId="0" applyNumberFormat="1" applyFont="1" applyBorder="1"/>
    <xf numFmtId="0" fontId="85" fillId="0" borderId="0" xfId="0" applyFont="1" applyBorder="1"/>
    <xf numFmtId="171" fontId="85" fillId="0" borderId="0" xfId="0" applyNumberFormat="1" applyFont="1" applyBorder="1"/>
    <xf numFmtId="171" fontId="102" fillId="0" borderId="3" xfId="0" applyNumberFormat="1" applyFont="1" applyBorder="1"/>
    <xf numFmtId="0" fontId="85" fillId="0" borderId="41" xfId="0" applyFont="1" applyBorder="1"/>
    <xf numFmtId="166" fontId="102" fillId="0" borderId="31" xfId="0" applyNumberFormat="1" applyFont="1" applyBorder="1"/>
    <xf numFmtId="0" fontId="85" fillId="0" borderId="31" xfId="0" applyFont="1" applyBorder="1" applyAlignment="1"/>
    <xf numFmtId="166" fontId="101" fillId="0" borderId="31" xfId="0" applyNumberFormat="1" applyFont="1" applyBorder="1"/>
    <xf numFmtId="0" fontId="85" fillId="0" borderId="31" xfId="0" applyFont="1" applyBorder="1"/>
    <xf numFmtId="171" fontId="101" fillId="0" borderId="0" xfId="0" applyNumberFormat="1" applyFont="1" applyBorder="1"/>
    <xf numFmtId="0" fontId="85" fillId="0" borderId="0" xfId="0" applyFont="1" applyBorder="1" applyAlignment="1"/>
    <xf numFmtId="166" fontId="101" fillId="0" borderId="0" xfId="0" applyNumberFormat="1" applyFont="1" applyBorder="1"/>
    <xf numFmtId="0" fontId="85" fillId="0" borderId="39" xfId="0" applyFont="1" applyBorder="1"/>
    <xf numFmtId="166" fontId="102" fillId="0" borderId="20" xfId="0" applyNumberFormat="1" applyFont="1" applyBorder="1"/>
    <xf numFmtId="0" fontId="85" fillId="0" borderId="20" xfId="0" applyFont="1" applyBorder="1" applyAlignment="1"/>
    <xf numFmtId="166" fontId="101" fillId="0" borderId="20" xfId="0" applyNumberFormat="1" applyFont="1" applyBorder="1"/>
    <xf numFmtId="0" fontId="85" fillId="0" borderId="20" xfId="0" applyFont="1" applyBorder="1"/>
    <xf numFmtId="0" fontId="85" fillId="0" borderId="0" xfId="0" applyFont="1" applyBorder="1" applyAlignment="1">
      <alignment horizontal="center"/>
    </xf>
    <xf numFmtId="0" fontId="85" fillId="0" borderId="7" xfId="0" applyFont="1" applyBorder="1"/>
    <xf numFmtId="166" fontId="102" fillId="0" borderId="8" xfId="0" applyNumberFormat="1" applyFont="1" applyBorder="1"/>
    <xf numFmtId="0" fontId="85" fillId="0" borderId="8" xfId="0" applyFont="1" applyBorder="1"/>
    <xf numFmtId="166" fontId="101" fillId="0" borderId="8" xfId="0" applyNumberFormat="1" applyFont="1" applyBorder="1"/>
    <xf numFmtId="171" fontId="101" fillId="0" borderId="8" xfId="0" applyNumberFormat="1" applyFont="1" applyBorder="1"/>
    <xf numFmtId="171" fontId="102" fillId="0" borderId="9" xfId="0" applyNumberFormat="1" applyFont="1" applyBorder="1"/>
    <xf numFmtId="166" fontId="102" fillId="0" borderId="0" xfId="0" applyNumberFormat="1" applyFont="1"/>
    <xf numFmtId="166" fontId="85" fillId="0" borderId="0" xfId="0" applyNumberFormat="1" applyFont="1"/>
    <xf numFmtId="171" fontId="85" fillId="0" borderId="0" xfId="0" applyNumberFormat="1" applyFont="1"/>
    <xf numFmtId="171" fontId="102" fillId="0" borderId="0" xfId="0" applyNumberFormat="1" applyFont="1"/>
    <xf numFmtId="0" fontId="101" fillId="0" borderId="0" xfId="0" applyFont="1" applyAlignment="1">
      <alignment horizontal="left"/>
    </xf>
    <xf numFmtId="165" fontId="85" fillId="0" borderId="0" xfId="0" applyNumberFormat="1" applyFont="1"/>
    <xf numFmtId="0" fontId="101" fillId="0" borderId="0" xfId="0" applyFont="1" applyBorder="1" applyAlignment="1">
      <alignment horizontal="left"/>
    </xf>
    <xf numFmtId="0" fontId="101" fillId="0" borderId="0" xfId="0" applyFont="1" applyAlignment="1">
      <alignment horizontal="center"/>
    </xf>
    <xf numFmtId="0" fontId="85" fillId="0" borderId="0" xfId="0" applyFont="1" applyAlignment="1"/>
    <xf numFmtId="0" fontId="85" fillId="0" borderId="0" xfId="0" applyFont="1" applyAlignment="1">
      <alignment horizontal="left"/>
    </xf>
    <xf numFmtId="1" fontId="101" fillId="0" borderId="0" xfId="0" applyNumberFormat="1" applyFont="1"/>
    <xf numFmtId="0" fontId="101" fillId="0" borderId="0" xfId="0" applyFont="1"/>
    <xf numFmtId="15" fontId="85" fillId="0" borderId="0" xfId="0" applyNumberFormat="1" applyFont="1"/>
    <xf numFmtId="0" fontId="85" fillId="0" borderId="31" xfId="0" applyFont="1" applyBorder="1" applyAlignment="1">
      <alignment wrapText="1"/>
    </xf>
    <xf numFmtId="0" fontId="85" fillId="0" borderId="36" xfId="0" applyFont="1" applyBorder="1" applyAlignment="1"/>
    <xf numFmtId="170" fontId="85" fillId="0" borderId="0" xfId="0" applyNumberFormat="1" applyFont="1"/>
    <xf numFmtId="172" fontId="85" fillId="0" borderId="0" xfId="0" applyNumberFormat="1" applyFont="1"/>
    <xf numFmtId="0" fontId="101" fillId="0" borderId="31" xfId="0" applyFont="1" applyBorder="1" applyAlignment="1"/>
    <xf numFmtId="172" fontId="93" fillId="0" borderId="31" xfId="0" applyNumberFormat="1" applyFont="1" applyBorder="1" applyAlignment="1">
      <alignment horizontal="left"/>
    </xf>
    <xf numFmtId="172" fontId="93" fillId="0" borderId="0" xfId="0" applyNumberFormat="1" applyFont="1" applyBorder="1" applyAlignment="1">
      <alignment horizontal="left"/>
    </xf>
    <xf numFmtId="0" fontId="93" fillId="0" borderId="31" xfId="0" applyFont="1" applyBorder="1" applyAlignment="1">
      <alignment horizontal="left"/>
    </xf>
    <xf numFmtId="0" fontId="93" fillId="0" borderId="0" xfId="0" applyFont="1" applyBorder="1" applyAlignment="1">
      <alignment horizontal="left"/>
    </xf>
    <xf numFmtId="0" fontId="85" fillId="0" borderId="0" xfId="0" applyFont="1" applyAlignment="1">
      <alignment horizontal="center" wrapText="1"/>
    </xf>
    <xf numFmtId="0" fontId="101" fillId="0" borderId="0" xfId="0" applyFont="1" applyBorder="1" applyAlignment="1"/>
    <xf numFmtId="0" fontId="101" fillId="0" borderId="20" xfId="0" applyFont="1" applyBorder="1" applyAlignment="1"/>
    <xf numFmtId="0" fontId="93" fillId="0" borderId="20" xfId="0" applyFont="1" applyBorder="1" applyAlignment="1">
      <alignment horizontal="left"/>
    </xf>
    <xf numFmtId="172" fontId="93" fillId="0" borderId="20" xfId="0" applyNumberFormat="1" applyFont="1" applyBorder="1" applyAlignment="1">
      <alignment horizontal="left"/>
    </xf>
    <xf numFmtId="2" fontId="85" fillId="0" borderId="0" xfId="0" applyNumberFormat="1" applyFont="1"/>
    <xf numFmtId="0" fontId="101" fillId="0" borderId="0" xfId="0" applyFont="1" applyBorder="1" applyAlignment="1">
      <alignment horizontal="center"/>
    </xf>
    <xf numFmtId="0" fontId="101" fillId="0" borderId="1" xfId="0" applyFont="1" applyBorder="1" applyAlignment="1">
      <alignment horizontal="left" wrapText="1"/>
    </xf>
    <xf numFmtId="0" fontId="99" fillId="0" borderId="1" xfId="0" applyFont="1" applyBorder="1" applyAlignment="1">
      <alignment wrapText="1"/>
    </xf>
    <xf numFmtId="165" fontId="99" fillId="0" borderId="1" xfId="0" applyNumberFormat="1" applyFont="1" applyBorder="1" applyAlignment="1">
      <alignment wrapText="1"/>
    </xf>
    <xf numFmtId="0" fontId="99" fillId="15" borderId="1" xfId="0" applyFont="1" applyFill="1" applyBorder="1" applyAlignment="1">
      <alignment wrapText="1"/>
    </xf>
    <xf numFmtId="0" fontId="99" fillId="0" borderId="0" xfId="0" applyFont="1" applyBorder="1" applyAlignment="1">
      <alignment wrapText="1"/>
    </xf>
    <xf numFmtId="0" fontId="101" fillId="0" borderId="1" xfId="0" applyFont="1" applyBorder="1" applyAlignment="1">
      <alignment wrapText="1"/>
    </xf>
    <xf numFmtId="165" fontId="101" fillId="0" borderId="18" xfId="0" applyNumberFormat="1" applyFont="1" applyBorder="1" applyAlignment="1">
      <alignment wrapText="1"/>
    </xf>
    <xf numFmtId="0" fontId="101" fillId="15" borderId="18" xfId="0" applyFont="1" applyFill="1" applyBorder="1" applyAlignment="1">
      <alignment wrapText="1"/>
    </xf>
    <xf numFmtId="0" fontId="101" fillId="0" borderId="18" xfId="0" applyFont="1" applyBorder="1" applyAlignment="1">
      <alignment wrapText="1"/>
    </xf>
    <xf numFmtId="0" fontId="101" fillId="0" borderId="0" xfId="0" applyFont="1" applyBorder="1" applyAlignment="1">
      <alignment wrapText="1"/>
    </xf>
    <xf numFmtId="165" fontId="101" fillId="0" borderId="1" xfId="0" applyNumberFormat="1" applyFont="1" applyBorder="1" applyAlignment="1">
      <alignment wrapText="1"/>
    </xf>
    <xf numFmtId="0" fontId="101" fillId="15" borderId="1" xfId="0" applyFont="1" applyFill="1" applyBorder="1" applyAlignment="1">
      <alignment wrapText="1"/>
    </xf>
    <xf numFmtId="0" fontId="101" fillId="0" borderId="0" xfId="0" applyFont="1" applyAlignment="1">
      <alignment horizontal="center" wrapText="1"/>
    </xf>
    <xf numFmtId="0" fontId="85" fillId="0" borderId="1" xfId="0" applyFont="1" applyBorder="1" applyAlignment="1">
      <alignment horizontal="left"/>
    </xf>
    <xf numFmtId="165" fontId="85" fillId="0" borderId="1" xfId="0" applyNumberFormat="1" applyFont="1" applyBorder="1"/>
    <xf numFmtId="171" fontId="85" fillId="0" borderId="1" xfId="0" applyNumberFormat="1" applyFont="1" applyBorder="1"/>
    <xf numFmtId="171" fontId="85" fillId="15" borderId="1" xfId="0" applyNumberFormat="1" applyFont="1" applyFill="1" applyBorder="1"/>
    <xf numFmtId="2" fontId="85" fillId="0" borderId="1" xfId="0" applyNumberFormat="1" applyFont="1" applyBorder="1" applyAlignment="1">
      <alignment horizontal="right"/>
    </xf>
    <xf numFmtId="0" fontId="85" fillId="15" borderId="1" xfId="0" applyFont="1" applyFill="1" applyBorder="1"/>
    <xf numFmtId="2" fontId="85" fillId="0" borderId="1" xfId="0" applyNumberFormat="1" applyFont="1" applyBorder="1"/>
    <xf numFmtId="172" fontId="85" fillId="15" borderId="1" xfId="0" applyNumberFormat="1" applyFont="1" applyFill="1" applyBorder="1"/>
    <xf numFmtId="172" fontId="85" fillId="15" borderId="1" xfId="0" applyNumberFormat="1" applyFont="1" applyFill="1" applyBorder="1" applyAlignment="1"/>
    <xf numFmtId="172" fontId="85" fillId="0" borderId="0" xfId="0" applyNumberFormat="1" applyFont="1" applyBorder="1"/>
    <xf numFmtId="170" fontId="85" fillId="15" borderId="1" xfId="0" applyNumberFormat="1" applyFont="1" applyFill="1" applyBorder="1"/>
    <xf numFmtId="1" fontId="85" fillId="0" borderId="0" xfId="0" applyNumberFormat="1" applyFont="1"/>
    <xf numFmtId="165" fontId="85" fillId="0" borderId="0" xfId="0" applyNumberFormat="1" applyFont="1" applyBorder="1"/>
    <xf numFmtId="0" fontId="101" fillId="0" borderId="36" xfId="0" applyFont="1" applyBorder="1" applyAlignment="1">
      <alignment wrapText="1"/>
    </xf>
    <xf numFmtId="0" fontId="101" fillId="0" borderId="36" xfId="0" applyFont="1" applyBorder="1" applyAlignment="1"/>
    <xf numFmtId="0" fontId="101" fillId="0" borderId="36" xfId="0" applyFont="1" applyBorder="1"/>
    <xf numFmtId="0" fontId="103" fillId="0" borderId="36" xfId="0" applyFont="1" applyBorder="1" applyAlignment="1">
      <alignment wrapText="1"/>
    </xf>
    <xf numFmtId="1" fontId="101" fillId="0" borderId="18" xfId="0" applyNumberFormat="1" applyFont="1" applyBorder="1" applyAlignment="1">
      <alignment wrapText="1"/>
    </xf>
    <xf numFmtId="172" fontId="101" fillId="15" borderId="1" xfId="0" applyNumberFormat="1" applyFont="1" applyFill="1" applyBorder="1" applyAlignment="1">
      <alignment wrapText="1"/>
    </xf>
    <xf numFmtId="172" fontId="101" fillId="0" borderId="0" xfId="0" applyNumberFormat="1" applyFont="1" applyFill="1" applyBorder="1" applyAlignment="1">
      <alignment wrapText="1"/>
    </xf>
    <xf numFmtId="172" fontId="85" fillId="0" borderId="1" xfId="0" applyNumberFormat="1" applyFont="1" applyBorder="1" applyAlignment="1">
      <alignment horizontal="right"/>
    </xf>
    <xf numFmtId="172" fontId="85" fillId="0" borderId="1" xfId="0" applyNumberFormat="1" applyFont="1" applyBorder="1"/>
    <xf numFmtId="0" fontId="85" fillId="0" borderId="1" xfId="0" applyFont="1" applyBorder="1"/>
    <xf numFmtId="172" fontId="85" fillId="0" borderId="0" xfId="0" applyNumberFormat="1" applyFont="1" applyFill="1" applyBorder="1"/>
    <xf numFmtId="0" fontId="85" fillId="0" borderId="0" xfId="0" applyFont="1" applyAlignment="1">
      <alignment horizontal="center"/>
    </xf>
    <xf numFmtId="0" fontId="85" fillId="0" borderId="0" xfId="0" applyFont="1" applyFill="1" applyBorder="1"/>
    <xf numFmtId="0" fontId="104" fillId="12" borderId="21" xfId="0" applyFont="1" applyFill="1" applyBorder="1" applyAlignment="1">
      <alignment horizontal="center" wrapText="1"/>
    </xf>
    <xf numFmtId="0" fontId="104" fillId="8" borderId="21" xfId="0" applyFont="1" applyFill="1" applyBorder="1" applyAlignment="1">
      <alignment horizontal="center" wrapText="1"/>
    </xf>
    <xf numFmtId="0" fontId="104" fillId="0" borderId="0" xfId="0" applyFont="1" applyFill="1" applyBorder="1" applyAlignment="1">
      <alignment horizontal="center" wrapText="1"/>
    </xf>
    <xf numFmtId="0" fontId="104" fillId="8" borderId="33" xfId="0" applyFont="1" applyFill="1" applyBorder="1" applyAlignment="1">
      <alignment horizontal="center" wrapText="1"/>
    </xf>
    <xf numFmtId="0" fontId="85" fillId="0" borderId="0" xfId="0" applyFont="1" applyFill="1"/>
    <xf numFmtId="0" fontId="92" fillId="0" borderId="0" xfId="0" applyFont="1" applyFill="1" applyBorder="1" applyAlignment="1">
      <alignment horizontal="center" wrapText="1"/>
    </xf>
    <xf numFmtId="0" fontId="104" fillId="8" borderId="34" xfId="0" applyFont="1" applyFill="1" applyBorder="1" applyAlignment="1">
      <alignment horizontal="center"/>
    </xf>
    <xf numFmtId="0" fontId="101" fillId="0" borderId="1" xfId="0" applyFont="1" applyBorder="1" applyAlignment="1">
      <alignment horizontal="center" wrapText="1"/>
    </xf>
    <xf numFmtId="165" fontId="99" fillId="0" borderId="19" xfId="0" applyNumberFormat="1" applyFont="1" applyBorder="1" applyAlignment="1">
      <alignment wrapText="1"/>
    </xf>
    <xf numFmtId="165" fontId="99" fillId="0" borderId="18" xfId="0" applyNumberFormat="1" applyFont="1" applyBorder="1" applyAlignment="1">
      <alignment wrapText="1"/>
    </xf>
    <xf numFmtId="0" fontId="101" fillId="5" borderId="1" xfId="0" applyFont="1" applyFill="1" applyBorder="1" applyAlignment="1">
      <alignment wrapText="1"/>
    </xf>
    <xf numFmtId="0" fontId="101" fillId="11" borderId="1" xfId="0" applyFont="1" applyFill="1" applyBorder="1" applyAlignment="1">
      <alignment wrapText="1"/>
    </xf>
    <xf numFmtId="165" fontId="85" fillId="0" borderId="19" xfId="0" applyNumberFormat="1" applyFont="1" applyBorder="1"/>
    <xf numFmtId="165" fontId="85" fillId="0" borderId="32" xfId="0" applyNumberFormat="1" applyFont="1" applyBorder="1"/>
    <xf numFmtId="2" fontId="85" fillId="5" borderId="1" xfId="0" applyNumberFormat="1" applyFont="1" applyFill="1" applyBorder="1"/>
    <xf numFmtId="171" fontId="85" fillId="5" borderId="1" xfId="0" applyNumberFormat="1" applyFont="1" applyFill="1" applyBorder="1" applyAlignment="1">
      <alignment horizontal="right"/>
    </xf>
    <xf numFmtId="2" fontId="85" fillId="5" borderId="1" xfId="0" applyNumberFormat="1" applyFont="1" applyFill="1" applyBorder="1" applyAlignment="1">
      <alignment horizontal="right"/>
    </xf>
    <xf numFmtId="2" fontId="85" fillId="11" borderId="1" xfId="0" applyNumberFormat="1" applyFont="1" applyFill="1" applyBorder="1"/>
    <xf numFmtId="165" fontId="85" fillId="0" borderId="25" xfId="0" applyNumberFormat="1" applyFont="1" applyBorder="1"/>
    <xf numFmtId="165" fontId="99" fillId="0" borderId="0" xfId="0" applyNumberFormat="1" applyFont="1" applyBorder="1" applyAlignment="1">
      <alignment wrapText="1"/>
    </xf>
    <xf numFmtId="0" fontId="99" fillId="0" borderId="0" xfId="0" applyFont="1" applyFill="1" applyBorder="1" applyAlignment="1">
      <alignment wrapText="1"/>
    </xf>
    <xf numFmtId="0" fontId="101" fillId="17" borderId="1" xfId="0" applyFont="1" applyFill="1" applyBorder="1" applyAlignment="1">
      <alignment wrapText="1"/>
    </xf>
    <xf numFmtId="171" fontId="85" fillId="0" borderId="0" xfId="0" applyNumberFormat="1" applyFont="1" applyFill="1" applyBorder="1"/>
    <xf numFmtId="0" fontId="85" fillId="17" borderId="0" xfId="0" applyFont="1" applyFill="1"/>
    <xf numFmtId="4" fontId="85" fillId="17" borderId="0" xfId="0" applyNumberFormat="1" applyFont="1" applyFill="1"/>
    <xf numFmtId="171" fontId="85" fillId="5" borderId="1" xfId="0" applyNumberFormat="1" applyFont="1" applyFill="1" applyBorder="1"/>
    <xf numFmtId="0" fontId="97" fillId="0" borderId="0" xfId="0" applyFont="1"/>
    <xf numFmtId="0" fontId="0" fillId="0" borderId="0" xfId="0" applyAlignment="1">
      <alignment wrapText="1"/>
    </xf>
    <xf numFmtId="0" fontId="85" fillId="0" borderId="0" xfId="0" applyFont="1" applyAlignment="1">
      <alignment wrapText="1"/>
    </xf>
    <xf numFmtId="0" fontId="85" fillId="0" borderId="35" xfId="0" applyFont="1" applyBorder="1" applyAlignment="1">
      <alignment horizontal="left" wrapText="1"/>
    </xf>
    <xf numFmtId="0" fontId="85" fillId="0" borderId="35" xfId="0" applyFont="1" applyBorder="1" applyAlignment="1">
      <alignment wrapText="1"/>
    </xf>
    <xf numFmtId="0" fontId="85" fillId="0" borderId="0" xfId="0" applyFont="1" applyBorder="1" applyAlignment="1">
      <alignment wrapText="1"/>
    </xf>
    <xf numFmtId="0" fontId="85" fillId="0" borderId="1" xfId="0" applyFont="1" applyBorder="1" applyAlignment="1">
      <alignment horizontal="center"/>
    </xf>
    <xf numFmtId="0" fontId="17" fillId="0" borderId="0" xfId="0" applyFont="1" applyFill="1" applyProtection="1"/>
    <xf numFmtId="0" fontId="18" fillId="0" borderId="0" xfId="1" applyFont="1" applyFill="1" applyAlignment="1" applyProtection="1">
      <alignment horizontal="left" vertical="center"/>
    </xf>
    <xf numFmtId="0" fontId="19" fillId="0" borderId="0" xfId="0" applyFont="1" applyProtection="1"/>
    <xf numFmtId="0" fontId="20" fillId="0" borderId="0" xfId="1" applyFont="1" applyProtection="1"/>
    <xf numFmtId="169" fontId="13" fillId="0" borderId="0" xfId="2" applyNumberFormat="1" applyFont="1" applyFill="1" applyBorder="1" applyAlignment="1" applyProtection="1">
      <alignment horizontal="left" vertical="center"/>
    </xf>
    <xf numFmtId="169" fontId="21" fillId="0" borderId="0" xfId="2" applyNumberFormat="1" applyFont="1" applyFill="1" applyBorder="1" applyAlignment="1" applyProtection="1">
      <alignment horizontal="centerContinuous" vertical="center"/>
    </xf>
    <xf numFmtId="169" fontId="21" fillId="0" borderId="0" xfId="2" applyNumberFormat="1" applyFont="1" applyProtection="1"/>
    <xf numFmtId="0" fontId="20" fillId="0" borderId="0" xfId="1" applyFont="1" applyAlignment="1" applyProtection="1">
      <alignment horizontal="center"/>
    </xf>
    <xf numFmtId="169" fontId="21" fillId="0" borderId="4" xfId="2" applyNumberFormat="1" applyFont="1" applyBorder="1" applyProtection="1"/>
    <xf numFmtId="0" fontId="20" fillId="0" borderId="5" xfId="1" applyFont="1" applyBorder="1" applyProtection="1"/>
    <xf numFmtId="0" fontId="17" fillId="0" borderId="4" xfId="1" applyFont="1" applyFill="1" applyBorder="1" applyAlignment="1" applyProtection="1">
      <alignment horizontal="center" vertical="center"/>
    </xf>
    <xf numFmtId="0" fontId="23" fillId="0" borderId="6" xfId="1" applyFont="1" applyBorder="1" applyAlignment="1" applyProtection="1">
      <alignment horizontal="center"/>
    </xf>
    <xf numFmtId="169" fontId="21" fillId="0" borderId="2" xfId="2" applyNumberFormat="1" applyFont="1" applyBorder="1" applyProtection="1"/>
    <xf numFmtId="0" fontId="20" fillId="0" borderId="0" xfId="1" applyFont="1" applyBorder="1" applyProtection="1"/>
    <xf numFmtId="0" fontId="19" fillId="0" borderId="2" xfId="0" applyFont="1" applyBorder="1" applyProtection="1"/>
    <xf numFmtId="0" fontId="23" fillId="0" borderId="3" xfId="1" applyFont="1" applyFill="1" applyBorder="1" applyAlignment="1" applyProtection="1">
      <alignment horizontal="center"/>
    </xf>
    <xf numFmtId="0" fontId="20" fillId="0" borderId="2" xfId="1" applyFont="1" applyBorder="1" applyProtection="1"/>
    <xf numFmtId="0" fontId="22" fillId="0" borderId="12" xfId="1" applyFont="1" applyFill="1" applyBorder="1" applyAlignment="1" applyProtection="1">
      <alignment horizontal="center"/>
    </xf>
    <xf numFmtId="166" fontId="24" fillId="0" borderId="10" xfId="1" applyNumberFormat="1" applyFont="1" applyBorder="1" applyAlignment="1" applyProtection="1">
      <alignment horizontal="center"/>
    </xf>
    <xf numFmtId="166" fontId="25" fillId="0" borderId="10" xfId="0" applyNumberFormat="1" applyFont="1" applyBorder="1" applyAlignment="1" applyProtection="1">
      <alignment horizontal="center"/>
    </xf>
    <xf numFmtId="0" fontId="19" fillId="0" borderId="0" xfId="0" applyFont="1" applyBorder="1" applyAlignment="1" applyProtection="1">
      <alignment horizontal="center"/>
    </xf>
    <xf numFmtId="10" fontId="19" fillId="0" borderId="0" xfId="0" applyNumberFormat="1" applyFont="1" applyProtection="1"/>
    <xf numFmtId="0" fontId="26" fillId="0" borderId="0" xfId="1" applyFont="1" applyBorder="1" applyProtection="1"/>
    <xf numFmtId="0" fontId="19" fillId="0" borderId="0" xfId="0" applyFont="1" applyBorder="1" applyAlignment="1" applyProtection="1"/>
    <xf numFmtId="0" fontId="27" fillId="0" borderId="0" xfId="1" applyFont="1" applyBorder="1" applyProtection="1"/>
    <xf numFmtId="0" fontId="20" fillId="0" borderId="7" xfId="1" applyFont="1" applyBorder="1" applyProtection="1"/>
    <xf numFmtId="0" fontId="20" fillId="0" borderId="8" xfId="1" applyFont="1" applyBorder="1" applyProtection="1"/>
    <xf numFmtId="0" fontId="27" fillId="0" borderId="8" xfId="1" applyFont="1" applyBorder="1" applyProtection="1"/>
    <xf numFmtId="0" fontId="22" fillId="0" borderId="13" xfId="1" applyFont="1" applyFill="1" applyBorder="1" applyAlignment="1" applyProtection="1">
      <alignment horizontal="center"/>
    </xf>
    <xf numFmtId="166" fontId="25" fillId="0" borderId="16" xfId="0" applyNumberFormat="1" applyFont="1" applyBorder="1" applyAlignment="1" applyProtection="1">
      <alignment horizontal="center"/>
    </xf>
    <xf numFmtId="169" fontId="21" fillId="0" borderId="2" xfId="2" applyNumberFormat="1" applyFont="1" applyBorder="1" applyAlignment="1" applyProtection="1">
      <alignment vertical="center"/>
    </xf>
    <xf numFmtId="0" fontId="20" fillId="0" borderId="0" xfId="1" applyFont="1" applyBorder="1" applyAlignment="1" applyProtection="1">
      <alignment vertical="center"/>
    </xf>
    <xf numFmtId="0" fontId="20" fillId="0" borderId="3" xfId="1" applyFont="1" applyBorder="1" applyAlignment="1" applyProtection="1">
      <alignment vertical="center"/>
    </xf>
    <xf numFmtId="0" fontId="20" fillId="0" borderId="3" xfId="1" applyFont="1" applyBorder="1" applyProtection="1"/>
    <xf numFmtId="166" fontId="21" fillId="0" borderId="2" xfId="3" applyNumberFormat="1" applyFont="1" applyBorder="1" applyAlignment="1" applyProtection="1">
      <alignment horizontal="left"/>
    </xf>
    <xf numFmtId="0" fontId="13" fillId="0" borderId="0" xfId="1" applyFont="1" applyBorder="1" applyAlignment="1" applyProtection="1">
      <alignment horizontal="right"/>
    </xf>
    <xf numFmtId="0" fontId="19" fillId="0" borderId="0" xfId="0" applyFont="1" applyBorder="1" applyProtection="1"/>
    <xf numFmtId="0" fontId="13" fillId="0" borderId="0" xfId="1" applyFont="1" applyBorder="1" applyProtection="1"/>
    <xf numFmtId="0" fontId="28" fillId="0" borderId="0" xfId="1" applyFont="1" applyBorder="1" applyAlignment="1" applyProtection="1">
      <alignment horizontal="right"/>
    </xf>
    <xf numFmtId="166" fontId="24" fillId="0" borderId="0" xfId="2" applyNumberFormat="1" applyFont="1" applyBorder="1" applyAlignment="1" applyProtection="1">
      <alignment horizontal="center" vertical="center"/>
    </xf>
    <xf numFmtId="0" fontId="29" fillId="0" borderId="0" xfId="1" quotePrefix="1" applyFont="1" applyBorder="1" applyAlignment="1" applyProtection="1">
      <alignment horizontal="center"/>
    </xf>
    <xf numFmtId="0" fontId="20" fillId="0" borderId="6" xfId="1" applyFont="1" applyBorder="1" applyProtection="1"/>
    <xf numFmtId="0" fontId="27" fillId="0" borderId="0" xfId="1" applyFont="1" applyBorder="1" applyAlignment="1" applyProtection="1">
      <alignment horizontal="center" wrapText="1"/>
    </xf>
    <xf numFmtId="0" fontId="13" fillId="0" borderId="0" xfId="1" applyFont="1" applyBorder="1" applyAlignment="1" applyProtection="1">
      <alignment horizontal="center" wrapText="1"/>
    </xf>
    <xf numFmtId="0" fontId="13" fillId="0" borderId="0" xfId="1" applyFont="1" applyBorder="1" applyAlignment="1" applyProtection="1">
      <alignment horizontal="center" vertical="top" wrapText="1"/>
    </xf>
    <xf numFmtId="0" fontId="20" fillId="0" borderId="2" xfId="1" applyFont="1" applyBorder="1" applyAlignment="1" applyProtection="1">
      <alignment vertical="top"/>
    </xf>
    <xf numFmtId="0" fontId="20" fillId="0" borderId="0" xfId="1" applyFont="1" applyBorder="1" applyAlignment="1" applyProtection="1">
      <alignment vertical="top"/>
    </xf>
    <xf numFmtId="0" fontId="22" fillId="0" borderId="0" xfId="1" applyFont="1" applyBorder="1" applyAlignment="1" applyProtection="1">
      <alignment horizontal="center" vertical="top" wrapText="1"/>
    </xf>
    <xf numFmtId="0" fontId="13" fillId="0" borderId="0" xfId="1" applyFont="1" applyBorder="1" applyAlignment="1" applyProtection="1">
      <alignment vertical="top"/>
    </xf>
    <xf numFmtId="0" fontId="20" fillId="0" borderId="3" xfId="1" applyFont="1" applyBorder="1" applyAlignment="1" applyProtection="1">
      <alignment vertical="top"/>
    </xf>
    <xf numFmtId="0" fontId="20" fillId="0" borderId="0" xfId="1" applyFont="1" applyAlignment="1" applyProtection="1">
      <alignment vertical="top"/>
    </xf>
    <xf numFmtId="166" fontId="30" fillId="0" borderId="0" xfId="3" applyNumberFormat="1" applyFont="1" applyBorder="1" applyAlignment="1" applyProtection="1">
      <alignment horizontal="right" vertical="center"/>
    </xf>
    <xf numFmtId="166" fontId="31" fillId="0" borderId="0" xfId="3" applyNumberFormat="1" applyFont="1" applyBorder="1" applyAlignment="1" applyProtection="1">
      <alignment horizontal="center" vertical="center"/>
    </xf>
    <xf numFmtId="166" fontId="32" fillId="0" borderId="0" xfId="3" applyNumberFormat="1" applyFont="1" applyBorder="1" applyAlignment="1" applyProtection="1">
      <alignment horizontal="center" vertical="center"/>
    </xf>
    <xf numFmtId="0" fontId="33" fillId="0" borderId="3" xfId="1" applyFont="1" applyBorder="1" applyProtection="1"/>
    <xf numFmtId="0" fontId="38" fillId="6" borderId="2" xfId="1" applyFont="1" applyFill="1" applyBorder="1" applyProtection="1"/>
    <xf numFmtId="0" fontId="39" fillId="6" borderId="0" xfId="1" applyFont="1" applyFill="1" applyBorder="1" applyAlignment="1" applyProtection="1">
      <alignment horizontal="right" vertical="center"/>
    </xf>
    <xf numFmtId="0" fontId="40" fillId="6" borderId="0" xfId="1" quotePrefix="1" applyFont="1" applyFill="1" applyBorder="1" applyAlignment="1" applyProtection="1">
      <alignment horizontal="center" vertical="center"/>
    </xf>
    <xf numFmtId="0" fontId="2" fillId="6" borderId="0" xfId="1" applyFont="1" applyFill="1" applyBorder="1" applyAlignment="1" applyProtection="1">
      <alignment horizontal="right"/>
    </xf>
    <xf numFmtId="0" fontId="2" fillId="6" borderId="0" xfId="1" applyFont="1" applyFill="1" applyBorder="1" applyProtection="1"/>
    <xf numFmtId="166" fontId="34" fillId="0" borderId="3" xfId="3" applyNumberFormat="1" applyFont="1" applyFill="1" applyBorder="1" applyAlignment="1" applyProtection="1">
      <alignment horizontal="left" indent="1"/>
    </xf>
    <xf numFmtId="0" fontId="29" fillId="0" borderId="0" xfId="1" quotePrefix="1" applyFont="1" applyBorder="1" applyProtection="1"/>
    <xf numFmtId="0" fontId="35" fillId="0" borderId="0" xfId="1" applyFont="1" applyBorder="1" applyProtection="1"/>
    <xf numFmtId="0" fontId="20" fillId="0" borderId="0" xfId="1" applyFont="1" applyBorder="1" applyAlignment="1" applyProtection="1"/>
    <xf numFmtId="0" fontId="13" fillId="0" borderId="2" xfId="1" applyFont="1" applyBorder="1" applyProtection="1"/>
    <xf numFmtId="166" fontId="36" fillId="0" borderId="1" xfId="3" applyNumberFormat="1" applyFont="1" applyFill="1" applyBorder="1" applyAlignment="1" applyProtection="1">
      <alignment horizontal="center"/>
    </xf>
    <xf numFmtId="0" fontId="41" fillId="0" borderId="2" xfId="1" applyFont="1" applyBorder="1" applyAlignment="1" applyProtection="1">
      <alignment horizontal="left"/>
    </xf>
    <xf numFmtId="0" fontId="42" fillId="0" borderId="0" xfId="0" applyFont="1" applyBorder="1" applyProtection="1"/>
    <xf numFmtId="0" fontId="41" fillId="0" borderId="0" xfId="1" applyFont="1" applyBorder="1" applyProtection="1"/>
    <xf numFmtId="0" fontId="41" fillId="0" borderId="2" xfId="1" applyFont="1" applyBorder="1" applyProtection="1"/>
    <xf numFmtId="0" fontId="33" fillId="0" borderId="9" xfId="1" applyFont="1" applyBorder="1" applyProtection="1"/>
    <xf numFmtId="0" fontId="33" fillId="0" borderId="6" xfId="1" applyFont="1" applyBorder="1" applyProtection="1"/>
    <xf numFmtId="0" fontId="20" fillId="0" borderId="0" xfId="1" applyFont="1" applyAlignment="1" applyProtection="1"/>
    <xf numFmtId="0" fontId="20" fillId="0" borderId="2" xfId="1" applyFont="1" applyBorder="1" applyAlignment="1" applyProtection="1"/>
    <xf numFmtId="0" fontId="13" fillId="0" borderId="0" xfId="1" applyFont="1" applyBorder="1" applyAlignment="1" applyProtection="1">
      <alignment horizontal="center"/>
    </xf>
    <xf numFmtId="0" fontId="37" fillId="0" borderId="3" xfId="1" applyFont="1" applyBorder="1" applyAlignment="1" applyProtection="1">
      <alignment horizontal="center"/>
    </xf>
    <xf numFmtId="0" fontId="22" fillId="0" borderId="2" xfId="1" applyFont="1" applyBorder="1" applyProtection="1"/>
    <xf numFmtId="0" fontId="20" fillId="0" borderId="0" xfId="1" applyFont="1" applyBorder="1" applyAlignment="1" applyProtection="1">
      <alignment horizontal="center"/>
    </xf>
    <xf numFmtId="0" fontId="20" fillId="0" borderId="3" xfId="1" applyFont="1" applyBorder="1" applyAlignment="1" applyProtection="1">
      <alignment horizontal="center"/>
    </xf>
    <xf numFmtId="169" fontId="13" fillId="0" borderId="2" xfId="2" applyNumberFormat="1" applyFont="1" applyBorder="1" applyAlignment="1" applyProtection="1">
      <alignment horizontal="left" vertical="center"/>
    </xf>
    <xf numFmtId="0" fontId="27" fillId="0" borderId="0" xfId="1" applyFont="1" applyBorder="1" applyAlignment="1" applyProtection="1">
      <alignment vertical="center"/>
    </xf>
    <xf numFmtId="169" fontId="13" fillId="0" borderId="2" xfId="2" applyNumberFormat="1" applyFont="1" applyBorder="1" applyAlignment="1" applyProtection="1">
      <alignment horizontal="right" vertical="center"/>
    </xf>
    <xf numFmtId="167" fontId="24" fillId="0" borderId="3" xfId="3" applyNumberFormat="1" applyFont="1" applyBorder="1" applyAlignment="1" applyProtection="1">
      <alignment horizontal="center"/>
    </xf>
    <xf numFmtId="169" fontId="13" fillId="0" borderId="2" xfId="2" applyNumberFormat="1" applyFont="1" applyBorder="1" applyProtection="1"/>
    <xf numFmtId="1" fontId="24" fillId="0" borderId="3" xfId="3" applyNumberFormat="1" applyFont="1" applyBorder="1" applyAlignment="1" applyProtection="1">
      <alignment horizontal="center"/>
    </xf>
    <xf numFmtId="9" fontId="20" fillId="0" borderId="0" xfId="1" applyNumberFormat="1" applyFont="1" applyBorder="1" applyProtection="1"/>
    <xf numFmtId="0" fontId="20" fillId="0" borderId="39" xfId="1" applyFont="1" applyBorder="1" applyProtection="1"/>
    <xf numFmtId="0" fontId="20" fillId="0" borderId="20" xfId="1" applyFont="1" applyBorder="1" applyProtection="1"/>
    <xf numFmtId="0" fontId="33" fillId="0" borderId="20" xfId="1" applyFont="1" applyBorder="1" applyProtection="1"/>
    <xf numFmtId="0" fontId="20" fillId="0" borderId="40" xfId="1" applyFont="1" applyBorder="1" applyProtection="1"/>
    <xf numFmtId="169" fontId="21" fillId="0" borderId="4" xfId="2" applyNumberFormat="1" applyFont="1" applyBorder="1" applyAlignment="1" applyProtection="1">
      <alignment vertical="center"/>
    </xf>
    <xf numFmtId="0" fontId="0" fillId="0" borderId="5" xfId="0" applyBorder="1" applyAlignment="1" applyProtection="1"/>
    <xf numFmtId="0" fontId="0" fillId="0" borderId="6" xfId="0" applyBorder="1" applyAlignment="1" applyProtection="1"/>
    <xf numFmtId="0" fontId="17" fillId="0" borderId="2" xfId="1" applyFont="1" applyFill="1" applyBorder="1" applyAlignment="1" applyProtection="1">
      <alignment horizontal="center"/>
    </xf>
    <xf numFmtId="0" fontId="19" fillId="0" borderId="3" xfId="0" applyFont="1" applyBorder="1" applyAlignment="1" applyProtection="1">
      <alignment horizontal="center"/>
    </xf>
    <xf numFmtId="166" fontId="19" fillId="7" borderId="14" xfId="0" applyNumberFormat="1" applyFont="1" applyFill="1" applyBorder="1" applyAlignment="1" applyProtection="1">
      <alignment horizontal="center"/>
      <protection locked="0"/>
    </xf>
    <xf numFmtId="166" fontId="19" fillId="7" borderId="15" xfId="0" applyNumberFormat="1" applyFont="1" applyFill="1" applyBorder="1" applyAlignment="1" applyProtection="1">
      <alignment horizontal="center"/>
      <protection locked="0"/>
    </xf>
    <xf numFmtId="166" fontId="19" fillId="7" borderId="15" xfId="0" applyNumberFormat="1" applyFont="1" applyFill="1" applyBorder="1" applyAlignment="1" applyProtection="1">
      <protection locked="0"/>
    </xf>
    <xf numFmtId="166" fontId="19" fillId="7" borderId="17" xfId="0" applyNumberFormat="1" applyFont="1" applyFill="1" applyBorder="1" applyAlignment="1" applyProtection="1">
      <alignment horizontal="center"/>
      <protection locked="0"/>
    </xf>
    <xf numFmtId="166" fontId="19" fillId="7" borderId="11" xfId="0" applyNumberFormat="1" applyFont="1" applyFill="1" applyBorder="1" applyAlignment="1" applyProtection="1">
      <alignment horizontal="center"/>
      <protection locked="0"/>
    </xf>
    <xf numFmtId="0" fontId="17" fillId="0" borderId="4" xfId="1" applyFont="1" applyBorder="1" applyAlignment="1" applyProtection="1">
      <alignment horizontal="center"/>
    </xf>
    <xf numFmtId="0" fontId="19" fillId="0" borderId="6" xfId="0" applyFont="1" applyBorder="1" applyAlignment="1" applyProtection="1">
      <alignment horizontal="center"/>
    </xf>
    <xf numFmtId="0" fontId="43" fillId="2" borderId="0" xfId="0" applyFont="1" applyFill="1" applyAlignment="1">
      <alignment wrapText="1"/>
    </xf>
    <xf numFmtId="0" fontId="0" fillId="0" borderId="0" xfId="0" applyAlignment="1">
      <alignment wrapText="1"/>
    </xf>
    <xf numFmtId="0" fontId="85" fillId="0" borderId="0" xfId="0" applyFont="1" applyBorder="1" applyAlignment="1">
      <alignment horizontal="left" wrapText="1"/>
    </xf>
    <xf numFmtId="0" fontId="85" fillId="0" borderId="20" xfId="0" applyFont="1" applyBorder="1" applyAlignment="1">
      <alignment horizontal="left" wrapText="1"/>
    </xf>
    <xf numFmtId="0" fontId="85" fillId="0" borderId="0" xfId="0" applyFont="1" applyBorder="1" applyAlignment="1">
      <alignment horizontal="center" vertical="center"/>
    </xf>
    <xf numFmtId="0" fontId="85" fillId="0" borderId="20" xfId="0" applyFont="1" applyBorder="1" applyAlignment="1">
      <alignment horizontal="center" vertical="center"/>
    </xf>
    <xf numFmtId="0" fontId="85" fillId="0" borderId="0" xfId="0" applyFont="1" applyAlignment="1">
      <alignment horizontal="left" wrapText="1"/>
    </xf>
    <xf numFmtId="0" fontId="85" fillId="0" borderId="0" xfId="0" applyFont="1" applyAlignment="1">
      <alignment wrapText="1"/>
    </xf>
    <xf numFmtId="0" fontId="101" fillId="0" borderId="0" xfId="0" applyFont="1" applyAlignment="1">
      <alignment horizontal="left" wrapText="1"/>
    </xf>
    <xf numFmtId="0" fontId="85" fillId="0" borderId="35" xfId="0" applyFont="1" applyBorder="1" applyAlignment="1">
      <alignment horizontal="left" wrapText="1"/>
    </xf>
    <xf numFmtId="0" fontId="85" fillId="0" borderId="35" xfId="0" applyFont="1" applyBorder="1" applyAlignment="1">
      <alignment wrapText="1"/>
    </xf>
    <xf numFmtId="0" fontId="85" fillId="0" borderId="0" xfId="0" applyFont="1" applyBorder="1" applyAlignment="1">
      <alignment wrapText="1"/>
    </xf>
    <xf numFmtId="0" fontId="101" fillId="0" borderId="36" xfId="0" applyFont="1" applyBorder="1" applyAlignment="1">
      <alignment horizontal="center" wrapText="1"/>
    </xf>
    <xf numFmtId="0" fontId="85" fillId="0" borderId="36" xfId="0" applyFont="1" applyBorder="1" applyAlignment="1">
      <alignment horizontal="center" wrapText="1"/>
    </xf>
    <xf numFmtId="0" fontId="85" fillId="0" borderId="28" xfId="0" applyFont="1" applyBorder="1" applyAlignment="1">
      <alignment horizontal="left" wrapText="1"/>
    </xf>
    <xf numFmtId="0" fontId="85" fillId="0" borderId="28" xfId="0" applyFont="1" applyBorder="1" applyAlignment="1">
      <alignment wrapText="1"/>
    </xf>
    <xf numFmtId="169" fontId="91" fillId="0" borderId="0" xfId="2" applyNumberFormat="1" applyFont="1" applyFill="1" applyBorder="1" applyAlignment="1">
      <alignment vertical="center" wrapText="1"/>
    </xf>
    <xf numFmtId="0" fontId="47" fillId="0" borderId="38" xfId="0" applyFont="1" applyBorder="1" applyAlignment="1">
      <alignment horizontal="left" wrapText="1"/>
    </xf>
    <xf numFmtId="0" fontId="0" fillId="0" borderId="38" xfId="0" applyBorder="1" applyAlignment="1">
      <alignment wrapText="1"/>
    </xf>
    <xf numFmtId="0" fontId="47" fillId="0" borderId="20" xfId="0" applyFont="1" applyFill="1" applyBorder="1" applyAlignment="1">
      <alignment horizontal="left"/>
    </xf>
    <xf numFmtId="0" fontId="47" fillId="0" borderId="20" xfId="0" applyFont="1" applyBorder="1" applyAlignment="1"/>
    <xf numFmtId="0" fontId="101" fillId="5" borderId="1" xfId="0" applyFont="1" applyFill="1" applyBorder="1" applyAlignment="1">
      <alignment horizontal="center"/>
    </xf>
    <xf numFmtId="0" fontId="85" fillId="0" borderId="1" xfId="0" applyFont="1" applyBorder="1" applyAlignment="1">
      <alignment horizontal="center"/>
    </xf>
    <xf numFmtId="0" fontId="85" fillId="0" borderId="25" xfId="0" applyFont="1" applyBorder="1" applyAlignment="1">
      <alignment horizontal="center"/>
    </xf>
    <xf numFmtId="0" fontId="101" fillId="17" borderId="1" xfId="0" applyFont="1" applyFill="1" applyBorder="1" applyAlignment="1">
      <alignment horizontal="center"/>
    </xf>
    <xf numFmtId="0" fontId="85" fillId="17" borderId="1" xfId="0" applyFont="1" applyFill="1" applyBorder="1" applyAlignment="1">
      <alignment horizontal="center"/>
    </xf>
  </cellXfs>
  <cellStyles count="15">
    <cellStyle name="Comma 2" xfId="8"/>
    <cellStyle name="Comma 3" xfId="5"/>
    <cellStyle name="Currency 2" xfId="2"/>
    <cellStyle name="Excel Built-in Hyperlink" xfId="14"/>
    <cellStyle name="Excel Built-in Percent" xfId="13"/>
    <cellStyle name="Followed Hyperlink" xfId="10" builtinId="9" customBuiltin="1"/>
    <cellStyle name="Hyperlink 2" xfId="9"/>
    <cellStyle name="Normal" xfId="0" builtinId="0"/>
    <cellStyle name="Normal 2" xfId="1"/>
    <cellStyle name="Normal 2 2" xfId="7"/>
    <cellStyle name="Normal 3" xfId="4"/>
    <cellStyle name="Normal_ A1-Summ" xfId="11"/>
    <cellStyle name="Normal_A3-Cda by Cat" xfId="12"/>
    <cellStyle name="Percent 2" xfId="3"/>
    <cellStyle name="Table #" xfId="6"/>
  </cellStyles>
  <dxfs count="0"/>
  <tableStyles count="0" defaultTableStyle="TableStyleMedium2" defaultPivotStyle="PivotStyleLight16"/>
  <colors>
    <mruColors>
      <color rgb="FF0000FF"/>
      <color rgb="FFFFFFCC"/>
      <color rgb="FFFF0066"/>
      <color rgb="FFFF330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8098757416986205E-2"/>
          <c:y val="0.12067508585695265"/>
          <c:w val="0.90510643101097066"/>
          <c:h val="0.71525254861012"/>
        </c:manualLayout>
      </c:layout>
      <c:lineChart>
        <c:grouping val="standard"/>
        <c:varyColors val="0"/>
        <c:ser>
          <c:idx val="0"/>
          <c:order val="0"/>
          <c:tx>
            <c:strRef>
              <c:f>'P Matrix'!$D$13</c:f>
              <c:strCache>
                <c:ptCount val="1"/>
                <c:pt idx="0">
                  <c:v>Health share in GDP</c:v>
                </c:pt>
              </c:strCache>
            </c:strRef>
          </c:tx>
          <c:cat>
            <c:numRef>
              <c:f>'P Matrix'!$A$14:$A$50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 Matrix'!$D$14:$D$50</c:f>
              <c:numCache>
                <c:formatCode>0.000</c:formatCode>
                <c:ptCount val="37"/>
                <c:pt idx="0">
                  <c:v>0.11</c:v>
                </c:pt>
                <c:pt idx="1">
                  <c:v>0.11133333333333334</c:v>
                </c:pt>
                <c:pt idx="2">
                  <c:v>0.11266666666666666</c:v>
                </c:pt>
                <c:pt idx="3">
                  <c:v>0.11399999999999999</c:v>
                </c:pt>
                <c:pt idx="4">
                  <c:v>0.11533333333333333</c:v>
                </c:pt>
                <c:pt idx="5">
                  <c:v>0.11666666666666667</c:v>
                </c:pt>
                <c:pt idx="6">
                  <c:v>0.11799999999999999</c:v>
                </c:pt>
                <c:pt idx="7">
                  <c:v>0.11843568034029307</c:v>
                </c:pt>
                <c:pt idx="8">
                  <c:v>0.11911895410279807</c:v>
                </c:pt>
                <c:pt idx="9">
                  <c:v>0.12005357370224057</c:v>
                </c:pt>
                <c:pt idx="10">
                  <c:v>0.12124487150506072</c:v>
                </c:pt>
                <c:pt idx="11">
                  <c:v>0.12269980996312146</c:v>
                </c:pt>
                <c:pt idx="12">
                  <c:v>0.12417220768267892</c:v>
                </c:pt>
                <c:pt idx="13">
                  <c:v>0.12566227417487108</c:v>
                </c:pt>
                <c:pt idx="14">
                  <c:v>0.12717022146496956</c:v>
                </c:pt>
                <c:pt idx="15">
                  <c:v>0.1286962641225492</c:v>
                </c:pt>
                <c:pt idx="16">
                  <c:v>0.13024061929201977</c:v>
                </c:pt>
                <c:pt idx="17">
                  <c:v>0.13164544147865012</c:v>
                </c:pt>
                <c:pt idx="18">
                  <c:v>0.13289399259372398</c:v>
                </c:pt>
                <c:pt idx="19">
                  <c:v>0.13398612112237615</c:v>
                </c:pt>
                <c:pt idx="20">
                  <c:v>0.13492182460501806</c:v>
                </c:pt>
                <c:pt idx="21">
                  <c:v>0.13570119962109803</c:v>
                </c:pt>
                <c:pt idx="22">
                  <c:v>0.13632439850625006</c:v>
                </c:pt>
                <c:pt idx="23">
                  <c:v>0.13679159288959086</c:v>
                </c:pt>
                <c:pt idx="24">
                  <c:v>0.13710294406715517</c:v>
                </c:pt>
                <c:pt idx="25">
                  <c:v>0.13725858018484477</c:v>
                </c:pt>
                <c:pt idx="26">
                  <c:v>0.13725858018484477</c:v>
                </c:pt>
                <c:pt idx="27">
                  <c:v>0.13725858018484477</c:v>
                </c:pt>
                <c:pt idx="28">
                  <c:v>0.13725858018484477</c:v>
                </c:pt>
                <c:pt idx="29">
                  <c:v>0.13725858018484477</c:v>
                </c:pt>
                <c:pt idx="30">
                  <c:v>0.13725858018484477</c:v>
                </c:pt>
                <c:pt idx="31">
                  <c:v>0.13725858018484477</c:v>
                </c:pt>
                <c:pt idx="32">
                  <c:v>0.13725858018484477</c:v>
                </c:pt>
                <c:pt idx="33">
                  <c:v>0.13725858018484477</c:v>
                </c:pt>
                <c:pt idx="34">
                  <c:v>0.13725858018484477</c:v>
                </c:pt>
                <c:pt idx="35">
                  <c:v>0.13725858018484477</c:v>
                </c:pt>
                <c:pt idx="36">
                  <c:v>0.13725858018484477</c:v>
                </c:pt>
              </c:numCache>
            </c:numRef>
          </c:val>
          <c:smooth val="0"/>
          <c:extLst>
            <c:ext xmlns:c16="http://schemas.microsoft.com/office/drawing/2014/chart" uri="{C3380CC4-5D6E-409C-BE32-E72D297353CC}">
              <c16:uniqueId val="{00000000-A810-4C3C-B408-2E4728AF86A0}"/>
            </c:ext>
          </c:extLst>
        </c:ser>
        <c:dLbls>
          <c:showLegendKey val="0"/>
          <c:showVal val="0"/>
          <c:showCatName val="0"/>
          <c:showSerName val="0"/>
          <c:showPercent val="0"/>
          <c:showBubbleSize val="0"/>
        </c:dLbls>
        <c:marker val="1"/>
        <c:smooth val="0"/>
        <c:axId val="242509664"/>
        <c:axId val="242510840"/>
      </c:lineChart>
      <c:catAx>
        <c:axId val="242509664"/>
        <c:scaling>
          <c:orientation val="minMax"/>
        </c:scaling>
        <c:delete val="0"/>
        <c:axPos val="b"/>
        <c:numFmt formatCode="General" sourceLinked="1"/>
        <c:majorTickMark val="out"/>
        <c:minorTickMark val="none"/>
        <c:tickLblPos val="nextTo"/>
        <c:crossAx val="242510840"/>
        <c:crosses val="autoZero"/>
        <c:auto val="1"/>
        <c:lblAlgn val="ctr"/>
        <c:lblOffset val="100"/>
        <c:noMultiLvlLbl val="0"/>
      </c:catAx>
      <c:valAx>
        <c:axId val="242510840"/>
        <c:scaling>
          <c:orientation val="minMax"/>
          <c:min val="0.1"/>
        </c:scaling>
        <c:delete val="0"/>
        <c:axPos val="l"/>
        <c:majorGridlines/>
        <c:numFmt formatCode="0.000" sourceLinked="1"/>
        <c:majorTickMark val="out"/>
        <c:minorTickMark val="none"/>
        <c:tickLblPos val="nextTo"/>
        <c:crossAx val="242509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a:t>
            </a:r>
            <a:r>
              <a:rPr lang="en-US" sz="1200" baseline="0"/>
              <a:t> hospital cost in total HCE</a:t>
            </a:r>
            <a:endParaRPr lang="en-US" sz="1200"/>
          </a:p>
        </c:rich>
      </c:tx>
      <c:layout>
        <c:manualLayout>
          <c:xMode val="edge"/>
          <c:yMode val="edge"/>
          <c:x val="0.16899387576552932"/>
          <c:y val="3.2407333975339417E-2"/>
        </c:manualLayout>
      </c:layout>
      <c:overlay val="1"/>
    </c:title>
    <c:autoTitleDeleted val="0"/>
    <c:plotArea>
      <c:layout>
        <c:manualLayout>
          <c:layoutTarget val="inner"/>
          <c:xMode val="edge"/>
          <c:yMode val="edge"/>
          <c:x val="9.3085739282589675E-2"/>
          <c:y val="0.18565981335666376"/>
          <c:w val="0.87024431321084861"/>
          <c:h val="0.69836030912802571"/>
        </c:manualLayout>
      </c:layout>
      <c:lineChart>
        <c:grouping val="standard"/>
        <c:varyColors val="0"/>
        <c:ser>
          <c:idx val="0"/>
          <c:order val="0"/>
          <c:tx>
            <c:strRef>
              <c:f>'Data for Graph A'!$B$1</c:f>
              <c:strCache>
                <c:ptCount val="1"/>
                <c:pt idx="0">
                  <c:v>hosp</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A'!$B$2:$B$62</c:f>
              <c:numCache>
                <c:formatCode>0.0</c:formatCode>
                <c:ptCount val="61"/>
                <c:pt idx="0">
                  <c:v>44.714000251834648</c:v>
                </c:pt>
                <c:pt idx="1">
                  <c:v>45.248384965630976</c:v>
                </c:pt>
                <c:pt idx="2">
                  <c:v>43.966707523291156</c:v>
                </c:pt>
                <c:pt idx="3">
                  <c:v>43.152468037013783</c:v>
                </c:pt>
                <c:pt idx="4">
                  <c:v>42.328015609432619</c:v>
                </c:pt>
                <c:pt idx="5">
                  <c:v>41.861230014692694</c:v>
                </c:pt>
                <c:pt idx="6">
                  <c:v>41.979070371621859</c:v>
                </c:pt>
                <c:pt idx="7">
                  <c:v>42.56543386923947</c:v>
                </c:pt>
                <c:pt idx="8">
                  <c:v>42.356679866233584</c:v>
                </c:pt>
                <c:pt idx="9">
                  <c:v>41.762434682259766</c:v>
                </c:pt>
                <c:pt idx="10">
                  <c:v>40.811596110839368</c:v>
                </c:pt>
                <c:pt idx="11">
                  <c:v>40.69663558067441</c:v>
                </c:pt>
                <c:pt idx="12">
                  <c:v>40.503121806724081</c:v>
                </c:pt>
                <c:pt idx="13">
                  <c:v>40.031937595295844</c:v>
                </c:pt>
                <c:pt idx="14">
                  <c:v>39.699861149193616</c:v>
                </c:pt>
                <c:pt idx="15">
                  <c:v>37.268597310582955</c:v>
                </c:pt>
                <c:pt idx="16">
                  <c:v>36.432205800240538</c:v>
                </c:pt>
                <c:pt idx="17">
                  <c:v>36.061347507016137</c:v>
                </c:pt>
                <c:pt idx="18">
                  <c:v>35.359848696587406</c:v>
                </c:pt>
                <c:pt idx="19">
                  <c:v>33.84024314246961</c:v>
                </c:pt>
                <c:pt idx="20">
                  <c:v>32.64051848521202</c:v>
                </c:pt>
                <c:pt idx="21">
                  <c:v>32.291744741827564</c:v>
                </c:pt>
                <c:pt idx="22">
                  <c:v>31.28627704253309</c:v>
                </c:pt>
                <c:pt idx="23">
                  <c:v>30.76831748941024</c:v>
                </c:pt>
                <c:pt idx="24">
                  <c:v>30.09766816582496</c:v>
                </c:pt>
                <c:pt idx="25">
                  <c:v>30.032951742352491</c:v>
                </c:pt>
                <c:pt idx="26">
                  <c:v>29.410291731511041</c:v>
                </c:pt>
                <c:pt idx="27">
                  <c:v>29.509168067150615</c:v>
                </c:pt>
                <c:pt idx="28">
                  <c:v>29.301210384792242</c:v>
                </c:pt>
                <c:pt idx="29">
                  <c:v>29.555838139150676</c:v>
                </c:pt>
                <c:pt idx="30">
                  <c:v>29.193122709438256</c:v>
                </c:pt>
                <c:pt idx="31">
                  <c:v>28.9864278035203</c:v>
                </c:pt>
                <c:pt idx="32">
                  <c:v>29.044918747641933</c:v>
                </c:pt>
                <c:pt idx="33">
                  <c:v>28.951564591438476</c:v>
                </c:pt>
                <c:pt idx="34">
                  <c:v>29.189837440965981</c:v>
                </c:pt>
                <c:pt idx="35">
                  <c:v>29.371519971634726</c:v>
                </c:pt>
                <c:pt idx="36">
                  <c:v>29.57663952851054</c:v>
                </c:pt>
                <c:pt idx="37">
                  <c:v>29.643621631470623</c:v>
                </c:pt>
                <c:pt idx="38">
                  <c:v>29.782217903975759</c:v>
                </c:pt>
                <c:pt idx="39">
                  <c:v>29.464067704661662</c:v>
                </c:pt>
                <c:pt idx="40">
                  <c:v>29.549540768703782</c:v>
                </c:pt>
              </c:numCache>
            </c:numRef>
          </c:val>
          <c:smooth val="0"/>
          <c:extLst>
            <c:ext xmlns:c16="http://schemas.microsoft.com/office/drawing/2014/chart" uri="{C3380CC4-5D6E-409C-BE32-E72D297353CC}">
              <c16:uniqueId val="{00000000-2445-4287-B395-9EEFA0CC3331}"/>
            </c:ext>
          </c:extLst>
        </c:ser>
        <c:ser>
          <c:idx val="1"/>
          <c:order val="1"/>
          <c:tx>
            <c:strRef>
              <c:f>'Data for Graph A'!$C$1</c:f>
              <c:strCache>
                <c:ptCount val="1"/>
                <c:pt idx="0">
                  <c:v>Ŝ_hosp</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A'!$C$2:$C$62</c:f>
              <c:numCache>
                <c:formatCode>0.0</c:formatCode>
                <c:ptCount val="61"/>
                <c:pt idx="40">
                  <c:v>29.549540768703782</c:v>
                </c:pt>
                <c:pt idx="41">
                  <c:v>29.501563436019453</c:v>
                </c:pt>
                <c:pt idx="42">
                  <c:v>29.45358610333512</c:v>
                </c:pt>
                <c:pt idx="43">
                  <c:v>29.405608770650787</c:v>
                </c:pt>
                <c:pt idx="44">
                  <c:v>29.357631437966454</c:v>
                </c:pt>
                <c:pt idx="45">
                  <c:v>29.309654105282121</c:v>
                </c:pt>
                <c:pt idx="46">
                  <c:v>29.261676772597792</c:v>
                </c:pt>
                <c:pt idx="47">
                  <c:v>29.213699439913459</c:v>
                </c:pt>
                <c:pt idx="48">
                  <c:v>29.165722107229129</c:v>
                </c:pt>
                <c:pt idx="49">
                  <c:v>29.117744774544796</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c:ext xmlns:c16="http://schemas.microsoft.com/office/drawing/2014/chart" uri="{C3380CC4-5D6E-409C-BE32-E72D297353CC}">
              <c16:uniqueId val="{00000001-2445-4287-B395-9EEFA0CC3331}"/>
            </c:ext>
          </c:extLst>
        </c:ser>
        <c:dLbls>
          <c:showLegendKey val="0"/>
          <c:showVal val="0"/>
          <c:showCatName val="0"/>
          <c:showSerName val="0"/>
          <c:showPercent val="0"/>
          <c:showBubbleSize val="0"/>
        </c:dLbls>
        <c:smooth val="0"/>
        <c:axId val="244628800"/>
        <c:axId val="244629192"/>
      </c:lineChart>
      <c:catAx>
        <c:axId val="244628800"/>
        <c:scaling>
          <c:orientation val="minMax"/>
        </c:scaling>
        <c:delete val="0"/>
        <c:axPos val="b"/>
        <c:numFmt formatCode="General" sourceLinked="0"/>
        <c:majorTickMark val="out"/>
        <c:minorTickMark val="none"/>
        <c:tickLblPos val="nextTo"/>
        <c:crossAx val="244629192"/>
        <c:crosses val="autoZero"/>
        <c:auto val="1"/>
        <c:lblAlgn val="ctr"/>
        <c:lblOffset val="100"/>
        <c:noMultiLvlLbl val="0"/>
      </c:catAx>
      <c:valAx>
        <c:axId val="244629192"/>
        <c:scaling>
          <c:orientation val="minMax"/>
          <c:min val="10"/>
        </c:scaling>
        <c:delete val="0"/>
        <c:axPos val="l"/>
        <c:majorGridlines/>
        <c:numFmt formatCode="0" sourceLinked="0"/>
        <c:majorTickMark val="out"/>
        <c:minorTickMark val="none"/>
        <c:tickLblPos val="nextTo"/>
        <c:crossAx val="24462880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other</a:t>
            </a:r>
            <a:r>
              <a:rPr lang="en-US" sz="1200" baseline="0"/>
              <a:t> institution cost in total HCE</a:t>
            </a:r>
            <a:endParaRPr lang="en-US" sz="1200"/>
          </a:p>
        </c:rich>
      </c:tx>
      <c:overlay val="1"/>
    </c:title>
    <c:autoTitleDeleted val="0"/>
    <c:plotArea>
      <c:layout>
        <c:manualLayout>
          <c:layoutTarget val="inner"/>
          <c:xMode val="edge"/>
          <c:yMode val="edge"/>
          <c:x val="8.3869989552276841E-2"/>
          <c:y val="0.21343759113444152"/>
          <c:w val="0.87205488876997173"/>
          <c:h val="0.62428623505395164"/>
        </c:manualLayout>
      </c:layout>
      <c:lineChart>
        <c:grouping val="standard"/>
        <c:varyColors val="0"/>
        <c:ser>
          <c:idx val="0"/>
          <c:order val="0"/>
          <c:tx>
            <c:strRef>
              <c:f>'Data for Graph A'!$D$1</c:f>
              <c:strCache>
                <c:ptCount val="1"/>
                <c:pt idx="0">
                  <c:v>oth_inst</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A'!$D$2:$D$62</c:f>
              <c:numCache>
                <c:formatCode>0.0</c:formatCode>
                <c:ptCount val="61"/>
                <c:pt idx="0">
                  <c:v>9.2214962152979467</c:v>
                </c:pt>
                <c:pt idx="1">
                  <c:v>9.7411386632564874</c:v>
                </c:pt>
                <c:pt idx="2">
                  <c:v>10.206849844557464</c:v>
                </c:pt>
                <c:pt idx="3">
                  <c:v>10.825221316085189</c:v>
                </c:pt>
                <c:pt idx="4">
                  <c:v>11.328872419369009</c:v>
                </c:pt>
                <c:pt idx="5">
                  <c:v>11.389371781799444</c:v>
                </c:pt>
                <c:pt idx="6">
                  <c:v>10.997775207196442</c:v>
                </c:pt>
                <c:pt idx="7">
                  <c:v>11.004194136086085</c:v>
                </c:pt>
                <c:pt idx="8">
                  <c:v>10.992122275392097</c:v>
                </c:pt>
                <c:pt idx="9">
                  <c:v>10.656517064708487</c:v>
                </c:pt>
                <c:pt idx="10">
                  <c:v>10.305315252343151</c:v>
                </c:pt>
                <c:pt idx="11">
                  <c:v>9.4312975251725018</c:v>
                </c:pt>
                <c:pt idx="12">
                  <c:v>9.2524633212318577</c:v>
                </c:pt>
                <c:pt idx="13">
                  <c:v>9.2987702971574855</c:v>
                </c:pt>
                <c:pt idx="14">
                  <c:v>9.165072427507722</c:v>
                </c:pt>
                <c:pt idx="15">
                  <c:v>10.937176807028184</c:v>
                </c:pt>
                <c:pt idx="16">
                  <c:v>11.494430399320866</c:v>
                </c:pt>
                <c:pt idx="17">
                  <c:v>11.658231763163636</c:v>
                </c:pt>
                <c:pt idx="18">
                  <c:v>11.470027850940065</c:v>
                </c:pt>
                <c:pt idx="19">
                  <c:v>11.424839850886409</c:v>
                </c:pt>
                <c:pt idx="20">
                  <c:v>11.598825457328449</c:v>
                </c:pt>
                <c:pt idx="21">
                  <c:v>11.582774020277251</c:v>
                </c:pt>
                <c:pt idx="22">
                  <c:v>11.387025388866956</c:v>
                </c:pt>
                <c:pt idx="23">
                  <c:v>11.161072930788354</c:v>
                </c:pt>
                <c:pt idx="24">
                  <c:v>11.02558226411292</c:v>
                </c:pt>
                <c:pt idx="25">
                  <c:v>10.973680658187828</c:v>
                </c:pt>
                <c:pt idx="26">
                  <c:v>10.73149407187312</c:v>
                </c:pt>
                <c:pt idx="27">
                  <c:v>10.648179525009152</c:v>
                </c:pt>
                <c:pt idx="28">
                  <c:v>10.461876793200776</c:v>
                </c:pt>
                <c:pt idx="29">
                  <c:v>10.797913783011172</c:v>
                </c:pt>
                <c:pt idx="30">
                  <c:v>10.450779726743917</c:v>
                </c:pt>
                <c:pt idx="31">
                  <c:v>10.438468106624242</c:v>
                </c:pt>
                <c:pt idx="32">
                  <c:v>10.419307468494903</c:v>
                </c:pt>
                <c:pt idx="33">
                  <c:v>10.220893002379617</c:v>
                </c:pt>
                <c:pt idx="34">
                  <c:v>10.375103256207025</c:v>
                </c:pt>
                <c:pt idx="35">
                  <c:v>10.349444920007642</c:v>
                </c:pt>
                <c:pt idx="36">
                  <c:v>10.255464463278967</c:v>
                </c:pt>
                <c:pt idx="37">
                  <c:v>10.242541442269498</c:v>
                </c:pt>
                <c:pt idx="38">
                  <c:v>10.474123004153913</c:v>
                </c:pt>
                <c:pt idx="39">
                  <c:v>10.519074867157839</c:v>
                </c:pt>
                <c:pt idx="40">
                  <c:v>10.664328780535326</c:v>
                </c:pt>
              </c:numCache>
            </c:numRef>
          </c:val>
          <c:smooth val="0"/>
          <c:extLst>
            <c:ext xmlns:c16="http://schemas.microsoft.com/office/drawing/2014/chart" uri="{C3380CC4-5D6E-409C-BE32-E72D297353CC}">
              <c16:uniqueId val="{00000000-94E5-49C3-B894-8EAF61764037}"/>
            </c:ext>
          </c:extLst>
        </c:ser>
        <c:ser>
          <c:idx val="1"/>
          <c:order val="1"/>
          <c:tx>
            <c:strRef>
              <c:f>'Data for Graph A'!$E$1</c:f>
              <c:strCache>
                <c:ptCount val="1"/>
                <c:pt idx="0">
                  <c:v>Ŝ_oth_inst</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A'!$E$2:$E$62</c:f>
              <c:numCache>
                <c:formatCode>0.0</c:formatCode>
                <c:ptCount val="61"/>
                <c:pt idx="40">
                  <c:v>10.664328780535326</c:v>
                </c:pt>
                <c:pt idx="41">
                  <c:v>10.625027685427529</c:v>
                </c:pt>
                <c:pt idx="42">
                  <c:v>10.585726590319734</c:v>
                </c:pt>
                <c:pt idx="43">
                  <c:v>10.546425495211938</c:v>
                </c:pt>
                <c:pt idx="44">
                  <c:v>10.507124400104141</c:v>
                </c:pt>
                <c:pt idx="45">
                  <c:v>10.467823304996346</c:v>
                </c:pt>
                <c:pt idx="46">
                  <c:v>10.428522209888548</c:v>
                </c:pt>
                <c:pt idx="47">
                  <c:v>10.389221114780753</c:v>
                </c:pt>
                <c:pt idx="48">
                  <c:v>10.349920019672957</c:v>
                </c:pt>
                <c:pt idx="49">
                  <c:v>10.31061892456516</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c:ext xmlns:c16="http://schemas.microsoft.com/office/drawing/2014/chart" uri="{C3380CC4-5D6E-409C-BE32-E72D297353CC}">
              <c16:uniqueId val="{00000001-94E5-49C3-B894-8EAF61764037}"/>
            </c:ext>
          </c:extLst>
        </c:ser>
        <c:dLbls>
          <c:showLegendKey val="0"/>
          <c:showVal val="0"/>
          <c:showCatName val="0"/>
          <c:showSerName val="0"/>
          <c:showPercent val="0"/>
          <c:showBubbleSize val="0"/>
        </c:dLbls>
        <c:smooth val="0"/>
        <c:axId val="244629584"/>
        <c:axId val="244622528"/>
      </c:lineChart>
      <c:catAx>
        <c:axId val="244629584"/>
        <c:scaling>
          <c:orientation val="minMax"/>
        </c:scaling>
        <c:delete val="0"/>
        <c:axPos val="b"/>
        <c:numFmt formatCode="General" sourceLinked="0"/>
        <c:majorTickMark val="out"/>
        <c:minorTickMark val="none"/>
        <c:tickLblPos val="nextTo"/>
        <c:crossAx val="244622528"/>
        <c:crosses val="autoZero"/>
        <c:auto val="1"/>
        <c:lblAlgn val="ctr"/>
        <c:lblOffset val="100"/>
        <c:noMultiLvlLbl val="0"/>
      </c:catAx>
      <c:valAx>
        <c:axId val="244622528"/>
        <c:scaling>
          <c:orientation val="minMax"/>
          <c:min val="8"/>
        </c:scaling>
        <c:delete val="0"/>
        <c:axPos val="l"/>
        <c:majorGridlines/>
        <c:numFmt formatCode="0" sourceLinked="0"/>
        <c:majorTickMark val="out"/>
        <c:minorTickMark val="none"/>
        <c:tickLblPos val="nextTo"/>
        <c:crossAx val="24462958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a:t>
            </a:r>
            <a:r>
              <a:rPr lang="en-US" sz="1200" baseline="0"/>
              <a:t> of the dental and vision in total HCE</a:t>
            </a:r>
            <a:endParaRPr lang="en-US" sz="1200"/>
          </a:p>
        </c:rich>
      </c:tx>
      <c:overlay val="1"/>
    </c:title>
    <c:autoTitleDeleted val="0"/>
    <c:plotArea>
      <c:layout>
        <c:manualLayout>
          <c:layoutTarget val="inner"/>
          <c:xMode val="edge"/>
          <c:yMode val="edge"/>
          <c:x val="9.3085739282589675E-2"/>
          <c:y val="0.18103018372703411"/>
          <c:w val="0.87024431321084861"/>
          <c:h val="0.70298993875765525"/>
        </c:manualLayout>
      </c:layout>
      <c:lineChart>
        <c:grouping val="standard"/>
        <c:varyColors val="0"/>
        <c:ser>
          <c:idx val="0"/>
          <c:order val="0"/>
          <c:tx>
            <c:strRef>
              <c:f>'Data for Graph A'!$F$1</c:f>
              <c:strCache>
                <c:ptCount val="1"/>
                <c:pt idx="0">
                  <c:v>D&amp;V</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A'!$F$2:$F$62</c:f>
              <c:numCache>
                <c:formatCode>0.0</c:formatCode>
                <c:ptCount val="61"/>
                <c:pt idx="0">
                  <c:v>8.9856569749083786</c:v>
                </c:pt>
                <c:pt idx="1">
                  <c:v>9.0725949588450394</c:v>
                </c:pt>
                <c:pt idx="2">
                  <c:v>9.6637246849048974</c:v>
                </c:pt>
                <c:pt idx="3">
                  <c:v>10.0166856352265</c:v>
                </c:pt>
                <c:pt idx="4">
                  <c:v>10.221817714892985</c:v>
                </c:pt>
                <c:pt idx="5">
                  <c:v>10.142922201922147</c:v>
                </c:pt>
                <c:pt idx="6">
                  <c:v>10.005454191097707</c:v>
                </c:pt>
                <c:pt idx="7">
                  <c:v>9.8827380045446187</c:v>
                </c:pt>
                <c:pt idx="8">
                  <c:v>9.8488029805824571</c:v>
                </c:pt>
                <c:pt idx="9">
                  <c:v>10.025942877473179</c:v>
                </c:pt>
                <c:pt idx="10">
                  <c:v>10.374798745836381</c:v>
                </c:pt>
                <c:pt idx="11">
                  <c:v>10.438395334672954</c:v>
                </c:pt>
                <c:pt idx="12">
                  <c:v>10.501372732009672</c:v>
                </c:pt>
                <c:pt idx="13">
                  <c:v>10.584336381219837</c:v>
                </c:pt>
                <c:pt idx="14">
                  <c:v>10.618783406065022</c:v>
                </c:pt>
                <c:pt idx="15">
                  <c:v>10.612661432149659</c:v>
                </c:pt>
                <c:pt idx="16">
                  <c:v>10.558632870864621</c:v>
                </c:pt>
                <c:pt idx="17">
                  <c:v>10.557426071444748</c:v>
                </c:pt>
                <c:pt idx="18">
                  <c:v>10.776345796648739</c:v>
                </c:pt>
                <c:pt idx="19">
                  <c:v>11.108157665249175</c:v>
                </c:pt>
                <c:pt idx="20">
                  <c:v>11.467734824099725</c:v>
                </c:pt>
                <c:pt idx="21">
                  <c:v>11.707205490949111</c:v>
                </c:pt>
                <c:pt idx="22">
                  <c:v>12.174874931692189</c:v>
                </c:pt>
                <c:pt idx="23">
                  <c:v>11.953150245513298</c:v>
                </c:pt>
                <c:pt idx="24">
                  <c:v>11.955424537322068</c:v>
                </c:pt>
                <c:pt idx="25">
                  <c:v>11.715010383229831</c:v>
                </c:pt>
                <c:pt idx="26">
                  <c:v>11.696523834137663</c:v>
                </c:pt>
                <c:pt idx="27">
                  <c:v>11.367126563612661</c:v>
                </c:pt>
                <c:pt idx="28">
                  <c:v>10.702648128332976</c:v>
                </c:pt>
                <c:pt idx="29">
                  <c:v>10.7995092590265</c:v>
                </c:pt>
                <c:pt idx="30">
                  <c:v>10.841496502202883</c:v>
                </c:pt>
                <c:pt idx="31">
                  <c:v>10.847308612988114</c:v>
                </c:pt>
                <c:pt idx="32">
                  <c:v>10.879692686386258</c:v>
                </c:pt>
                <c:pt idx="33">
                  <c:v>10.839352542160723</c:v>
                </c:pt>
                <c:pt idx="34">
                  <c:v>10.571263735936268</c:v>
                </c:pt>
                <c:pt idx="35">
                  <c:v>9.760112826246683</c:v>
                </c:pt>
                <c:pt idx="36">
                  <c:v>9.6406290134005985</c:v>
                </c:pt>
                <c:pt idx="37">
                  <c:v>9.9206272506029958</c:v>
                </c:pt>
                <c:pt idx="38">
                  <c:v>9.9183459679798869</c:v>
                </c:pt>
                <c:pt idx="39">
                  <c:v>9.8948788053236605</c:v>
                </c:pt>
                <c:pt idx="40" formatCode="General">
                  <c:v>10</c:v>
                </c:pt>
              </c:numCache>
            </c:numRef>
          </c:val>
          <c:smooth val="0"/>
          <c:extLst>
            <c:ext xmlns:c16="http://schemas.microsoft.com/office/drawing/2014/chart" uri="{C3380CC4-5D6E-409C-BE32-E72D297353CC}">
              <c16:uniqueId val="{00000000-9DBB-456A-A06B-BD7204F6830E}"/>
            </c:ext>
          </c:extLst>
        </c:ser>
        <c:ser>
          <c:idx val="1"/>
          <c:order val="1"/>
          <c:tx>
            <c:strRef>
              <c:f>'Data for Graph A'!$G$1</c:f>
              <c:strCache>
                <c:ptCount val="1"/>
                <c:pt idx="0">
                  <c:v>Ŝ_D&amp;V</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A'!$G$2:$G$62</c:f>
              <c:numCache>
                <c:formatCode>0.0</c:formatCode>
                <c:ptCount val="61"/>
                <c:pt idx="40" formatCode="General">
                  <c:v>10</c:v>
                </c:pt>
                <c:pt idx="41">
                  <c:v>10.027131782945737</c:v>
                </c:pt>
                <c:pt idx="42">
                  <c:v>10.054263565891473</c:v>
                </c:pt>
                <c:pt idx="43">
                  <c:v>10.081395348837209</c:v>
                </c:pt>
                <c:pt idx="44">
                  <c:v>10.108527131782946</c:v>
                </c:pt>
                <c:pt idx="45">
                  <c:v>10.135658914728683</c:v>
                </c:pt>
                <c:pt idx="46">
                  <c:v>10.162790697674419</c:v>
                </c:pt>
                <c:pt idx="47">
                  <c:v>10.189922480620156</c:v>
                </c:pt>
                <c:pt idx="48">
                  <c:v>10.217054263565892</c:v>
                </c:pt>
                <c:pt idx="49">
                  <c:v>10.244186046511627</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c:ext xmlns:c16="http://schemas.microsoft.com/office/drawing/2014/chart" uri="{C3380CC4-5D6E-409C-BE32-E72D297353CC}">
              <c16:uniqueId val="{00000001-9DBB-456A-A06B-BD7204F6830E}"/>
            </c:ext>
          </c:extLst>
        </c:ser>
        <c:dLbls>
          <c:showLegendKey val="0"/>
          <c:showVal val="0"/>
          <c:showCatName val="0"/>
          <c:showSerName val="0"/>
          <c:showPercent val="0"/>
          <c:showBubbleSize val="0"/>
        </c:dLbls>
        <c:smooth val="0"/>
        <c:axId val="244626840"/>
        <c:axId val="244627624"/>
      </c:lineChart>
      <c:catAx>
        <c:axId val="244626840"/>
        <c:scaling>
          <c:orientation val="minMax"/>
        </c:scaling>
        <c:delete val="0"/>
        <c:axPos val="b"/>
        <c:numFmt formatCode="General" sourceLinked="0"/>
        <c:majorTickMark val="out"/>
        <c:minorTickMark val="none"/>
        <c:tickLblPos val="nextTo"/>
        <c:crossAx val="244627624"/>
        <c:crosses val="autoZero"/>
        <c:auto val="1"/>
        <c:lblAlgn val="ctr"/>
        <c:lblOffset val="100"/>
        <c:noMultiLvlLbl val="0"/>
      </c:catAx>
      <c:valAx>
        <c:axId val="244627624"/>
        <c:scaling>
          <c:orientation val="minMax"/>
          <c:min val="8"/>
        </c:scaling>
        <c:delete val="0"/>
        <c:axPos val="l"/>
        <c:majorGridlines/>
        <c:numFmt formatCode="0" sourceLinked="0"/>
        <c:majorTickMark val="out"/>
        <c:minorTickMark val="none"/>
        <c:tickLblPos val="nextTo"/>
        <c:crossAx val="244626840"/>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Share of prescribed</a:t>
            </a:r>
            <a:r>
              <a:rPr lang="en-US" sz="1200" baseline="0"/>
              <a:t> drug in total HCE</a:t>
            </a:r>
            <a:endParaRPr lang="en-US" sz="1200"/>
          </a:p>
        </c:rich>
      </c:tx>
      <c:overlay val="1"/>
    </c:title>
    <c:autoTitleDeleted val="0"/>
    <c:plotArea>
      <c:layout>
        <c:manualLayout>
          <c:layoutTarget val="inner"/>
          <c:xMode val="edge"/>
          <c:yMode val="edge"/>
          <c:x val="7.1988407699037624E-2"/>
          <c:y val="0.12547462817147856"/>
          <c:w val="0.8913416447944007"/>
          <c:h val="0.75854549431321083"/>
        </c:manualLayout>
      </c:layout>
      <c:lineChart>
        <c:grouping val="standard"/>
        <c:varyColors val="0"/>
        <c:ser>
          <c:idx val="0"/>
          <c:order val="0"/>
          <c:tx>
            <c:strRef>
              <c:f>'Data for Graph A'!$H$1</c:f>
              <c:strCache>
                <c:ptCount val="1"/>
                <c:pt idx="0">
                  <c:v>s_pdrug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A'!$H$2:$H$62</c:f>
              <c:numCache>
                <c:formatCode>0.0</c:formatCode>
                <c:ptCount val="61"/>
                <c:pt idx="0">
                  <c:v>6.3256117643567231</c:v>
                </c:pt>
                <c:pt idx="1">
                  <c:v>6.2876908589658509</c:v>
                </c:pt>
                <c:pt idx="2">
                  <c:v>6.3943412974563989</c:v>
                </c:pt>
                <c:pt idx="3">
                  <c:v>6.1536311200817231</c:v>
                </c:pt>
                <c:pt idx="4">
                  <c:v>6.0661815791785303</c:v>
                </c:pt>
                <c:pt idx="5">
                  <c:v>5.8226299470443541</c:v>
                </c:pt>
                <c:pt idx="6">
                  <c:v>6.382429016124096</c:v>
                </c:pt>
                <c:pt idx="7">
                  <c:v>6.2553340072269039</c:v>
                </c:pt>
                <c:pt idx="8">
                  <c:v>6.1904073559153137</c:v>
                </c:pt>
                <c:pt idx="9">
                  <c:v>6.1387164332887236</c:v>
                </c:pt>
                <c:pt idx="10">
                  <c:v>6.4415201958636867</c:v>
                </c:pt>
                <c:pt idx="11">
                  <c:v>6.9639489578628213</c:v>
                </c:pt>
                <c:pt idx="12">
                  <c:v>7.0382503163065699</c:v>
                </c:pt>
                <c:pt idx="13">
                  <c:v>7.3327778396279779</c:v>
                </c:pt>
                <c:pt idx="14">
                  <c:v>7.5992599037595916</c:v>
                </c:pt>
                <c:pt idx="15">
                  <c:v>7.974115303807344</c:v>
                </c:pt>
                <c:pt idx="16">
                  <c:v>8.2279534155149179</c:v>
                </c:pt>
                <c:pt idx="17">
                  <c:v>8.7284456548417815</c:v>
                </c:pt>
                <c:pt idx="18">
                  <c:v>9.2287000064215015</c:v>
                </c:pt>
                <c:pt idx="19">
                  <c:v>9.2400231579950205</c:v>
                </c:pt>
                <c:pt idx="20">
                  <c:v>9.9679414388244503</c:v>
                </c:pt>
                <c:pt idx="21">
                  <c:v>10.128323411060528</c:v>
                </c:pt>
                <c:pt idx="22">
                  <c:v>10.835401853087168</c:v>
                </c:pt>
                <c:pt idx="23">
                  <c:v>11.242268106377276</c:v>
                </c:pt>
                <c:pt idx="24">
                  <c:v>11.319242065916583</c:v>
                </c:pt>
                <c:pt idx="25">
                  <c:v>11.889861911517842</c:v>
                </c:pt>
                <c:pt idx="26">
                  <c:v>12.288660489386467</c:v>
                </c:pt>
                <c:pt idx="27">
                  <c:v>12.828786246418005</c:v>
                </c:pt>
                <c:pt idx="28">
                  <c:v>13.288570250114107</c:v>
                </c:pt>
                <c:pt idx="29">
                  <c:v>13.580548660967828</c:v>
                </c:pt>
                <c:pt idx="30">
                  <c:v>13.639214692562533</c:v>
                </c:pt>
                <c:pt idx="31">
                  <c:v>13.81621571256019</c:v>
                </c:pt>
                <c:pt idx="32">
                  <c:v>13.722677905829689</c:v>
                </c:pt>
                <c:pt idx="33">
                  <c:v>13.594841284823863</c:v>
                </c:pt>
                <c:pt idx="34">
                  <c:v>13.613234275673545</c:v>
                </c:pt>
                <c:pt idx="35">
                  <c:v>14.27038017509606</c:v>
                </c:pt>
                <c:pt idx="36">
                  <c:v>14.019071413866158</c:v>
                </c:pt>
                <c:pt idx="37">
                  <c:v>13.744602426899938</c:v>
                </c:pt>
                <c:pt idx="38">
                  <c:v>13.513408612416461</c:v>
                </c:pt>
                <c:pt idx="39">
                  <c:v>13.313364395417961</c:v>
                </c:pt>
                <c:pt idx="40">
                  <c:v>13.329802960824843</c:v>
                </c:pt>
              </c:numCache>
            </c:numRef>
          </c:val>
          <c:smooth val="0"/>
          <c:extLst>
            <c:ext xmlns:c16="http://schemas.microsoft.com/office/drawing/2014/chart" uri="{C3380CC4-5D6E-409C-BE32-E72D297353CC}">
              <c16:uniqueId val="{00000000-75CD-4BDA-8849-F2D6F7F424AB}"/>
            </c:ext>
          </c:extLst>
        </c:ser>
        <c:ser>
          <c:idx val="1"/>
          <c:order val="1"/>
          <c:tx>
            <c:strRef>
              <c:f>'Data for Graph A'!$I$1</c:f>
              <c:strCache>
                <c:ptCount val="1"/>
                <c:pt idx="0">
                  <c:v>Ŝ_pdrug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A'!$I$2:$I$62</c:f>
              <c:numCache>
                <c:formatCode>0.0</c:formatCode>
                <c:ptCount val="61"/>
                <c:pt idx="40">
                  <c:v>13.329802960824843</c:v>
                </c:pt>
                <c:pt idx="41">
                  <c:v>13.278139534883721</c:v>
                </c:pt>
                <c:pt idx="42">
                  <c:v>13.256279069767443</c:v>
                </c:pt>
                <c:pt idx="43">
                  <c:v>13.234418604651164</c:v>
                </c:pt>
                <c:pt idx="44">
                  <c:v>13.212558139534885</c:v>
                </c:pt>
                <c:pt idx="45">
                  <c:v>13.190697674418605</c:v>
                </c:pt>
                <c:pt idx="46">
                  <c:v>13.168837209302326</c:v>
                </c:pt>
                <c:pt idx="47">
                  <c:v>13.146976744186047</c:v>
                </c:pt>
                <c:pt idx="48">
                  <c:v>13.125116279069767</c:v>
                </c:pt>
                <c:pt idx="49">
                  <c:v>13.103255813953487</c:v>
                </c:pt>
                <c:pt idx="50">
                  <c:v>13.081395348837209</c:v>
                </c:pt>
                <c:pt idx="51">
                  <c:v>13.081395348837209</c:v>
                </c:pt>
                <c:pt idx="52">
                  <c:v>13.081395348837209</c:v>
                </c:pt>
                <c:pt idx="53">
                  <c:v>13.081395348837209</c:v>
                </c:pt>
                <c:pt idx="54">
                  <c:v>13.081395348837209</c:v>
                </c:pt>
                <c:pt idx="55">
                  <c:v>13.081395348837209</c:v>
                </c:pt>
                <c:pt idx="56">
                  <c:v>13.081395348837209</c:v>
                </c:pt>
                <c:pt idx="57">
                  <c:v>13.081395348837209</c:v>
                </c:pt>
                <c:pt idx="58">
                  <c:v>13.081395348837209</c:v>
                </c:pt>
                <c:pt idx="59">
                  <c:v>13.081395348837209</c:v>
                </c:pt>
                <c:pt idx="60">
                  <c:v>13.081395348837209</c:v>
                </c:pt>
              </c:numCache>
            </c:numRef>
          </c:val>
          <c:smooth val="0"/>
          <c:extLst>
            <c:ext xmlns:c16="http://schemas.microsoft.com/office/drawing/2014/chart" uri="{C3380CC4-5D6E-409C-BE32-E72D297353CC}">
              <c16:uniqueId val="{00000001-75CD-4BDA-8849-F2D6F7F424AB}"/>
            </c:ext>
          </c:extLst>
        </c:ser>
        <c:dLbls>
          <c:showLegendKey val="0"/>
          <c:showVal val="0"/>
          <c:showCatName val="0"/>
          <c:showSerName val="0"/>
          <c:showPercent val="0"/>
          <c:showBubbleSize val="0"/>
        </c:dLbls>
        <c:smooth val="0"/>
        <c:axId val="244623312"/>
        <c:axId val="244626448"/>
      </c:lineChart>
      <c:catAx>
        <c:axId val="244623312"/>
        <c:scaling>
          <c:orientation val="minMax"/>
        </c:scaling>
        <c:delete val="0"/>
        <c:axPos val="b"/>
        <c:numFmt formatCode="General" sourceLinked="0"/>
        <c:majorTickMark val="out"/>
        <c:minorTickMark val="none"/>
        <c:tickLblPos val="nextTo"/>
        <c:crossAx val="244626448"/>
        <c:crosses val="autoZero"/>
        <c:auto val="1"/>
        <c:lblAlgn val="ctr"/>
        <c:lblOffset val="100"/>
        <c:noMultiLvlLbl val="0"/>
      </c:catAx>
      <c:valAx>
        <c:axId val="244626448"/>
        <c:scaling>
          <c:orientation val="minMax"/>
          <c:min val="4"/>
        </c:scaling>
        <c:delete val="0"/>
        <c:axPos val="l"/>
        <c:majorGridlines/>
        <c:numFmt formatCode="0" sourceLinked="0"/>
        <c:majorTickMark val="out"/>
        <c:minorTickMark val="none"/>
        <c:tickLblPos val="nextTo"/>
        <c:crossAx val="24462331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non-prescribed drug cost in total</a:t>
            </a:r>
            <a:r>
              <a:rPr lang="en-US" sz="1200" baseline="0"/>
              <a:t> HCE</a:t>
            </a:r>
            <a:endParaRPr lang="en-US" sz="1200"/>
          </a:p>
        </c:rich>
      </c:tx>
      <c:overlay val="1"/>
    </c:title>
    <c:autoTitleDeleted val="0"/>
    <c:plotArea>
      <c:layout>
        <c:manualLayout>
          <c:layoutTarget val="inner"/>
          <c:xMode val="edge"/>
          <c:yMode val="edge"/>
          <c:x val="8.7335739282589669E-2"/>
          <c:y val="0.16251166520851559"/>
          <c:w val="0.88432764654418194"/>
          <c:h val="0.66595290172061827"/>
        </c:manualLayout>
      </c:layout>
      <c:lineChart>
        <c:grouping val="standard"/>
        <c:varyColors val="0"/>
        <c:ser>
          <c:idx val="0"/>
          <c:order val="0"/>
          <c:tx>
            <c:strRef>
              <c:f>'Data for Graph A'!$J$1</c:f>
              <c:strCache>
                <c:ptCount val="1"/>
                <c:pt idx="0">
                  <c:v>s_npdrug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A'!$J$2:$J$62</c:f>
              <c:numCache>
                <c:formatCode>0.0</c:formatCode>
                <c:ptCount val="61"/>
                <c:pt idx="0">
                  <c:v>2.5051814297726618</c:v>
                </c:pt>
                <c:pt idx="1">
                  <c:v>2.2494056801997626</c:v>
                </c:pt>
                <c:pt idx="2">
                  <c:v>2.1002737694236417</c:v>
                </c:pt>
                <c:pt idx="3">
                  <c:v>2.2962134187718557</c:v>
                </c:pt>
                <c:pt idx="4">
                  <c:v>2.5849868217967278</c:v>
                </c:pt>
                <c:pt idx="5">
                  <c:v>2.6293254642950106</c:v>
                </c:pt>
                <c:pt idx="6">
                  <c:v>2.4925625474820334</c:v>
                </c:pt>
                <c:pt idx="7">
                  <c:v>2.3244764756039418</c:v>
                </c:pt>
                <c:pt idx="8">
                  <c:v>2.4849766649632068</c:v>
                </c:pt>
                <c:pt idx="9">
                  <c:v>2.8811823325575774</c:v>
                </c:pt>
                <c:pt idx="10">
                  <c:v>3.1018549697095743</c:v>
                </c:pt>
                <c:pt idx="11">
                  <c:v>3.2281639322883109</c:v>
                </c:pt>
                <c:pt idx="12">
                  <c:v>3.4659957190944488</c:v>
                </c:pt>
                <c:pt idx="13">
                  <c:v>3.502611736450798</c:v>
                </c:pt>
                <c:pt idx="14">
                  <c:v>3.5218590825758711</c:v>
                </c:pt>
                <c:pt idx="15">
                  <c:v>3.3697670188017192</c:v>
                </c:pt>
                <c:pt idx="16">
                  <c:v>3.3665140289863982</c:v>
                </c:pt>
                <c:pt idx="17">
                  <c:v>3.4616776405414371</c:v>
                </c:pt>
                <c:pt idx="18">
                  <c:v>3.6018692965355155</c:v>
                </c:pt>
                <c:pt idx="19">
                  <c:v>3.7780732254909704</c:v>
                </c:pt>
                <c:pt idx="20">
                  <c:v>3.7560357898082168</c:v>
                </c:pt>
                <c:pt idx="21">
                  <c:v>3.7914814517287372</c:v>
                </c:pt>
                <c:pt idx="22">
                  <c:v>3.7804389001973746</c:v>
                </c:pt>
                <c:pt idx="23">
                  <c:v>3.7723919777793871</c:v>
                </c:pt>
                <c:pt idx="24">
                  <c:v>3.7126942423212941</c:v>
                </c:pt>
                <c:pt idx="25">
                  <c:v>3.4684826690754962</c:v>
                </c:pt>
                <c:pt idx="26">
                  <c:v>3.2988596727260329</c:v>
                </c:pt>
                <c:pt idx="27">
                  <c:v>3.202522057614765</c:v>
                </c:pt>
                <c:pt idx="28">
                  <c:v>3.0440682171293116</c:v>
                </c:pt>
                <c:pt idx="29">
                  <c:v>2.9874831104845017</c:v>
                </c:pt>
                <c:pt idx="30">
                  <c:v>2.9128540930419198</c:v>
                </c:pt>
                <c:pt idx="31">
                  <c:v>2.8306617089613204</c:v>
                </c:pt>
                <c:pt idx="32">
                  <c:v>2.7709228848675398</c:v>
                </c:pt>
                <c:pt idx="33">
                  <c:v>2.6266577554049428</c:v>
                </c:pt>
                <c:pt idx="34">
                  <c:v>2.6144517148161124</c:v>
                </c:pt>
                <c:pt idx="35">
                  <c:v>2.5069082772061937</c:v>
                </c:pt>
                <c:pt idx="36">
                  <c:v>2.5450563253815091</c:v>
                </c:pt>
                <c:pt idx="37">
                  <c:v>2.4489296540101391</c:v>
                </c:pt>
                <c:pt idx="38">
                  <c:v>2.4311019913661669</c:v>
                </c:pt>
                <c:pt idx="39">
                  <c:v>2.3746446719539667</c:v>
                </c:pt>
                <c:pt idx="40">
                  <c:v>2.3790539995174389</c:v>
                </c:pt>
              </c:numCache>
            </c:numRef>
          </c:val>
          <c:smooth val="0"/>
          <c:extLst>
            <c:ext xmlns:c16="http://schemas.microsoft.com/office/drawing/2014/chart" uri="{C3380CC4-5D6E-409C-BE32-E72D297353CC}">
              <c16:uniqueId val="{00000000-0FA1-4FA1-B4AF-D94277B3AB84}"/>
            </c:ext>
          </c:extLst>
        </c:ser>
        <c:ser>
          <c:idx val="1"/>
          <c:order val="1"/>
          <c:tx>
            <c:strRef>
              <c:f>'Data for Graph A'!$K$1</c:f>
              <c:strCache>
                <c:ptCount val="1"/>
                <c:pt idx="0">
                  <c:v>Ŝ_npdrug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A'!$K$2:$K$62</c:f>
              <c:numCache>
                <c:formatCode>0.0</c:formatCode>
                <c:ptCount val="61"/>
                <c:pt idx="40">
                  <c:v>2.3790539995174389</c:v>
                </c:pt>
                <c:pt idx="41">
                  <c:v>2.4506976744186044</c:v>
                </c:pt>
                <c:pt idx="42">
                  <c:v>2.5013953488372094</c:v>
                </c:pt>
                <c:pt idx="43">
                  <c:v>2.5520930232558143</c:v>
                </c:pt>
                <c:pt idx="44">
                  <c:v>2.6027906976744184</c:v>
                </c:pt>
                <c:pt idx="45">
                  <c:v>2.6534883720930234</c:v>
                </c:pt>
                <c:pt idx="46">
                  <c:v>2.7041860465116279</c:v>
                </c:pt>
                <c:pt idx="47">
                  <c:v>2.7548837209302324</c:v>
                </c:pt>
                <c:pt idx="48">
                  <c:v>2.8055813953488369</c:v>
                </c:pt>
                <c:pt idx="49">
                  <c:v>2.8562790697674414</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c:ext xmlns:c16="http://schemas.microsoft.com/office/drawing/2014/chart" uri="{C3380CC4-5D6E-409C-BE32-E72D297353CC}">
              <c16:uniqueId val="{00000001-0FA1-4FA1-B4AF-D94277B3AB84}"/>
            </c:ext>
          </c:extLst>
        </c:ser>
        <c:dLbls>
          <c:showLegendKey val="0"/>
          <c:showVal val="0"/>
          <c:showCatName val="0"/>
          <c:showSerName val="0"/>
          <c:showPercent val="0"/>
          <c:showBubbleSize val="0"/>
        </c:dLbls>
        <c:smooth val="0"/>
        <c:axId val="244628408"/>
        <c:axId val="244623704"/>
      </c:lineChart>
      <c:catAx>
        <c:axId val="244628408"/>
        <c:scaling>
          <c:orientation val="minMax"/>
        </c:scaling>
        <c:delete val="0"/>
        <c:axPos val="b"/>
        <c:numFmt formatCode="General" sourceLinked="0"/>
        <c:majorTickMark val="out"/>
        <c:minorTickMark val="none"/>
        <c:tickLblPos val="nextTo"/>
        <c:crossAx val="244623704"/>
        <c:crosses val="autoZero"/>
        <c:auto val="1"/>
        <c:lblAlgn val="ctr"/>
        <c:lblOffset val="100"/>
        <c:noMultiLvlLbl val="0"/>
      </c:catAx>
      <c:valAx>
        <c:axId val="244623704"/>
        <c:scaling>
          <c:orientation val="minMax"/>
          <c:min val="1"/>
        </c:scaling>
        <c:delete val="0"/>
        <c:axPos val="l"/>
        <c:majorGridlines/>
        <c:numFmt formatCode="0.0" sourceLinked="0"/>
        <c:majorTickMark val="out"/>
        <c:minorTickMark val="none"/>
        <c:tickLblPos val="nextTo"/>
        <c:crossAx val="244628408"/>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Share of physician cost in total HCE</a:t>
            </a:r>
          </a:p>
        </c:rich>
      </c:tx>
      <c:overlay val="1"/>
    </c:title>
    <c:autoTitleDeleted val="0"/>
    <c:plotArea>
      <c:layout>
        <c:manualLayout>
          <c:layoutTarget val="inner"/>
          <c:xMode val="edge"/>
          <c:yMode val="edge"/>
          <c:x val="7.1988407699037624E-2"/>
          <c:y val="0.16251166520851559"/>
          <c:w val="0.8913416447944007"/>
          <c:h val="0.68910104986876641"/>
        </c:manualLayout>
      </c:layout>
      <c:lineChart>
        <c:grouping val="standard"/>
        <c:varyColors val="0"/>
        <c:ser>
          <c:idx val="0"/>
          <c:order val="0"/>
          <c:tx>
            <c:strRef>
              <c:f>'Data for Graph A'!$L$1</c:f>
              <c:strCache>
                <c:ptCount val="1"/>
                <c:pt idx="0">
                  <c:v>s_MD</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A'!$L$2:$L$62</c:f>
              <c:numCache>
                <c:formatCode>0.0</c:formatCode>
                <c:ptCount val="61"/>
                <c:pt idx="0">
                  <c:v>15.081976019520422</c:v>
                </c:pt>
                <c:pt idx="1">
                  <c:v>14.740643246144854</c:v>
                </c:pt>
                <c:pt idx="2">
                  <c:v>14.785885441363364</c:v>
                </c:pt>
                <c:pt idx="3">
                  <c:v>15.003865277564651</c:v>
                </c:pt>
                <c:pt idx="4">
                  <c:v>14.904006223412667</c:v>
                </c:pt>
                <c:pt idx="5">
                  <c:v>14.743274184244962</c:v>
                </c:pt>
                <c:pt idx="6">
                  <c:v>14.55602098859052</c:v>
                </c:pt>
                <c:pt idx="7">
                  <c:v>14.372320433857544</c:v>
                </c:pt>
                <c:pt idx="8">
                  <c:v>14.843996289828027</c:v>
                </c:pt>
                <c:pt idx="9">
                  <c:v>15.039134115588219</c:v>
                </c:pt>
                <c:pt idx="10">
                  <c:v>15.173971875994615</c:v>
                </c:pt>
                <c:pt idx="11">
                  <c:v>15.401688590099216</c:v>
                </c:pt>
                <c:pt idx="12">
                  <c:v>15.693465185037459</c:v>
                </c:pt>
                <c:pt idx="13">
                  <c:v>15.584945990728919</c:v>
                </c:pt>
                <c:pt idx="14">
                  <c:v>15.164430613707006</c:v>
                </c:pt>
                <c:pt idx="15">
                  <c:v>15.024311489187161</c:v>
                </c:pt>
                <c:pt idx="16">
                  <c:v>15.210342519379715</c:v>
                </c:pt>
                <c:pt idx="17">
                  <c:v>14.807293400458788</c:v>
                </c:pt>
                <c:pt idx="18">
                  <c:v>14.546528366186152</c:v>
                </c:pt>
                <c:pt idx="19">
                  <c:v>14.537341909184656</c:v>
                </c:pt>
                <c:pt idx="20">
                  <c:v>14.29952036478454</c:v>
                </c:pt>
                <c:pt idx="21">
                  <c:v>14.34593313247953</c:v>
                </c:pt>
                <c:pt idx="22">
                  <c:v>14.255299296829341</c:v>
                </c:pt>
                <c:pt idx="23">
                  <c:v>14.002056510982108</c:v>
                </c:pt>
                <c:pt idx="24">
                  <c:v>13.715658787951565</c:v>
                </c:pt>
                <c:pt idx="25">
                  <c:v>13.407269804446784</c:v>
                </c:pt>
                <c:pt idx="26">
                  <c:v>13.199434662348203</c:v>
                </c:pt>
                <c:pt idx="27">
                  <c:v>13.210223139448408</c:v>
                </c:pt>
                <c:pt idx="28">
                  <c:v>13.173292455936647</c:v>
                </c:pt>
                <c:pt idx="29">
                  <c:v>13.162854369052479</c:v>
                </c:pt>
                <c:pt idx="30">
                  <c:v>13.236118159609548</c:v>
                </c:pt>
                <c:pt idx="31">
                  <c:v>13.30931064859463</c:v>
                </c:pt>
                <c:pt idx="32">
                  <c:v>13.458617378689244</c:v>
                </c:pt>
                <c:pt idx="33">
                  <c:v>13.830253274096252</c:v>
                </c:pt>
                <c:pt idx="34">
                  <c:v>14.108588539542119</c:v>
                </c:pt>
                <c:pt idx="35">
                  <c:v>14.208465484810473</c:v>
                </c:pt>
                <c:pt idx="36">
                  <c:v>14.683167181738352</c:v>
                </c:pt>
                <c:pt idx="37">
                  <c:v>14.765385089758601</c:v>
                </c:pt>
                <c:pt idx="38">
                  <c:v>15.126323004024661</c:v>
                </c:pt>
                <c:pt idx="39">
                  <c:v>15.241041028406627</c:v>
                </c:pt>
                <c:pt idx="40">
                  <c:v>15.490371462345266</c:v>
                </c:pt>
              </c:numCache>
            </c:numRef>
          </c:val>
          <c:smooth val="0"/>
          <c:extLst>
            <c:ext xmlns:c16="http://schemas.microsoft.com/office/drawing/2014/chart" uri="{C3380CC4-5D6E-409C-BE32-E72D297353CC}">
              <c16:uniqueId val="{00000000-551B-4E96-B449-DBF7EB0C73F5}"/>
            </c:ext>
          </c:extLst>
        </c:ser>
        <c:ser>
          <c:idx val="1"/>
          <c:order val="1"/>
          <c:tx>
            <c:strRef>
              <c:f>'Data for Graph A'!$M$1</c:f>
              <c:strCache>
                <c:ptCount val="1"/>
                <c:pt idx="0">
                  <c:v>Ŝ_MD</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A'!$M$2:$M$62</c:f>
              <c:numCache>
                <c:formatCode>0.0</c:formatCode>
                <c:ptCount val="61"/>
                <c:pt idx="40">
                  <c:v>15.490371462345266</c:v>
                </c:pt>
                <c:pt idx="41">
                  <c:v>15.540171525413063</c:v>
                </c:pt>
                <c:pt idx="42">
                  <c:v>15.589971588480863</c:v>
                </c:pt>
                <c:pt idx="43">
                  <c:v>15.639771651548664</c:v>
                </c:pt>
                <c:pt idx="44">
                  <c:v>15.689571714616463</c:v>
                </c:pt>
                <c:pt idx="45">
                  <c:v>15.73937177768426</c:v>
                </c:pt>
                <c:pt idx="46">
                  <c:v>15.789171840752058</c:v>
                </c:pt>
                <c:pt idx="47">
                  <c:v>15.838971903819857</c:v>
                </c:pt>
                <c:pt idx="48">
                  <c:v>15.888771966887656</c:v>
                </c:pt>
                <c:pt idx="49">
                  <c:v>15.938572029955457</c:v>
                </c:pt>
                <c:pt idx="50">
                  <c:v>15.988372093023255</c:v>
                </c:pt>
                <c:pt idx="51">
                  <c:v>15.988372093023255</c:v>
                </c:pt>
                <c:pt idx="52">
                  <c:v>15.988372093023255</c:v>
                </c:pt>
                <c:pt idx="53">
                  <c:v>15.988372093023255</c:v>
                </c:pt>
                <c:pt idx="54">
                  <c:v>15.988372093023255</c:v>
                </c:pt>
                <c:pt idx="55">
                  <c:v>15.988372093023255</c:v>
                </c:pt>
                <c:pt idx="56">
                  <c:v>15.988372093023255</c:v>
                </c:pt>
                <c:pt idx="57">
                  <c:v>15.988372093023255</c:v>
                </c:pt>
                <c:pt idx="58">
                  <c:v>15.988372093023255</c:v>
                </c:pt>
                <c:pt idx="59">
                  <c:v>15.988372093023255</c:v>
                </c:pt>
                <c:pt idx="60">
                  <c:v>15.988372093023255</c:v>
                </c:pt>
              </c:numCache>
            </c:numRef>
          </c:val>
          <c:smooth val="0"/>
          <c:extLst>
            <c:ext xmlns:c16="http://schemas.microsoft.com/office/drawing/2014/chart" uri="{C3380CC4-5D6E-409C-BE32-E72D297353CC}">
              <c16:uniqueId val="{00000001-551B-4E96-B449-DBF7EB0C73F5}"/>
            </c:ext>
          </c:extLst>
        </c:ser>
        <c:dLbls>
          <c:showLegendKey val="0"/>
          <c:showVal val="0"/>
          <c:showCatName val="0"/>
          <c:showSerName val="0"/>
          <c:showPercent val="0"/>
          <c:showBubbleSize val="0"/>
        </c:dLbls>
        <c:smooth val="0"/>
        <c:axId val="509483416"/>
        <c:axId val="509483808"/>
      </c:lineChart>
      <c:catAx>
        <c:axId val="509483416"/>
        <c:scaling>
          <c:orientation val="minMax"/>
        </c:scaling>
        <c:delete val="0"/>
        <c:axPos val="b"/>
        <c:numFmt formatCode="General" sourceLinked="0"/>
        <c:majorTickMark val="out"/>
        <c:minorTickMark val="none"/>
        <c:tickLblPos val="nextTo"/>
        <c:crossAx val="509483808"/>
        <c:crosses val="autoZero"/>
        <c:auto val="1"/>
        <c:lblAlgn val="ctr"/>
        <c:lblOffset val="100"/>
        <c:noMultiLvlLbl val="0"/>
      </c:catAx>
      <c:valAx>
        <c:axId val="509483808"/>
        <c:scaling>
          <c:orientation val="minMax"/>
          <c:min val="12"/>
        </c:scaling>
        <c:delete val="0"/>
        <c:axPos val="l"/>
        <c:majorGridlines/>
        <c:numFmt formatCode="0" sourceLinked="0"/>
        <c:majorTickMark val="out"/>
        <c:minorTickMark val="none"/>
        <c:tickLblPos val="nextTo"/>
        <c:crossAx val="509483416"/>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a:t>
            </a:r>
            <a:r>
              <a:rPr lang="en-US" sz="1200" baseline="0"/>
              <a:t> other costs in total HCE</a:t>
            </a:r>
            <a:endParaRPr lang="en-US" sz="1200"/>
          </a:p>
        </c:rich>
      </c:tx>
      <c:overlay val="1"/>
    </c:title>
    <c:autoTitleDeleted val="0"/>
    <c:plotArea>
      <c:layout>
        <c:manualLayout>
          <c:layoutTarget val="inner"/>
          <c:xMode val="edge"/>
          <c:yMode val="edge"/>
          <c:x val="7.1988407699037624E-2"/>
          <c:y val="0.15325240594925635"/>
          <c:w val="0.8913416447944007"/>
          <c:h val="0.73076771653543304"/>
        </c:manualLayout>
      </c:layout>
      <c:lineChart>
        <c:grouping val="standard"/>
        <c:varyColors val="0"/>
        <c:ser>
          <c:idx val="0"/>
          <c:order val="0"/>
          <c:tx>
            <c:strRef>
              <c:f>'Data for Graph A'!$N$1</c:f>
              <c:strCache>
                <c:ptCount val="1"/>
                <c:pt idx="0">
                  <c:v>s_other</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A'!$N$2:$N$62</c:f>
              <c:numCache>
                <c:formatCode>0.0</c:formatCode>
                <c:ptCount val="61"/>
                <c:pt idx="0">
                  <c:v>13.166077344309219</c:v>
                </c:pt>
                <c:pt idx="1">
                  <c:v>12.660141626957042</c:v>
                </c:pt>
                <c:pt idx="2">
                  <c:v>12.882217439003091</c:v>
                </c:pt>
                <c:pt idx="3">
                  <c:v>12.55191519525628</c:v>
                </c:pt>
                <c:pt idx="4">
                  <c:v>12.566119631917461</c:v>
                </c:pt>
                <c:pt idx="5">
                  <c:v>13.411246406001387</c:v>
                </c:pt>
                <c:pt idx="6">
                  <c:v>13.58668767788733</c:v>
                </c:pt>
                <c:pt idx="7">
                  <c:v>13.595503073441446</c:v>
                </c:pt>
                <c:pt idx="8">
                  <c:v>13.283014567085322</c:v>
                </c:pt>
                <c:pt idx="9">
                  <c:v>13.496072494124025</c:v>
                </c:pt>
                <c:pt idx="10">
                  <c:v>13.790942849413229</c:v>
                </c:pt>
                <c:pt idx="11">
                  <c:v>13.839870079229783</c:v>
                </c:pt>
                <c:pt idx="12">
                  <c:v>13.545330919595905</c:v>
                </c:pt>
                <c:pt idx="13">
                  <c:v>13.664620159519153</c:v>
                </c:pt>
                <c:pt idx="14">
                  <c:v>14.230733417191185</c:v>
                </c:pt>
                <c:pt idx="15">
                  <c:v>14.813370638442978</c:v>
                </c:pt>
                <c:pt idx="16">
                  <c:v>14.709920965692971</c:v>
                </c:pt>
                <c:pt idx="17">
                  <c:v>14.725577962533453</c:v>
                </c:pt>
                <c:pt idx="18">
                  <c:v>15.016679986680639</c:v>
                </c:pt>
                <c:pt idx="19">
                  <c:v>16.071321048724169</c:v>
                </c:pt>
                <c:pt idx="20">
                  <c:v>16.269423639942595</c:v>
                </c:pt>
                <c:pt idx="21">
                  <c:v>16.152537751677279</c:v>
                </c:pt>
                <c:pt idx="22">
                  <c:v>16.280682586793883</c:v>
                </c:pt>
                <c:pt idx="23">
                  <c:v>17.100742739149329</c:v>
                </c:pt>
                <c:pt idx="24">
                  <c:v>18.173729936550611</c:v>
                </c:pt>
                <c:pt idx="25">
                  <c:v>18.512742831189712</c:v>
                </c:pt>
                <c:pt idx="26">
                  <c:v>19.374735538017461</c:v>
                </c:pt>
                <c:pt idx="27">
                  <c:v>19.233994400746383</c:v>
                </c:pt>
                <c:pt idx="28">
                  <c:v>20.028333770493944</c:v>
                </c:pt>
                <c:pt idx="29">
                  <c:v>19.115852678306844</c:v>
                </c:pt>
                <c:pt idx="30">
                  <c:v>19.726414116400928</c:v>
                </c:pt>
                <c:pt idx="31">
                  <c:v>19.771607406751208</c:v>
                </c:pt>
                <c:pt idx="32">
                  <c:v>19.703862928090405</c:v>
                </c:pt>
                <c:pt idx="33">
                  <c:v>19.936437549696127</c:v>
                </c:pt>
                <c:pt idx="34">
                  <c:v>19.527521036858946</c:v>
                </c:pt>
                <c:pt idx="35">
                  <c:v>19.53316834499822</c:v>
                </c:pt>
                <c:pt idx="36">
                  <c:v>19.279972073823888</c:v>
                </c:pt>
                <c:pt idx="37">
                  <c:v>19.234292504988215</c:v>
                </c:pt>
                <c:pt idx="38">
                  <c:v>18.754479516083126</c:v>
                </c:pt>
                <c:pt idx="39">
                  <c:v>19.192928527078291</c:v>
                </c:pt>
                <c:pt idx="40">
                  <c:v>18.59009146894304</c:v>
                </c:pt>
              </c:numCache>
            </c:numRef>
          </c:val>
          <c:smooth val="0"/>
          <c:extLst>
            <c:ext xmlns:c16="http://schemas.microsoft.com/office/drawing/2014/chart" uri="{C3380CC4-5D6E-409C-BE32-E72D297353CC}">
              <c16:uniqueId val="{00000000-B006-4821-BEAE-83B4A1C9549F}"/>
            </c:ext>
          </c:extLst>
        </c:ser>
        <c:ser>
          <c:idx val="1"/>
          <c:order val="1"/>
          <c:tx>
            <c:strRef>
              <c:f>'Data for Graph A'!$O$1</c:f>
              <c:strCache>
                <c:ptCount val="1"/>
                <c:pt idx="0">
                  <c:v>Ŝ_other</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A'!$O$2:$O$62</c:f>
              <c:numCache>
                <c:formatCode>0.0</c:formatCode>
                <c:ptCount val="61"/>
                <c:pt idx="40">
                  <c:v>18.59009146894304</c:v>
                </c:pt>
                <c:pt idx="41">
                  <c:v>18.55424371779009</c:v>
                </c:pt>
                <c:pt idx="42">
                  <c:v>18.536319842213615</c:v>
                </c:pt>
                <c:pt idx="43">
                  <c:v>18.51839596663714</c:v>
                </c:pt>
                <c:pt idx="44">
                  <c:v>18.500472091060665</c:v>
                </c:pt>
                <c:pt idx="45">
                  <c:v>18.482548215484194</c:v>
                </c:pt>
                <c:pt idx="46">
                  <c:v>18.464624339907719</c:v>
                </c:pt>
                <c:pt idx="47">
                  <c:v>18.446700464331244</c:v>
                </c:pt>
                <c:pt idx="48">
                  <c:v>18.428776588754769</c:v>
                </c:pt>
                <c:pt idx="49">
                  <c:v>18.410852713178294</c:v>
                </c:pt>
                <c:pt idx="50">
                  <c:v>18.410852713178294</c:v>
                </c:pt>
                <c:pt idx="51">
                  <c:v>18.410852713178294</c:v>
                </c:pt>
                <c:pt idx="52">
                  <c:v>18.410852713178294</c:v>
                </c:pt>
                <c:pt idx="53">
                  <c:v>18.410852713178294</c:v>
                </c:pt>
                <c:pt idx="54">
                  <c:v>18.410852713178294</c:v>
                </c:pt>
                <c:pt idx="55">
                  <c:v>18.410852713178294</c:v>
                </c:pt>
                <c:pt idx="56">
                  <c:v>18.410852713178294</c:v>
                </c:pt>
                <c:pt idx="57">
                  <c:v>18.410852713178294</c:v>
                </c:pt>
                <c:pt idx="58">
                  <c:v>18.410852713178294</c:v>
                </c:pt>
                <c:pt idx="59">
                  <c:v>18.410852713178294</c:v>
                </c:pt>
                <c:pt idx="60">
                  <c:v>18.410852713178294</c:v>
                </c:pt>
              </c:numCache>
            </c:numRef>
          </c:val>
          <c:smooth val="0"/>
          <c:extLst>
            <c:ext xmlns:c16="http://schemas.microsoft.com/office/drawing/2014/chart" uri="{C3380CC4-5D6E-409C-BE32-E72D297353CC}">
              <c16:uniqueId val="{00000001-B006-4821-BEAE-83B4A1C9549F}"/>
            </c:ext>
          </c:extLst>
        </c:ser>
        <c:dLbls>
          <c:showLegendKey val="0"/>
          <c:showVal val="0"/>
          <c:showCatName val="0"/>
          <c:showSerName val="0"/>
          <c:showPercent val="0"/>
          <c:showBubbleSize val="0"/>
        </c:dLbls>
        <c:smooth val="0"/>
        <c:axId val="509489688"/>
        <c:axId val="509483024"/>
      </c:lineChart>
      <c:catAx>
        <c:axId val="509489688"/>
        <c:scaling>
          <c:orientation val="minMax"/>
        </c:scaling>
        <c:delete val="0"/>
        <c:axPos val="b"/>
        <c:numFmt formatCode="General" sourceLinked="0"/>
        <c:majorTickMark val="out"/>
        <c:minorTickMark val="none"/>
        <c:tickLblPos val="nextTo"/>
        <c:crossAx val="509483024"/>
        <c:crosses val="autoZero"/>
        <c:auto val="1"/>
        <c:lblAlgn val="ctr"/>
        <c:lblOffset val="100"/>
        <c:noMultiLvlLbl val="0"/>
      </c:catAx>
      <c:valAx>
        <c:axId val="509483024"/>
        <c:scaling>
          <c:orientation val="minMax"/>
          <c:min val="10"/>
        </c:scaling>
        <c:delete val="0"/>
        <c:axPos val="l"/>
        <c:majorGridlines/>
        <c:numFmt formatCode="0" sourceLinked="0"/>
        <c:majorTickMark val="out"/>
        <c:minorTickMark val="none"/>
        <c:tickLblPos val="nextTo"/>
        <c:crossAx val="50948968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hosptial cost (%)</a:t>
            </a:r>
          </a:p>
        </c:rich>
      </c:tx>
      <c:overlay val="0"/>
    </c:title>
    <c:autoTitleDeleted val="0"/>
    <c:plotArea>
      <c:layout>
        <c:manualLayout>
          <c:layoutTarget val="inner"/>
          <c:xMode val="edge"/>
          <c:yMode val="edge"/>
          <c:x val="5.7905074365704287E-2"/>
          <c:y val="0.15163203557888594"/>
          <c:w val="0.90106955380577425"/>
          <c:h val="0.67328958880139977"/>
        </c:manualLayout>
      </c:layout>
      <c:lineChart>
        <c:grouping val="standard"/>
        <c:varyColors val="0"/>
        <c:ser>
          <c:idx val="0"/>
          <c:order val="0"/>
          <c:tx>
            <c:strRef>
              <c:f>'Type of service'!$I$25</c:f>
              <c:strCache>
                <c:ptCount val="1"/>
                <c:pt idx="0">
                  <c:v>Annual growth rate in Hosptial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service'!$I$26:$I$62</c:f>
              <c:numCache>
                <c:formatCode>0.0</c:formatCode>
                <c:ptCount val="37"/>
                <c:pt idx="1">
                  <c:v>4.3016962474252605</c:v>
                </c:pt>
                <c:pt idx="2">
                  <c:v>4.0308184176248849</c:v>
                </c:pt>
                <c:pt idx="3">
                  <c:v>4.0305432836958239</c:v>
                </c:pt>
                <c:pt idx="4">
                  <c:v>3.8305930360511988</c:v>
                </c:pt>
                <c:pt idx="5">
                  <c:v>3.8303166365951697</c:v>
                </c:pt>
                <c:pt idx="6">
                  <c:v>4.0457885804768772</c:v>
                </c:pt>
                <c:pt idx="7">
                  <c:v>4.2612584603252976</c:v>
                </c:pt>
                <c:pt idx="8">
                  <c:v>4.4767262659878915</c:v>
                </c:pt>
                <c:pt idx="9">
                  <c:v>4.6921919872454358</c:v>
                </c:pt>
                <c:pt idx="10">
                  <c:v>4.9076556138114391</c:v>
                </c:pt>
                <c:pt idx="11">
                  <c:v>5.1231171353316256</c:v>
                </c:pt>
                <c:pt idx="12">
                  <c:v>5.2966144559999906</c:v>
                </c:pt>
                <c:pt idx="13">
                  <c:v>5.2966144559999941</c:v>
                </c:pt>
                <c:pt idx="14">
                  <c:v>5.2966144560000084</c:v>
                </c:pt>
                <c:pt idx="15">
                  <c:v>5.2966144559999995</c:v>
                </c:pt>
                <c:pt idx="16">
                  <c:v>5.2966144560000021</c:v>
                </c:pt>
                <c:pt idx="17">
                  <c:v>5.1703375794424193</c:v>
                </c:pt>
                <c:pt idx="18">
                  <c:v>5.0348499427987665</c:v>
                </c:pt>
                <c:pt idx="19">
                  <c:v>4.9031092370985911</c:v>
                </c:pt>
                <c:pt idx="20">
                  <c:v>4.7746663306293691</c:v>
                </c:pt>
                <c:pt idx="21">
                  <c:v>4.6490707945588916</c:v>
                </c:pt>
                <c:pt idx="22">
                  <c:v>4.5258718103488107</c:v>
                </c:pt>
                <c:pt idx="23">
                  <c:v>4.4046187697218793</c:v>
                </c:pt>
                <c:pt idx="24">
                  <c:v>4.2848616122573695</c:v>
                </c:pt>
                <c:pt idx="25">
                  <c:v>4.1661509464266553</c:v>
                </c:pt>
                <c:pt idx="26">
                  <c:v>4.0480379999999787</c:v>
                </c:pt>
                <c:pt idx="27">
                  <c:v>4.0480380000000125</c:v>
                </c:pt>
                <c:pt idx="28">
                  <c:v>4.0480379999999787</c:v>
                </c:pt>
                <c:pt idx="29">
                  <c:v>4.0480380000000036</c:v>
                </c:pt>
                <c:pt idx="30">
                  <c:v>4.0480380000000018</c:v>
                </c:pt>
                <c:pt idx="31">
                  <c:v>4.048037999999992</c:v>
                </c:pt>
                <c:pt idx="32">
                  <c:v>4.0480380000000089</c:v>
                </c:pt>
                <c:pt idx="33">
                  <c:v>4.0480379999999885</c:v>
                </c:pt>
                <c:pt idx="34">
                  <c:v>4.048037999999992</c:v>
                </c:pt>
                <c:pt idx="35">
                  <c:v>4.048038000000016</c:v>
                </c:pt>
                <c:pt idx="36">
                  <c:v>4.0480379999999831</c:v>
                </c:pt>
              </c:numCache>
            </c:numRef>
          </c:val>
          <c:smooth val="0"/>
          <c:extLst>
            <c:ext xmlns:c16="http://schemas.microsoft.com/office/drawing/2014/chart" uri="{C3380CC4-5D6E-409C-BE32-E72D297353CC}">
              <c16:uniqueId val="{00000000-441F-4222-97B4-071402D75729}"/>
            </c:ext>
          </c:extLst>
        </c:ser>
        <c:dLbls>
          <c:showLegendKey val="0"/>
          <c:showVal val="0"/>
          <c:showCatName val="0"/>
          <c:showSerName val="0"/>
          <c:showPercent val="0"/>
          <c:showBubbleSize val="0"/>
        </c:dLbls>
        <c:smooth val="0"/>
        <c:axId val="509488120"/>
        <c:axId val="509486552"/>
      </c:lineChart>
      <c:catAx>
        <c:axId val="509488120"/>
        <c:scaling>
          <c:orientation val="minMax"/>
        </c:scaling>
        <c:delete val="0"/>
        <c:axPos val="b"/>
        <c:numFmt formatCode="General" sourceLinked="1"/>
        <c:majorTickMark val="out"/>
        <c:minorTickMark val="none"/>
        <c:tickLblPos val="nextTo"/>
        <c:crossAx val="509486552"/>
        <c:crosses val="autoZero"/>
        <c:auto val="1"/>
        <c:lblAlgn val="ctr"/>
        <c:lblOffset val="100"/>
        <c:noMultiLvlLbl val="0"/>
      </c:catAx>
      <c:valAx>
        <c:axId val="509486552"/>
        <c:scaling>
          <c:orientation val="minMax"/>
          <c:max val="6"/>
          <c:min val="3"/>
        </c:scaling>
        <c:delete val="0"/>
        <c:axPos val="l"/>
        <c:majorGridlines/>
        <c:numFmt formatCode="#,##0.0" sourceLinked="0"/>
        <c:majorTickMark val="out"/>
        <c:minorTickMark val="none"/>
        <c:tickLblPos val="nextTo"/>
        <c:crossAx val="509488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a:t>
            </a:r>
            <a:r>
              <a:rPr lang="en-US" sz="1200" baseline="0"/>
              <a:t> </a:t>
            </a:r>
            <a:r>
              <a:rPr lang="en-US" sz="1200"/>
              <a:t>other inst.  cost  (%)</a:t>
            </a:r>
          </a:p>
        </c:rich>
      </c:tx>
      <c:layout>
        <c:manualLayout>
          <c:xMode val="edge"/>
          <c:yMode val="edge"/>
          <c:x val="0.16200000000000001"/>
          <c:y val="4.1666666666666664E-2"/>
        </c:manualLayout>
      </c:layout>
      <c:overlay val="0"/>
    </c:title>
    <c:autoTitleDeleted val="0"/>
    <c:plotArea>
      <c:layout>
        <c:manualLayout>
          <c:layoutTarget val="inner"/>
          <c:xMode val="edge"/>
          <c:yMode val="edge"/>
          <c:x val="9.249062159912938E-2"/>
          <c:y val="0.17750372112576834"/>
          <c:w val="0.87173702067729342"/>
          <c:h val="0.63128927065934937"/>
        </c:manualLayout>
      </c:layout>
      <c:lineChart>
        <c:grouping val="standard"/>
        <c:varyColors val="0"/>
        <c:ser>
          <c:idx val="0"/>
          <c:order val="0"/>
          <c:tx>
            <c:strRef>
              <c:f>'Type of service'!$M$25</c:f>
              <c:strCache>
                <c:ptCount val="1"/>
                <c:pt idx="0">
                  <c:v>Annual growth rate of other institution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service'!$M$26:$M$62</c:f>
              <c:numCache>
                <c:formatCode>0.0</c:formatCode>
                <c:ptCount val="37"/>
                <c:pt idx="1">
                  <c:v>5.4360965371986412</c:v>
                </c:pt>
                <c:pt idx="2">
                  <c:v>3.8159932617881336</c:v>
                </c:pt>
                <c:pt idx="3">
                  <c:v>3.8145728527513452</c:v>
                </c:pt>
                <c:pt idx="4">
                  <c:v>3.6138844267007251</c:v>
                </c:pt>
                <c:pt idx="5">
                  <c:v>3.6124455728562701</c:v>
                </c:pt>
                <c:pt idx="6">
                  <c:v>3.8262900499677004</c:v>
                </c:pt>
                <c:pt idx="7">
                  <c:v>4.0401175724159142</c:v>
                </c:pt>
                <c:pt idx="8">
                  <c:v>4.2539279485142139</c:v>
                </c:pt>
                <c:pt idx="9">
                  <c:v>4.4677209836751626</c:v>
                </c:pt>
                <c:pt idx="10">
                  <c:v>4.6814964803557801</c:v>
                </c:pt>
                <c:pt idx="11">
                  <c:v>4.8952542380013844</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c:ext xmlns:c16="http://schemas.microsoft.com/office/drawing/2014/chart" uri="{C3380CC4-5D6E-409C-BE32-E72D297353CC}">
              <c16:uniqueId val="{00000000-84BC-40C0-8881-905259A42E73}"/>
            </c:ext>
          </c:extLst>
        </c:ser>
        <c:dLbls>
          <c:showLegendKey val="0"/>
          <c:showVal val="0"/>
          <c:showCatName val="0"/>
          <c:showSerName val="0"/>
          <c:showPercent val="0"/>
          <c:showBubbleSize val="0"/>
        </c:dLbls>
        <c:smooth val="0"/>
        <c:axId val="509490080"/>
        <c:axId val="509488512"/>
      </c:lineChart>
      <c:catAx>
        <c:axId val="509490080"/>
        <c:scaling>
          <c:orientation val="minMax"/>
        </c:scaling>
        <c:delete val="0"/>
        <c:axPos val="b"/>
        <c:numFmt formatCode="General" sourceLinked="1"/>
        <c:majorTickMark val="out"/>
        <c:minorTickMark val="none"/>
        <c:tickLblPos val="nextTo"/>
        <c:crossAx val="509488512"/>
        <c:crosses val="autoZero"/>
        <c:auto val="1"/>
        <c:lblAlgn val="ctr"/>
        <c:lblOffset val="100"/>
        <c:noMultiLvlLbl val="0"/>
      </c:catAx>
      <c:valAx>
        <c:axId val="509488512"/>
        <c:scaling>
          <c:orientation val="minMax"/>
          <c:min val="3"/>
        </c:scaling>
        <c:delete val="0"/>
        <c:axPos val="l"/>
        <c:majorGridlines/>
        <c:numFmt formatCode="#,##0.0" sourceLinked="0"/>
        <c:majorTickMark val="out"/>
        <c:minorTickMark val="none"/>
        <c:tickLblPos val="nextTo"/>
        <c:crossAx val="509490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growth rate of D&amp;V cost  (%)</a:t>
            </a:r>
          </a:p>
        </c:rich>
      </c:tx>
      <c:overlay val="0"/>
    </c:title>
    <c:autoTitleDeleted val="0"/>
    <c:plotArea>
      <c:layout/>
      <c:lineChart>
        <c:grouping val="standard"/>
        <c:varyColors val="0"/>
        <c:ser>
          <c:idx val="0"/>
          <c:order val="0"/>
          <c:tx>
            <c:strRef>
              <c:f>'Type of service'!$Q$25</c:f>
              <c:strCache>
                <c:ptCount val="1"/>
                <c:pt idx="0">
                  <c:v>Annual growth rate of dental and vision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service'!$Q$26:$Q$62</c:f>
              <c:numCache>
                <c:formatCode>0.0</c:formatCode>
                <c:ptCount val="37"/>
                <c:pt idx="1">
                  <c:v>5.0505050505050502</c:v>
                </c:pt>
                <c:pt idx="2">
                  <c:v>4.4827131782945866</c:v>
                </c:pt>
                <c:pt idx="3">
                  <c:v>4.4819482025512016</c:v>
                </c:pt>
                <c:pt idx="4">
                  <c:v>4.2806476484194205</c:v>
                </c:pt>
                <c:pt idx="5">
                  <c:v>4.279892349096527</c:v>
                </c:pt>
                <c:pt idx="6">
                  <c:v>4.4958235431007294</c:v>
                </c:pt>
                <c:pt idx="7">
                  <c:v>4.7117556537453114</c:v>
                </c:pt>
                <c:pt idx="8">
                  <c:v>4.9276886736887873</c:v>
                </c:pt>
                <c:pt idx="9">
                  <c:v>5.143622595667825</c:v>
                </c:pt>
                <c:pt idx="10">
                  <c:v>5.359557412496196</c:v>
                </c:pt>
                <c:pt idx="11">
                  <c:v>5.5754931170639486</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c:ext xmlns:c16="http://schemas.microsoft.com/office/drawing/2014/chart" uri="{C3380CC4-5D6E-409C-BE32-E72D297353CC}">
              <c16:uniqueId val="{00000000-7785-4293-9E49-12B33208F015}"/>
            </c:ext>
          </c:extLst>
        </c:ser>
        <c:dLbls>
          <c:showLegendKey val="0"/>
          <c:showVal val="0"/>
          <c:showCatName val="0"/>
          <c:showSerName val="0"/>
          <c:showPercent val="0"/>
          <c:showBubbleSize val="0"/>
        </c:dLbls>
        <c:smooth val="0"/>
        <c:axId val="509489296"/>
        <c:axId val="509482632"/>
      </c:lineChart>
      <c:catAx>
        <c:axId val="509489296"/>
        <c:scaling>
          <c:orientation val="minMax"/>
        </c:scaling>
        <c:delete val="0"/>
        <c:axPos val="b"/>
        <c:numFmt formatCode="General" sourceLinked="1"/>
        <c:majorTickMark val="out"/>
        <c:minorTickMark val="none"/>
        <c:tickLblPos val="nextTo"/>
        <c:crossAx val="509482632"/>
        <c:crosses val="autoZero"/>
        <c:auto val="1"/>
        <c:lblAlgn val="ctr"/>
        <c:lblOffset val="100"/>
        <c:noMultiLvlLbl val="0"/>
      </c:catAx>
      <c:valAx>
        <c:axId val="509482632"/>
        <c:scaling>
          <c:orientation val="minMax"/>
          <c:min val="3"/>
        </c:scaling>
        <c:delete val="0"/>
        <c:axPos val="l"/>
        <c:majorGridlines/>
        <c:numFmt formatCode="#,##0.0" sourceLinked="0"/>
        <c:majorTickMark val="out"/>
        <c:minorTickMark val="none"/>
        <c:tickLblPos val="nextTo"/>
        <c:crossAx val="509489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Prsb.drug cost  (%)</a:t>
            </a:r>
          </a:p>
        </c:rich>
      </c:tx>
      <c:overlay val="0"/>
    </c:title>
    <c:autoTitleDeleted val="0"/>
    <c:plotArea>
      <c:layout/>
      <c:lineChart>
        <c:grouping val="standard"/>
        <c:varyColors val="0"/>
        <c:ser>
          <c:idx val="0"/>
          <c:order val="0"/>
          <c:tx>
            <c:strRef>
              <c:f>'Type of service'!$U$25</c:f>
              <c:strCache>
                <c:ptCount val="1"/>
                <c:pt idx="0">
                  <c:v>Annual growth rate of Prsb.drug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service'!$U$26:$U$62</c:f>
              <c:numCache>
                <c:formatCode>0.0</c:formatCode>
                <c:ptCount val="37"/>
                <c:pt idx="1">
                  <c:v>4.0000000000000044</c:v>
                </c:pt>
                <c:pt idx="2">
                  <c:v>4.0287322958559271</c:v>
                </c:pt>
                <c:pt idx="3">
                  <c:v>4.0284503292699982</c:v>
                </c:pt>
                <c:pt idx="4">
                  <c:v>3.8284972457106985</c:v>
                </c:pt>
                <c:pt idx="5">
                  <c:v>3.8282139593730111</c:v>
                </c:pt>
                <c:pt idx="6">
                  <c:v>4.0436745988204903</c:v>
                </c:pt>
                <c:pt idx="7">
                  <c:v>4.2591331111040018</c:v>
                </c:pt>
                <c:pt idx="8">
                  <c:v>4.4745894856301911</c:v>
                </c:pt>
                <c:pt idx="9">
                  <c:v>4.6900437117352967</c:v>
                </c:pt>
                <c:pt idx="10">
                  <c:v>4.9054957786843358</c:v>
                </c:pt>
                <c:pt idx="11">
                  <c:v>5.12094567567088</c:v>
                </c:pt>
                <c:pt idx="12">
                  <c:v>5.296614456000011</c:v>
                </c:pt>
                <c:pt idx="13">
                  <c:v>5.2966144560000021</c:v>
                </c:pt>
                <c:pt idx="14">
                  <c:v>5.2966144560000004</c:v>
                </c:pt>
                <c:pt idx="15">
                  <c:v>5.2966144560000057</c:v>
                </c:pt>
                <c:pt idx="16">
                  <c:v>5.2966144559999995</c:v>
                </c:pt>
                <c:pt idx="17">
                  <c:v>5.1703375794424247</c:v>
                </c:pt>
                <c:pt idx="18">
                  <c:v>5.0348499427987568</c:v>
                </c:pt>
                <c:pt idx="19">
                  <c:v>4.903109237098584</c:v>
                </c:pt>
                <c:pt idx="20">
                  <c:v>4.7746663306293691</c:v>
                </c:pt>
                <c:pt idx="21">
                  <c:v>4.6490707945589076</c:v>
                </c:pt>
                <c:pt idx="22">
                  <c:v>4.5258718103488151</c:v>
                </c:pt>
                <c:pt idx="23">
                  <c:v>4.4046187697218571</c:v>
                </c:pt>
                <c:pt idx="24">
                  <c:v>4.2848616122573917</c:v>
                </c:pt>
                <c:pt idx="25">
                  <c:v>4.1661509464266322</c:v>
                </c:pt>
                <c:pt idx="26">
                  <c:v>4.0480379999999885</c:v>
                </c:pt>
                <c:pt idx="27">
                  <c:v>4.048038000000024</c:v>
                </c:pt>
                <c:pt idx="28">
                  <c:v>4.0480379999999903</c:v>
                </c:pt>
                <c:pt idx="29">
                  <c:v>4.0480379999999849</c:v>
                </c:pt>
                <c:pt idx="30">
                  <c:v>4.048038</c:v>
                </c:pt>
                <c:pt idx="31">
                  <c:v>4.0480380000000054</c:v>
                </c:pt>
                <c:pt idx="32">
                  <c:v>4.0480379999999858</c:v>
                </c:pt>
                <c:pt idx="33">
                  <c:v>4.0480379999999894</c:v>
                </c:pt>
                <c:pt idx="34">
                  <c:v>4.0480379999999974</c:v>
                </c:pt>
                <c:pt idx="35">
                  <c:v>4.0480380000000027</c:v>
                </c:pt>
                <c:pt idx="36">
                  <c:v>4.048038000000008</c:v>
                </c:pt>
              </c:numCache>
            </c:numRef>
          </c:val>
          <c:smooth val="0"/>
          <c:extLst>
            <c:ext xmlns:c16="http://schemas.microsoft.com/office/drawing/2014/chart" uri="{C3380CC4-5D6E-409C-BE32-E72D297353CC}">
              <c16:uniqueId val="{00000000-2459-4758-B417-C1EDC2B2B39E}"/>
            </c:ext>
          </c:extLst>
        </c:ser>
        <c:dLbls>
          <c:showLegendKey val="0"/>
          <c:showVal val="0"/>
          <c:showCatName val="0"/>
          <c:showSerName val="0"/>
          <c:showPercent val="0"/>
          <c:showBubbleSize val="0"/>
        </c:dLbls>
        <c:smooth val="0"/>
        <c:axId val="509485376"/>
        <c:axId val="509485768"/>
      </c:lineChart>
      <c:catAx>
        <c:axId val="509485376"/>
        <c:scaling>
          <c:orientation val="minMax"/>
        </c:scaling>
        <c:delete val="0"/>
        <c:axPos val="b"/>
        <c:numFmt formatCode="General" sourceLinked="1"/>
        <c:majorTickMark val="out"/>
        <c:minorTickMark val="none"/>
        <c:tickLblPos val="nextTo"/>
        <c:crossAx val="509485768"/>
        <c:crosses val="autoZero"/>
        <c:auto val="1"/>
        <c:lblAlgn val="ctr"/>
        <c:lblOffset val="100"/>
        <c:noMultiLvlLbl val="0"/>
      </c:catAx>
      <c:valAx>
        <c:axId val="509485768"/>
        <c:scaling>
          <c:orientation val="minMax"/>
          <c:max val="6"/>
          <c:min val="3"/>
        </c:scaling>
        <c:delete val="0"/>
        <c:axPos val="l"/>
        <c:majorGridlines/>
        <c:numFmt formatCode="#,##0.0" sourceLinked="0"/>
        <c:majorTickMark val="out"/>
        <c:minorTickMark val="none"/>
        <c:tickLblPos val="nextTo"/>
        <c:crossAx val="50948537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non-prsb.drug  (%)</a:t>
            </a:r>
          </a:p>
        </c:rich>
      </c:tx>
      <c:overlay val="0"/>
    </c:title>
    <c:autoTitleDeleted val="0"/>
    <c:plotArea>
      <c:layout/>
      <c:lineChart>
        <c:grouping val="standard"/>
        <c:varyColors val="0"/>
        <c:ser>
          <c:idx val="0"/>
          <c:order val="0"/>
          <c:tx>
            <c:strRef>
              <c:f>'Type of service'!$Y$25</c:f>
              <c:strCache>
                <c:ptCount val="1"/>
                <c:pt idx="0">
                  <c:v>Annual growth rate of non-prsb.drug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service'!$Y$26:$Y$62</c:f>
              <c:numCache>
                <c:formatCode>General</c:formatCode>
                <c:ptCount val="37"/>
                <c:pt idx="2" formatCode="0.0">
                  <c:v>6.4011240310077477</c:v>
                </c:pt>
                <c:pt idx="3" formatCode="0.0">
                  <c:v>6.3555892958816012</c:v>
                </c:pt>
                <c:pt idx="4" formatCode="0.0">
                  <c:v>6.1078467831907872</c:v>
                </c:pt>
                <c:pt idx="5" formatCode="0.0">
                  <c:v>6.0659741206487885</c:v>
                </c:pt>
                <c:pt idx="6" formatCode="0.0">
                  <c:v>6.2460443611949268</c:v>
                </c:pt>
                <c:pt idx="7" formatCode="0.0">
                  <c:v>6.4274914663852654</c:v>
                </c:pt>
                <c:pt idx="8" formatCode="0.0">
                  <c:v>6.6102379964643898</c:v>
                </c:pt>
                <c:pt idx="9" formatCode="0.0">
                  <c:v>6.794212212121356</c:v>
                </c:pt>
                <c:pt idx="10" formatCode="0.0">
                  <c:v>6.9793475594462899</c:v>
                </c:pt>
                <c:pt idx="11" formatCode="0.0">
                  <c:v>7.1655822097378268</c:v>
                </c:pt>
                <c:pt idx="12" formatCode="0.0">
                  <c:v>5.2966144559999959</c:v>
                </c:pt>
                <c:pt idx="13" formatCode="0.0">
                  <c:v>5.296614455999995</c:v>
                </c:pt>
                <c:pt idx="14" formatCode="0.0">
                  <c:v>5.2966144560000279</c:v>
                </c:pt>
                <c:pt idx="15" formatCode="0.0">
                  <c:v>5.2966144559999959</c:v>
                </c:pt>
                <c:pt idx="16" formatCode="0.0">
                  <c:v>5.2966144559999959</c:v>
                </c:pt>
                <c:pt idx="17" formatCode="0.0">
                  <c:v>5.1703375794424318</c:v>
                </c:pt>
                <c:pt idx="18" formatCode="0.0">
                  <c:v>5.0348499427987603</c:v>
                </c:pt>
                <c:pt idx="19" formatCode="0.0">
                  <c:v>4.9031092370986027</c:v>
                </c:pt>
                <c:pt idx="20" formatCode="0.0">
                  <c:v>4.7746663306293557</c:v>
                </c:pt>
                <c:pt idx="21" formatCode="0.0">
                  <c:v>4.6490707945589023</c:v>
                </c:pt>
                <c:pt idx="22" formatCode="0.0">
                  <c:v>4.5258718103488205</c:v>
                </c:pt>
                <c:pt idx="23" formatCode="0.0">
                  <c:v>4.4046187697218668</c:v>
                </c:pt>
                <c:pt idx="24" formatCode="0.0">
                  <c:v>4.2848616122573731</c:v>
                </c:pt>
                <c:pt idx="25" formatCode="0.0">
                  <c:v>4.1661509464266464</c:v>
                </c:pt>
                <c:pt idx="26" formatCode="0.0">
                  <c:v>4.0480379999999787</c:v>
                </c:pt>
                <c:pt idx="27" formatCode="0.0">
                  <c:v>4.048038</c:v>
                </c:pt>
                <c:pt idx="28" formatCode="0.0">
                  <c:v>4.0480380000000062</c:v>
                </c:pt>
                <c:pt idx="29" formatCode="0.0">
                  <c:v>4.048038</c:v>
                </c:pt>
                <c:pt idx="30" formatCode="0.0">
                  <c:v>4.0480379999999805</c:v>
                </c:pt>
                <c:pt idx="31" formatCode="0.0">
                  <c:v>4.0480380000000222</c:v>
                </c:pt>
                <c:pt idx="32" formatCode="0.0">
                  <c:v>4.0480379999999725</c:v>
                </c:pt>
                <c:pt idx="33" formatCode="0.0">
                  <c:v>4.0480380000000054</c:v>
                </c:pt>
                <c:pt idx="34" formatCode="0.0">
                  <c:v>4.0480379999999894</c:v>
                </c:pt>
                <c:pt idx="35" formatCode="0.0">
                  <c:v>4.0480380000000133</c:v>
                </c:pt>
                <c:pt idx="36" formatCode="0.0">
                  <c:v>4.0480379999999965</c:v>
                </c:pt>
              </c:numCache>
            </c:numRef>
          </c:val>
          <c:smooth val="0"/>
          <c:extLst>
            <c:ext xmlns:c16="http://schemas.microsoft.com/office/drawing/2014/chart" uri="{C3380CC4-5D6E-409C-BE32-E72D297353CC}">
              <c16:uniqueId val="{00000000-187E-46DA-BF4C-9DDFAC882AD5}"/>
            </c:ext>
          </c:extLst>
        </c:ser>
        <c:dLbls>
          <c:showLegendKey val="0"/>
          <c:showVal val="0"/>
          <c:showCatName val="0"/>
          <c:showSerName val="0"/>
          <c:showPercent val="0"/>
          <c:showBubbleSize val="0"/>
        </c:dLbls>
        <c:smooth val="0"/>
        <c:axId val="509487336"/>
        <c:axId val="509487728"/>
      </c:lineChart>
      <c:catAx>
        <c:axId val="509487336"/>
        <c:scaling>
          <c:orientation val="minMax"/>
        </c:scaling>
        <c:delete val="0"/>
        <c:axPos val="b"/>
        <c:numFmt formatCode="General" sourceLinked="1"/>
        <c:majorTickMark val="out"/>
        <c:minorTickMark val="none"/>
        <c:tickLblPos val="nextTo"/>
        <c:crossAx val="509487728"/>
        <c:crosses val="autoZero"/>
        <c:auto val="1"/>
        <c:lblAlgn val="ctr"/>
        <c:lblOffset val="100"/>
        <c:noMultiLvlLbl val="0"/>
      </c:catAx>
      <c:valAx>
        <c:axId val="509487728"/>
        <c:scaling>
          <c:orientation val="minMax"/>
          <c:min val="3"/>
        </c:scaling>
        <c:delete val="0"/>
        <c:axPos val="l"/>
        <c:majorGridlines/>
        <c:numFmt formatCode="#,##0.0" sourceLinked="0"/>
        <c:majorTickMark val="out"/>
        <c:minorTickMark val="none"/>
        <c:tickLblPos val="nextTo"/>
        <c:crossAx val="509487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physican cost  (%)</a:t>
            </a:r>
          </a:p>
        </c:rich>
      </c:tx>
      <c:layout>
        <c:manualLayout>
          <c:xMode val="edge"/>
          <c:yMode val="edge"/>
          <c:x val="9.7000000000000003E-2"/>
          <c:y val="0"/>
        </c:manualLayout>
      </c:layout>
      <c:overlay val="0"/>
    </c:title>
    <c:autoTitleDeleted val="0"/>
    <c:plotArea>
      <c:layout>
        <c:manualLayout>
          <c:layoutTarget val="inner"/>
          <c:xMode val="edge"/>
          <c:yMode val="edge"/>
          <c:x val="9.6985050781695767E-2"/>
          <c:y val="0.15713667950096544"/>
          <c:w val="0.86550429278181662"/>
          <c:h val="0.64828702579578434"/>
        </c:manualLayout>
      </c:layout>
      <c:lineChart>
        <c:grouping val="standard"/>
        <c:varyColors val="0"/>
        <c:ser>
          <c:idx val="0"/>
          <c:order val="0"/>
          <c:tx>
            <c:strRef>
              <c:f>'Type of service'!$AC$25</c:f>
              <c:strCache>
                <c:ptCount val="1"/>
                <c:pt idx="0">
                  <c:v>Annual growth rate of physican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service'!$AC$26:$AC$62</c:f>
              <c:numCache>
                <c:formatCode>0.0</c:formatCode>
                <c:ptCount val="37"/>
                <c:pt idx="1">
                  <c:v>5.7013513106676195</c:v>
                </c:pt>
                <c:pt idx="2">
                  <c:v>4.5349930364341757</c:v>
                </c:pt>
                <c:pt idx="3">
                  <c:v>4.5339195171159332</c:v>
                </c:pt>
                <c:pt idx="4">
                  <c:v>4.3322139831786695</c:v>
                </c:pt>
                <c:pt idx="5">
                  <c:v>4.3311561494913615</c:v>
                </c:pt>
                <c:pt idx="6">
                  <c:v>4.5468933682624435</c:v>
                </c:pt>
                <c:pt idx="7">
                  <c:v>4.7626328979914447</c:v>
                </c:pt>
                <c:pt idx="8">
                  <c:v>4.9783747168116657</c:v>
                </c:pt>
                <c:pt idx="9">
                  <c:v>5.1941188031313565</c:v>
                </c:pt>
                <c:pt idx="10">
                  <c:v>5.4098651356295377</c:v>
                </c:pt>
                <c:pt idx="11">
                  <c:v>5.6256136932515588</c:v>
                </c:pt>
                <c:pt idx="12">
                  <c:v>5.2966144559999897</c:v>
                </c:pt>
                <c:pt idx="13">
                  <c:v>5.2966144560000155</c:v>
                </c:pt>
                <c:pt idx="14">
                  <c:v>5.2966144559999888</c:v>
                </c:pt>
                <c:pt idx="15">
                  <c:v>5.2966144560000208</c:v>
                </c:pt>
                <c:pt idx="16">
                  <c:v>5.2966144560000048</c:v>
                </c:pt>
                <c:pt idx="17">
                  <c:v>5.1703375794424149</c:v>
                </c:pt>
                <c:pt idx="18">
                  <c:v>5.034849942798763</c:v>
                </c:pt>
                <c:pt idx="19">
                  <c:v>4.9031092370985974</c:v>
                </c:pt>
                <c:pt idx="20">
                  <c:v>4.7746663306293593</c:v>
                </c:pt>
                <c:pt idx="21">
                  <c:v>4.6490707945589067</c:v>
                </c:pt>
                <c:pt idx="22">
                  <c:v>4.5258718103488071</c:v>
                </c:pt>
                <c:pt idx="23">
                  <c:v>4.4046187697218615</c:v>
                </c:pt>
                <c:pt idx="24">
                  <c:v>4.2848616122574006</c:v>
                </c:pt>
                <c:pt idx="25">
                  <c:v>4.166150946426626</c:v>
                </c:pt>
                <c:pt idx="26">
                  <c:v>4.0480380000000018</c:v>
                </c:pt>
                <c:pt idx="27">
                  <c:v>4.0480380000000009</c:v>
                </c:pt>
                <c:pt idx="28">
                  <c:v>4.0480379999999823</c:v>
                </c:pt>
                <c:pt idx="29">
                  <c:v>4.0480379999999911</c:v>
                </c:pt>
                <c:pt idx="30">
                  <c:v>4.048038000000016</c:v>
                </c:pt>
                <c:pt idx="31">
                  <c:v>4.0480379999999929</c:v>
                </c:pt>
                <c:pt idx="32">
                  <c:v>4.048037999999992</c:v>
                </c:pt>
                <c:pt idx="33">
                  <c:v>4.048038</c:v>
                </c:pt>
                <c:pt idx="34">
                  <c:v>4.0480379999999876</c:v>
                </c:pt>
                <c:pt idx="35">
                  <c:v>4.0480380000000062</c:v>
                </c:pt>
                <c:pt idx="36">
                  <c:v>4.0480379999999938</c:v>
                </c:pt>
              </c:numCache>
            </c:numRef>
          </c:val>
          <c:smooth val="0"/>
          <c:extLst>
            <c:ext xmlns:c16="http://schemas.microsoft.com/office/drawing/2014/chart" uri="{C3380CC4-5D6E-409C-BE32-E72D297353CC}">
              <c16:uniqueId val="{00000000-FEE0-4A79-91EF-EA906D3C592A}"/>
            </c:ext>
          </c:extLst>
        </c:ser>
        <c:dLbls>
          <c:showLegendKey val="0"/>
          <c:showVal val="0"/>
          <c:showCatName val="0"/>
          <c:showSerName val="0"/>
          <c:showPercent val="0"/>
          <c:showBubbleSize val="0"/>
        </c:dLbls>
        <c:smooth val="0"/>
        <c:axId val="244628016"/>
        <c:axId val="244627232"/>
      </c:lineChart>
      <c:catAx>
        <c:axId val="244628016"/>
        <c:scaling>
          <c:orientation val="minMax"/>
        </c:scaling>
        <c:delete val="0"/>
        <c:axPos val="b"/>
        <c:numFmt formatCode="General" sourceLinked="1"/>
        <c:majorTickMark val="out"/>
        <c:minorTickMark val="none"/>
        <c:tickLblPos val="nextTo"/>
        <c:crossAx val="244627232"/>
        <c:crosses val="autoZero"/>
        <c:auto val="1"/>
        <c:lblAlgn val="ctr"/>
        <c:lblOffset val="100"/>
        <c:noMultiLvlLbl val="0"/>
      </c:catAx>
      <c:valAx>
        <c:axId val="244627232"/>
        <c:scaling>
          <c:orientation val="minMax"/>
          <c:min val="3"/>
        </c:scaling>
        <c:delete val="0"/>
        <c:axPos val="l"/>
        <c:majorGridlines/>
        <c:numFmt formatCode="#,##0.0" sourceLinked="0"/>
        <c:majorTickMark val="out"/>
        <c:minorTickMark val="none"/>
        <c:tickLblPos val="nextTo"/>
        <c:crossAx val="24462801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Other cost(%)</a:t>
            </a:r>
          </a:p>
        </c:rich>
      </c:tx>
      <c:overlay val="0"/>
    </c:title>
    <c:autoTitleDeleted val="0"/>
    <c:plotArea>
      <c:layout/>
      <c:lineChart>
        <c:grouping val="standard"/>
        <c:varyColors val="0"/>
        <c:ser>
          <c:idx val="0"/>
          <c:order val="0"/>
          <c:tx>
            <c:strRef>
              <c:f>'Type of service'!$AG$25</c:f>
              <c:strCache>
                <c:ptCount val="1"/>
                <c:pt idx="0">
                  <c:v>Annual growth rate of Other cost(%)</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service'!$AG$26:$AG$62</c:f>
              <c:numCache>
                <c:formatCode>#,##0.0</c:formatCode>
                <c:ptCount val="37"/>
                <c:pt idx="1">
                  <c:v>0.73342950464215273</c:v>
                </c:pt>
                <c:pt idx="2">
                  <c:v>4.0995342310074721</c:v>
                </c:pt>
                <c:pt idx="3">
                  <c:v>4.0994372721611745</c:v>
                </c:pt>
                <c:pt idx="4">
                  <c:v>3.8995333311178917</c:v>
                </c:pt>
                <c:pt idx="5">
                  <c:v>3.8994361838908245</c:v>
                </c:pt>
                <c:pt idx="6">
                  <c:v>4.1152320933504933</c:v>
                </c:pt>
                <c:pt idx="7">
                  <c:v>4.3310274089155465</c:v>
                </c:pt>
                <c:pt idx="8">
                  <c:v>4.5468221288580963</c:v>
                </c:pt>
                <c:pt idx="9">
                  <c:v>4.7626162514436787</c:v>
                </c:pt>
                <c:pt idx="10">
                  <c:v>4.9784097749309506</c:v>
                </c:pt>
                <c:pt idx="11">
                  <c:v>5.1942026975718791</c:v>
                </c:pt>
                <c:pt idx="12">
                  <c:v>5.2966144560000084</c:v>
                </c:pt>
                <c:pt idx="13">
                  <c:v>5.2966144559999933</c:v>
                </c:pt>
                <c:pt idx="14">
                  <c:v>5.2966144559999968</c:v>
                </c:pt>
                <c:pt idx="15">
                  <c:v>5.2966144560000181</c:v>
                </c:pt>
                <c:pt idx="16">
                  <c:v>5.2966144559999933</c:v>
                </c:pt>
                <c:pt idx="17">
                  <c:v>5.1703375794424344</c:v>
                </c:pt>
                <c:pt idx="18">
                  <c:v>5.0348499427987425</c:v>
                </c:pt>
                <c:pt idx="19">
                  <c:v>4.9031092370985823</c:v>
                </c:pt>
                <c:pt idx="20">
                  <c:v>4.77466633062937</c:v>
                </c:pt>
                <c:pt idx="21">
                  <c:v>4.6490707945589262</c:v>
                </c:pt>
                <c:pt idx="22">
                  <c:v>4.525871810348792</c:v>
                </c:pt>
                <c:pt idx="23">
                  <c:v>4.4046187697218793</c:v>
                </c:pt>
                <c:pt idx="24">
                  <c:v>4.2848616122573837</c:v>
                </c:pt>
                <c:pt idx="25">
                  <c:v>4.1661509464266393</c:v>
                </c:pt>
                <c:pt idx="26">
                  <c:v>4.048037999999984</c:v>
                </c:pt>
                <c:pt idx="27">
                  <c:v>4.0480380000000133</c:v>
                </c:pt>
                <c:pt idx="28">
                  <c:v>4.048037999999992</c:v>
                </c:pt>
                <c:pt idx="29">
                  <c:v>4.0480379999999796</c:v>
                </c:pt>
                <c:pt idx="30">
                  <c:v>4.048038000000008</c:v>
                </c:pt>
                <c:pt idx="31">
                  <c:v>4.0480379999999982</c:v>
                </c:pt>
                <c:pt idx="32">
                  <c:v>4.0480379999999911</c:v>
                </c:pt>
                <c:pt idx="33">
                  <c:v>4.0480379999999956</c:v>
                </c:pt>
                <c:pt idx="34">
                  <c:v>4.0480379999999947</c:v>
                </c:pt>
                <c:pt idx="35">
                  <c:v>4.048038000000016</c:v>
                </c:pt>
                <c:pt idx="36">
                  <c:v>4.0480379999999947</c:v>
                </c:pt>
              </c:numCache>
            </c:numRef>
          </c:val>
          <c:smooth val="0"/>
          <c:extLst>
            <c:ext xmlns:c16="http://schemas.microsoft.com/office/drawing/2014/chart" uri="{C3380CC4-5D6E-409C-BE32-E72D297353CC}">
              <c16:uniqueId val="{00000000-6F78-443F-B738-EA4083B1B629}"/>
            </c:ext>
          </c:extLst>
        </c:ser>
        <c:dLbls>
          <c:showLegendKey val="0"/>
          <c:showVal val="0"/>
          <c:showCatName val="0"/>
          <c:showSerName val="0"/>
          <c:showPercent val="0"/>
          <c:showBubbleSize val="0"/>
        </c:dLbls>
        <c:smooth val="0"/>
        <c:axId val="244625272"/>
        <c:axId val="509904072"/>
      </c:lineChart>
      <c:catAx>
        <c:axId val="244625272"/>
        <c:scaling>
          <c:orientation val="minMax"/>
        </c:scaling>
        <c:delete val="0"/>
        <c:axPos val="b"/>
        <c:numFmt formatCode="General" sourceLinked="1"/>
        <c:majorTickMark val="out"/>
        <c:minorTickMark val="none"/>
        <c:tickLblPos val="nextTo"/>
        <c:crossAx val="509904072"/>
        <c:crosses val="autoZero"/>
        <c:auto val="1"/>
        <c:lblAlgn val="ctr"/>
        <c:lblOffset val="100"/>
        <c:noMultiLvlLbl val="0"/>
      </c:catAx>
      <c:valAx>
        <c:axId val="509904072"/>
        <c:scaling>
          <c:orientation val="minMax"/>
        </c:scaling>
        <c:delete val="0"/>
        <c:axPos val="l"/>
        <c:majorGridlines/>
        <c:numFmt formatCode="General" sourceLinked="1"/>
        <c:majorTickMark val="out"/>
        <c:minorTickMark val="none"/>
        <c:tickLblPos val="nextTo"/>
        <c:crossAx val="244625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HCE (%)</a:t>
            </a:r>
          </a:p>
        </c:rich>
      </c:tx>
      <c:overlay val="0"/>
    </c:title>
    <c:autoTitleDeleted val="0"/>
    <c:plotArea>
      <c:layout/>
      <c:lineChart>
        <c:grouping val="standard"/>
        <c:varyColors val="0"/>
        <c:ser>
          <c:idx val="0"/>
          <c:order val="0"/>
          <c:tx>
            <c:strRef>
              <c:f>'Type of service'!$E$25</c:f>
              <c:strCache>
                <c:ptCount val="1"/>
                <c:pt idx="0">
                  <c:v>Annual growth rate in HCE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service'!$E$26:$E$62</c:f>
              <c:numCache>
                <c:formatCode>0.0</c:formatCode>
                <c:ptCount val="37"/>
                <c:pt idx="1">
                  <c:v>4</c:v>
                </c:pt>
                <c:pt idx="2">
                  <c:v>4.200000000000002</c:v>
                </c:pt>
                <c:pt idx="3">
                  <c:v>4.2000000000000011</c:v>
                </c:pt>
                <c:pt idx="4">
                  <c:v>4.0000000000000027</c:v>
                </c:pt>
                <c:pt idx="5">
                  <c:v>4.0000000000000053</c:v>
                </c:pt>
                <c:pt idx="6">
                  <c:v>4.2161024093333488</c:v>
                </c:pt>
                <c:pt idx="7">
                  <c:v>4.432204818666662</c:v>
                </c:pt>
                <c:pt idx="8">
                  <c:v>4.648307228000002</c:v>
                </c:pt>
                <c:pt idx="9">
                  <c:v>4.8644096373333516</c:v>
                </c:pt>
                <c:pt idx="10">
                  <c:v>5.0805120466666702</c:v>
                </c:pt>
                <c:pt idx="11">
                  <c:v>5.2966144560000057</c:v>
                </c:pt>
                <c:pt idx="12">
                  <c:v>5.2966144559999968</c:v>
                </c:pt>
                <c:pt idx="13">
                  <c:v>5.2966144559999959</c:v>
                </c:pt>
                <c:pt idx="14">
                  <c:v>5.296614456000011</c:v>
                </c:pt>
                <c:pt idx="15">
                  <c:v>5.2966144560000021</c:v>
                </c:pt>
                <c:pt idx="16">
                  <c:v>5.2966144560000012</c:v>
                </c:pt>
                <c:pt idx="17">
                  <c:v>5.1703375794424273</c:v>
                </c:pt>
                <c:pt idx="18">
                  <c:v>5.034849942798763</c:v>
                </c:pt>
                <c:pt idx="19">
                  <c:v>4.9031092370985849</c:v>
                </c:pt>
                <c:pt idx="20">
                  <c:v>4.7746663306293691</c:v>
                </c:pt>
                <c:pt idx="21">
                  <c:v>4.6490707945589005</c:v>
                </c:pt>
                <c:pt idx="22">
                  <c:v>4.5258718103488151</c:v>
                </c:pt>
                <c:pt idx="23">
                  <c:v>4.4046187697218651</c:v>
                </c:pt>
                <c:pt idx="24">
                  <c:v>4.284861612257389</c:v>
                </c:pt>
                <c:pt idx="25">
                  <c:v>4.1661509464266295</c:v>
                </c:pt>
                <c:pt idx="26">
                  <c:v>4.0480379999999965</c:v>
                </c:pt>
                <c:pt idx="27">
                  <c:v>4.0480380000000071</c:v>
                </c:pt>
                <c:pt idx="28">
                  <c:v>4.048037999999992</c:v>
                </c:pt>
                <c:pt idx="29">
                  <c:v>4.0480379999999938</c:v>
                </c:pt>
                <c:pt idx="30">
                  <c:v>4.0480379999999956</c:v>
                </c:pt>
                <c:pt idx="31">
                  <c:v>4.0480380000000054</c:v>
                </c:pt>
                <c:pt idx="32">
                  <c:v>4.0480379999999929</c:v>
                </c:pt>
                <c:pt idx="33">
                  <c:v>4.0480379999999911</c:v>
                </c:pt>
                <c:pt idx="34">
                  <c:v>4.048038</c:v>
                </c:pt>
                <c:pt idx="35">
                  <c:v>4.0480379999999974</c:v>
                </c:pt>
                <c:pt idx="36">
                  <c:v>4.0480380000000009</c:v>
                </c:pt>
              </c:numCache>
            </c:numRef>
          </c:val>
          <c:smooth val="0"/>
          <c:extLst>
            <c:ext xmlns:c16="http://schemas.microsoft.com/office/drawing/2014/chart" uri="{C3380CC4-5D6E-409C-BE32-E72D297353CC}">
              <c16:uniqueId val="{00000000-5387-4BE0-B989-ED36B4751070}"/>
            </c:ext>
          </c:extLst>
        </c:ser>
        <c:dLbls>
          <c:showLegendKey val="0"/>
          <c:showVal val="0"/>
          <c:showCatName val="0"/>
          <c:showSerName val="0"/>
          <c:showPercent val="0"/>
          <c:showBubbleSize val="0"/>
        </c:dLbls>
        <c:smooth val="0"/>
        <c:axId val="509904464"/>
        <c:axId val="509904856"/>
      </c:lineChart>
      <c:catAx>
        <c:axId val="509904464"/>
        <c:scaling>
          <c:orientation val="minMax"/>
        </c:scaling>
        <c:delete val="0"/>
        <c:axPos val="b"/>
        <c:numFmt formatCode="General" sourceLinked="1"/>
        <c:majorTickMark val="out"/>
        <c:minorTickMark val="none"/>
        <c:tickLblPos val="nextTo"/>
        <c:crossAx val="509904856"/>
        <c:crosses val="autoZero"/>
        <c:auto val="1"/>
        <c:lblAlgn val="ctr"/>
        <c:lblOffset val="100"/>
        <c:noMultiLvlLbl val="0"/>
      </c:catAx>
      <c:valAx>
        <c:axId val="509904856"/>
        <c:scaling>
          <c:orientation val="minMax"/>
          <c:min val="3"/>
        </c:scaling>
        <c:delete val="0"/>
        <c:axPos val="l"/>
        <c:majorGridlines/>
        <c:numFmt formatCode="0.0" sourceLinked="0"/>
        <c:majorTickMark val="out"/>
        <c:minorTickMark val="none"/>
        <c:tickLblPos val="nextTo"/>
        <c:crossAx val="50990446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hospital spending</a:t>
            </a:r>
          </a:p>
        </c:rich>
      </c:tx>
      <c:layout>
        <c:manualLayout>
          <c:xMode val="edge"/>
          <c:yMode val="edge"/>
          <c:x val="0.15747805987258756"/>
          <c:y val="2.4003437623394422E-2"/>
        </c:manualLayout>
      </c:layout>
      <c:overlay val="0"/>
    </c:title>
    <c:autoTitleDeleted val="0"/>
    <c:plotArea>
      <c:layout>
        <c:manualLayout>
          <c:layoutTarget val="inner"/>
          <c:xMode val="edge"/>
          <c:yMode val="edge"/>
          <c:x val="9.0503949536140924E-2"/>
          <c:y val="0.14343586469949934"/>
          <c:w val="0.87449207273911767"/>
          <c:h val="0.64772816397605804"/>
        </c:manualLayout>
      </c:layout>
      <c:lineChart>
        <c:grouping val="standard"/>
        <c:varyColors val="0"/>
        <c:ser>
          <c:idx val="0"/>
          <c:order val="0"/>
          <c:tx>
            <c:strRef>
              <c:f>'Private spending by service'!$K$21</c:f>
              <c:strCache>
                <c:ptCount val="1"/>
                <c:pt idx="0">
                  <c:v>Annual growth in p. hosp</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service'!$K$22:$K$58</c:f>
              <c:numCache>
                <c:formatCode>0.0</c:formatCode>
                <c:ptCount val="37"/>
                <c:pt idx="1">
                  <c:v>4.3016962474252667</c:v>
                </c:pt>
                <c:pt idx="2">
                  <c:v>4.0308184176248956</c:v>
                </c:pt>
                <c:pt idx="3">
                  <c:v>4.0305432836958186</c:v>
                </c:pt>
                <c:pt idx="4">
                  <c:v>3.8305930360511762</c:v>
                </c:pt>
                <c:pt idx="5">
                  <c:v>3.830316636595176</c:v>
                </c:pt>
                <c:pt idx="6">
                  <c:v>4.0457885804768843</c:v>
                </c:pt>
                <c:pt idx="7">
                  <c:v>4.2612584603252976</c:v>
                </c:pt>
                <c:pt idx="8">
                  <c:v>4.4767262659878924</c:v>
                </c:pt>
                <c:pt idx="9">
                  <c:v>4.6921919872454296</c:v>
                </c:pt>
                <c:pt idx="10">
                  <c:v>4.90765561381144</c:v>
                </c:pt>
                <c:pt idx="11">
                  <c:v>5.123117135331638</c:v>
                </c:pt>
                <c:pt idx="12">
                  <c:v>5.2966144559999808</c:v>
                </c:pt>
                <c:pt idx="13">
                  <c:v>5.2966144559999977</c:v>
                </c:pt>
                <c:pt idx="14">
                  <c:v>5.2966144560000048</c:v>
                </c:pt>
                <c:pt idx="15">
                  <c:v>5.2966144559999968</c:v>
                </c:pt>
                <c:pt idx="16">
                  <c:v>5.2966144559999959</c:v>
                </c:pt>
                <c:pt idx="17">
                  <c:v>5.1703375794424407</c:v>
                </c:pt>
                <c:pt idx="18">
                  <c:v>5.034849942798763</c:v>
                </c:pt>
                <c:pt idx="19">
                  <c:v>4.9031092370985947</c:v>
                </c:pt>
                <c:pt idx="20">
                  <c:v>4.7746663306293513</c:v>
                </c:pt>
                <c:pt idx="21">
                  <c:v>4.6490707945589005</c:v>
                </c:pt>
                <c:pt idx="22">
                  <c:v>4.5258718103488107</c:v>
                </c:pt>
                <c:pt idx="23">
                  <c:v>4.4046187697218775</c:v>
                </c:pt>
                <c:pt idx="24">
                  <c:v>4.2848616122573677</c:v>
                </c:pt>
                <c:pt idx="25">
                  <c:v>4.1661509464266526</c:v>
                </c:pt>
                <c:pt idx="26">
                  <c:v>4.0480379999999689</c:v>
                </c:pt>
                <c:pt idx="27">
                  <c:v>4.0480380000000284</c:v>
                </c:pt>
                <c:pt idx="28">
                  <c:v>4.0480379999999689</c:v>
                </c:pt>
                <c:pt idx="29">
                  <c:v>4.0480380000000142</c:v>
                </c:pt>
                <c:pt idx="30">
                  <c:v>4.0480380000000062</c:v>
                </c:pt>
                <c:pt idx="31">
                  <c:v>4.0480379999999681</c:v>
                </c:pt>
                <c:pt idx="32">
                  <c:v>4.0480380000000222</c:v>
                </c:pt>
                <c:pt idx="33">
                  <c:v>4.048037999999984</c:v>
                </c:pt>
                <c:pt idx="34">
                  <c:v>4.0480379999999903</c:v>
                </c:pt>
                <c:pt idx="35">
                  <c:v>4.0480380000000329</c:v>
                </c:pt>
                <c:pt idx="36">
                  <c:v>4.0480379999999743</c:v>
                </c:pt>
              </c:numCache>
            </c:numRef>
          </c:val>
          <c:smooth val="0"/>
          <c:extLst>
            <c:ext xmlns:c16="http://schemas.microsoft.com/office/drawing/2014/chart" uri="{C3380CC4-5D6E-409C-BE32-E72D297353CC}">
              <c16:uniqueId val="{00000000-3DA8-4B8D-B9B6-777BE5345DAC}"/>
            </c:ext>
          </c:extLst>
        </c:ser>
        <c:dLbls>
          <c:showLegendKey val="0"/>
          <c:showVal val="0"/>
          <c:showCatName val="0"/>
          <c:showSerName val="0"/>
          <c:showPercent val="0"/>
          <c:showBubbleSize val="0"/>
        </c:dLbls>
        <c:smooth val="0"/>
        <c:axId val="509901720"/>
        <c:axId val="509900152"/>
      </c:lineChart>
      <c:catAx>
        <c:axId val="509901720"/>
        <c:scaling>
          <c:orientation val="minMax"/>
        </c:scaling>
        <c:delete val="0"/>
        <c:axPos val="b"/>
        <c:numFmt formatCode="General" sourceLinked="1"/>
        <c:majorTickMark val="out"/>
        <c:minorTickMark val="none"/>
        <c:tickLblPos val="nextTo"/>
        <c:crossAx val="509900152"/>
        <c:crosses val="autoZero"/>
        <c:auto val="1"/>
        <c:lblAlgn val="ctr"/>
        <c:lblOffset val="100"/>
        <c:noMultiLvlLbl val="0"/>
      </c:catAx>
      <c:valAx>
        <c:axId val="509900152"/>
        <c:scaling>
          <c:orientation val="minMax"/>
          <c:min val="3"/>
        </c:scaling>
        <c:delete val="0"/>
        <c:axPos val="l"/>
        <c:majorGridlines/>
        <c:numFmt formatCode="0.0" sourceLinked="1"/>
        <c:majorTickMark val="out"/>
        <c:minorTickMark val="none"/>
        <c:tickLblPos val="nextTo"/>
        <c:crossAx val="50990172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other Inst. spending</a:t>
            </a:r>
          </a:p>
        </c:rich>
      </c:tx>
      <c:overlay val="0"/>
    </c:title>
    <c:autoTitleDeleted val="0"/>
    <c:plotArea>
      <c:layout>
        <c:manualLayout>
          <c:layoutTarget val="inner"/>
          <c:xMode val="edge"/>
          <c:yMode val="edge"/>
          <c:x val="8.3160427315006683E-2"/>
          <c:y val="0.17485306983685861"/>
          <c:w val="0.88467582999493488"/>
          <c:h val="0.60863311203746595"/>
        </c:manualLayout>
      </c:layout>
      <c:lineChart>
        <c:grouping val="standard"/>
        <c:varyColors val="0"/>
        <c:ser>
          <c:idx val="0"/>
          <c:order val="0"/>
          <c:tx>
            <c:strRef>
              <c:f>'Private spending by service'!$P$21</c:f>
              <c:strCache>
                <c:ptCount val="1"/>
                <c:pt idx="0">
                  <c:v>Annual growth in p. othInst.</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service'!$P$22:$P$58</c:f>
              <c:numCache>
                <c:formatCode>0.0</c:formatCode>
                <c:ptCount val="37"/>
                <c:pt idx="1">
                  <c:v>5.4360965371986474</c:v>
                </c:pt>
                <c:pt idx="2">
                  <c:v>3.815993261788142</c:v>
                </c:pt>
                <c:pt idx="3">
                  <c:v>3.8145728527513576</c:v>
                </c:pt>
                <c:pt idx="4">
                  <c:v>3.6138844267007135</c:v>
                </c:pt>
                <c:pt idx="5">
                  <c:v>3.6124455728562821</c:v>
                </c:pt>
                <c:pt idx="6">
                  <c:v>3.8262900499676884</c:v>
                </c:pt>
                <c:pt idx="7">
                  <c:v>4.0401175724159071</c:v>
                </c:pt>
                <c:pt idx="8">
                  <c:v>4.2539279485142201</c:v>
                </c:pt>
                <c:pt idx="9">
                  <c:v>4.4677209836751581</c:v>
                </c:pt>
                <c:pt idx="10">
                  <c:v>4.681496480355789</c:v>
                </c:pt>
                <c:pt idx="11">
                  <c:v>4.8952542380013924</c:v>
                </c:pt>
                <c:pt idx="12">
                  <c:v>5.2966144560000021</c:v>
                </c:pt>
                <c:pt idx="13">
                  <c:v>5.2966144559999879</c:v>
                </c:pt>
                <c:pt idx="14">
                  <c:v>5.2966144560000092</c:v>
                </c:pt>
                <c:pt idx="15">
                  <c:v>5.2966144559999826</c:v>
                </c:pt>
                <c:pt idx="16">
                  <c:v>5.2966144560000012</c:v>
                </c:pt>
                <c:pt idx="17">
                  <c:v>5.1703375794424442</c:v>
                </c:pt>
                <c:pt idx="18">
                  <c:v>5.0348499427987594</c:v>
                </c:pt>
                <c:pt idx="19">
                  <c:v>4.9031092370985752</c:v>
                </c:pt>
                <c:pt idx="20">
                  <c:v>4.774666330629362</c:v>
                </c:pt>
                <c:pt idx="21">
                  <c:v>4.6490707945588996</c:v>
                </c:pt>
                <c:pt idx="22">
                  <c:v>4.5258718103488267</c:v>
                </c:pt>
                <c:pt idx="23">
                  <c:v>4.4046187697218704</c:v>
                </c:pt>
                <c:pt idx="24">
                  <c:v>4.284861612257389</c:v>
                </c:pt>
                <c:pt idx="25">
                  <c:v>4.166150946426626</c:v>
                </c:pt>
                <c:pt idx="26">
                  <c:v>4.0480380000000045</c:v>
                </c:pt>
                <c:pt idx="27">
                  <c:v>4.0480380000000151</c:v>
                </c:pt>
                <c:pt idx="28">
                  <c:v>4.0480379999999938</c:v>
                </c:pt>
                <c:pt idx="29">
                  <c:v>4.0480379999999689</c:v>
                </c:pt>
                <c:pt idx="30">
                  <c:v>4.0480380000000151</c:v>
                </c:pt>
                <c:pt idx="31">
                  <c:v>4.0480380000000045</c:v>
                </c:pt>
                <c:pt idx="32">
                  <c:v>4.0480379999999903</c:v>
                </c:pt>
                <c:pt idx="33">
                  <c:v>4.0480379999999938</c:v>
                </c:pt>
                <c:pt idx="34">
                  <c:v>4.0480379999999876</c:v>
                </c:pt>
                <c:pt idx="35">
                  <c:v>4.048038000000016</c:v>
                </c:pt>
                <c:pt idx="36">
                  <c:v>4.0480379999999903</c:v>
                </c:pt>
              </c:numCache>
            </c:numRef>
          </c:val>
          <c:smooth val="0"/>
          <c:extLst>
            <c:ext xmlns:c16="http://schemas.microsoft.com/office/drawing/2014/chart" uri="{C3380CC4-5D6E-409C-BE32-E72D297353CC}">
              <c16:uniqueId val="{00000000-C651-4F11-A023-4A4AA513FF78}"/>
            </c:ext>
          </c:extLst>
        </c:ser>
        <c:dLbls>
          <c:showLegendKey val="0"/>
          <c:showVal val="0"/>
          <c:showCatName val="0"/>
          <c:showSerName val="0"/>
          <c:showPercent val="0"/>
          <c:showBubbleSize val="0"/>
        </c:dLbls>
        <c:smooth val="0"/>
        <c:axId val="509902112"/>
        <c:axId val="509907208"/>
      </c:lineChart>
      <c:catAx>
        <c:axId val="509902112"/>
        <c:scaling>
          <c:orientation val="minMax"/>
        </c:scaling>
        <c:delete val="0"/>
        <c:axPos val="b"/>
        <c:numFmt formatCode="General" sourceLinked="1"/>
        <c:majorTickMark val="out"/>
        <c:minorTickMark val="none"/>
        <c:tickLblPos val="nextTo"/>
        <c:crossAx val="509907208"/>
        <c:crosses val="autoZero"/>
        <c:auto val="1"/>
        <c:lblAlgn val="ctr"/>
        <c:lblOffset val="100"/>
        <c:noMultiLvlLbl val="0"/>
      </c:catAx>
      <c:valAx>
        <c:axId val="509907208"/>
        <c:scaling>
          <c:orientation val="minMax"/>
          <c:min val="3"/>
        </c:scaling>
        <c:delete val="0"/>
        <c:axPos val="l"/>
        <c:majorGridlines/>
        <c:numFmt formatCode="0.0" sourceLinked="1"/>
        <c:majorTickMark val="out"/>
        <c:minorTickMark val="none"/>
        <c:tickLblPos val="nextTo"/>
        <c:crossAx val="50990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dental and vision cost</a:t>
            </a:r>
          </a:p>
        </c:rich>
      </c:tx>
      <c:overlay val="0"/>
    </c:title>
    <c:autoTitleDeleted val="0"/>
    <c:plotArea>
      <c:layout>
        <c:manualLayout>
          <c:layoutTarget val="inner"/>
          <c:xMode val="edge"/>
          <c:yMode val="edge"/>
          <c:x val="8.1726626844058292E-2"/>
          <c:y val="0.17620647419072613"/>
          <c:w val="0.88666417775364281"/>
          <c:h val="0.61346581677290335"/>
        </c:manualLayout>
      </c:layout>
      <c:lineChart>
        <c:grouping val="standard"/>
        <c:varyColors val="0"/>
        <c:ser>
          <c:idx val="0"/>
          <c:order val="0"/>
          <c:tx>
            <c:strRef>
              <c:f>'Private spending by service'!$U$21</c:f>
              <c:strCache>
                <c:ptCount val="1"/>
                <c:pt idx="0">
                  <c:v>Annual growth in p. D&amp;V</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service'!$U$22:$U$58</c:f>
              <c:numCache>
                <c:formatCode>0.0</c:formatCode>
                <c:ptCount val="37"/>
                <c:pt idx="1">
                  <c:v>5.0505050505050484</c:v>
                </c:pt>
                <c:pt idx="2">
                  <c:v>4.4827131782945973</c:v>
                </c:pt>
                <c:pt idx="3">
                  <c:v>4.4819482025511883</c:v>
                </c:pt>
                <c:pt idx="4">
                  <c:v>4.280647648419432</c:v>
                </c:pt>
                <c:pt idx="5">
                  <c:v>4.2798923490965244</c:v>
                </c:pt>
                <c:pt idx="6">
                  <c:v>4.495823543100709</c:v>
                </c:pt>
                <c:pt idx="7">
                  <c:v>4.7117556537453211</c:v>
                </c:pt>
                <c:pt idx="8">
                  <c:v>4.9276886736887899</c:v>
                </c:pt>
                <c:pt idx="9">
                  <c:v>5.1436225956678285</c:v>
                </c:pt>
                <c:pt idx="10">
                  <c:v>5.359557412496196</c:v>
                </c:pt>
                <c:pt idx="11">
                  <c:v>5.5754931170639441</c:v>
                </c:pt>
                <c:pt idx="12">
                  <c:v>5.296614456000019</c:v>
                </c:pt>
                <c:pt idx="13">
                  <c:v>5.2966144559999924</c:v>
                </c:pt>
                <c:pt idx="14">
                  <c:v>5.2966144560000084</c:v>
                </c:pt>
                <c:pt idx="15">
                  <c:v>5.2966144560000004</c:v>
                </c:pt>
                <c:pt idx="16">
                  <c:v>5.2966144559999941</c:v>
                </c:pt>
                <c:pt idx="17">
                  <c:v>5.1703375794424291</c:v>
                </c:pt>
                <c:pt idx="18">
                  <c:v>5.034849942798763</c:v>
                </c:pt>
                <c:pt idx="19">
                  <c:v>4.9031092370985805</c:v>
                </c:pt>
                <c:pt idx="20">
                  <c:v>4.7746663306293877</c:v>
                </c:pt>
                <c:pt idx="21">
                  <c:v>4.6490707945588818</c:v>
                </c:pt>
                <c:pt idx="22">
                  <c:v>4.5258718103488391</c:v>
                </c:pt>
                <c:pt idx="23">
                  <c:v>4.4046187697218349</c:v>
                </c:pt>
                <c:pt idx="24">
                  <c:v>4.2848616122574068</c:v>
                </c:pt>
                <c:pt idx="25">
                  <c:v>4.1661509464266269</c:v>
                </c:pt>
                <c:pt idx="26">
                  <c:v>4.0480380000000036</c:v>
                </c:pt>
                <c:pt idx="27">
                  <c:v>4.0480380000000062</c:v>
                </c:pt>
                <c:pt idx="28">
                  <c:v>4.0480379999999876</c:v>
                </c:pt>
                <c:pt idx="29">
                  <c:v>4.0480379999999752</c:v>
                </c:pt>
                <c:pt idx="30">
                  <c:v>4.0480380000000027</c:v>
                </c:pt>
                <c:pt idx="31">
                  <c:v>4.0480380000000302</c:v>
                </c:pt>
                <c:pt idx="32">
                  <c:v>4.048037999999976</c:v>
                </c:pt>
                <c:pt idx="33">
                  <c:v>4.0480379999999876</c:v>
                </c:pt>
                <c:pt idx="34">
                  <c:v>4.0480380000000027</c:v>
                </c:pt>
                <c:pt idx="35">
                  <c:v>4.0480380000000045</c:v>
                </c:pt>
                <c:pt idx="36">
                  <c:v>4.0480380000000062</c:v>
                </c:pt>
              </c:numCache>
            </c:numRef>
          </c:val>
          <c:smooth val="0"/>
          <c:extLst>
            <c:ext xmlns:c16="http://schemas.microsoft.com/office/drawing/2014/chart" uri="{C3380CC4-5D6E-409C-BE32-E72D297353CC}">
              <c16:uniqueId val="{00000000-9514-4033-8C9D-FEBD0F3714EC}"/>
            </c:ext>
          </c:extLst>
        </c:ser>
        <c:dLbls>
          <c:showLegendKey val="0"/>
          <c:showVal val="0"/>
          <c:showCatName val="0"/>
          <c:showSerName val="0"/>
          <c:showPercent val="0"/>
          <c:showBubbleSize val="0"/>
        </c:dLbls>
        <c:smooth val="0"/>
        <c:axId val="509900936"/>
        <c:axId val="509902504"/>
      </c:lineChart>
      <c:catAx>
        <c:axId val="509900936"/>
        <c:scaling>
          <c:orientation val="minMax"/>
        </c:scaling>
        <c:delete val="0"/>
        <c:axPos val="b"/>
        <c:numFmt formatCode="General" sourceLinked="1"/>
        <c:majorTickMark val="out"/>
        <c:minorTickMark val="none"/>
        <c:tickLblPos val="nextTo"/>
        <c:crossAx val="509902504"/>
        <c:crosses val="autoZero"/>
        <c:auto val="1"/>
        <c:lblAlgn val="ctr"/>
        <c:lblOffset val="100"/>
        <c:noMultiLvlLbl val="0"/>
      </c:catAx>
      <c:valAx>
        <c:axId val="509902504"/>
        <c:scaling>
          <c:orientation val="minMax"/>
          <c:min val="3"/>
        </c:scaling>
        <c:delete val="0"/>
        <c:axPos val="l"/>
        <c:majorGridlines/>
        <c:numFmt formatCode="0.0" sourceLinked="1"/>
        <c:majorTickMark val="out"/>
        <c:minorTickMark val="none"/>
        <c:tickLblPos val="nextTo"/>
        <c:crossAx val="509900936"/>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prescribed drug</a:t>
            </a:r>
          </a:p>
        </c:rich>
      </c:tx>
      <c:overlay val="0"/>
    </c:title>
    <c:autoTitleDeleted val="0"/>
    <c:plotArea>
      <c:layout/>
      <c:lineChart>
        <c:grouping val="standard"/>
        <c:varyColors val="0"/>
        <c:ser>
          <c:idx val="0"/>
          <c:order val="0"/>
          <c:tx>
            <c:strRef>
              <c:f>'Private spending by service'!$Z$21</c:f>
              <c:strCache>
                <c:ptCount val="1"/>
                <c:pt idx="0">
                  <c:v>Annual growth in p. prsb.drug</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service'!$Z$22:$Z$58</c:f>
              <c:numCache>
                <c:formatCode>0.0</c:formatCode>
                <c:ptCount val="37"/>
                <c:pt idx="1">
                  <c:v>4.0000000000000062</c:v>
                </c:pt>
                <c:pt idx="2">
                  <c:v>4.0287322958559226</c:v>
                </c:pt>
                <c:pt idx="3">
                  <c:v>4.0284503292700062</c:v>
                </c:pt>
                <c:pt idx="4">
                  <c:v>3.8284972457106901</c:v>
                </c:pt>
                <c:pt idx="5">
                  <c:v>3.8282139593729996</c:v>
                </c:pt>
                <c:pt idx="6">
                  <c:v>4.0436745988204894</c:v>
                </c:pt>
                <c:pt idx="7">
                  <c:v>4.2591331111040089</c:v>
                </c:pt>
                <c:pt idx="8">
                  <c:v>4.4745894856302</c:v>
                </c:pt>
                <c:pt idx="9">
                  <c:v>4.6900437117352869</c:v>
                </c:pt>
                <c:pt idx="10">
                  <c:v>4.905495778684335</c:v>
                </c:pt>
                <c:pt idx="11">
                  <c:v>5.1209456756708995</c:v>
                </c:pt>
                <c:pt idx="12">
                  <c:v>5.2966144560000075</c:v>
                </c:pt>
                <c:pt idx="13">
                  <c:v>5.2966144559999995</c:v>
                </c:pt>
                <c:pt idx="14">
                  <c:v>5.2966144559999933</c:v>
                </c:pt>
                <c:pt idx="15">
                  <c:v>5.2966144560000084</c:v>
                </c:pt>
                <c:pt idx="16">
                  <c:v>5.2966144560000057</c:v>
                </c:pt>
                <c:pt idx="17">
                  <c:v>5.1703375794424122</c:v>
                </c:pt>
                <c:pt idx="18">
                  <c:v>5.0348499427987674</c:v>
                </c:pt>
                <c:pt idx="19">
                  <c:v>4.9031092370985769</c:v>
                </c:pt>
                <c:pt idx="20">
                  <c:v>4.7746663306293744</c:v>
                </c:pt>
                <c:pt idx="21">
                  <c:v>4.649070794558912</c:v>
                </c:pt>
                <c:pt idx="22">
                  <c:v>4.5258718103488169</c:v>
                </c:pt>
                <c:pt idx="23">
                  <c:v>4.4046187697218508</c:v>
                </c:pt>
                <c:pt idx="24">
                  <c:v>4.2848616122573802</c:v>
                </c:pt>
                <c:pt idx="25">
                  <c:v>4.1661509464266482</c:v>
                </c:pt>
                <c:pt idx="26">
                  <c:v>4.0480379999999805</c:v>
                </c:pt>
                <c:pt idx="27">
                  <c:v>4.0480380000000267</c:v>
                </c:pt>
                <c:pt idx="28">
                  <c:v>4.0480379999999903</c:v>
                </c:pt>
                <c:pt idx="29">
                  <c:v>4.048037999999984</c:v>
                </c:pt>
                <c:pt idx="30">
                  <c:v>4.0480379999999938</c:v>
                </c:pt>
                <c:pt idx="31">
                  <c:v>4.0480380000000027</c:v>
                </c:pt>
                <c:pt idx="32">
                  <c:v>4.0480379999999894</c:v>
                </c:pt>
                <c:pt idx="33">
                  <c:v>4.048038</c:v>
                </c:pt>
                <c:pt idx="34">
                  <c:v>4.0480379999999903</c:v>
                </c:pt>
                <c:pt idx="35">
                  <c:v>4.0480380000000125</c:v>
                </c:pt>
                <c:pt idx="36">
                  <c:v>4.0480379999999974</c:v>
                </c:pt>
              </c:numCache>
            </c:numRef>
          </c:val>
          <c:smooth val="0"/>
          <c:extLst>
            <c:ext xmlns:c16="http://schemas.microsoft.com/office/drawing/2014/chart" uri="{C3380CC4-5D6E-409C-BE32-E72D297353CC}">
              <c16:uniqueId val="{00000000-B699-420C-AAC6-CDAF047C8798}"/>
            </c:ext>
          </c:extLst>
        </c:ser>
        <c:dLbls>
          <c:showLegendKey val="0"/>
          <c:showVal val="0"/>
          <c:showCatName val="0"/>
          <c:showSerName val="0"/>
          <c:showPercent val="0"/>
          <c:showBubbleSize val="0"/>
        </c:dLbls>
        <c:smooth val="0"/>
        <c:axId val="509903680"/>
        <c:axId val="509905640"/>
      </c:lineChart>
      <c:catAx>
        <c:axId val="509903680"/>
        <c:scaling>
          <c:orientation val="minMax"/>
        </c:scaling>
        <c:delete val="0"/>
        <c:axPos val="b"/>
        <c:numFmt formatCode="General" sourceLinked="1"/>
        <c:majorTickMark val="out"/>
        <c:minorTickMark val="none"/>
        <c:tickLblPos val="nextTo"/>
        <c:crossAx val="509905640"/>
        <c:crosses val="autoZero"/>
        <c:auto val="1"/>
        <c:lblAlgn val="ctr"/>
        <c:lblOffset val="100"/>
        <c:noMultiLvlLbl val="0"/>
      </c:catAx>
      <c:valAx>
        <c:axId val="509905640"/>
        <c:scaling>
          <c:orientation val="minMax"/>
          <c:min val="3"/>
        </c:scaling>
        <c:delete val="0"/>
        <c:axPos val="l"/>
        <c:majorGridlines/>
        <c:numFmt formatCode="0.0" sourceLinked="1"/>
        <c:majorTickMark val="out"/>
        <c:minorTickMark val="none"/>
        <c:tickLblPos val="nextTo"/>
        <c:crossAx val="50990368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physican cost</a:t>
            </a:r>
          </a:p>
        </c:rich>
      </c:tx>
      <c:layout>
        <c:manualLayout>
          <c:xMode val="edge"/>
          <c:yMode val="edge"/>
          <c:x val="0.19778507091466804"/>
          <c:y val="1.834862385321101E-2"/>
        </c:manualLayout>
      </c:layout>
      <c:overlay val="0"/>
    </c:title>
    <c:autoTitleDeleted val="0"/>
    <c:plotArea>
      <c:layout>
        <c:manualLayout>
          <c:layoutTarget val="inner"/>
          <c:xMode val="edge"/>
          <c:yMode val="edge"/>
          <c:x val="8.1550852244889852E-2"/>
          <c:y val="0.15139155770666279"/>
          <c:w val="0.88690793623843622"/>
          <c:h val="0.64599918129499867"/>
        </c:manualLayout>
      </c:layout>
      <c:lineChart>
        <c:grouping val="standard"/>
        <c:varyColors val="0"/>
        <c:ser>
          <c:idx val="0"/>
          <c:order val="0"/>
          <c:tx>
            <c:strRef>
              <c:f>'Private spending by service'!$AE$21</c:f>
              <c:strCache>
                <c:ptCount val="1"/>
                <c:pt idx="0">
                  <c:v>Annual growth in p. physican</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service'!$AE$22:$AE$58</c:f>
              <c:numCache>
                <c:formatCode>0.0</c:formatCode>
                <c:ptCount val="37"/>
                <c:pt idx="1">
                  <c:v>5.701351310667615</c:v>
                </c:pt>
                <c:pt idx="2">
                  <c:v>4.5349930364341571</c:v>
                </c:pt>
                <c:pt idx="3">
                  <c:v>4.5339195171159563</c:v>
                </c:pt>
                <c:pt idx="4">
                  <c:v>4.3322139831786597</c:v>
                </c:pt>
                <c:pt idx="5">
                  <c:v>4.3311561494913695</c:v>
                </c:pt>
                <c:pt idx="6">
                  <c:v>4.5468933682624426</c:v>
                </c:pt>
                <c:pt idx="7">
                  <c:v>4.7626328979914385</c:v>
                </c:pt>
                <c:pt idx="8">
                  <c:v>4.9783747168116559</c:v>
                </c:pt>
                <c:pt idx="9">
                  <c:v>5.1941188031313725</c:v>
                </c:pt>
                <c:pt idx="10">
                  <c:v>5.4098651356295395</c:v>
                </c:pt>
                <c:pt idx="11">
                  <c:v>5.6256136932515508</c:v>
                </c:pt>
                <c:pt idx="12">
                  <c:v>5.2966144559999995</c:v>
                </c:pt>
                <c:pt idx="13">
                  <c:v>5.2966144560000021</c:v>
                </c:pt>
                <c:pt idx="14">
                  <c:v>5.2966144559999995</c:v>
                </c:pt>
                <c:pt idx="15">
                  <c:v>5.2966144560000146</c:v>
                </c:pt>
                <c:pt idx="16">
                  <c:v>5.2966144559999906</c:v>
                </c:pt>
                <c:pt idx="17">
                  <c:v>5.1703375794424193</c:v>
                </c:pt>
                <c:pt idx="18">
                  <c:v>5.034849942798771</c:v>
                </c:pt>
                <c:pt idx="19">
                  <c:v>4.9031092370985956</c:v>
                </c:pt>
                <c:pt idx="20">
                  <c:v>4.7746663306293495</c:v>
                </c:pt>
                <c:pt idx="21">
                  <c:v>4.6490707945589165</c:v>
                </c:pt>
                <c:pt idx="22">
                  <c:v>4.5258718103488107</c:v>
                </c:pt>
                <c:pt idx="23">
                  <c:v>4.4046187697218624</c:v>
                </c:pt>
                <c:pt idx="24">
                  <c:v>4.2848616122573864</c:v>
                </c:pt>
                <c:pt idx="25">
                  <c:v>4.166150946426642</c:v>
                </c:pt>
                <c:pt idx="26">
                  <c:v>4.048038</c:v>
                </c:pt>
                <c:pt idx="27">
                  <c:v>4.0480380000000045</c:v>
                </c:pt>
                <c:pt idx="28">
                  <c:v>4.0480379999999903</c:v>
                </c:pt>
                <c:pt idx="29">
                  <c:v>4.0480379999999867</c:v>
                </c:pt>
                <c:pt idx="30">
                  <c:v>4.0480379999999991</c:v>
                </c:pt>
                <c:pt idx="31">
                  <c:v>4.0480379999999991</c:v>
                </c:pt>
                <c:pt idx="32">
                  <c:v>4.0480379999999938</c:v>
                </c:pt>
                <c:pt idx="33">
                  <c:v>4.0480379999999929</c:v>
                </c:pt>
                <c:pt idx="34">
                  <c:v>4.0480379999999991</c:v>
                </c:pt>
                <c:pt idx="35">
                  <c:v>4.0480380000000009</c:v>
                </c:pt>
                <c:pt idx="36">
                  <c:v>4.0480380000000054</c:v>
                </c:pt>
              </c:numCache>
            </c:numRef>
          </c:val>
          <c:smooth val="0"/>
          <c:extLst>
            <c:ext xmlns:c16="http://schemas.microsoft.com/office/drawing/2014/chart" uri="{C3380CC4-5D6E-409C-BE32-E72D297353CC}">
              <c16:uniqueId val="{00000000-6468-4D3F-81E7-116496928758}"/>
            </c:ext>
          </c:extLst>
        </c:ser>
        <c:dLbls>
          <c:showLegendKey val="0"/>
          <c:showVal val="0"/>
          <c:showCatName val="0"/>
          <c:showSerName val="0"/>
          <c:showPercent val="0"/>
          <c:showBubbleSize val="0"/>
        </c:dLbls>
        <c:smooth val="0"/>
        <c:axId val="509902896"/>
        <c:axId val="509907600"/>
      </c:lineChart>
      <c:catAx>
        <c:axId val="509902896"/>
        <c:scaling>
          <c:orientation val="minMax"/>
        </c:scaling>
        <c:delete val="0"/>
        <c:axPos val="b"/>
        <c:numFmt formatCode="General" sourceLinked="1"/>
        <c:majorTickMark val="out"/>
        <c:minorTickMark val="none"/>
        <c:tickLblPos val="nextTo"/>
        <c:crossAx val="509907600"/>
        <c:crosses val="autoZero"/>
        <c:auto val="1"/>
        <c:lblAlgn val="ctr"/>
        <c:lblOffset val="100"/>
        <c:noMultiLvlLbl val="0"/>
      </c:catAx>
      <c:valAx>
        <c:axId val="509907600"/>
        <c:scaling>
          <c:orientation val="minMax"/>
          <c:min val="3"/>
        </c:scaling>
        <c:delete val="0"/>
        <c:axPos val="l"/>
        <c:majorGridlines/>
        <c:numFmt formatCode="0.0" sourceLinked="1"/>
        <c:majorTickMark val="out"/>
        <c:minorTickMark val="none"/>
        <c:tickLblPos val="nextTo"/>
        <c:crossAx val="509902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other costs</a:t>
            </a:r>
          </a:p>
        </c:rich>
      </c:tx>
      <c:layout>
        <c:manualLayout>
          <c:xMode val="edge"/>
          <c:yMode val="edge"/>
          <c:x val="0.22450079202654735"/>
          <c:y val="1.8433179723502304E-2"/>
        </c:manualLayout>
      </c:layout>
      <c:overlay val="0"/>
    </c:title>
    <c:autoTitleDeleted val="0"/>
    <c:plotArea>
      <c:layout>
        <c:manualLayout>
          <c:layoutTarget val="inner"/>
          <c:xMode val="edge"/>
          <c:yMode val="edge"/>
          <c:x val="8.3526772809786445E-2"/>
          <c:y val="0.15823360789578719"/>
          <c:w val="0.88416779400372314"/>
          <c:h val="0.63822344787546714"/>
        </c:manualLayout>
      </c:layout>
      <c:lineChart>
        <c:grouping val="standard"/>
        <c:varyColors val="0"/>
        <c:ser>
          <c:idx val="0"/>
          <c:order val="0"/>
          <c:tx>
            <c:strRef>
              <c:f>'Private spending by service'!$AJ$21</c:f>
              <c:strCache>
                <c:ptCount val="1"/>
                <c:pt idx="0">
                  <c:v>Annual growth in p.  Others</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service'!$AJ$22:$AJ$58</c:f>
              <c:numCache>
                <c:formatCode>0.0</c:formatCode>
                <c:ptCount val="37"/>
                <c:pt idx="1">
                  <c:v>0.73342950464215073</c:v>
                </c:pt>
                <c:pt idx="2">
                  <c:v>4.099534231007496</c:v>
                </c:pt>
                <c:pt idx="3">
                  <c:v>4.0994372721611407</c:v>
                </c:pt>
                <c:pt idx="4">
                  <c:v>3.8995333311179237</c:v>
                </c:pt>
                <c:pt idx="5">
                  <c:v>3.8994361838907983</c:v>
                </c:pt>
                <c:pt idx="6">
                  <c:v>4.1152320933505022</c:v>
                </c:pt>
                <c:pt idx="7">
                  <c:v>4.3310274089155385</c:v>
                </c:pt>
                <c:pt idx="8">
                  <c:v>4.5468221288581043</c:v>
                </c:pt>
                <c:pt idx="9">
                  <c:v>4.7626162514436929</c:v>
                </c:pt>
                <c:pt idx="10">
                  <c:v>4.9784097749309515</c:v>
                </c:pt>
                <c:pt idx="11">
                  <c:v>5.1942026975718747</c:v>
                </c:pt>
                <c:pt idx="12">
                  <c:v>5.2966144559999986</c:v>
                </c:pt>
                <c:pt idx="13">
                  <c:v>5.2966144559999924</c:v>
                </c:pt>
                <c:pt idx="14">
                  <c:v>5.2966144560000066</c:v>
                </c:pt>
                <c:pt idx="15">
                  <c:v>5.2966144560000101</c:v>
                </c:pt>
                <c:pt idx="16">
                  <c:v>5.2966144559999933</c:v>
                </c:pt>
                <c:pt idx="17">
                  <c:v>5.170337579442438</c:v>
                </c:pt>
                <c:pt idx="18">
                  <c:v>5.0348499427987283</c:v>
                </c:pt>
                <c:pt idx="19">
                  <c:v>4.9031092370986045</c:v>
                </c:pt>
                <c:pt idx="20">
                  <c:v>4.7746663306293469</c:v>
                </c:pt>
                <c:pt idx="21">
                  <c:v>4.6490707945589369</c:v>
                </c:pt>
                <c:pt idx="22">
                  <c:v>4.5258718103487832</c:v>
                </c:pt>
                <c:pt idx="23">
                  <c:v>4.4046187697218881</c:v>
                </c:pt>
                <c:pt idx="24">
                  <c:v>4.2848616122573855</c:v>
                </c:pt>
                <c:pt idx="25">
                  <c:v>4.1661509464266517</c:v>
                </c:pt>
                <c:pt idx="26">
                  <c:v>4.048037999999976</c:v>
                </c:pt>
                <c:pt idx="27">
                  <c:v>4.048038</c:v>
                </c:pt>
                <c:pt idx="28">
                  <c:v>4.0480380000000116</c:v>
                </c:pt>
                <c:pt idx="29">
                  <c:v>4.0480379999999681</c:v>
                </c:pt>
                <c:pt idx="30">
                  <c:v>4.0480380000000169</c:v>
                </c:pt>
                <c:pt idx="31">
                  <c:v>4.0480379999999947</c:v>
                </c:pt>
                <c:pt idx="32">
                  <c:v>4.0480379999999876</c:v>
                </c:pt>
                <c:pt idx="33">
                  <c:v>4.0480379999999903</c:v>
                </c:pt>
                <c:pt idx="34">
                  <c:v>4.0480380000000045</c:v>
                </c:pt>
                <c:pt idx="35">
                  <c:v>4.0480380000000267</c:v>
                </c:pt>
                <c:pt idx="36">
                  <c:v>4.0480379999999787</c:v>
                </c:pt>
              </c:numCache>
            </c:numRef>
          </c:val>
          <c:smooth val="0"/>
          <c:extLst>
            <c:ext xmlns:c16="http://schemas.microsoft.com/office/drawing/2014/chart" uri="{C3380CC4-5D6E-409C-BE32-E72D297353CC}">
              <c16:uniqueId val="{00000000-5087-4719-8A67-0B8833AA10C0}"/>
            </c:ext>
          </c:extLst>
        </c:ser>
        <c:dLbls>
          <c:showLegendKey val="0"/>
          <c:showVal val="0"/>
          <c:showCatName val="0"/>
          <c:showSerName val="0"/>
          <c:showPercent val="0"/>
          <c:showBubbleSize val="0"/>
        </c:dLbls>
        <c:smooth val="0"/>
        <c:axId val="510126120"/>
        <c:axId val="510125728"/>
      </c:lineChart>
      <c:catAx>
        <c:axId val="510126120"/>
        <c:scaling>
          <c:orientation val="minMax"/>
        </c:scaling>
        <c:delete val="0"/>
        <c:axPos val="b"/>
        <c:numFmt formatCode="General" sourceLinked="1"/>
        <c:majorTickMark val="out"/>
        <c:minorTickMark val="none"/>
        <c:tickLblPos val="nextTo"/>
        <c:crossAx val="510125728"/>
        <c:crosses val="autoZero"/>
        <c:auto val="1"/>
        <c:lblAlgn val="ctr"/>
        <c:lblOffset val="100"/>
        <c:noMultiLvlLbl val="0"/>
      </c:catAx>
      <c:valAx>
        <c:axId val="510125728"/>
        <c:scaling>
          <c:orientation val="minMax"/>
        </c:scaling>
        <c:delete val="0"/>
        <c:axPos val="l"/>
        <c:majorGridlines/>
        <c:numFmt formatCode="0.0" sourceLinked="1"/>
        <c:majorTickMark val="out"/>
        <c:minorTickMark val="none"/>
        <c:tickLblPos val="nextTo"/>
        <c:crossAx val="510126120"/>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a:t>
            </a:r>
            <a:r>
              <a:rPr lang="en-CA" sz="1200" baseline="0"/>
              <a:t> in hospital care</a:t>
            </a:r>
            <a:endParaRPr lang="en-CA" sz="1200"/>
          </a:p>
        </c:rich>
      </c:tx>
      <c:layout>
        <c:manualLayout>
          <c:xMode val="edge"/>
          <c:yMode val="edge"/>
          <c:x val="0.22298587366405503"/>
          <c:y val="0"/>
        </c:manualLayout>
      </c:layout>
      <c:overlay val="1"/>
    </c:title>
    <c:autoTitleDeleted val="0"/>
    <c:plotArea>
      <c:layout>
        <c:manualLayout>
          <c:layoutTarget val="inner"/>
          <c:xMode val="edge"/>
          <c:yMode val="edge"/>
          <c:x val="0.10251721016262545"/>
          <c:y val="0.11524898754171564"/>
          <c:w val="0.85067609724963045"/>
          <c:h val="0.73360981461027774"/>
        </c:manualLayout>
      </c:layout>
      <c:lineChart>
        <c:grouping val="standard"/>
        <c:varyColors val="0"/>
        <c:ser>
          <c:idx val="0"/>
          <c:order val="0"/>
          <c:tx>
            <c:strRef>
              <c:f>'Data for Graph B'!$B$1</c:f>
              <c:strCache>
                <c:ptCount val="1"/>
                <c:pt idx="0">
                  <c:v>Phosp</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B'!$B$2:$B$77</c:f>
              <c:numCache>
                <c:formatCode>#,##0.0</c:formatCode>
                <c:ptCount val="76"/>
                <c:pt idx="0">
                  <c:v>13.744076443733432</c:v>
                </c:pt>
                <c:pt idx="1">
                  <c:v>16.18864321647899</c:v>
                </c:pt>
                <c:pt idx="2">
                  <c:v>17.707173517099719</c:v>
                </c:pt>
                <c:pt idx="3">
                  <c:v>21.703487447717073</c:v>
                </c:pt>
                <c:pt idx="4">
                  <c:v>25.887684970221848</c:v>
                </c:pt>
                <c:pt idx="5">
                  <c:v>30.560035496715599</c:v>
                </c:pt>
                <c:pt idx="6">
                  <c:v>36.396111858502806</c:v>
                </c:pt>
                <c:pt idx="7">
                  <c:v>43.429287106545331</c:v>
                </c:pt>
                <c:pt idx="8">
                  <c:v>49.003706355300068</c:v>
                </c:pt>
                <c:pt idx="9">
                  <c:v>55.004072806209372</c:v>
                </c:pt>
                <c:pt idx="10">
                  <c:v>58.91634306831908</c:v>
                </c:pt>
                <c:pt idx="11">
                  <c:v>65.135618801807865</c:v>
                </c:pt>
                <c:pt idx="12">
                  <c:v>67.938019974356365</c:v>
                </c:pt>
                <c:pt idx="13">
                  <c:v>71.024555416477369</c:v>
                </c:pt>
                <c:pt idx="14">
                  <c:v>73.351010978413427</c:v>
                </c:pt>
                <c:pt idx="15">
                  <c:v>80.884811666573185</c:v>
                </c:pt>
                <c:pt idx="16">
                  <c:v>86.381213803919422</c:v>
                </c:pt>
                <c:pt idx="17">
                  <c:v>89.462528058303377</c:v>
                </c:pt>
                <c:pt idx="18">
                  <c:v>93.089590752275114</c:v>
                </c:pt>
                <c:pt idx="19">
                  <c:v>91.746477978194619</c:v>
                </c:pt>
                <c:pt idx="20">
                  <c:v>81.290885240895278</c:v>
                </c:pt>
                <c:pt idx="21">
                  <c:v>75.921019115572435</c:v>
                </c:pt>
                <c:pt idx="22">
                  <c:v>77.832813327321745</c:v>
                </c:pt>
                <c:pt idx="23">
                  <c:v>77.450198730537963</c:v>
                </c:pt>
                <c:pt idx="24">
                  <c:v>81.467896103922271</c:v>
                </c:pt>
                <c:pt idx="25">
                  <c:v>86.827163065302244</c:v>
                </c:pt>
                <c:pt idx="26">
                  <c:v>94.310914279788875</c:v>
                </c:pt>
                <c:pt idx="27">
                  <c:v>104.52956954855109</c:v>
                </c:pt>
                <c:pt idx="28">
                  <c:v>105.04702156959841</c:v>
                </c:pt>
                <c:pt idx="29">
                  <c:v>113.42249006809314</c:v>
                </c:pt>
                <c:pt idx="30">
                  <c:v>118.63445443916402</c:v>
                </c:pt>
                <c:pt idx="31">
                  <c:v>122.03820612942539</c:v>
                </c:pt>
                <c:pt idx="32">
                  <c:v>126.44345614938941</c:v>
                </c:pt>
                <c:pt idx="33">
                  <c:v>133.75151607834482</c:v>
                </c:pt>
                <c:pt idx="34">
                  <c:v>144.03781287827857</c:v>
                </c:pt>
                <c:pt idx="35">
                  <c:v>151.33705201069151</c:v>
                </c:pt>
                <c:pt idx="36">
                  <c:v>151.90675653096241</c:v>
                </c:pt>
                <c:pt idx="37">
                  <c:v>159.98981827354891</c:v>
                </c:pt>
                <c:pt idx="38">
                  <c:v>167.66145490439371</c:v>
                </c:pt>
                <c:pt idx="39">
                  <c:v>170.14411058948033</c:v>
                </c:pt>
                <c:pt idx="40">
                  <c:v>173.2803036724153</c:v>
                </c:pt>
              </c:numCache>
            </c:numRef>
          </c:val>
          <c:smooth val="0"/>
          <c:extLst>
            <c:ext xmlns:c16="http://schemas.microsoft.com/office/drawing/2014/chart" uri="{C3380CC4-5D6E-409C-BE32-E72D297353CC}">
              <c16:uniqueId val="{00000000-2993-4CB8-A4F2-FC66E811B4B9}"/>
            </c:ext>
          </c:extLst>
        </c:ser>
        <c:ser>
          <c:idx val="1"/>
          <c:order val="1"/>
          <c:tx>
            <c:strRef>
              <c:f>'Data for Graph B'!$C$1</c:f>
              <c:strCache>
                <c:ptCount val="1"/>
                <c:pt idx="0">
                  <c:v>Ŝ_Phosp</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B'!$C$2:$C$77</c:f>
              <c:numCache>
                <c:formatCode>#,##0.0</c:formatCode>
                <c:ptCount val="76"/>
                <c:pt idx="40">
                  <c:v>173.2803036724153</c:v>
                </c:pt>
                <c:pt idx="41" formatCode="0.0">
                  <c:v>177.94643523534739</c:v>
                </c:pt>
                <c:pt idx="42" formatCode="0.0">
                  <c:v>185.11864332930182</c:v>
                </c:pt>
                <c:pt idx="43" formatCode="0.0">
                  <c:v>192.20978518910647</c:v>
                </c:pt>
                <c:pt idx="44" formatCode="0.0">
                  <c:v>199.57202856836867</c:v>
                </c:pt>
                <c:pt idx="45" formatCode="0.0">
                  <c:v>207.64629091001379</c:v>
                </c:pt>
                <c:pt idx="46" formatCode="0.0">
                  <c:v>216.49463604896843</c:v>
                </c:pt>
                <c:pt idx="47" formatCode="0.0">
                  <c:v>226.18650828542749</c:v>
                </c:pt>
                <c:pt idx="48" formatCode="0.0">
                  <c:v>236.79961350342654</c:v>
                </c:pt>
                <c:pt idx="49" formatCode="0.0">
                  <c:v>248.42092302901125</c:v>
                </c:pt>
                <c:pt idx="50" formatCode="0.0">
                  <c:v>261.14781790445954</c:v>
                </c:pt>
                <c:pt idx="51" formatCode="0.0">
                  <c:v>274.97981097911565</c:v>
                </c:pt>
                <c:pt idx="52" formatCode="0.0">
                  <c:v>289.54443139851696</c:v>
                </c:pt>
                <c:pt idx="53" formatCode="0.0">
                  <c:v>304.88048360851383</c:v>
                </c:pt>
                <c:pt idx="54" formatCode="0.0">
                  <c:v>321.02882737684507</c:v>
                </c:pt>
                <c:pt idx="55" formatCode="0.0">
                  <c:v>338.03248665561432</c:v>
                </c:pt>
                <c:pt idx="56" formatCode="0.0">
                  <c:v>355.5099073438933</c:v>
                </c:pt>
                <c:pt idx="57" formatCode="0.0">
                  <c:v>373.40929771044125</c:v>
                </c:pt>
                <c:pt idx="58" formatCode="0.0">
                  <c:v>391.71796347866689</c:v>
                </c:pt>
                <c:pt idx="59" formatCode="0.0">
                  <c:v>410.42118919190978</c:v>
                </c:pt>
                <c:pt idx="60" formatCode="0.0">
                  <c:v>429.50196083331218</c:v>
                </c:pt>
                <c:pt idx="61" formatCode="0.0">
                  <c:v>448.94066900356245</c:v>
                </c:pt>
                <c:pt idx="62" formatCode="0.0">
                  <c:v>468.71479397540833</c:v>
                </c:pt>
                <c:pt idx="63" formatCode="0.0">
                  <c:v>488.79857425343181</c:v>
                </c:pt>
                <c:pt idx="64" formatCode="0.0">
                  <c:v>509.16266068081114</c:v>
                </c:pt>
                <c:pt idx="65" formatCode="0.0">
                  <c:v>529.77375866698128</c:v>
                </c:pt>
                <c:pt idx="66" formatCode="0.0">
                  <c:v>551.21920173184913</c:v>
                </c:pt>
                <c:pt idx="67" formatCode="0.0">
                  <c:v>573.53276448125087</c:v>
                </c:pt>
                <c:pt idx="68" formatCode="0.0">
                  <c:v>596.74958872990248</c:v>
                </c:pt>
                <c:pt idx="69" formatCode="0.0">
                  <c:v>620.90623884653269</c:v>
                </c:pt>
                <c:pt idx="70" formatCode="0.0">
                  <c:v>646.0407593394109</c:v>
                </c:pt>
                <c:pt idx="71" formatCode="0.0">
                  <c:v>672.19273477295894</c:v>
                </c:pt>
                <c:pt idx="72" formatCode="0.0">
                  <c:v>699.40335210980743</c:v>
                </c:pt>
                <c:pt idx="73" formatCode="0.0">
                  <c:v>727.71546557648617</c:v>
                </c:pt>
                <c:pt idx="74" formatCode="0.0">
                  <c:v>757.17366415489948</c:v>
                </c:pt>
                <c:pt idx="75" formatCode="0.0">
                  <c:v>787.824341805882</c:v>
                </c:pt>
              </c:numCache>
            </c:numRef>
          </c:val>
          <c:smooth val="0"/>
          <c:extLst>
            <c:ext xmlns:c16="http://schemas.microsoft.com/office/drawing/2014/chart" uri="{C3380CC4-5D6E-409C-BE32-E72D297353CC}">
              <c16:uniqueId val="{00000001-2993-4CB8-A4F2-FC66E811B4B9}"/>
            </c:ext>
          </c:extLst>
        </c:ser>
        <c:dLbls>
          <c:showLegendKey val="0"/>
          <c:showVal val="0"/>
          <c:showCatName val="0"/>
          <c:showSerName val="0"/>
          <c:showPercent val="0"/>
          <c:showBubbleSize val="0"/>
        </c:dLbls>
        <c:smooth val="0"/>
        <c:axId val="510121416"/>
        <c:axId val="510122592"/>
      </c:lineChart>
      <c:catAx>
        <c:axId val="510121416"/>
        <c:scaling>
          <c:orientation val="minMax"/>
        </c:scaling>
        <c:delete val="0"/>
        <c:axPos val="b"/>
        <c:numFmt formatCode="General" sourceLinked="0"/>
        <c:majorTickMark val="out"/>
        <c:minorTickMark val="none"/>
        <c:tickLblPos val="nextTo"/>
        <c:crossAx val="510122592"/>
        <c:crosses val="autoZero"/>
        <c:auto val="1"/>
        <c:lblAlgn val="ctr"/>
        <c:lblOffset val="100"/>
        <c:noMultiLvlLbl val="0"/>
      </c:catAx>
      <c:valAx>
        <c:axId val="510122592"/>
        <c:scaling>
          <c:orientation val="minMax"/>
        </c:scaling>
        <c:delete val="0"/>
        <c:axPos val="l"/>
        <c:majorGridlines/>
        <c:numFmt formatCode="#,##0" sourceLinked="0"/>
        <c:majorTickMark val="out"/>
        <c:minorTickMark val="none"/>
        <c:tickLblPos val="nextTo"/>
        <c:crossAx val="51012141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other intitution </a:t>
            </a:r>
            <a:endParaRPr lang="en-CA" sz="1200"/>
          </a:p>
        </c:rich>
      </c:tx>
      <c:overlay val="1"/>
    </c:title>
    <c:autoTitleDeleted val="0"/>
    <c:plotArea>
      <c:layout>
        <c:manualLayout>
          <c:layoutTarget val="inner"/>
          <c:xMode val="edge"/>
          <c:yMode val="edge"/>
          <c:x val="8.607174103237096E-2"/>
          <c:y val="0.12846318260850306"/>
          <c:w val="0.8756854768153981"/>
          <c:h val="0.75555688450336111"/>
        </c:manualLayout>
      </c:layout>
      <c:lineChart>
        <c:grouping val="standard"/>
        <c:varyColors val="0"/>
        <c:ser>
          <c:idx val="0"/>
          <c:order val="0"/>
          <c:tx>
            <c:strRef>
              <c:f>'Data for Graph B'!$D$1</c:f>
              <c:strCache>
                <c:ptCount val="1"/>
                <c:pt idx="0">
                  <c:v>Poth_inst</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B'!$D$2:$D$77</c:f>
              <c:numCache>
                <c:formatCode>#,##0.0</c:formatCode>
                <c:ptCount val="76"/>
                <c:pt idx="0">
                  <c:v>14.187900268899813</c:v>
                </c:pt>
                <c:pt idx="1">
                  <c:v>15.758123387965377</c:v>
                </c:pt>
                <c:pt idx="2">
                  <c:v>16.934874730468842</c:v>
                </c:pt>
                <c:pt idx="3">
                  <c:v>20.211677239052765</c:v>
                </c:pt>
                <c:pt idx="4">
                  <c:v>24.392172301557235</c:v>
                </c:pt>
                <c:pt idx="5">
                  <c:v>29.293658025382605</c:v>
                </c:pt>
                <c:pt idx="6">
                  <c:v>29.942785353962766</c:v>
                </c:pt>
                <c:pt idx="7">
                  <c:v>33.977612051418298</c:v>
                </c:pt>
                <c:pt idx="8">
                  <c:v>37.339632496101522</c:v>
                </c:pt>
                <c:pt idx="9">
                  <c:v>38.749508887011942</c:v>
                </c:pt>
                <c:pt idx="10">
                  <c:v>40.221186332592644</c:v>
                </c:pt>
                <c:pt idx="11">
                  <c:v>42.332092200517572</c:v>
                </c:pt>
                <c:pt idx="12">
                  <c:v>45.259906336210015</c:v>
                </c:pt>
                <c:pt idx="13">
                  <c:v>47.409986638369759</c:v>
                </c:pt>
                <c:pt idx="14">
                  <c:v>48.118305632015783</c:v>
                </c:pt>
                <c:pt idx="15">
                  <c:v>57.094894382278845</c:v>
                </c:pt>
                <c:pt idx="16">
                  <c:v>63.082877169277197</c:v>
                </c:pt>
                <c:pt idx="17">
                  <c:v>66.622846096750735</c:v>
                </c:pt>
                <c:pt idx="18">
                  <c:v>70.179639996398748</c:v>
                </c:pt>
                <c:pt idx="19">
                  <c:v>72.140195826286842</c:v>
                </c:pt>
                <c:pt idx="20">
                  <c:v>72.095148083601828</c:v>
                </c:pt>
                <c:pt idx="21">
                  <c:v>71.10064459862096</c:v>
                </c:pt>
                <c:pt idx="22">
                  <c:v>71.290985002861234</c:v>
                </c:pt>
                <c:pt idx="23">
                  <c:v>73.29407021935161</c:v>
                </c:pt>
                <c:pt idx="24">
                  <c:v>78.805199984281472</c:v>
                </c:pt>
                <c:pt idx="25">
                  <c:v>86.35585390419736</c:v>
                </c:pt>
                <c:pt idx="26">
                  <c:v>87.679638864944636</c:v>
                </c:pt>
                <c:pt idx="27">
                  <c:v>93.815143415236022</c:v>
                </c:pt>
                <c:pt idx="28">
                  <c:v>97.487282680795047</c:v>
                </c:pt>
                <c:pt idx="29">
                  <c:v>111.76625015387523</c:v>
                </c:pt>
                <c:pt idx="30">
                  <c:v>111.01253935765607</c:v>
                </c:pt>
                <c:pt idx="31">
                  <c:v>126.78422741138642</c:v>
                </c:pt>
                <c:pt idx="32">
                  <c:v>136.64326944491273</c:v>
                </c:pt>
                <c:pt idx="33">
                  <c:v>143.3541358498365</c:v>
                </c:pt>
                <c:pt idx="34">
                  <c:v>154.88593298371862</c:v>
                </c:pt>
                <c:pt idx="35">
                  <c:v>164.19010576898475</c:v>
                </c:pt>
                <c:pt idx="36">
                  <c:v>166.38197734436926</c:v>
                </c:pt>
                <c:pt idx="37">
                  <c:v>172.03870464046182</c:v>
                </c:pt>
                <c:pt idx="38">
                  <c:v>182.11754805068995</c:v>
                </c:pt>
                <c:pt idx="39">
                  <c:v>189.13259184490647</c:v>
                </c:pt>
                <c:pt idx="40">
                  <c:v>193.43302899486534</c:v>
                </c:pt>
              </c:numCache>
            </c:numRef>
          </c:val>
          <c:smooth val="0"/>
          <c:extLst>
            <c:ext xmlns:c16="http://schemas.microsoft.com/office/drawing/2014/chart" uri="{C3380CC4-5D6E-409C-BE32-E72D297353CC}">
              <c16:uniqueId val="{00000000-3280-459C-AC64-E46794FFE76F}"/>
            </c:ext>
          </c:extLst>
        </c:ser>
        <c:ser>
          <c:idx val="1"/>
          <c:order val="1"/>
          <c:tx>
            <c:strRef>
              <c:f>'Data for Graph B'!$E$1</c:f>
              <c:strCache>
                <c:ptCount val="1"/>
                <c:pt idx="0">
                  <c:v>Ŝ_Poth_inst</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B'!$E$2:$E$77</c:f>
              <c:numCache>
                <c:formatCode>#,##0.0</c:formatCode>
                <c:ptCount val="76"/>
                <c:pt idx="40">
                  <c:v>193.43302899486534</c:v>
                </c:pt>
                <c:pt idx="41" formatCode="0.0">
                  <c:v>185.99349898963482</c:v>
                </c:pt>
                <c:pt idx="42" formatCode="0.0">
                  <c:v>193.0883565099758</c:v>
                </c:pt>
                <c:pt idx="43" formatCode="0.0">
                  <c:v>200.06634655566216</c:v>
                </c:pt>
                <c:pt idx="44" formatCode="0.0">
                  <c:v>207.29363443458749</c:v>
                </c:pt>
                <c:pt idx="45" formatCode="0.0">
                  <c:v>215.2252901431745</c:v>
                </c:pt>
                <c:pt idx="46" formatCode="0.0">
                  <c:v>223.92064491053202</c:v>
                </c:pt>
                <c:pt idx="47" formatCode="0.0">
                  <c:v>233.44606780687442</c:v>
                </c:pt>
                <c:pt idx="48" formatCode="0.0">
                  <c:v>243.87578676384669</c:v>
                </c:pt>
                <c:pt idx="49" formatCode="0.0">
                  <c:v>255.29282313763616</c:v>
                </c:pt>
                <c:pt idx="50" formatCode="0.0">
                  <c:v>267.7900558815947</c:v>
                </c:pt>
                <c:pt idx="51" formatCode="0.0">
                  <c:v>281.97386269314973</c:v>
                </c:pt>
                <c:pt idx="52" formatCode="0.0">
                  <c:v>296.90893106669665</c:v>
                </c:pt>
                <c:pt idx="53" formatCode="0.0">
                  <c:v>312.63505243073041</c:v>
                </c:pt>
                <c:pt idx="54" formatCode="0.0">
                  <c:v>329.1941258122996</c:v>
                </c:pt>
                <c:pt idx="55" formatCode="0.0">
                  <c:v>346.6302694683767</c:v>
                </c:pt>
                <c:pt idx="56" formatCode="0.0">
                  <c:v>364.55222455242279</c:v>
                </c:pt>
                <c:pt idx="57" formatCode="0.0">
                  <c:v>382.90688202177205</c:v>
                </c:pt>
                <c:pt idx="58" formatCode="0.0">
                  <c:v>401.6812247236677</c:v>
                </c:pt>
                <c:pt idx="59" formatCode="0.0">
                  <c:v>420.86016291700832</c:v>
                </c:pt>
                <c:pt idx="60" formatCode="0.0">
                  <c:v>440.42624983711596</c:v>
                </c:pt>
                <c:pt idx="61" formatCode="0.0">
                  <c:v>460.35937732387049</c:v>
                </c:pt>
                <c:pt idx="62" formatCode="0.0">
                  <c:v>480.63645286565242</c:v>
                </c:pt>
                <c:pt idx="63" formatCode="0.0">
                  <c:v>501.23105972900834</c:v>
                </c:pt>
                <c:pt idx="64" formatCode="0.0">
                  <c:v>522.11310226769262</c:v>
                </c:pt>
                <c:pt idx="65" formatCode="0.0">
                  <c:v>543.24843905046771</c:v>
                </c:pt>
                <c:pt idx="66" formatCode="0.0">
                  <c:v>565.23934229763756</c:v>
                </c:pt>
                <c:pt idx="67" formatCode="0.0">
                  <c:v>588.12044566479597</c:v>
                </c:pt>
                <c:pt idx="68" formatCode="0.0">
                  <c:v>611.92778479107608</c:v>
                </c:pt>
                <c:pt idx="69" formatCode="0.0">
                  <c:v>636.69885405197715</c:v>
                </c:pt>
                <c:pt idx="70" formatCode="0.0">
                  <c:v>662.47266560956575</c:v>
                </c:pt>
                <c:pt idx="71" formatCode="0.0">
                  <c:v>689.28981085305384</c:v>
                </c:pt>
                <c:pt idx="72" formatCode="0.0">
                  <c:v>717.19252432651354</c:v>
                </c:pt>
                <c:pt idx="73" formatCode="0.0">
                  <c:v>746.22475024440996</c:v>
                </c:pt>
                <c:pt idx="74" formatCode="0.0">
                  <c:v>776.43221169970889</c:v>
                </c:pt>
                <c:pt idx="75" formatCode="0.0">
                  <c:v>807.86248267355347</c:v>
                </c:pt>
              </c:numCache>
            </c:numRef>
          </c:val>
          <c:smooth val="0"/>
          <c:extLst>
            <c:ext xmlns:c16="http://schemas.microsoft.com/office/drawing/2014/chart" uri="{C3380CC4-5D6E-409C-BE32-E72D297353CC}">
              <c16:uniqueId val="{00000001-3280-459C-AC64-E46794FFE76F}"/>
            </c:ext>
          </c:extLst>
        </c:ser>
        <c:dLbls>
          <c:showLegendKey val="0"/>
          <c:showVal val="0"/>
          <c:showCatName val="0"/>
          <c:showSerName val="0"/>
          <c:showPercent val="0"/>
          <c:showBubbleSize val="0"/>
        </c:dLbls>
        <c:smooth val="0"/>
        <c:axId val="510126904"/>
        <c:axId val="510123768"/>
      </c:lineChart>
      <c:catAx>
        <c:axId val="510126904"/>
        <c:scaling>
          <c:orientation val="minMax"/>
        </c:scaling>
        <c:delete val="0"/>
        <c:axPos val="b"/>
        <c:numFmt formatCode="General" sourceLinked="0"/>
        <c:majorTickMark val="out"/>
        <c:minorTickMark val="none"/>
        <c:tickLblPos val="nextTo"/>
        <c:crossAx val="510123768"/>
        <c:crosses val="autoZero"/>
        <c:auto val="1"/>
        <c:lblAlgn val="ctr"/>
        <c:lblOffset val="100"/>
        <c:noMultiLvlLbl val="0"/>
      </c:catAx>
      <c:valAx>
        <c:axId val="510123768"/>
        <c:scaling>
          <c:orientation val="minMax"/>
        </c:scaling>
        <c:delete val="0"/>
        <c:axPos val="l"/>
        <c:majorGridlines/>
        <c:numFmt formatCode="#,##0" sourceLinked="0"/>
        <c:majorTickMark val="out"/>
        <c:minorTickMark val="none"/>
        <c:tickLblPos val="nextTo"/>
        <c:crossAx val="510126904"/>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physician care</a:t>
            </a:r>
            <a:endParaRPr lang="en-CA" sz="1200"/>
          </a:p>
        </c:rich>
      </c:tx>
      <c:overlay val="1"/>
    </c:title>
    <c:autoTitleDeleted val="0"/>
    <c:plotArea>
      <c:layout>
        <c:manualLayout>
          <c:layoutTarget val="inner"/>
          <c:xMode val="edge"/>
          <c:yMode val="edge"/>
          <c:x val="7.1988407699037624E-2"/>
          <c:y val="0.15474309355398372"/>
          <c:w val="0.88976881014873144"/>
          <c:h val="0.72927665821433352"/>
        </c:manualLayout>
      </c:layout>
      <c:lineChart>
        <c:grouping val="standard"/>
        <c:varyColors val="0"/>
        <c:ser>
          <c:idx val="0"/>
          <c:order val="0"/>
          <c:tx>
            <c:strRef>
              <c:f>'Data for Graph B'!$F$1</c:f>
              <c:strCache>
                <c:ptCount val="1"/>
                <c:pt idx="0">
                  <c:v>s_PMD</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B'!$F$2:$F$77</c:f>
              <c:numCache>
                <c:formatCode>#,##0.0</c:formatCode>
                <c:ptCount val="76"/>
                <c:pt idx="0">
                  <c:v>1.156523266903428</c:v>
                </c:pt>
                <c:pt idx="1">
                  <c:v>1.2584911483103398</c:v>
                </c:pt>
                <c:pt idx="2">
                  <c:v>1.3612586697289741</c:v>
                </c:pt>
                <c:pt idx="3">
                  <c:v>1.5998944703540174</c:v>
                </c:pt>
                <c:pt idx="4">
                  <c:v>2.1720422684821954</c:v>
                </c:pt>
                <c:pt idx="5">
                  <c:v>2.1020093510425522</c:v>
                </c:pt>
                <c:pt idx="6">
                  <c:v>2.0032830196793525</c:v>
                </c:pt>
                <c:pt idx="7">
                  <c:v>2.6937519988058298</c:v>
                </c:pt>
                <c:pt idx="8">
                  <c:v>3.129709890327633</c:v>
                </c:pt>
                <c:pt idx="9">
                  <c:v>3.1738125477671453</c:v>
                </c:pt>
                <c:pt idx="10">
                  <c:v>3.2352537636044794</c:v>
                </c:pt>
                <c:pt idx="11">
                  <c:v>2.9468925394508574</c:v>
                </c:pt>
                <c:pt idx="12">
                  <c:v>2.8968697397436869</c:v>
                </c:pt>
                <c:pt idx="13">
                  <c:v>2.9702663158742744</c:v>
                </c:pt>
                <c:pt idx="14">
                  <c:v>3.0777602184900217</c:v>
                </c:pt>
                <c:pt idx="15">
                  <c:v>3.1721707242486965</c:v>
                </c:pt>
                <c:pt idx="16">
                  <c:v>3.2436872433659123</c:v>
                </c:pt>
                <c:pt idx="17">
                  <c:v>3.3075725635747268</c:v>
                </c:pt>
                <c:pt idx="18">
                  <c:v>3.3909487583441509</c:v>
                </c:pt>
                <c:pt idx="19">
                  <c:v>3.5239617554670186</c:v>
                </c:pt>
                <c:pt idx="20">
                  <c:v>3.7221878703878089</c:v>
                </c:pt>
                <c:pt idx="21">
                  <c:v>4.034230070822808</c:v>
                </c:pt>
                <c:pt idx="22">
                  <c:v>4.0566001706177088</c:v>
                </c:pt>
                <c:pt idx="23">
                  <c:v>4.7517918703142428</c:v>
                </c:pt>
                <c:pt idx="24">
                  <c:v>5.0309874694274184</c:v>
                </c:pt>
                <c:pt idx="25">
                  <c:v>5.7132304169876971</c:v>
                </c:pt>
                <c:pt idx="26">
                  <c:v>4.7861531702896176</c:v>
                </c:pt>
                <c:pt idx="27">
                  <c:v>8.280095777182801</c:v>
                </c:pt>
                <c:pt idx="28">
                  <c:v>6.209239957650059</c:v>
                </c:pt>
                <c:pt idx="29">
                  <c:v>7.2640606282836364</c:v>
                </c:pt>
                <c:pt idx="30">
                  <c:v>7.8579688173558129</c:v>
                </c:pt>
                <c:pt idx="31">
                  <c:v>9.3335513063736624</c:v>
                </c:pt>
                <c:pt idx="32">
                  <c:v>7.4264050787875737</c:v>
                </c:pt>
                <c:pt idx="33">
                  <c:v>11.74131857965823</c:v>
                </c:pt>
                <c:pt idx="34">
                  <c:v>11.828460826063647</c:v>
                </c:pt>
                <c:pt idx="35">
                  <c:v>8.5796461451832453</c:v>
                </c:pt>
                <c:pt idx="36">
                  <c:v>11.371431204753955</c:v>
                </c:pt>
                <c:pt idx="37">
                  <c:v>12.990049634658345</c:v>
                </c:pt>
                <c:pt idx="38">
                  <c:v>11.240957356002097</c:v>
                </c:pt>
                <c:pt idx="39">
                  <c:v>11.56540830287717</c:v>
                </c:pt>
                <c:pt idx="40">
                  <c:v>12.506265253595767</c:v>
                </c:pt>
              </c:numCache>
            </c:numRef>
          </c:val>
          <c:smooth val="0"/>
          <c:extLst>
            <c:ext xmlns:c16="http://schemas.microsoft.com/office/drawing/2014/chart" uri="{C3380CC4-5D6E-409C-BE32-E72D297353CC}">
              <c16:uniqueId val="{00000000-E9A8-4A04-B9A3-A40659298991}"/>
            </c:ext>
          </c:extLst>
        </c:ser>
        <c:ser>
          <c:idx val="1"/>
          <c:order val="1"/>
          <c:tx>
            <c:strRef>
              <c:f>'Data for Graph B'!$G$1</c:f>
              <c:strCache>
                <c:ptCount val="1"/>
                <c:pt idx="0">
                  <c:v>Ŝ_PMD</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B'!$G$2:$G$77</c:f>
              <c:numCache>
                <c:formatCode>#,##0.0</c:formatCode>
                <c:ptCount val="76"/>
                <c:pt idx="40">
                  <c:v>12.506265253595767</c:v>
                </c:pt>
                <c:pt idx="41" formatCode="0.0">
                  <c:v>13.245110726365796</c:v>
                </c:pt>
                <c:pt idx="42" formatCode="0.0">
                  <c:v>13.845633386652114</c:v>
                </c:pt>
                <c:pt idx="43" formatCode="0.0">
                  <c:v>14.44545585228831</c:v>
                </c:pt>
                <c:pt idx="44" formatCode="0.0">
                  <c:v>15.071111101756756</c:v>
                </c:pt>
                <c:pt idx="45" formatCode="0.0">
                  <c:v>15.756378452965999</c:v>
                </c:pt>
                <c:pt idx="46" formatCode="0.0">
                  <c:v>16.506796916698992</c:v>
                </c:pt>
                <c:pt idx="47" formatCode="0.0">
                  <c:v>17.32856712095538</c:v>
                </c:pt>
                <c:pt idx="48" formatCode="0.0">
                  <c:v>18.228633484098165</c:v>
                </c:pt>
                <c:pt idx="49" formatCode="0.0">
                  <c:v>19.214777971656083</c:v>
                </c:pt>
                <c:pt idx="50" formatCode="0.0">
                  <c:v>20.295727152357451</c:v>
                </c:pt>
                <c:pt idx="51" formatCode="0.0">
                  <c:v>21.370713570659532</c:v>
                </c:pt>
                <c:pt idx="52" formatCode="0.0">
                  <c:v>22.502637874993439</c:v>
                </c:pt>
                <c:pt idx="53" formatCode="0.0">
                  <c:v>23.694515845661673</c:v>
                </c:pt>
                <c:pt idx="54" formatCode="0.0">
                  <c:v>24.949522997222203</c:v>
                </c:pt>
                <c:pt idx="55" formatCode="0.0">
                  <c:v>26.271003038996117</c:v>
                </c:pt>
                <c:pt idx="56" formatCode="0.0">
                  <c:v>27.629302581617793</c:v>
                </c:pt>
                <c:pt idx="57" formatCode="0.0">
                  <c:v>29.020396506844076</c:v>
                </c:pt>
                <c:pt idx="58" formatCode="0.0">
                  <c:v>30.443298248613786</c:v>
                </c:pt>
                <c:pt idx="59" formatCode="0.0">
                  <c:v>31.896864160023423</c:v>
                </c:pt>
                <c:pt idx="60" formatCode="0.0">
                  <c:v>33.379771956067202</c:v>
                </c:pt>
                <c:pt idx="61" formatCode="0.0">
                  <c:v>34.890497645385565</c:v>
                </c:pt>
                <c:pt idx="62" formatCode="0.0">
                  <c:v>36.427291053523582</c:v>
                </c:pt>
                <c:pt idx="63" formatCode="0.0">
                  <c:v>37.988150064261283</c:v>
                </c:pt>
                <c:pt idx="64" formatCode="0.0">
                  <c:v>39.570793737693478</c:v>
                </c:pt>
                <c:pt idx="65" formatCode="0.0">
                  <c:v>41.17263450509693</c:v>
                </c:pt>
                <c:pt idx="66" formatCode="0.0">
                  <c:v>42.839318395464367</c:v>
                </c:pt>
                <c:pt idx="67" formatCode="0.0">
                  <c:v>44.573470283053751</c:v>
                </c:pt>
                <c:pt idx="68" formatCode="0.0">
                  <c:v>46.377821298030469</c:v>
                </c:pt>
                <c:pt idx="69" formatCode="0.0">
                  <c:v>48.255213127746835</c:v>
                </c:pt>
                <c:pt idx="70" formatCode="0.0">
                  <c:v>50.208602492139015</c:v>
                </c:pt>
                <c:pt idx="71" formatCode="0.0">
                  <c:v>52.241065800289746</c:v>
                </c:pt>
                <c:pt idx="72" formatCode="0.0">
                  <c:v>54.355803995490476</c:v>
                </c:pt>
                <c:pt idx="73" formatCode="0.0">
                  <c:v>56.556147596433448</c:v>
                </c:pt>
                <c:pt idx="74" formatCode="0.0">
                  <c:v>58.845561942473161</c:v>
                </c:pt>
                <c:pt idx="75" formatCode="0.0">
                  <c:v>61.227652651218015</c:v>
                </c:pt>
              </c:numCache>
            </c:numRef>
          </c:val>
          <c:smooth val="0"/>
          <c:extLst>
            <c:ext xmlns:c16="http://schemas.microsoft.com/office/drawing/2014/chart" uri="{C3380CC4-5D6E-409C-BE32-E72D297353CC}">
              <c16:uniqueId val="{00000001-E9A8-4A04-B9A3-A40659298991}"/>
            </c:ext>
          </c:extLst>
        </c:ser>
        <c:dLbls>
          <c:showLegendKey val="0"/>
          <c:showVal val="0"/>
          <c:showCatName val="0"/>
          <c:showSerName val="0"/>
          <c:showPercent val="0"/>
          <c:showBubbleSize val="0"/>
        </c:dLbls>
        <c:smooth val="0"/>
        <c:axId val="510124552"/>
        <c:axId val="510128080"/>
      </c:lineChart>
      <c:catAx>
        <c:axId val="510124552"/>
        <c:scaling>
          <c:orientation val="minMax"/>
        </c:scaling>
        <c:delete val="0"/>
        <c:axPos val="b"/>
        <c:numFmt formatCode="General" sourceLinked="0"/>
        <c:majorTickMark val="out"/>
        <c:minorTickMark val="none"/>
        <c:tickLblPos val="nextTo"/>
        <c:crossAx val="510128080"/>
        <c:crosses val="autoZero"/>
        <c:auto val="1"/>
        <c:lblAlgn val="ctr"/>
        <c:lblOffset val="100"/>
        <c:noMultiLvlLbl val="0"/>
      </c:catAx>
      <c:valAx>
        <c:axId val="510128080"/>
        <c:scaling>
          <c:orientation val="minMax"/>
        </c:scaling>
        <c:delete val="0"/>
        <c:axPos val="l"/>
        <c:majorGridlines/>
        <c:numFmt formatCode="#,##0" sourceLinked="0"/>
        <c:majorTickMark val="out"/>
        <c:minorTickMark val="none"/>
        <c:tickLblPos val="nextTo"/>
        <c:crossAx val="510124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dental and vision</a:t>
            </a:r>
            <a:endParaRPr lang="en-CA" sz="1200"/>
          </a:p>
        </c:rich>
      </c:tx>
      <c:overlay val="1"/>
    </c:title>
    <c:autoTitleDeleted val="0"/>
    <c:plotArea>
      <c:layout>
        <c:manualLayout>
          <c:layoutTarget val="inner"/>
          <c:xMode val="edge"/>
          <c:yMode val="edge"/>
          <c:x val="0.10708573928258967"/>
          <c:y val="0.12547462817147856"/>
          <c:w val="0.85467147856517933"/>
          <c:h val="0.75854549431321083"/>
        </c:manualLayout>
      </c:layout>
      <c:lineChart>
        <c:grouping val="standard"/>
        <c:varyColors val="0"/>
        <c:ser>
          <c:idx val="0"/>
          <c:order val="0"/>
          <c:tx>
            <c:strRef>
              <c:f>'Data for Graph B'!$H$1</c:f>
              <c:strCache>
                <c:ptCount val="1"/>
                <c:pt idx="0">
                  <c:v>PD&amp;oth</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B'!$H$2:$H$77</c:f>
              <c:numCache>
                <c:formatCode>#,##0.0</c:formatCode>
                <c:ptCount val="76"/>
                <c:pt idx="0">
                  <c:v>41.360990873295208</c:v>
                </c:pt>
                <c:pt idx="1">
                  <c:v>47.348089872230055</c:v>
                </c:pt>
                <c:pt idx="2">
                  <c:v>54.958638549814317</c:v>
                </c:pt>
                <c:pt idx="3">
                  <c:v>61.850226382605896</c:v>
                </c:pt>
                <c:pt idx="4">
                  <c:v>68.953231478597402</c:v>
                </c:pt>
                <c:pt idx="5">
                  <c:v>77.281544635494157</c:v>
                </c:pt>
                <c:pt idx="6">
                  <c:v>86.430730123128711</c:v>
                </c:pt>
                <c:pt idx="7">
                  <c:v>100.95252589846781</c:v>
                </c:pt>
                <c:pt idx="8">
                  <c:v>111.24954936844264</c:v>
                </c:pt>
                <c:pt idx="9">
                  <c:v>121.77690388296983</c:v>
                </c:pt>
                <c:pt idx="10">
                  <c:v>135.9393855786104</c:v>
                </c:pt>
                <c:pt idx="11">
                  <c:v>146.73428699842913</c:v>
                </c:pt>
                <c:pt idx="12">
                  <c:v>158.55442454633467</c:v>
                </c:pt>
                <c:pt idx="13">
                  <c:v>171.88165494735742</c:v>
                </c:pt>
                <c:pt idx="14">
                  <c:v>185.4465476068419</c:v>
                </c:pt>
                <c:pt idx="15">
                  <c:v>198.4359661824771</c:v>
                </c:pt>
                <c:pt idx="16">
                  <c:v>211.1404547197813</c:v>
                </c:pt>
                <c:pt idx="17">
                  <c:v>220.22874245749961</c:v>
                </c:pt>
                <c:pt idx="18">
                  <c:v>230.44226944357413</c:v>
                </c:pt>
                <c:pt idx="19">
                  <c:v>243.37359516166143</c:v>
                </c:pt>
                <c:pt idx="20">
                  <c:v>255.28616426068191</c:v>
                </c:pt>
                <c:pt idx="21">
                  <c:v>263.17906991605093</c:v>
                </c:pt>
                <c:pt idx="22">
                  <c:v>286.15813679453794</c:v>
                </c:pt>
                <c:pt idx="23">
                  <c:v>298.79095809651238</c:v>
                </c:pt>
                <c:pt idx="24">
                  <c:v>318.80329390911936</c:v>
                </c:pt>
                <c:pt idx="25">
                  <c:v>337.14970789726578</c:v>
                </c:pt>
                <c:pt idx="26">
                  <c:v>365.07359194174853</c:v>
                </c:pt>
                <c:pt idx="27">
                  <c:v>379.17872343667614</c:v>
                </c:pt>
                <c:pt idx="28">
                  <c:v>380.3278141302664</c:v>
                </c:pt>
                <c:pt idx="29">
                  <c:v>406.34523299918169</c:v>
                </c:pt>
                <c:pt idx="30">
                  <c:v>435.0171599631073</c:v>
                </c:pt>
                <c:pt idx="31">
                  <c:v>464.22444193519772</c:v>
                </c:pt>
                <c:pt idx="32">
                  <c:v>489.52209661170048</c:v>
                </c:pt>
                <c:pt idx="33">
                  <c:v>516.35791247289592</c:v>
                </c:pt>
                <c:pt idx="34">
                  <c:v>523.83314997375862</c:v>
                </c:pt>
                <c:pt idx="35">
                  <c:v>504.36019202513648</c:v>
                </c:pt>
                <c:pt idx="36">
                  <c:v>507.67545146237603</c:v>
                </c:pt>
                <c:pt idx="37">
                  <c:v>532.11339468198776</c:v>
                </c:pt>
                <c:pt idx="38">
                  <c:v>538.06511765827327</c:v>
                </c:pt>
                <c:pt idx="39">
                  <c:v>547.6696595377831</c:v>
                </c:pt>
                <c:pt idx="40">
                  <c:v>556.32060650645167</c:v>
                </c:pt>
              </c:numCache>
            </c:numRef>
          </c:val>
          <c:smooth val="0"/>
          <c:extLst>
            <c:ext xmlns:c16="http://schemas.microsoft.com/office/drawing/2014/chart" uri="{C3380CC4-5D6E-409C-BE32-E72D297353CC}">
              <c16:uniqueId val="{00000000-BA9A-48B4-ABCA-C2C6ECC8C527}"/>
            </c:ext>
          </c:extLst>
        </c:ser>
        <c:ser>
          <c:idx val="1"/>
          <c:order val="1"/>
          <c:tx>
            <c:strRef>
              <c:f>'Data for Graph B'!$I$1</c:f>
              <c:strCache>
                <c:ptCount val="1"/>
                <c:pt idx="0">
                  <c:v>Ŝ_PD&amp;oth</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B'!$I$2:$I$77</c:f>
              <c:numCache>
                <c:formatCode>#,##0.0</c:formatCode>
                <c:ptCount val="76"/>
                <c:pt idx="40">
                  <c:v>556.32060650645167</c:v>
                </c:pt>
                <c:pt idx="41" formatCode="0.0">
                  <c:v>600.21097619317845</c:v>
                </c:pt>
                <c:pt idx="42" formatCode="0.0">
                  <c:v>627.11212125218356</c:v>
                </c:pt>
                <c:pt idx="43" formatCode="0.0">
                  <c:v>653.95658152351837</c:v>
                </c:pt>
                <c:pt idx="44" formatCode="0.0">
                  <c:v>681.9452192225566</c:v>
                </c:pt>
                <c:pt idx="45" formatCode="0.0">
                  <c:v>712.60427293941405</c:v>
                </c:pt>
                <c:pt idx="46" formatCode="0.0">
                  <c:v>746.18044505846763</c:v>
                </c:pt>
                <c:pt idx="47" formatCode="0.0">
                  <c:v>782.94989433489434</c:v>
                </c:pt>
                <c:pt idx="48" formatCode="0.0">
                  <c:v>823.22188201266135</c:v>
                </c:pt>
                <c:pt idx="49" formatCode="0.0">
                  <c:v>867.34293141136163</c:v>
                </c:pt>
                <c:pt idx="50" formatCode="0.0">
                  <c:v>915.70157685354275</c:v>
                </c:pt>
                <c:pt idx="51" formatCode="0.0">
                  <c:v>964.20275894698761</c:v>
                </c:pt>
                <c:pt idx="52" formatCode="0.0">
                  <c:v>1015.2728616625245</c:v>
                </c:pt>
                <c:pt idx="53" formatCode="0.0">
                  <c:v>1069.0479508211868</c:v>
                </c:pt>
                <c:pt idx="54" formatCode="0.0">
                  <c:v>1125.6712991259535</c:v>
                </c:pt>
                <c:pt idx="55" formatCode="0.0">
                  <c:v>1185.2937678825017</c:v>
                </c:pt>
                <c:pt idx="56" formatCode="0.0">
                  <c:v>1246.5774569901198</c:v>
                </c:pt>
                <c:pt idx="57" formatCode="0.0">
                  <c:v>1309.3407613703291</c:v>
                </c:pt>
                <c:pt idx="58" formatCode="0.0">
                  <c:v>1373.5391691861746</c:v>
                </c:pt>
                <c:pt idx="59" formatCode="0.0">
                  <c:v>1439.1210814353135</c:v>
                </c:pt>
                <c:pt idx="60" formatCode="0.0">
                  <c:v>1506.0268393306626</c:v>
                </c:pt>
                <c:pt idx="61" formatCode="0.0">
                  <c:v>1574.1876835082167</c:v>
                </c:pt>
                <c:pt idx="62" formatCode="0.0">
                  <c:v>1643.5246496866689</c:v>
                </c:pt>
                <c:pt idx="63" formatCode="0.0">
                  <c:v>1713.947406489081</c:v>
                </c:pt>
                <c:pt idx="64" formatCode="0.0">
                  <c:v>1785.3530425857805</c:v>
                </c:pt>
                <c:pt idx="65" formatCode="0.0">
                  <c:v>1857.6248121838091</c:v>
                </c:pt>
                <c:pt idx="66" formatCode="0.0">
                  <c:v>1932.8221704784385</c:v>
                </c:pt>
                <c:pt idx="67" formatCode="0.0">
                  <c:v>2011.0635464118302</c:v>
                </c:pt>
                <c:pt idx="68" formatCode="0.0">
                  <c:v>2092.4721629747282</c:v>
                </c:pt>
                <c:pt idx="69" formatCode="0.0">
                  <c:v>2177.1762312713672</c:v>
                </c:pt>
                <c:pt idx="70" formatCode="0.0">
                  <c:v>2265.3091524402007</c:v>
                </c:pt>
                <c:pt idx="71" formatCode="0.0">
                  <c:v>2357.0097277484574</c:v>
                </c:pt>
                <c:pt idx="72" formatCode="0.0">
                  <c:v>2452.4223771914112</c:v>
                </c:pt>
                <c:pt idx="73" formatCode="0.0">
                  <c:v>2551.6973669406229</c:v>
                </c:pt>
                <c:pt idx="74" formatCode="0.0">
                  <c:v>2654.9910459993789</c:v>
                </c:pt>
                <c:pt idx="75" formatCode="0.0">
                  <c:v>2762.4660924380314</c:v>
                </c:pt>
              </c:numCache>
            </c:numRef>
          </c:val>
          <c:smooth val="0"/>
          <c:extLst>
            <c:ext xmlns:c16="http://schemas.microsoft.com/office/drawing/2014/chart" uri="{C3380CC4-5D6E-409C-BE32-E72D297353CC}">
              <c16:uniqueId val="{00000001-BA9A-48B4-ABCA-C2C6ECC8C527}"/>
            </c:ext>
          </c:extLst>
        </c:ser>
        <c:dLbls>
          <c:showLegendKey val="0"/>
          <c:showVal val="0"/>
          <c:showCatName val="0"/>
          <c:showSerName val="0"/>
          <c:showPercent val="0"/>
          <c:showBubbleSize val="0"/>
        </c:dLbls>
        <c:smooth val="0"/>
        <c:axId val="510125336"/>
        <c:axId val="510128472"/>
      </c:lineChart>
      <c:catAx>
        <c:axId val="510125336"/>
        <c:scaling>
          <c:orientation val="minMax"/>
        </c:scaling>
        <c:delete val="0"/>
        <c:axPos val="b"/>
        <c:numFmt formatCode="General" sourceLinked="0"/>
        <c:majorTickMark val="out"/>
        <c:minorTickMark val="none"/>
        <c:tickLblPos val="nextTo"/>
        <c:crossAx val="510128472"/>
        <c:crosses val="autoZero"/>
        <c:auto val="1"/>
        <c:lblAlgn val="ctr"/>
        <c:lblOffset val="100"/>
        <c:noMultiLvlLbl val="0"/>
      </c:catAx>
      <c:valAx>
        <c:axId val="510128472"/>
        <c:scaling>
          <c:orientation val="minMax"/>
          <c:min val="0"/>
        </c:scaling>
        <c:delete val="0"/>
        <c:axPos val="l"/>
        <c:majorGridlines/>
        <c:numFmt formatCode="#,##0" sourceLinked="0"/>
        <c:majorTickMark val="out"/>
        <c:minorTickMark val="none"/>
        <c:tickLblPos val="nextTo"/>
        <c:crossAx val="510125336"/>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 in drug</a:t>
            </a:r>
          </a:p>
        </c:rich>
      </c:tx>
      <c:overlay val="1"/>
    </c:title>
    <c:autoTitleDeleted val="0"/>
    <c:plotArea>
      <c:layout>
        <c:manualLayout>
          <c:layoutTarget val="inner"/>
          <c:xMode val="edge"/>
          <c:yMode val="edge"/>
          <c:x val="0.10708573928258967"/>
          <c:y val="0.11158573928258968"/>
          <c:w val="0.85467147856517933"/>
          <c:h val="0.77243438320209978"/>
        </c:manualLayout>
      </c:layout>
      <c:lineChart>
        <c:grouping val="standard"/>
        <c:varyColors val="0"/>
        <c:ser>
          <c:idx val="0"/>
          <c:order val="0"/>
          <c:tx>
            <c:strRef>
              <c:f>'Data for Graph B'!$J$1</c:f>
              <c:strCache>
                <c:ptCount val="1"/>
                <c:pt idx="0">
                  <c:v>s_Ppdrug</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B'!$J$2:$J$77</c:f>
              <c:numCache>
                <c:formatCode>#,##0.0</c:formatCode>
                <c:ptCount val="76"/>
                <c:pt idx="0">
                  <c:v>26.492770393451686</c:v>
                </c:pt>
                <c:pt idx="1">
                  <c:v>28.467861804745002</c:v>
                </c:pt>
                <c:pt idx="2">
                  <c:v>30.404128588338452</c:v>
                </c:pt>
                <c:pt idx="3">
                  <c:v>30.244001291966221</c:v>
                </c:pt>
                <c:pt idx="4">
                  <c:v>32.082761186730522</c:v>
                </c:pt>
                <c:pt idx="5">
                  <c:v>33.991651570520595</c:v>
                </c:pt>
                <c:pt idx="6">
                  <c:v>44.730497930209779</c:v>
                </c:pt>
                <c:pt idx="7">
                  <c:v>49.387913996050514</c:v>
                </c:pt>
                <c:pt idx="8">
                  <c:v>50.844184930470163</c:v>
                </c:pt>
                <c:pt idx="9">
                  <c:v>51.262332312150399</c:v>
                </c:pt>
                <c:pt idx="10">
                  <c:v>56.021295415913436</c:v>
                </c:pt>
                <c:pt idx="11">
                  <c:v>65.086785130158333</c:v>
                </c:pt>
                <c:pt idx="12">
                  <c:v>68.072491707045842</c:v>
                </c:pt>
                <c:pt idx="13">
                  <c:v>75.907438388106684</c:v>
                </c:pt>
                <c:pt idx="14">
                  <c:v>84.01328503183521</c:v>
                </c:pt>
                <c:pt idx="15">
                  <c:v>93.649189162662282</c:v>
                </c:pt>
                <c:pt idx="16">
                  <c:v>102.09702830640411</c:v>
                </c:pt>
                <c:pt idx="17">
                  <c:v>112.53474862714397</c:v>
                </c:pt>
                <c:pt idx="18">
                  <c:v>124.07412092220382</c:v>
                </c:pt>
                <c:pt idx="19">
                  <c:v>126.67078042087913</c:v>
                </c:pt>
                <c:pt idx="20">
                  <c:v>137.66085264293741</c:v>
                </c:pt>
                <c:pt idx="21">
                  <c:v>144.31539121793577</c:v>
                </c:pt>
                <c:pt idx="22">
                  <c:v>164.94855847243451</c:v>
                </c:pt>
                <c:pt idx="23">
                  <c:v>180.50619484614913</c:v>
                </c:pt>
                <c:pt idx="24">
                  <c:v>187.11532220511788</c:v>
                </c:pt>
                <c:pt idx="25">
                  <c:v>209.4987246980688</c:v>
                </c:pt>
                <c:pt idx="26">
                  <c:v>228.95603475759245</c:v>
                </c:pt>
                <c:pt idx="27">
                  <c:v>253.21056185588125</c:v>
                </c:pt>
                <c:pt idx="28">
                  <c:v>279.34402390801108</c:v>
                </c:pt>
                <c:pt idx="29">
                  <c:v>299.85745820053683</c:v>
                </c:pt>
                <c:pt idx="30">
                  <c:v>315.6228902546469</c:v>
                </c:pt>
                <c:pt idx="31">
                  <c:v>344.32534013537702</c:v>
                </c:pt>
                <c:pt idx="32">
                  <c:v>359.75915091907899</c:v>
                </c:pt>
                <c:pt idx="33">
                  <c:v>380.04816124051115</c:v>
                </c:pt>
                <c:pt idx="34">
                  <c:v>394.86536640971161</c:v>
                </c:pt>
                <c:pt idx="35">
                  <c:v>465.46879444287521</c:v>
                </c:pt>
                <c:pt idx="36">
                  <c:v>464.26595422284419</c:v>
                </c:pt>
                <c:pt idx="37">
                  <c:v>467.58524563272795</c:v>
                </c:pt>
                <c:pt idx="38">
                  <c:v>462.54582154725648</c:v>
                </c:pt>
                <c:pt idx="39">
                  <c:v>462.02584470076988</c:v>
                </c:pt>
                <c:pt idx="40">
                  <c:v>462.79173609965898</c:v>
                </c:pt>
              </c:numCache>
            </c:numRef>
          </c:val>
          <c:smooth val="0"/>
          <c:extLst>
            <c:ext xmlns:c16="http://schemas.microsoft.com/office/drawing/2014/chart" uri="{C3380CC4-5D6E-409C-BE32-E72D297353CC}">
              <c16:uniqueId val="{00000000-77C1-47A6-9FE2-0CB1C7AB4BE4}"/>
            </c:ext>
          </c:extLst>
        </c:ser>
        <c:ser>
          <c:idx val="1"/>
          <c:order val="1"/>
          <c:tx>
            <c:strRef>
              <c:f>'Data for Graph B'!$K$1</c:f>
              <c:strCache>
                <c:ptCount val="1"/>
                <c:pt idx="0">
                  <c:v>Ŝ_Ppdrug</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B'!$K$2:$K$77</c:f>
              <c:numCache>
                <c:formatCode>#,##0.0</c:formatCode>
                <c:ptCount val="76"/>
                <c:pt idx="40">
                  <c:v>462.79173609965898</c:v>
                </c:pt>
                <c:pt idx="41" formatCode="0.0">
                  <c:v>480.54353497183263</c:v>
                </c:pt>
                <c:pt idx="42" formatCode="0.0">
                  <c:v>499.90199258869114</c:v>
                </c:pt>
                <c:pt idx="43" formatCode="0.0">
                  <c:v>519.04072660620204</c:v>
                </c:pt>
                <c:pt idx="44" formatCode="0.0">
                  <c:v>538.91071615697172</c:v>
                </c:pt>
                <c:pt idx="45" formatCode="0.0">
                  <c:v>560.70251189653277</c:v>
                </c:pt>
                <c:pt idx="46" formatCode="0.0">
                  <c:v>584.58357823550989</c:v>
                </c:pt>
                <c:pt idx="47" formatCode="0.0">
                  <c:v>610.74129356195681</c:v>
                </c:pt>
                <c:pt idx="48" formatCode="0.0">
                  <c:v>639.38532719563011</c:v>
                </c:pt>
                <c:pt idx="49" formatCode="0.0">
                  <c:v>670.75034743073877</c:v>
                </c:pt>
                <c:pt idx="50" formatCode="0.0">
                  <c:v>705.09910834204072</c:v>
                </c:pt>
                <c:pt idx="51" formatCode="0.0">
                  <c:v>742.4454896436124</c:v>
                </c:pt>
                <c:pt idx="52" formatCode="0.0">
                  <c:v>781.76996477599596</c:v>
                </c:pt>
                <c:pt idx="53" formatCode="0.0">
                  <c:v>823.17730574298741</c:v>
                </c:pt>
                <c:pt idx="54" formatCode="0.0">
                  <c:v>866.77783391748187</c:v>
                </c:pt>
                <c:pt idx="55" formatCode="0.0">
                  <c:v>912.68771397015894</c:v>
                </c:pt>
                <c:pt idx="56" formatCode="0.0">
                  <c:v>959.87674982851195</c:v>
                </c:pt>
                <c:pt idx="57" formatCode="0.0">
                  <c:v>1008.2051038181914</c:v>
                </c:pt>
                <c:pt idx="58" formatCode="0.0">
                  <c:v>1057.6385013924005</c:v>
                </c:pt>
                <c:pt idx="59" formatCode="0.0">
                  <c:v>1108.1372108181565</c:v>
                </c:pt>
                <c:pt idx="60" formatCode="0.0">
                  <c:v>1159.6552942499432</c:v>
                </c:pt>
                <c:pt idx="61" formatCode="0.0">
                  <c:v>1212.139806309619</c:v>
                </c:pt>
                <c:pt idx="62" formatCode="0.0">
                  <c:v>1265.5299437336025</c:v>
                </c:pt>
                <c:pt idx="63" formatCode="0.0">
                  <c:v>1319.7561504842661</c:v>
                </c:pt>
                <c:pt idx="64" formatCode="0.0">
                  <c:v>1374.7391838381902</c:v>
                </c:pt>
                <c:pt idx="65" formatCode="0.0">
                  <c:v>1430.3891484008498</c:v>
                </c:pt>
                <c:pt idx="66" formatCode="0.0">
                  <c:v>1488.2918446759929</c:v>
                </c:pt>
                <c:pt idx="67" formatCode="0.0">
                  <c:v>1548.538464099378</c:v>
                </c:pt>
                <c:pt idx="68" formatCode="0.0">
                  <c:v>1611.2238895707369</c:v>
                </c:pt>
                <c:pt idx="69" formatCode="0.0">
                  <c:v>1676.4468448856383</c:v>
                </c:pt>
                <c:pt idx="70" formatCode="0.0">
                  <c:v>1744.31005021641</c:v>
                </c:pt>
                <c:pt idx="71" formatCode="0.0">
                  <c:v>1814.9203838869892</c:v>
                </c:pt>
                <c:pt idx="72" formatCode="0.0">
                  <c:v>1888.3890506964804</c:v>
                </c:pt>
                <c:pt idx="73" formatCode="0.0">
                  <c:v>1964.831757056513</c:v>
                </c:pt>
                <c:pt idx="74" formatCode="0.0">
                  <c:v>2044.3688932182285</c:v>
                </c:pt>
                <c:pt idx="75" formatCode="0.0">
                  <c:v>2127.1257228758818</c:v>
                </c:pt>
              </c:numCache>
            </c:numRef>
          </c:val>
          <c:smooth val="0"/>
          <c:extLst>
            <c:ext xmlns:c16="http://schemas.microsoft.com/office/drawing/2014/chart" uri="{C3380CC4-5D6E-409C-BE32-E72D297353CC}">
              <c16:uniqueId val="{00000001-77C1-47A6-9FE2-0CB1C7AB4BE4}"/>
            </c:ext>
          </c:extLst>
        </c:ser>
        <c:dLbls>
          <c:showLegendKey val="0"/>
          <c:showVal val="0"/>
          <c:showCatName val="0"/>
          <c:showSerName val="0"/>
          <c:showPercent val="0"/>
          <c:showBubbleSize val="0"/>
        </c:dLbls>
        <c:smooth val="0"/>
        <c:axId val="510126512"/>
        <c:axId val="510122200"/>
      </c:lineChart>
      <c:catAx>
        <c:axId val="510126512"/>
        <c:scaling>
          <c:orientation val="minMax"/>
        </c:scaling>
        <c:delete val="0"/>
        <c:axPos val="b"/>
        <c:numFmt formatCode="General" sourceLinked="0"/>
        <c:majorTickMark val="out"/>
        <c:minorTickMark val="none"/>
        <c:tickLblPos val="nextTo"/>
        <c:crossAx val="510122200"/>
        <c:crosses val="autoZero"/>
        <c:auto val="1"/>
        <c:lblAlgn val="ctr"/>
        <c:lblOffset val="100"/>
        <c:noMultiLvlLbl val="0"/>
      </c:catAx>
      <c:valAx>
        <c:axId val="510122200"/>
        <c:scaling>
          <c:orientation val="minMax"/>
        </c:scaling>
        <c:delete val="0"/>
        <c:axPos val="l"/>
        <c:majorGridlines/>
        <c:numFmt formatCode="#,##0" sourceLinked="0"/>
        <c:majorTickMark val="out"/>
        <c:minorTickMark val="none"/>
        <c:tickLblPos val="nextTo"/>
        <c:crossAx val="51012651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 in other</a:t>
            </a:r>
            <a:r>
              <a:rPr lang="en-CA" sz="1200" baseline="0"/>
              <a:t> sources of care</a:t>
            </a:r>
            <a:endParaRPr lang="en-CA" sz="1200"/>
          </a:p>
        </c:rich>
      </c:tx>
      <c:overlay val="1"/>
    </c:title>
    <c:autoTitleDeleted val="0"/>
    <c:plotArea>
      <c:layout>
        <c:manualLayout>
          <c:layoutTarget val="inner"/>
          <c:xMode val="edge"/>
          <c:yMode val="edge"/>
          <c:x val="0.12818307086614172"/>
          <c:y val="0.13936351706036745"/>
          <c:w val="0.83357414698162735"/>
          <c:h val="0.74465660542432199"/>
        </c:manualLayout>
      </c:layout>
      <c:lineChart>
        <c:grouping val="standard"/>
        <c:varyColors val="0"/>
        <c:ser>
          <c:idx val="0"/>
          <c:order val="0"/>
          <c:tx>
            <c:strRef>
              <c:f>'Data for Graph B'!$L$1</c:f>
              <c:strCache>
                <c:ptCount val="1"/>
                <c:pt idx="0">
                  <c:v>s_Pother</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B'!$L$2:$L$77</c:f>
              <c:numCache>
                <c:formatCode>#,##0.0</c:formatCode>
                <c:ptCount val="76"/>
                <c:pt idx="0">
                  <c:v>15.123479214614107</c:v>
                </c:pt>
                <c:pt idx="1">
                  <c:v>15.353126987610521</c:v>
                </c:pt>
                <c:pt idx="2">
                  <c:v>16.918457516058318</c:v>
                </c:pt>
                <c:pt idx="3">
                  <c:v>17.686215416314578</c:v>
                </c:pt>
                <c:pt idx="4">
                  <c:v>16.824581234212694</c:v>
                </c:pt>
                <c:pt idx="5">
                  <c:v>25.425551721330347</c:v>
                </c:pt>
                <c:pt idx="6">
                  <c:v>29.306377353476599</c:v>
                </c:pt>
                <c:pt idx="7">
                  <c:v>32.217125832013274</c:v>
                </c:pt>
                <c:pt idx="8">
                  <c:v>28.82700946554775</c:v>
                </c:pt>
                <c:pt idx="9">
                  <c:v>31.803607910603628</c:v>
                </c:pt>
                <c:pt idx="10">
                  <c:v>35.005067919770184</c:v>
                </c:pt>
                <c:pt idx="11">
                  <c:v>38.27309826555134</c:v>
                </c:pt>
                <c:pt idx="12">
                  <c:v>39.593236043770148</c:v>
                </c:pt>
                <c:pt idx="13">
                  <c:v>41.75258328351461</c:v>
                </c:pt>
                <c:pt idx="14">
                  <c:v>53.497110075912012</c:v>
                </c:pt>
                <c:pt idx="15">
                  <c:v>54.834985504086731</c:v>
                </c:pt>
                <c:pt idx="16">
                  <c:v>57.406931302586322</c:v>
                </c:pt>
                <c:pt idx="17">
                  <c:v>61.090107312024386</c:v>
                </c:pt>
                <c:pt idx="18">
                  <c:v>71.604198364533943</c:v>
                </c:pt>
                <c:pt idx="19">
                  <c:v>76.707428176476867</c:v>
                </c:pt>
                <c:pt idx="20">
                  <c:v>84.084417542461495</c:v>
                </c:pt>
                <c:pt idx="21">
                  <c:v>85.258385979104219</c:v>
                </c:pt>
                <c:pt idx="22">
                  <c:v>83.044826790217854</c:v>
                </c:pt>
                <c:pt idx="23">
                  <c:v>85.652106412156286</c:v>
                </c:pt>
                <c:pt idx="24">
                  <c:v>112.28726802073076</c:v>
                </c:pt>
                <c:pt idx="25">
                  <c:v>118.88541080938623</c:v>
                </c:pt>
                <c:pt idx="26">
                  <c:v>143.72852885720985</c:v>
                </c:pt>
                <c:pt idx="27">
                  <c:v>163.85468062985444</c:v>
                </c:pt>
                <c:pt idx="28">
                  <c:v>181.68591617115999</c:v>
                </c:pt>
                <c:pt idx="29">
                  <c:v>173.55741845142387</c:v>
                </c:pt>
                <c:pt idx="30">
                  <c:v>183.14139379892384</c:v>
                </c:pt>
                <c:pt idx="31">
                  <c:v>204.38332825104897</c:v>
                </c:pt>
                <c:pt idx="32">
                  <c:v>197.7908831194205</c:v>
                </c:pt>
                <c:pt idx="33">
                  <c:v>201.85430821861857</c:v>
                </c:pt>
                <c:pt idx="34">
                  <c:v>203.26851035668048</c:v>
                </c:pt>
                <c:pt idx="35">
                  <c:v>242.83470125146445</c:v>
                </c:pt>
                <c:pt idx="36">
                  <c:v>250.73081932906405</c:v>
                </c:pt>
                <c:pt idx="37">
                  <c:v>246.88128114335865</c:v>
                </c:pt>
                <c:pt idx="38">
                  <c:v>237.66463450080767</c:v>
                </c:pt>
                <c:pt idx="39">
                  <c:v>246.3052016394806</c:v>
                </c:pt>
                <c:pt idx="40">
                  <c:v>243.29199775835195</c:v>
                </c:pt>
              </c:numCache>
            </c:numRef>
          </c:val>
          <c:smooth val="0"/>
          <c:extLst>
            <c:ext xmlns:c16="http://schemas.microsoft.com/office/drawing/2014/chart" uri="{C3380CC4-5D6E-409C-BE32-E72D297353CC}">
              <c16:uniqueId val="{00000000-1626-4A5B-9A6B-37DA75826E2D}"/>
            </c:ext>
          </c:extLst>
        </c:ser>
        <c:ser>
          <c:idx val="1"/>
          <c:order val="1"/>
          <c:tx>
            <c:strRef>
              <c:f>'Data for Graph B'!$M$1</c:f>
              <c:strCache>
                <c:ptCount val="1"/>
                <c:pt idx="0">
                  <c:v>Ŝ_Pother</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B'!$M$2:$M$77</c:f>
              <c:numCache>
                <c:formatCode>General</c:formatCode>
                <c:ptCount val="76"/>
                <c:pt idx="40" formatCode="#,##0.0">
                  <c:v>243.29199775835195</c:v>
                </c:pt>
                <c:pt idx="41" formatCode="0.0">
                  <c:v>260.57503231992155</c:v>
                </c:pt>
                <c:pt idx="42" formatCode="0.0">
                  <c:v>271.25714231679035</c:v>
                </c:pt>
                <c:pt idx="43" formatCode="0.0">
                  <c:v>281.83490499447157</c:v>
                </c:pt>
                <c:pt idx="44" formatCode="0.0">
                  <c:v>292.82487725866025</c:v>
                </c:pt>
                <c:pt idx="45" formatCode="0.0">
                  <c:v>304.87530058492285</c:v>
                </c:pt>
                <c:pt idx="46" formatCode="0.0">
                  <c:v>318.0795334162695</c:v>
                </c:pt>
                <c:pt idx="47" formatCode="0.0">
                  <c:v>332.54204402900905</c:v>
                </c:pt>
                <c:pt idx="48" formatCode="0.0">
                  <c:v>348.37974546081767</c:v>
                </c:pt>
                <c:pt idx="49" formatCode="0.0">
                  <c:v>365.72351676271859</c:v>
                </c:pt>
                <c:pt idx="50" formatCode="0.0">
                  <c:v>384.71993753606245</c:v>
                </c:pt>
                <c:pt idx="51" formatCode="0.0">
                  <c:v>405.09706936271169</c:v>
                </c:pt>
                <c:pt idx="52" formatCode="0.0">
                  <c:v>426.5534992994094</c:v>
                </c:pt>
                <c:pt idx="53" formatCode="0.0">
                  <c:v>449.1463936058758</c:v>
                </c:pt>
                <c:pt idx="54" formatCode="0.0">
                  <c:v>472.93594641820732</c:v>
                </c:pt>
                <c:pt idx="55" formatCode="0.0">
                  <c:v>497.98554012381447</c:v>
                </c:pt>
                <c:pt idx="56" formatCode="0.0">
                  <c:v>523.73307364502546</c:v>
                </c:pt>
                <c:pt idx="57" formatCode="0.0">
                  <c:v>550.10224800386004</c:v>
                </c:pt>
                <c:pt idx="58" formatCode="0.0">
                  <c:v>577.07436213922438</c:v>
                </c:pt>
                <c:pt idx="59" formatCode="0.0">
                  <c:v>604.62773741097999</c:v>
                </c:pt>
                <c:pt idx="60" formatCode="0.0">
                  <c:v>632.73730896675636</c:v>
                </c:pt>
                <c:pt idx="61" formatCode="0.0">
                  <c:v>661.37418846684227</c:v>
                </c:pt>
                <c:pt idx="62" formatCode="0.0">
                  <c:v>690.50520011014862</c:v>
                </c:pt>
                <c:pt idx="63" formatCode="0.0">
                  <c:v>720.09239236030942</c:v>
                </c:pt>
                <c:pt idx="64" formatCode="0.0">
                  <c:v>750.09252837977476</c:v>
                </c:pt>
                <c:pt idx="65" formatCode="0.0">
                  <c:v>780.45655896374865</c:v>
                </c:pt>
                <c:pt idx="66" formatCode="0.0">
                  <c:v>812.0497370440936</c:v>
                </c:pt>
                <c:pt idx="67" formatCode="0.0">
                  <c:v>844.92181897853868</c:v>
                </c:pt>
                <c:pt idx="68" formatCode="0.0">
                  <c:v>879.12457528108087</c:v>
                </c:pt>
                <c:pt idx="69" formatCode="0.0">
                  <c:v>914.71187215579778</c:v>
                </c:pt>
                <c:pt idx="70" formatCode="0.0">
                  <c:v>951.73975633117584</c:v>
                </c:pt>
                <c:pt idx="71" formatCode="0.0">
                  <c:v>990.26654332856913</c:v>
                </c:pt>
                <c:pt idx="72" formatCode="0.0">
                  <c:v>1030.352909303796</c:v>
                </c:pt>
                <c:pt idx="73" formatCode="0.0">
                  <c:v>1072.0619866065192</c:v>
                </c:pt>
                <c:pt idx="74" formatCode="0.0">
                  <c:v>1115.4594632079063</c:v>
                </c:pt>
                <c:pt idx="75" formatCode="0.0">
                  <c:v>1160.6136861531581</c:v>
                </c:pt>
              </c:numCache>
            </c:numRef>
          </c:val>
          <c:smooth val="0"/>
          <c:extLst>
            <c:ext xmlns:c16="http://schemas.microsoft.com/office/drawing/2014/chart" uri="{C3380CC4-5D6E-409C-BE32-E72D297353CC}">
              <c16:uniqueId val="{00000001-1626-4A5B-9A6B-37DA75826E2D}"/>
            </c:ext>
          </c:extLst>
        </c:ser>
        <c:dLbls>
          <c:showLegendKey val="0"/>
          <c:showVal val="0"/>
          <c:showCatName val="0"/>
          <c:showSerName val="0"/>
          <c:showPercent val="0"/>
          <c:showBubbleSize val="0"/>
        </c:dLbls>
        <c:smooth val="0"/>
        <c:axId val="510123376"/>
        <c:axId val="509901328"/>
      </c:lineChart>
      <c:catAx>
        <c:axId val="510123376"/>
        <c:scaling>
          <c:orientation val="minMax"/>
        </c:scaling>
        <c:delete val="0"/>
        <c:axPos val="b"/>
        <c:numFmt formatCode="General" sourceLinked="0"/>
        <c:majorTickMark val="out"/>
        <c:minorTickMark val="none"/>
        <c:tickLblPos val="nextTo"/>
        <c:crossAx val="509901328"/>
        <c:crosses val="autoZero"/>
        <c:auto val="1"/>
        <c:lblAlgn val="ctr"/>
        <c:lblOffset val="100"/>
        <c:noMultiLvlLbl val="0"/>
      </c:catAx>
      <c:valAx>
        <c:axId val="509901328"/>
        <c:scaling>
          <c:orientation val="minMax"/>
        </c:scaling>
        <c:delete val="0"/>
        <c:axPos val="l"/>
        <c:majorGridlines/>
        <c:numFmt formatCode="#,##0" sourceLinked="0"/>
        <c:majorTickMark val="out"/>
        <c:minorTickMark val="none"/>
        <c:tickLblPos val="nextTo"/>
        <c:crossAx val="510123376"/>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NL</a:t>
            </a:r>
            <a:r>
              <a:rPr lang="en-US" sz="1100" baseline="0"/>
              <a:t> health cost</a:t>
            </a:r>
            <a:endParaRPr lang="en-US" sz="1100"/>
          </a:p>
        </c:rich>
      </c:tx>
      <c:overlay val="0"/>
    </c:title>
    <c:autoTitleDeleted val="0"/>
    <c:plotArea>
      <c:layout/>
      <c:lineChart>
        <c:grouping val="standard"/>
        <c:varyColors val="0"/>
        <c:ser>
          <c:idx val="0"/>
          <c:order val="0"/>
          <c:tx>
            <c:strRef>
              <c:f>'Data for Graph C'!$B$2</c:f>
              <c:strCache>
                <c:ptCount val="1"/>
                <c:pt idx="0">
                  <c:v>S_N.L.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C'!$B$3:$B$78</c:f>
              <c:numCache>
                <c:formatCode>0.00</c:formatCode>
                <c:ptCount val="76"/>
                <c:pt idx="0">
                  <c:v>2.1680740377406624</c:v>
                </c:pt>
                <c:pt idx="1">
                  <c:v>2.2265334317764509</c:v>
                </c:pt>
                <c:pt idx="2">
                  <c:v>2.3487561624107367</c:v>
                </c:pt>
                <c:pt idx="3">
                  <c:v>2.4124610197715146</c:v>
                </c:pt>
                <c:pt idx="4">
                  <c:v>2.4691945697865441</c:v>
                </c:pt>
                <c:pt idx="5">
                  <c:v>2.369689358890033</c:v>
                </c:pt>
                <c:pt idx="6">
                  <c:v>2.3643078366881727</c:v>
                </c:pt>
                <c:pt idx="7">
                  <c:v>2.2797925927226426</c:v>
                </c:pt>
                <c:pt idx="8">
                  <c:v>2.2731043461742257</c:v>
                </c:pt>
                <c:pt idx="9">
                  <c:v>2.0458784912752277</c:v>
                </c:pt>
                <c:pt idx="10">
                  <c:v>1.9723094554678546</c:v>
                </c:pt>
                <c:pt idx="11">
                  <c:v>1.8747331771616158</c:v>
                </c:pt>
                <c:pt idx="12">
                  <c:v>1.8841891517194393</c:v>
                </c:pt>
                <c:pt idx="13">
                  <c:v>1.8266824838217455</c:v>
                </c:pt>
                <c:pt idx="14">
                  <c:v>1.7676938631969534</c:v>
                </c:pt>
                <c:pt idx="15">
                  <c:v>1.7947158059785202</c:v>
                </c:pt>
                <c:pt idx="16">
                  <c:v>1.7358188023564476</c:v>
                </c:pt>
                <c:pt idx="17">
                  <c:v>1.7141442918705476</c:v>
                </c:pt>
                <c:pt idx="18">
                  <c:v>1.6905615825664533</c:v>
                </c:pt>
                <c:pt idx="19">
                  <c:v>1.7075927601893828</c:v>
                </c:pt>
                <c:pt idx="20">
                  <c:v>1.7099838794005002</c:v>
                </c:pt>
                <c:pt idx="21">
                  <c:v>1.6693095148397241</c:v>
                </c:pt>
                <c:pt idx="22">
                  <c:v>1.6577670629382215</c:v>
                </c:pt>
                <c:pt idx="23">
                  <c:v>1.7050442443251501</c:v>
                </c:pt>
                <c:pt idx="24">
                  <c:v>1.7501377746834972</c:v>
                </c:pt>
                <c:pt idx="25">
                  <c:v>1.7110372910136533</c:v>
                </c:pt>
                <c:pt idx="26">
                  <c:v>1.6818110872449443</c:v>
                </c:pt>
                <c:pt idx="27">
                  <c:v>1.6740142756533345</c:v>
                </c:pt>
                <c:pt idx="28">
                  <c:v>1.6682572303182635</c:v>
                </c:pt>
                <c:pt idx="29">
                  <c:v>1.6251878852863604</c:v>
                </c:pt>
                <c:pt idx="30">
                  <c:v>1.5950270562091331</c:v>
                </c:pt>
                <c:pt idx="31">
                  <c:v>1.5571967128290953</c:v>
                </c:pt>
                <c:pt idx="32">
                  <c:v>1.5989761879298403</c:v>
                </c:pt>
                <c:pt idx="33">
                  <c:v>1.5918043926445442</c:v>
                </c:pt>
                <c:pt idx="34">
                  <c:v>1.6461935428171357</c:v>
                </c:pt>
                <c:pt idx="35">
                  <c:v>1.7104633605358539</c:v>
                </c:pt>
                <c:pt idx="36">
                  <c:v>1.7550788299384432</c:v>
                </c:pt>
                <c:pt idx="37">
                  <c:v>1.7677510244857166</c:v>
                </c:pt>
                <c:pt idx="38">
                  <c:v>1.7212856724864445</c:v>
                </c:pt>
                <c:pt idx="39">
                  <c:v>1.6582660996969294</c:v>
                </c:pt>
                <c:pt idx="40">
                  <c:v>1.6818826863469829</c:v>
                </c:pt>
              </c:numCache>
            </c:numRef>
          </c:val>
          <c:smooth val="0"/>
          <c:extLst>
            <c:ext xmlns:c16="http://schemas.microsoft.com/office/drawing/2014/chart" uri="{C3380CC4-5D6E-409C-BE32-E72D297353CC}">
              <c16:uniqueId val="{00000000-52F5-4A1F-905F-C27AF0B2EB50}"/>
            </c:ext>
          </c:extLst>
        </c:ser>
        <c:ser>
          <c:idx val="1"/>
          <c:order val="1"/>
          <c:tx>
            <c:strRef>
              <c:f>'Data for Graph C'!$C$2</c:f>
              <c:strCache>
                <c:ptCount val="1"/>
                <c:pt idx="0">
                  <c:v>Ŝ_N.L</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C'!$C$3:$C$78</c:f>
              <c:numCache>
                <c:formatCode>0.00</c:formatCode>
                <c:ptCount val="76"/>
                <c:pt idx="40">
                  <c:v>1.6818826863469829</c:v>
                </c:pt>
                <c:pt idx="41">
                  <c:v>1.6268208551814332</c:v>
                </c:pt>
                <c:pt idx="42">
                  <c:v>1.6167634656290844</c:v>
                </c:pt>
                <c:pt idx="43">
                  <c:v>1.6048518854594278</c:v>
                </c:pt>
                <c:pt idx="44">
                  <c:v>1.5917706411787282</c:v>
                </c:pt>
                <c:pt idx="45">
                  <c:v>1.5772398516666957</c:v>
                </c:pt>
                <c:pt idx="46">
                  <c:v>1.5612537128222159</c:v>
                </c:pt>
                <c:pt idx="47">
                  <c:v>1.5436143189232281</c:v>
                </c:pt>
                <c:pt idx="48">
                  <c:v>1.5249729186539307</c:v>
                </c:pt>
                <c:pt idx="49">
                  <c:v>1.5045187809225173</c:v>
                </c:pt>
                <c:pt idx="50">
                  <c:v>1.4832073308553368</c:v>
                </c:pt>
                <c:pt idx="51">
                  <c:v>1.4618162527593315</c:v>
                </c:pt>
                <c:pt idx="52">
                  <c:v>1.4403259067022167</c:v>
                </c:pt>
                <c:pt idx="53">
                  <c:v>1.4190619087539023</c:v>
                </c:pt>
                <c:pt idx="54">
                  <c:v>1.3980061898035954</c:v>
                </c:pt>
                <c:pt idx="55">
                  <c:v>1.3768603473778283</c:v>
                </c:pt>
                <c:pt idx="56">
                  <c:v>1.3558895867951692</c:v>
                </c:pt>
                <c:pt idx="57">
                  <c:v>1.3348189023471584</c:v>
                </c:pt>
                <c:pt idx="58">
                  <c:v>1.3141557243064321</c:v>
                </c:pt>
                <c:pt idx="59">
                  <c:v>1.2933428456602847</c:v>
                </c:pt>
                <c:pt idx="60">
                  <c:v>1.2726436721498693</c:v>
                </c:pt>
                <c:pt idx="61">
                  <c:v>1.2520307779628777</c:v>
                </c:pt>
                <c:pt idx="62">
                  <c:v>1.2520307779628777</c:v>
                </c:pt>
                <c:pt idx="63">
                  <c:v>1.2520307779628777</c:v>
                </c:pt>
                <c:pt idx="64">
                  <c:v>1.2520307779628779</c:v>
                </c:pt>
                <c:pt idx="65">
                  <c:v>1.2520307779628777</c:v>
                </c:pt>
                <c:pt idx="66">
                  <c:v>1.2520307779628777</c:v>
                </c:pt>
                <c:pt idx="67">
                  <c:v>1.2520307779628777</c:v>
                </c:pt>
                <c:pt idx="68">
                  <c:v>1.2520307779628777</c:v>
                </c:pt>
                <c:pt idx="69">
                  <c:v>1.2520307779628777</c:v>
                </c:pt>
                <c:pt idx="70">
                  <c:v>1.2520307779628777</c:v>
                </c:pt>
                <c:pt idx="71">
                  <c:v>1.2520307779628777</c:v>
                </c:pt>
                <c:pt idx="72">
                  <c:v>1.2520307779628777</c:v>
                </c:pt>
                <c:pt idx="73">
                  <c:v>1.2520307779628777</c:v>
                </c:pt>
                <c:pt idx="74">
                  <c:v>1.2520307779628777</c:v>
                </c:pt>
                <c:pt idx="75">
                  <c:v>1.2520307779628777</c:v>
                </c:pt>
              </c:numCache>
            </c:numRef>
          </c:val>
          <c:smooth val="0"/>
          <c:extLst>
            <c:ext xmlns:c16="http://schemas.microsoft.com/office/drawing/2014/chart" uri="{C3380CC4-5D6E-409C-BE32-E72D297353CC}">
              <c16:uniqueId val="{00000001-52F5-4A1F-905F-C27AF0B2EB50}"/>
            </c:ext>
          </c:extLst>
        </c:ser>
        <c:dLbls>
          <c:showLegendKey val="0"/>
          <c:showVal val="0"/>
          <c:showCatName val="0"/>
          <c:showSerName val="0"/>
          <c:showPercent val="0"/>
          <c:showBubbleSize val="0"/>
        </c:dLbls>
        <c:smooth val="0"/>
        <c:axId val="508729896"/>
        <c:axId val="508730288"/>
      </c:lineChart>
      <c:catAx>
        <c:axId val="508729896"/>
        <c:scaling>
          <c:orientation val="minMax"/>
        </c:scaling>
        <c:delete val="0"/>
        <c:axPos val="b"/>
        <c:numFmt formatCode="General" sourceLinked="0"/>
        <c:majorTickMark val="none"/>
        <c:minorTickMark val="none"/>
        <c:tickLblPos val="nextTo"/>
        <c:crossAx val="508730288"/>
        <c:crosses val="autoZero"/>
        <c:auto val="1"/>
        <c:lblAlgn val="ctr"/>
        <c:lblOffset val="100"/>
        <c:noMultiLvlLbl val="0"/>
      </c:catAx>
      <c:valAx>
        <c:axId val="508730288"/>
        <c:scaling>
          <c:orientation val="minMax"/>
          <c:min val="1"/>
        </c:scaling>
        <c:delete val="0"/>
        <c:axPos val="l"/>
        <c:majorGridlines/>
        <c:numFmt formatCode="0.00" sourceLinked="1"/>
        <c:majorTickMark val="none"/>
        <c:minorTickMark val="none"/>
        <c:tickLblPos val="nextTo"/>
        <c:crossAx val="508729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PEI health cost</a:t>
            </a:r>
            <a:endParaRPr lang="en-US" sz="1100"/>
          </a:p>
        </c:rich>
      </c:tx>
      <c:overlay val="0"/>
    </c:title>
    <c:autoTitleDeleted val="0"/>
    <c:plotArea>
      <c:layout>
        <c:manualLayout>
          <c:layoutTarget val="inner"/>
          <c:xMode val="edge"/>
          <c:yMode val="edge"/>
          <c:x val="0.12170285519610101"/>
          <c:y val="0.21484793113107065"/>
          <c:w val="0.84109006795536279"/>
          <c:h val="0.67334893959656117"/>
        </c:manualLayout>
      </c:layout>
      <c:lineChart>
        <c:grouping val="standard"/>
        <c:varyColors val="0"/>
        <c:ser>
          <c:idx val="0"/>
          <c:order val="0"/>
          <c:tx>
            <c:strRef>
              <c:f>'Data for Graph C'!$D$2</c:f>
              <c:strCache>
                <c:ptCount val="1"/>
                <c:pt idx="0">
                  <c:v>S_P.E.I.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C'!$D$3:$D$78</c:f>
              <c:numCache>
                <c:formatCode>0.00</c:formatCode>
                <c:ptCount val="76"/>
                <c:pt idx="0">
                  <c:v>0.48502436106251268</c:v>
                </c:pt>
                <c:pt idx="1">
                  <c:v>0.4474214042130169</c:v>
                </c:pt>
                <c:pt idx="2">
                  <c:v>0.44482149000223853</c:v>
                </c:pt>
                <c:pt idx="3">
                  <c:v>0.46464112866783897</c:v>
                </c:pt>
                <c:pt idx="4">
                  <c:v>0.50383063287329644</c:v>
                </c:pt>
                <c:pt idx="5">
                  <c:v>0.54853359646162714</c:v>
                </c:pt>
                <c:pt idx="6">
                  <c:v>0.51902899480275777</c:v>
                </c:pt>
                <c:pt idx="7">
                  <c:v>0.49535762877137135</c:v>
                </c:pt>
                <c:pt idx="8">
                  <c:v>0.48326678498522535</c:v>
                </c:pt>
                <c:pt idx="9">
                  <c:v>0.46550832979558604</c:v>
                </c:pt>
                <c:pt idx="10">
                  <c:v>0.45480673738266841</c:v>
                </c:pt>
                <c:pt idx="11">
                  <c:v>0.43281363467206851</c:v>
                </c:pt>
                <c:pt idx="12">
                  <c:v>0.4337152592344351</c:v>
                </c:pt>
                <c:pt idx="13">
                  <c:v>0.43079192119928639</c:v>
                </c:pt>
                <c:pt idx="14">
                  <c:v>0.42666531279849701</c:v>
                </c:pt>
                <c:pt idx="15">
                  <c:v>0.41938427215604601</c:v>
                </c:pt>
                <c:pt idx="16">
                  <c:v>0.42237408235047313</c:v>
                </c:pt>
                <c:pt idx="17">
                  <c:v>0.42225827838135965</c:v>
                </c:pt>
                <c:pt idx="18">
                  <c:v>0.43584863139941216</c:v>
                </c:pt>
                <c:pt idx="19">
                  <c:v>0.4287511323489715</c:v>
                </c:pt>
                <c:pt idx="20">
                  <c:v>0.44106784624718615</c:v>
                </c:pt>
                <c:pt idx="21">
                  <c:v>0.45157489495036057</c:v>
                </c:pt>
                <c:pt idx="22">
                  <c:v>0.43219798536783494</c:v>
                </c:pt>
                <c:pt idx="23">
                  <c:v>0.42989757354101105</c:v>
                </c:pt>
                <c:pt idx="24">
                  <c:v>0.41861610978765973</c:v>
                </c:pt>
                <c:pt idx="25">
                  <c:v>0.40700912951436807</c:v>
                </c:pt>
                <c:pt idx="26">
                  <c:v>0.44396920600986622</c:v>
                </c:pt>
                <c:pt idx="27">
                  <c:v>0.43924031249055412</c:v>
                </c:pt>
                <c:pt idx="28">
                  <c:v>0.43773014201489108</c:v>
                </c:pt>
                <c:pt idx="29">
                  <c:v>0.40907449001546109</c:v>
                </c:pt>
                <c:pt idx="30">
                  <c:v>0.41083157027199652</c:v>
                </c:pt>
                <c:pt idx="31">
                  <c:v>0.41271308238715748</c:v>
                </c:pt>
                <c:pt idx="32">
                  <c:v>0.4083723694453959</c:v>
                </c:pt>
                <c:pt idx="33">
                  <c:v>0.40453240213828046</c:v>
                </c:pt>
                <c:pt idx="34">
                  <c:v>0.43303451363416146</c:v>
                </c:pt>
                <c:pt idx="35">
                  <c:v>0.43882364896645321</c:v>
                </c:pt>
                <c:pt idx="36">
                  <c:v>0.46917936789465903</c:v>
                </c:pt>
                <c:pt idx="37">
                  <c:v>0.44709605545391728</c:v>
                </c:pt>
                <c:pt idx="38">
                  <c:v>0.43978713921179957</c:v>
                </c:pt>
                <c:pt idx="39">
                  <c:v>0.43060354868912554</c:v>
                </c:pt>
                <c:pt idx="40">
                  <c:v>0.42860472962704876</c:v>
                </c:pt>
              </c:numCache>
            </c:numRef>
          </c:val>
          <c:smooth val="0"/>
          <c:extLst>
            <c:ext xmlns:c16="http://schemas.microsoft.com/office/drawing/2014/chart" uri="{C3380CC4-5D6E-409C-BE32-E72D297353CC}">
              <c16:uniqueId val="{00000000-3ED4-43C9-98B4-49C7A6955F35}"/>
            </c:ext>
          </c:extLst>
        </c:ser>
        <c:ser>
          <c:idx val="1"/>
          <c:order val="1"/>
          <c:tx>
            <c:strRef>
              <c:f>'Data for Graph C'!$E$2</c:f>
              <c:strCache>
                <c:ptCount val="1"/>
                <c:pt idx="0">
                  <c:v>Ŝ_PEI</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C'!$E$3:$E$78</c:f>
              <c:numCache>
                <c:formatCode>0.00</c:formatCode>
                <c:ptCount val="76"/>
                <c:pt idx="40">
                  <c:v>0.42860472962704876</c:v>
                </c:pt>
                <c:pt idx="41">
                  <c:v>0.43192475783108375</c:v>
                </c:pt>
                <c:pt idx="42">
                  <c:v>0.43420239140839684</c:v>
                </c:pt>
                <c:pt idx="43">
                  <c:v>0.43646595957442813</c:v>
                </c:pt>
                <c:pt idx="44">
                  <c:v>0.43815619516358956</c:v>
                </c:pt>
                <c:pt idx="45">
                  <c:v>0.43983076446037744</c:v>
                </c:pt>
                <c:pt idx="46">
                  <c:v>0.44091753341924578</c:v>
                </c:pt>
                <c:pt idx="47">
                  <c:v>0.44171329119784875</c:v>
                </c:pt>
                <c:pt idx="48">
                  <c:v>0.44221510540243258</c:v>
                </c:pt>
                <c:pt idx="49">
                  <c:v>0.44243821692131236</c:v>
                </c:pt>
                <c:pt idx="50">
                  <c:v>0.44238135505220672</c:v>
                </c:pt>
                <c:pt idx="51">
                  <c:v>0.44210520120445979</c:v>
                </c:pt>
                <c:pt idx="52">
                  <c:v>0.44213719999425605</c:v>
                </c:pt>
                <c:pt idx="53">
                  <c:v>0.44169783665023282</c:v>
                </c:pt>
                <c:pt idx="54">
                  <c:v>0.44157406474427424</c:v>
                </c:pt>
                <c:pt idx="55">
                  <c:v>0.44124431804071468</c:v>
                </c:pt>
                <c:pt idx="56">
                  <c:v>0.44096363809775663</c:v>
                </c:pt>
                <c:pt idx="57">
                  <c:v>0.44048345226305713</c:v>
                </c:pt>
                <c:pt idx="58">
                  <c:v>0.44029447525707566</c:v>
                </c:pt>
                <c:pt idx="59">
                  <c:v>0.4398956515274588</c:v>
                </c:pt>
                <c:pt idx="60">
                  <c:v>0.43928745254773377</c:v>
                </c:pt>
                <c:pt idx="61">
                  <c:v>0.43895934684497007</c:v>
                </c:pt>
                <c:pt idx="62">
                  <c:v>0.43895934684497001</c:v>
                </c:pt>
                <c:pt idx="63">
                  <c:v>0.43895934684497007</c:v>
                </c:pt>
                <c:pt idx="64">
                  <c:v>0.43895934684497012</c:v>
                </c:pt>
                <c:pt idx="65">
                  <c:v>0.43895934684497007</c:v>
                </c:pt>
                <c:pt idx="66">
                  <c:v>0.43895934684497007</c:v>
                </c:pt>
                <c:pt idx="67">
                  <c:v>0.43895934684497007</c:v>
                </c:pt>
                <c:pt idx="68">
                  <c:v>0.43895934684497007</c:v>
                </c:pt>
                <c:pt idx="69">
                  <c:v>0.43895934684497007</c:v>
                </c:pt>
                <c:pt idx="70">
                  <c:v>0.43895934684497007</c:v>
                </c:pt>
                <c:pt idx="71">
                  <c:v>0.43895934684497007</c:v>
                </c:pt>
                <c:pt idx="72">
                  <c:v>0.43895934684497007</c:v>
                </c:pt>
                <c:pt idx="73">
                  <c:v>0.43895934684497007</c:v>
                </c:pt>
                <c:pt idx="74">
                  <c:v>0.43895934684497007</c:v>
                </c:pt>
                <c:pt idx="75">
                  <c:v>0.43895934684497007</c:v>
                </c:pt>
              </c:numCache>
            </c:numRef>
          </c:val>
          <c:smooth val="0"/>
          <c:extLst>
            <c:ext xmlns:c16="http://schemas.microsoft.com/office/drawing/2014/chart" uri="{C3380CC4-5D6E-409C-BE32-E72D297353CC}">
              <c16:uniqueId val="{00000001-3ED4-43C9-98B4-49C7A6955F35}"/>
            </c:ext>
          </c:extLst>
        </c:ser>
        <c:dLbls>
          <c:showLegendKey val="0"/>
          <c:showVal val="0"/>
          <c:showCatName val="0"/>
          <c:showSerName val="0"/>
          <c:showPercent val="0"/>
          <c:showBubbleSize val="0"/>
        </c:dLbls>
        <c:smooth val="0"/>
        <c:axId val="508728328"/>
        <c:axId val="508726368"/>
      </c:lineChart>
      <c:catAx>
        <c:axId val="508728328"/>
        <c:scaling>
          <c:orientation val="minMax"/>
        </c:scaling>
        <c:delete val="0"/>
        <c:axPos val="b"/>
        <c:numFmt formatCode="General" sourceLinked="0"/>
        <c:majorTickMark val="out"/>
        <c:minorTickMark val="none"/>
        <c:tickLblPos val="nextTo"/>
        <c:crossAx val="508726368"/>
        <c:crosses val="autoZero"/>
        <c:auto val="1"/>
        <c:lblAlgn val="ctr"/>
        <c:lblOffset val="100"/>
        <c:noMultiLvlLbl val="0"/>
      </c:catAx>
      <c:valAx>
        <c:axId val="508726368"/>
        <c:scaling>
          <c:orientation val="minMax"/>
          <c:min val="0.35000000000000003"/>
        </c:scaling>
        <c:delete val="0"/>
        <c:axPos val="l"/>
        <c:majorGridlines/>
        <c:numFmt formatCode="0.00" sourceLinked="1"/>
        <c:majorTickMark val="out"/>
        <c:minorTickMark val="none"/>
        <c:tickLblPos val="nextTo"/>
        <c:crossAx val="508728328"/>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NS health</a:t>
            </a:r>
            <a:r>
              <a:rPr lang="en-US" sz="1100" baseline="0"/>
              <a:t> cost</a:t>
            </a:r>
            <a:endParaRPr lang="en-US" sz="1100"/>
          </a:p>
        </c:rich>
      </c:tx>
      <c:layout>
        <c:manualLayout>
          <c:xMode val="edge"/>
          <c:yMode val="edge"/>
          <c:x val="0.35906613362818679"/>
          <c:y val="5.3018314469807058E-2"/>
        </c:manualLayout>
      </c:layout>
      <c:overlay val="0"/>
    </c:title>
    <c:autoTitleDeleted val="0"/>
    <c:plotArea>
      <c:layout/>
      <c:lineChart>
        <c:grouping val="standard"/>
        <c:varyColors val="0"/>
        <c:ser>
          <c:idx val="0"/>
          <c:order val="0"/>
          <c:tx>
            <c:strRef>
              <c:f>'Data for Graph C'!$F$2</c:f>
              <c:strCache>
                <c:ptCount val="1"/>
                <c:pt idx="0">
                  <c:v>S_N.S.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C'!$F$3:$F$78</c:f>
              <c:numCache>
                <c:formatCode>0.00</c:formatCode>
                <c:ptCount val="76"/>
                <c:pt idx="0">
                  <c:v>3.1351668084844886</c:v>
                </c:pt>
                <c:pt idx="1">
                  <c:v>3.1472631978883219</c:v>
                </c:pt>
                <c:pt idx="2">
                  <c:v>3.0363350607805146</c:v>
                </c:pt>
                <c:pt idx="3">
                  <c:v>2.9957824873240795</c:v>
                </c:pt>
                <c:pt idx="4">
                  <c:v>2.9888431942377482</c:v>
                </c:pt>
                <c:pt idx="5">
                  <c:v>2.9474073511907806</c:v>
                </c:pt>
                <c:pt idx="6">
                  <c:v>3.0020658232158137</c:v>
                </c:pt>
                <c:pt idx="7">
                  <c:v>2.9879179407326277</c:v>
                </c:pt>
                <c:pt idx="8">
                  <c:v>2.9521275810832859</c:v>
                </c:pt>
                <c:pt idx="9">
                  <c:v>3.0627421601808353</c:v>
                </c:pt>
                <c:pt idx="10">
                  <c:v>3.093520927915216</c:v>
                </c:pt>
                <c:pt idx="11">
                  <c:v>3.1770859860259271</c:v>
                </c:pt>
                <c:pt idx="12">
                  <c:v>3.3353411731064342</c:v>
                </c:pt>
                <c:pt idx="13">
                  <c:v>3.1107014587077226</c:v>
                </c:pt>
                <c:pt idx="14">
                  <c:v>3.1229134000694292</c:v>
                </c:pt>
                <c:pt idx="15">
                  <c:v>3.0558824361659482</c:v>
                </c:pt>
                <c:pt idx="16">
                  <c:v>2.9652523061397971</c:v>
                </c:pt>
                <c:pt idx="17">
                  <c:v>2.9083279701601152</c:v>
                </c:pt>
                <c:pt idx="18">
                  <c:v>2.8314522227497743</c:v>
                </c:pt>
                <c:pt idx="19">
                  <c:v>2.7656667017188781</c:v>
                </c:pt>
                <c:pt idx="20">
                  <c:v>2.7766209390686587</c:v>
                </c:pt>
                <c:pt idx="21">
                  <c:v>2.7822950270707207</c:v>
                </c:pt>
                <c:pt idx="22">
                  <c:v>3.0024884127217639</c:v>
                </c:pt>
                <c:pt idx="23">
                  <c:v>3.0367436480132324</c:v>
                </c:pt>
                <c:pt idx="24">
                  <c:v>2.9600738974252261</c:v>
                </c:pt>
                <c:pt idx="25">
                  <c:v>2.8765780598465018</c:v>
                </c:pt>
                <c:pt idx="26">
                  <c:v>2.8108865766010673</c:v>
                </c:pt>
                <c:pt idx="27">
                  <c:v>2.8740709061549876</c:v>
                </c:pt>
                <c:pt idx="28">
                  <c:v>2.90938936415301</c:v>
                </c:pt>
                <c:pt idx="29">
                  <c:v>2.8292326457067247</c:v>
                </c:pt>
                <c:pt idx="30">
                  <c:v>2.872263622066074</c:v>
                </c:pt>
                <c:pt idx="31">
                  <c:v>2.9669027407687327</c:v>
                </c:pt>
                <c:pt idx="32">
                  <c:v>2.9740190014357468</c:v>
                </c:pt>
                <c:pt idx="33">
                  <c:v>2.9163946077347918</c:v>
                </c:pt>
                <c:pt idx="34">
                  <c:v>2.9013704758415049</c:v>
                </c:pt>
                <c:pt idx="35">
                  <c:v>3.0043578093081931</c:v>
                </c:pt>
                <c:pt idx="36">
                  <c:v>3.0161710992369466</c:v>
                </c:pt>
                <c:pt idx="37">
                  <c:v>2.9403073712256345</c:v>
                </c:pt>
                <c:pt idx="38">
                  <c:v>2.8435517894562379</c:v>
                </c:pt>
                <c:pt idx="39">
                  <c:v>2.8053861927947477</c:v>
                </c:pt>
                <c:pt idx="40">
                  <c:v>2.8279188596566152</c:v>
                </c:pt>
              </c:numCache>
            </c:numRef>
          </c:val>
          <c:smooth val="0"/>
          <c:extLst>
            <c:ext xmlns:c16="http://schemas.microsoft.com/office/drawing/2014/chart" uri="{C3380CC4-5D6E-409C-BE32-E72D297353CC}">
              <c16:uniqueId val="{00000000-E7E1-4602-AC68-E1D7828AD942}"/>
            </c:ext>
          </c:extLst>
        </c:ser>
        <c:ser>
          <c:idx val="1"/>
          <c:order val="1"/>
          <c:tx>
            <c:strRef>
              <c:f>'Data for Graph C'!$G$2</c:f>
              <c:strCache>
                <c:ptCount val="1"/>
                <c:pt idx="0">
                  <c:v>Ŝ_N.S</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C'!$G$3:$G$78</c:f>
              <c:numCache>
                <c:formatCode>0.00</c:formatCode>
                <c:ptCount val="76"/>
                <c:pt idx="40">
                  <c:v>2.8279188596566152</c:v>
                </c:pt>
                <c:pt idx="41">
                  <c:v>2.7743037631487995</c:v>
                </c:pt>
                <c:pt idx="42">
                  <c:v>2.7656276907175901</c:v>
                </c:pt>
                <c:pt idx="43">
                  <c:v>2.7551128938709577</c:v>
                </c:pt>
                <c:pt idx="44">
                  <c:v>2.7425418865662112</c:v>
                </c:pt>
                <c:pt idx="45">
                  <c:v>2.7282323542040756</c:v>
                </c:pt>
                <c:pt idx="46">
                  <c:v>2.7121384592094087</c:v>
                </c:pt>
                <c:pt idx="47">
                  <c:v>2.6941258147056826</c:v>
                </c:pt>
                <c:pt idx="48">
                  <c:v>2.6742231676621113</c:v>
                </c:pt>
                <c:pt idx="49">
                  <c:v>2.6525687599795513</c:v>
                </c:pt>
                <c:pt idx="50">
                  <c:v>2.6291994572957509</c:v>
                </c:pt>
                <c:pt idx="51">
                  <c:v>2.6056746307947076</c:v>
                </c:pt>
                <c:pt idx="52">
                  <c:v>2.5825066211244665</c:v>
                </c:pt>
                <c:pt idx="53">
                  <c:v>2.5589404087769076</c:v>
                </c:pt>
                <c:pt idx="54">
                  <c:v>2.535501958324871</c:v>
                </c:pt>
                <c:pt idx="55">
                  <c:v>2.5119164711505335</c:v>
                </c:pt>
                <c:pt idx="56">
                  <c:v>2.48841548276893</c:v>
                </c:pt>
                <c:pt idx="57">
                  <c:v>2.4647621685503949</c:v>
                </c:pt>
                <c:pt idx="58">
                  <c:v>2.4408607659049184</c:v>
                </c:pt>
                <c:pt idx="59">
                  <c:v>2.4169939490855841</c:v>
                </c:pt>
                <c:pt idx="60">
                  <c:v>2.3931337798608934</c:v>
                </c:pt>
                <c:pt idx="61">
                  <c:v>2.3692361313659678</c:v>
                </c:pt>
                <c:pt idx="62">
                  <c:v>2.3692361313659673</c:v>
                </c:pt>
                <c:pt idx="63">
                  <c:v>2.3692361313659678</c:v>
                </c:pt>
                <c:pt idx="64">
                  <c:v>2.3692361313659678</c:v>
                </c:pt>
                <c:pt idx="65">
                  <c:v>2.3692361313659678</c:v>
                </c:pt>
                <c:pt idx="66">
                  <c:v>2.3692361313659678</c:v>
                </c:pt>
                <c:pt idx="67">
                  <c:v>2.3692361313659678</c:v>
                </c:pt>
                <c:pt idx="68">
                  <c:v>2.3692361313659678</c:v>
                </c:pt>
                <c:pt idx="69">
                  <c:v>2.3692361313659678</c:v>
                </c:pt>
                <c:pt idx="70">
                  <c:v>2.3692361313659678</c:v>
                </c:pt>
                <c:pt idx="71">
                  <c:v>2.3692361313659678</c:v>
                </c:pt>
                <c:pt idx="72">
                  <c:v>2.3692361313659678</c:v>
                </c:pt>
                <c:pt idx="73">
                  <c:v>2.3692361313659678</c:v>
                </c:pt>
                <c:pt idx="74">
                  <c:v>2.3692361313659678</c:v>
                </c:pt>
                <c:pt idx="75">
                  <c:v>2.3692361313659678</c:v>
                </c:pt>
              </c:numCache>
            </c:numRef>
          </c:val>
          <c:smooth val="0"/>
          <c:extLst>
            <c:ext xmlns:c16="http://schemas.microsoft.com/office/drawing/2014/chart" uri="{C3380CC4-5D6E-409C-BE32-E72D297353CC}">
              <c16:uniqueId val="{00000001-E7E1-4602-AC68-E1D7828AD942}"/>
            </c:ext>
          </c:extLst>
        </c:ser>
        <c:dLbls>
          <c:showLegendKey val="0"/>
          <c:showVal val="0"/>
          <c:showCatName val="0"/>
          <c:showSerName val="0"/>
          <c:showPercent val="0"/>
          <c:showBubbleSize val="0"/>
        </c:dLbls>
        <c:smooth val="0"/>
        <c:axId val="508733816"/>
        <c:axId val="508731072"/>
      </c:lineChart>
      <c:catAx>
        <c:axId val="508733816"/>
        <c:scaling>
          <c:orientation val="minMax"/>
        </c:scaling>
        <c:delete val="0"/>
        <c:axPos val="b"/>
        <c:numFmt formatCode="General" sourceLinked="0"/>
        <c:majorTickMark val="out"/>
        <c:minorTickMark val="none"/>
        <c:tickLblPos val="nextTo"/>
        <c:crossAx val="508731072"/>
        <c:crosses val="autoZero"/>
        <c:auto val="1"/>
        <c:lblAlgn val="ctr"/>
        <c:lblOffset val="100"/>
        <c:noMultiLvlLbl val="0"/>
      </c:catAx>
      <c:valAx>
        <c:axId val="508731072"/>
        <c:scaling>
          <c:orientation val="minMax"/>
          <c:min val="2.2000000000000002"/>
        </c:scaling>
        <c:delete val="0"/>
        <c:axPos val="l"/>
        <c:majorGridlines/>
        <c:numFmt formatCode="0.0" sourceLinked="0"/>
        <c:majorTickMark val="out"/>
        <c:minorTickMark val="none"/>
        <c:tickLblPos val="nextTo"/>
        <c:crossAx val="50873381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NB health cost</a:t>
            </a:r>
            <a:endParaRPr lang="en-US" sz="1100"/>
          </a:p>
        </c:rich>
      </c:tx>
      <c:overlay val="0"/>
    </c:title>
    <c:autoTitleDeleted val="0"/>
    <c:plotArea>
      <c:layout/>
      <c:lineChart>
        <c:grouping val="standard"/>
        <c:varyColors val="0"/>
        <c:ser>
          <c:idx val="0"/>
          <c:order val="0"/>
          <c:tx>
            <c:strRef>
              <c:f>'Data for Graph C'!$H$2</c:f>
              <c:strCache>
                <c:ptCount val="1"/>
                <c:pt idx="0">
                  <c:v>S_N.B.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C'!$H$3:$H$78</c:f>
              <c:numCache>
                <c:formatCode>0.00</c:formatCode>
                <c:ptCount val="76"/>
                <c:pt idx="0">
                  <c:v>2.2745306556449525</c:v>
                </c:pt>
                <c:pt idx="1">
                  <c:v>2.2910332611724629</c:v>
                </c:pt>
                <c:pt idx="2">
                  <c:v>2.3228653685941616</c:v>
                </c:pt>
                <c:pt idx="3">
                  <c:v>2.3654902733038807</c:v>
                </c:pt>
                <c:pt idx="4">
                  <c:v>2.4519145914560507</c:v>
                </c:pt>
                <c:pt idx="5">
                  <c:v>2.5224765436565497</c:v>
                </c:pt>
                <c:pt idx="6">
                  <c:v>2.5923554525638539</c:v>
                </c:pt>
                <c:pt idx="7">
                  <c:v>2.6636259957658668</c:v>
                </c:pt>
                <c:pt idx="8">
                  <c:v>2.6282257422537207</c:v>
                </c:pt>
                <c:pt idx="9">
                  <c:v>2.6538814839430001</c:v>
                </c:pt>
                <c:pt idx="10">
                  <c:v>2.5757400798681962</c:v>
                </c:pt>
                <c:pt idx="11">
                  <c:v>2.5177465129299392</c:v>
                </c:pt>
                <c:pt idx="12">
                  <c:v>2.5519040963120734</c:v>
                </c:pt>
                <c:pt idx="13">
                  <c:v>2.5342610741400553</c:v>
                </c:pt>
                <c:pt idx="14">
                  <c:v>2.4958893937264972</c:v>
                </c:pt>
                <c:pt idx="15">
                  <c:v>2.5101073557079574</c:v>
                </c:pt>
                <c:pt idx="16">
                  <c:v>2.4523343050684829</c:v>
                </c:pt>
                <c:pt idx="17">
                  <c:v>2.4334449997151499</c:v>
                </c:pt>
                <c:pt idx="18">
                  <c:v>2.4316348586851921</c:v>
                </c:pt>
                <c:pt idx="19">
                  <c:v>2.4507533039436669</c:v>
                </c:pt>
                <c:pt idx="20">
                  <c:v>2.4507031112245228</c:v>
                </c:pt>
                <c:pt idx="21">
                  <c:v>2.4156430726282032</c:v>
                </c:pt>
                <c:pt idx="22">
                  <c:v>2.3585435507146646</c:v>
                </c:pt>
                <c:pt idx="23">
                  <c:v>2.2889310093540964</c:v>
                </c:pt>
                <c:pt idx="24">
                  <c:v>2.2952389043741062</c:v>
                </c:pt>
                <c:pt idx="25">
                  <c:v>2.2498642913080054</c:v>
                </c:pt>
                <c:pt idx="26">
                  <c:v>2.3020474910622717</c:v>
                </c:pt>
                <c:pt idx="27">
                  <c:v>2.2733060332716293</c:v>
                </c:pt>
                <c:pt idx="28">
                  <c:v>2.2562379311680218</c:v>
                </c:pt>
                <c:pt idx="29">
                  <c:v>2.2650405759119958</c:v>
                </c:pt>
                <c:pt idx="30">
                  <c:v>2.349541208647921</c:v>
                </c:pt>
                <c:pt idx="31">
                  <c:v>2.3776005807018237</c:v>
                </c:pt>
                <c:pt idx="32">
                  <c:v>2.32410386546022</c:v>
                </c:pt>
                <c:pt idx="33">
                  <c:v>2.3167051498414977</c:v>
                </c:pt>
                <c:pt idx="34">
                  <c:v>2.3654208314108365</c:v>
                </c:pt>
                <c:pt idx="35">
                  <c:v>2.3347238265918078</c:v>
                </c:pt>
                <c:pt idx="36">
                  <c:v>2.3471932131231106</c:v>
                </c:pt>
                <c:pt idx="37">
                  <c:v>2.2812464885646628</c:v>
                </c:pt>
                <c:pt idx="38">
                  <c:v>2.2085135603851116</c:v>
                </c:pt>
                <c:pt idx="39">
                  <c:v>2.1694001817343649</c:v>
                </c:pt>
                <c:pt idx="40">
                  <c:v>2.1751377512598902</c:v>
                </c:pt>
              </c:numCache>
            </c:numRef>
          </c:val>
          <c:smooth val="0"/>
          <c:extLst>
            <c:ext xmlns:c16="http://schemas.microsoft.com/office/drawing/2014/chart" uri="{C3380CC4-5D6E-409C-BE32-E72D297353CC}">
              <c16:uniqueId val="{00000000-0AE9-4240-BF11-2F9EB2C936F6}"/>
            </c:ext>
          </c:extLst>
        </c:ser>
        <c:ser>
          <c:idx val="1"/>
          <c:order val="1"/>
          <c:tx>
            <c:strRef>
              <c:f>'Data for Graph C'!$I$2</c:f>
              <c:strCache>
                <c:ptCount val="1"/>
                <c:pt idx="0">
                  <c:v>Ŝ_N.B</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C'!$I$3:$I$78</c:f>
              <c:numCache>
                <c:formatCode>0.00</c:formatCode>
                <c:ptCount val="76"/>
                <c:pt idx="40">
                  <c:v>2.1751377512598902</c:v>
                </c:pt>
                <c:pt idx="41">
                  <c:v>2.1457834434060872</c:v>
                </c:pt>
                <c:pt idx="42">
                  <c:v>2.1390317096360181</c:v>
                </c:pt>
                <c:pt idx="43">
                  <c:v>2.1308479887248115</c:v>
                </c:pt>
                <c:pt idx="44">
                  <c:v>2.1212876492329706</c:v>
                </c:pt>
                <c:pt idx="45">
                  <c:v>2.1103712689922784</c:v>
                </c:pt>
                <c:pt idx="46">
                  <c:v>2.0980635782272894</c:v>
                </c:pt>
                <c:pt idx="47">
                  <c:v>2.0842078001240081</c:v>
                </c:pt>
                <c:pt idx="48">
                  <c:v>2.0688276014353071</c:v>
                </c:pt>
                <c:pt idx="49">
                  <c:v>2.052298933773983</c:v>
                </c:pt>
                <c:pt idx="50">
                  <c:v>2.0341147062100604</c:v>
                </c:pt>
                <c:pt idx="51">
                  <c:v>2.0161840557177957</c:v>
                </c:pt>
                <c:pt idx="52">
                  <c:v>1.9982134198601469</c:v>
                </c:pt>
                <c:pt idx="53">
                  <c:v>1.9799924988517756</c:v>
                </c:pt>
                <c:pt idx="54">
                  <c:v>1.9620268501559222</c:v>
                </c:pt>
                <c:pt idx="55">
                  <c:v>1.9437959969632572</c:v>
                </c:pt>
                <c:pt idx="56">
                  <c:v>1.9257845040549428</c:v>
                </c:pt>
                <c:pt idx="57">
                  <c:v>1.9075060301249409</c:v>
                </c:pt>
                <c:pt idx="58">
                  <c:v>1.8893877598604778</c:v>
                </c:pt>
                <c:pt idx="59">
                  <c:v>1.8711945995934498</c:v>
                </c:pt>
                <c:pt idx="60">
                  <c:v>1.8529071530444658</c:v>
                </c:pt>
                <c:pt idx="61">
                  <c:v>1.8344933737388094</c:v>
                </c:pt>
                <c:pt idx="62">
                  <c:v>1.8344933737388092</c:v>
                </c:pt>
                <c:pt idx="63">
                  <c:v>1.8344933737388094</c:v>
                </c:pt>
                <c:pt idx="64">
                  <c:v>1.8344933737388096</c:v>
                </c:pt>
                <c:pt idx="65">
                  <c:v>1.8344933737388092</c:v>
                </c:pt>
                <c:pt idx="66">
                  <c:v>1.8344933737388094</c:v>
                </c:pt>
                <c:pt idx="67">
                  <c:v>1.8344933737388094</c:v>
                </c:pt>
                <c:pt idx="68">
                  <c:v>1.8344933737388094</c:v>
                </c:pt>
                <c:pt idx="69">
                  <c:v>1.8344933737388094</c:v>
                </c:pt>
                <c:pt idx="70">
                  <c:v>1.8344933737388094</c:v>
                </c:pt>
                <c:pt idx="71">
                  <c:v>1.8344933737388094</c:v>
                </c:pt>
                <c:pt idx="72">
                  <c:v>1.8344933737388094</c:v>
                </c:pt>
                <c:pt idx="73">
                  <c:v>1.8344933737388092</c:v>
                </c:pt>
                <c:pt idx="74">
                  <c:v>1.8344933737388094</c:v>
                </c:pt>
                <c:pt idx="75">
                  <c:v>1.8344933737388094</c:v>
                </c:pt>
              </c:numCache>
            </c:numRef>
          </c:val>
          <c:smooth val="0"/>
          <c:extLst>
            <c:ext xmlns:c16="http://schemas.microsoft.com/office/drawing/2014/chart" uri="{C3380CC4-5D6E-409C-BE32-E72D297353CC}">
              <c16:uniqueId val="{00000001-0AE9-4240-BF11-2F9EB2C936F6}"/>
            </c:ext>
          </c:extLst>
        </c:ser>
        <c:dLbls>
          <c:showLegendKey val="0"/>
          <c:showVal val="0"/>
          <c:showCatName val="0"/>
          <c:showSerName val="0"/>
          <c:showPercent val="0"/>
          <c:showBubbleSize val="0"/>
        </c:dLbls>
        <c:smooth val="0"/>
        <c:axId val="508727152"/>
        <c:axId val="508731464"/>
      </c:lineChart>
      <c:catAx>
        <c:axId val="508727152"/>
        <c:scaling>
          <c:orientation val="minMax"/>
        </c:scaling>
        <c:delete val="0"/>
        <c:axPos val="b"/>
        <c:numFmt formatCode="General" sourceLinked="0"/>
        <c:majorTickMark val="out"/>
        <c:minorTickMark val="none"/>
        <c:tickLblPos val="nextTo"/>
        <c:crossAx val="508731464"/>
        <c:crosses val="autoZero"/>
        <c:auto val="1"/>
        <c:lblAlgn val="ctr"/>
        <c:lblOffset val="100"/>
        <c:noMultiLvlLbl val="0"/>
      </c:catAx>
      <c:valAx>
        <c:axId val="508731464"/>
        <c:scaling>
          <c:orientation val="minMax"/>
          <c:min val="1.8"/>
        </c:scaling>
        <c:delete val="0"/>
        <c:axPos val="l"/>
        <c:majorGridlines/>
        <c:numFmt formatCode="0.0" sourceLinked="0"/>
        <c:majorTickMark val="out"/>
        <c:minorTickMark val="none"/>
        <c:tickLblPos val="nextTo"/>
        <c:crossAx val="508727152"/>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QC health</a:t>
            </a:r>
            <a:r>
              <a:rPr lang="en-US" sz="1100" baseline="0"/>
              <a:t> cost</a:t>
            </a:r>
            <a:endParaRPr lang="en-US" sz="1100"/>
          </a:p>
        </c:rich>
      </c:tx>
      <c:overlay val="0"/>
    </c:title>
    <c:autoTitleDeleted val="0"/>
    <c:plotArea>
      <c:layout/>
      <c:lineChart>
        <c:grouping val="standard"/>
        <c:varyColors val="0"/>
        <c:ser>
          <c:idx val="0"/>
          <c:order val="0"/>
          <c:tx>
            <c:strRef>
              <c:f>'Data for Graph C'!$J$2</c:f>
              <c:strCache>
                <c:ptCount val="1"/>
                <c:pt idx="0">
                  <c:v>S_QC.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C'!$J$3:$J$78</c:f>
              <c:numCache>
                <c:formatCode>0.00</c:formatCode>
                <c:ptCount val="76"/>
                <c:pt idx="0">
                  <c:v>27.696139538376386</c:v>
                </c:pt>
                <c:pt idx="1">
                  <c:v>27.581665907551773</c:v>
                </c:pt>
                <c:pt idx="2">
                  <c:v>27.188936041357152</c:v>
                </c:pt>
                <c:pt idx="3">
                  <c:v>27.279064096415052</c:v>
                </c:pt>
                <c:pt idx="4">
                  <c:v>26.863308765732967</c:v>
                </c:pt>
                <c:pt idx="5">
                  <c:v>26.398836574588959</c:v>
                </c:pt>
                <c:pt idx="6">
                  <c:v>26.212428573555879</c:v>
                </c:pt>
                <c:pt idx="7">
                  <c:v>25.652433027813061</c:v>
                </c:pt>
                <c:pt idx="8">
                  <c:v>25.486708864513545</c:v>
                </c:pt>
                <c:pt idx="9">
                  <c:v>25.348268136176056</c:v>
                </c:pt>
                <c:pt idx="10">
                  <c:v>25.179097910201758</c:v>
                </c:pt>
                <c:pt idx="11">
                  <c:v>24.314314415129644</c:v>
                </c:pt>
                <c:pt idx="12">
                  <c:v>24.083725730411686</c:v>
                </c:pt>
                <c:pt idx="13">
                  <c:v>24.095762718924554</c:v>
                </c:pt>
                <c:pt idx="14">
                  <c:v>23.692018559888652</c:v>
                </c:pt>
                <c:pt idx="15">
                  <c:v>23.534756665826343</c:v>
                </c:pt>
                <c:pt idx="16">
                  <c:v>23.754981041438519</c:v>
                </c:pt>
                <c:pt idx="17">
                  <c:v>23.591937538897138</c:v>
                </c:pt>
                <c:pt idx="18">
                  <c:v>23.662531985401333</c:v>
                </c:pt>
                <c:pt idx="19">
                  <c:v>23.750954101880048</c:v>
                </c:pt>
                <c:pt idx="20">
                  <c:v>23.598537113389153</c:v>
                </c:pt>
                <c:pt idx="21">
                  <c:v>23.100994899920792</c:v>
                </c:pt>
                <c:pt idx="22">
                  <c:v>22.880317234319598</c:v>
                </c:pt>
                <c:pt idx="23">
                  <c:v>22.787753242910387</c:v>
                </c:pt>
                <c:pt idx="24">
                  <c:v>22.299102527524443</c:v>
                </c:pt>
                <c:pt idx="25">
                  <c:v>21.987465650286246</c:v>
                </c:pt>
                <c:pt idx="26">
                  <c:v>22.002542438438898</c:v>
                </c:pt>
                <c:pt idx="27">
                  <c:v>21.685642115362832</c:v>
                </c:pt>
                <c:pt idx="28">
                  <c:v>21.41157651719481</c:v>
                </c:pt>
                <c:pt idx="29">
                  <c:v>21.151205317930906</c:v>
                </c:pt>
                <c:pt idx="30">
                  <c:v>21.050141897858136</c:v>
                </c:pt>
                <c:pt idx="31">
                  <c:v>20.964660104278444</c:v>
                </c:pt>
                <c:pt idx="32">
                  <c:v>20.932224015313228</c:v>
                </c:pt>
                <c:pt idx="33">
                  <c:v>20.885018531579266</c:v>
                </c:pt>
                <c:pt idx="34">
                  <c:v>21.038754547228042</c:v>
                </c:pt>
                <c:pt idx="35">
                  <c:v>21.001349086402797</c:v>
                </c:pt>
                <c:pt idx="36">
                  <c:v>21.044296628386959</c:v>
                </c:pt>
                <c:pt idx="37">
                  <c:v>21.149165887601388</c:v>
                </c:pt>
                <c:pt idx="38">
                  <c:v>21.48638819665193</c:v>
                </c:pt>
                <c:pt idx="39">
                  <c:v>21.465697046517036</c:v>
                </c:pt>
                <c:pt idx="40">
                  <c:v>21.387662012748709</c:v>
                </c:pt>
              </c:numCache>
            </c:numRef>
          </c:val>
          <c:smooth val="0"/>
          <c:extLst>
            <c:ext xmlns:c16="http://schemas.microsoft.com/office/drawing/2014/chart" uri="{C3380CC4-5D6E-409C-BE32-E72D297353CC}">
              <c16:uniqueId val="{00000000-6056-4AC8-9304-188934188170}"/>
            </c:ext>
          </c:extLst>
        </c:ser>
        <c:ser>
          <c:idx val="1"/>
          <c:order val="1"/>
          <c:tx>
            <c:strRef>
              <c:f>'Data for Graph C'!$K$2</c:f>
              <c:strCache>
                <c:ptCount val="1"/>
                <c:pt idx="0">
                  <c:v>Ŝ_QC</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C'!$K$3:$K$78</c:f>
              <c:numCache>
                <c:formatCode>0.00</c:formatCode>
                <c:ptCount val="76"/>
                <c:pt idx="40">
                  <c:v>21.387662012748709</c:v>
                </c:pt>
                <c:pt idx="41">
                  <c:v>21.253163436590501</c:v>
                </c:pt>
                <c:pt idx="42">
                  <c:v>21.194584729829526</c:v>
                </c:pt>
                <c:pt idx="43">
                  <c:v>21.135783271482108</c:v>
                </c:pt>
                <c:pt idx="44">
                  <c:v>21.076708176574844</c:v>
                </c:pt>
                <c:pt idx="45">
                  <c:v>21.016954848090098</c:v>
                </c:pt>
                <c:pt idx="46">
                  <c:v>20.956509070225138</c:v>
                </c:pt>
                <c:pt idx="47">
                  <c:v>20.895148600333773</c:v>
                </c:pt>
                <c:pt idx="48">
                  <c:v>20.833110027558224</c:v>
                </c:pt>
                <c:pt idx="49">
                  <c:v>20.770279974162705</c:v>
                </c:pt>
                <c:pt idx="50">
                  <c:v>20.706689568370351</c:v>
                </c:pt>
                <c:pt idx="51">
                  <c:v>20.642401347734722</c:v>
                </c:pt>
                <c:pt idx="52">
                  <c:v>20.576969941154967</c:v>
                </c:pt>
                <c:pt idx="53">
                  <c:v>20.510946799441989</c:v>
                </c:pt>
                <c:pt idx="54">
                  <c:v>20.444246579219097</c:v>
                </c:pt>
                <c:pt idx="55">
                  <c:v>20.377536679160091</c:v>
                </c:pt>
                <c:pt idx="56">
                  <c:v>20.310574910185579</c:v>
                </c:pt>
                <c:pt idx="57">
                  <c:v>20.243837296658601</c:v>
                </c:pt>
                <c:pt idx="58">
                  <c:v>20.177410598966553</c:v>
                </c:pt>
                <c:pt idx="59">
                  <c:v>20.111268658420496</c:v>
                </c:pt>
                <c:pt idx="60">
                  <c:v>20.045852900496353</c:v>
                </c:pt>
                <c:pt idx="61">
                  <c:v>19.980807435150652</c:v>
                </c:pt>
                <c:pt idx="62">
                  <c:v>19.980807435150652</c:v>
                </c:pt>
                <c:pt idx="63">
                  <c:v>19.980807435150652</c:v>
                </c:pt>
                <c:pt idx="64">
                  <c:v>19.980807435150652</c:v>
                </c:pt>
                <c:pt idx="65">
                  <c:v>19.980807435150652</c:v>
                </c:pt>
                <c:pt idx="66">
                  <c:v>19.980807435150648</c:v>
                </c:pt>
                <c:pt idx="67">
                  <c:v>19.980807435150652</c:v>
                </c:pt>
                <c:pt idx="68">
                  <c:v>19.980807435150652</c:v>
                </c:pt>
                <c:pt idx="69">
                  <c:v>19.980807435150652</c:v>
                </c:pt>
                <c:pt idx="70">
                  <c:v>19.980807435150652</c:v>
                </c:pt>
                <c:pt idx="71">
                  <c:v>19.980807435150655</c:v>
                </c:pt>
                <c:pt idx="72">
                  <c:v>19.980807435150652</c:v>
                </c:pt>
                <c:pt idx="73">
                  <c:v>19.980807435150652</c:v>
                </c:pt>
                <c:pt idx="74">
                  <c:v>19.980807435150652</c:v>
                </c:pt>
                <c:pt idx="75">
                  <c:v>19.980807435150652</c:v>
                </c:pt>
              </c:numCache>
            </c:numRef>
          </c:val>
          <c:smooth val="0"/>
          <c:extLst>
            <c:ext xmlns:c16="http://schemas.microsoft.com/office/drawing/2014/chart" uri="{C3380CC4-5D6E-409C-BE32-E72D297353CC}">
              <c16:uniqueId val="{00000001-6056-4AC8-9304-188934188170}"/>
            </c:ext>
          </c:extLst>
        </c:ser>
        <c:dLbls>
          <c:showLegendKey val="0"/>
          <c:showVal val="0"/>
          <c:showCatName val="0"/>
          <c:showSerName val="0"/>
          <c:showPercent val="0"/>
          <c:showBubbleSize val="0"/>
        </c:dLbls>
        <c:smooth val="0"/>
        <c:axId val="508732248"/>
        <c:axId val="508727544"/>
      </c:lineChart>
      <c:catAx>
        <c:axId val="508732248"/>
        <c:scaling>
          <c:orientation val="minMax"/>
        </c:scaling>
        <c:delete val="0"/>
        <c:axPos val="b"/>
        <c:numFmt formatCode="General" sourceLinked="0"/>
        <c:majorTickMark val="out"/>
        <c:minorTickMark val="none"/>
        <c:tickLblPos val="nextTo"/>
        <c:crossAx val="508727544"/>
        <c:crosses val="autoZero"/>
        <c:auto val="1"/>
        <c:lblAlgn val="ctr"/>
        <c:lblOffset val="100"/>
        <c:noMultiLvlLbl val="0"/>
      </c:catAx>
      <c:valAx>
        <c:axId val="508727544"/>
        <c:scaling>
          <c:orientation val="minMax"/>
          <c:min val="18"/>
        </c:scaling>
        <c:delete val="0"/>
        <c:axPos val="l"/>
        <c:majorGridlines/>
        <c:numFmt formatCode="0.0" sourceLinked="0"/>
        <c:majorTickMark val="out"/>
        <c:minorTickMark val="none"/>
        <c:tickLblPos val="nextTo"/>
        <c:crossAx val="508732248"/>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ON health</a:t>
            </a:r>
            <a:r>
              <a:rPr lang="en-US" sz="1100" baseline="0"/>
              <a:t> cost</a:t>
            </a:r>
            <a:endParaRPr lang="en-US" sz="1100"/>
          </a:p>
        </c:rich>
      </c:tx>
      <c:overlay val="0"/>
    </c:title>
    <c:autoTitleDeleted val="0"/>
    <c:plotArea>
      <c:layout/>
      <c:lineChart>
        <c:grouping val="standard"/>
        <c:varyColors val="0"/>
        <c:ser>
          <c:idx val="0"/>
          <c:order val="0"/>
          <c:tx>
            <c:strRef>
              <c:f>'Data for Graph C'!$L$2</c:f>
              <c:strCache>
                <c:ptCount val="1"/>
                <c:pt idx="0">
                  <c:v>S_ON</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C'!$L$3:$L$78</c:f>
              <c:numCache>
                <c:formatCode>0.00</c:formatCode>
                <c:ptCount val="76"/>
                <c:pt idx="0">
                  <c:v>36.254296645418613</c:v>
                </c:pt>
                <c:pt idx="1">
                  <c:v>35.878136377508284</c:v>
                </c:pt>
                <c:pt idx="2">
                  <c:v>35.757901253156383</c:v>
                </c:pt>
                <c:pt idx="3">
                  <c:v>35.493949663812735</c:v>
                </c:pt>
                <c:pt idx="4">
                  <c:v>35.096873848290066</c:v>
                </c:pt>
                <c:pt idx="5">
                  <c:v>34.235993897715666</c:v>
                </c:pt>
                <c:pt idx="6">
                  <c:v>33.881574507049706</c:v>
                </c:pt>
                <c:pt idx="7">
                  <c:v>33.95810916609566</c:v>
                </c:pt>
                <c:pt idx="8">
                  <c:v>34.813552185765644</c:v>
                </c:pt>
                <c:pt idx="9">
                  <c:v>35.614766447653132</c:v>
                </c:pt>
                <c:pt idx="10">
                  <c:v>36.249858767930803</c:v>
                </c:pt>
                <c:pt idx="11">
                  <c:v>37.143370213876601</c:v>
                </c:pt>
                <c:pt idx="12">
                  <c:v>38.184793887913344</c:v>
                </c:pt>
                <c:pt idx="13">
                  <c:v>38.892743808152574</c:v>
                </c:pt>
                <c:pt idx="14">
                  <c:v>39.166194036725798</c:v>
                </c:pt>
                <c:pt idx="15">
                  <c:v>38.95557578076663</c:v>
                </c:pt>
                <c:pt idx="16">
                  <c:v>39.427055180038245</c:v>
                </c:pt>
                <c:pt idx="17">
                  <c:v>39.475700684655898</c:v>
                </c:pt>
                <c:pt idx="18">
                  <c:v>39.255060884726269</c:v>
                </c:pt>
                <c:pt idx="19">
                  <c:v>39.296334889742617</c:v>
                </c:pt>
                <c:pt idx="20">
                  <c:v>39.450098445649267</c:v>
                </c:pt>
                <c:pt idx="21">
                  <c:v>39.548151826323021</c:v>
                </c:pt>
                <c:pt idx="22">
                  <c:v>39.109080931710324</c:v>
                </c:pt>
                <c:pt idx="23">
                  <c:v>39.403704674972687</c:v>
                </c:pt>
                <c:pt idx="24">
                  <c:v>39.17299964174542</c:v>
                </c:pt>
                <c:pt idx="25">
                  <c:v>39.590398853022194</c:v>
                </c:pt>
                <c:pt idx="26">
                  <c:v>38.984801312107386</c:v>
                </c:pt>
                <c:pt idx="27">
                  <c:v>39.462865812690545</c:v>
                </c:pt>
                <c:pt idx="28">
                  <c:v>40.12344901522097</c:v>
                </c:pt>
                <c:pt idx="29">
                  <c:v>40.482710157167062</c:v>
                </c:pt>
                <c:pt idx="30">
                  <c:v>40.32582122103873</c:v>
                </c:pt>
                <c:pt idx="31">
                  <c:v>39.88397153697084</c:v>
                </c:pt>
                <c:pt idx="32">
                  <c:v>39.928248071277686</c:v>
                </c:pt>
                <c:pt idx="33">
                  <c:v>39.449132909964888</c:v>
                </c:pt>
                <c:pt idx="34">
                  <c:v>39.404940202217524</c:v>
                </c:pt>
                <c:pt idx="35">
                  <c:v>38.718833153284507</c:v>
                </c:pt>
                <c:pt idx="36">
                  <c:v>38.493973932919076</c:v>
                </c:pt>
                <c:pt idx="37">
                  <c:v>38.132962741934527</c:v>
                </c:pt>
                <c:pt idx="38">
                  <c:v>38.018993920824066</c:v>
                </c:pt>
                <c:pt idx="39">
                  <c:v>37.564178814152314</c:v>
                </c:pt>
                <c:pt idx="40">
                  <c:v>37.312729956167246</c:v>
                </c:pt>
              </c:numCache>
            </c:numRef>
          </c:val>
          <c:smooth val="0"/>
          <c:extLst>
            <c:ext xmlns:c16="http://schemas.microsoft.com/office/drawing/2014/chart" uri="{C3380CC4-5D6E-409C-BE32-E72D297353CC}">
              <c16:uniqueId val="{00000000-9C60-44CF-86D5-D8481D9580B1}"/>
            </c:ext>
          </c:extLst>
        </c:ser>
        <c:ser>
          <c:idx val="1"/>
          <c:order val="1"/>
          <c:tx>
            <c:strRef>
              <c:f>'Data for Graph C'!$M$2</c:f>
              <c:strCache>
                <c:ptCount val="1"/>
                <c:pt idx="0">
                  <c:v>Ŝ_ON</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C'!$M$3:$M$78</c:f>
              <c:numCache>
                <c:formatCode>0.00</c:formatCode>
                <c:ptCount val="76"/>
                <c:pt idx="40">
                  <c:v>37.312729956167246</c:v>
                </c:pt>
                <c:pt idx="41">
                  <c:v>37.088156470240655</c:v>
                </c:pt>
                <c:pt idx="42">
                  <c:v>36.935621173656216</c:v>
                </c:pt>
                <c:pt idx="43">
                  <c:v>36.799127906984651</c:v>
                </c:pt>
                <c:pt idx="44">
                  <c:v>36.679504727576635</c:v>
                </c:pt>
                <c:pt idx="45">
                  <c:v>36.576443881279737</c:v>
                </c:pt>
                <c:pt idx="46">
                  <c:v>36.4901308517573</c:v>
                </c:pt>
                <c:pt idx="47">
                  <c:v>36.42133506289526</c:v>
                </c:pt>
                <c:pt idx="48">
                  <c:v>36.368912363566032</c:v>
                </c:pt>
                <c:pt idx="49">
                  <c:v>36.33370184017879</c:v>
                </c:pt>
                <c:pt idx="50">
                  <c:v>36.314699766170861</c:v>
                </c:pt>
                <c:pt idx="51">
                  <c:v>36.295977549289816</c:v>
                </c:pt>
                <c:pt idx="52">
                  <c:v>36.276209650204024</c:v>
                </c:pt>
                <c:pt idx="53">
                  <c:v>36.256141729254566</c:v>
                </c:pt>
                <c:pt idx="54">
                  <c:v>36.234950360167637</c:v>
                </c:pt>
                <c:pt idx="55">
                  <c:v>36.212669203705921</c:v>
                </c:pt>
                <c:pt idx="56">
                  <c:v>36.188697719565383</c:v>
                </c:pt>
                <c:pt idx="57">
                  <c:v>36.163776330375825</c:v>
                </c:pt>
                <c:pt idx="58">
                  <c:v>36.136567454871248</c:v>
                </c:pt>
                <c:pt idx="59">
                  <c:v>36.107713859486616</c:v>
                </c:pt>
                <c:pt idx="60">
                  <c:v>36.07714285060996</c:v>
                </c:pt>
                <c:pt idx="61">
                  <c:v>36.044730831794105</c:v>
                </c:pt>
                <c:pt idx="62">
                  <c:v>36.044730831794105</c:v>
                </c:pt>
                <c:pt idx="63">
                  <c:v>36.044730831794105</c:v>
                </c:pt>
                <c:pt idx="64">
                  <c:v>36.044730831794112</c:v>
                </c:pt>
                <c:pt idx="65">
                  <c:v>36.044730831794105</c:v>
                </c:pt>
                <c:pt idx="66">
                  <c:v>36.044730831794105</c:v>
                </c:pt>
                <c:pt idx="67">
                  <c:v>36.044730831794105</c:v>
                </c:pt>
                <c:pt idx="68">
                  <c:v>36.044730831794105</c:v>
                </c:pt>
                <c:pt idx="69">
                  <c:v>36.044730831794105</c:v>
                </c:pt>
                <c:pt idx="70">
                  <c:v>36.044730831794098</c:v>
                </c:pt>
                <c:pt idx="71">
                  <c:v>36.044730831794098</c:v>
                </c:pt>
                <c:pt idx="72">
                  <c:v>36.044730831794105</c:v>
                </c:pt>
                <c:pt idx="73">
                  <c:v>36.044730831794105</c:v>
                </c:pt>
                <c:pt idx="74">
                  <c:v>36.044730831794105</c:v>
                </c:pt>
                <c:pt idx="75">
                  <c:v>36.044730831794105</c:v>
                </c:pt>
              </c:numCache>
            </c:numRef>
          </c:val>
          <c:smooth val="0"/>
          <c:extLst>
            <c:ext xmlns:c16="http://schemas.microsoft.com/office/drawing/2014/chart" uri="{C3380CC4-5D6E-409C-BE32-E72D297353CC}">
              <c16:uniqueId val="{00000001-9C60-44CF-86D5-D8481D9580B1}"/>
            </c:ext>
          </c:extLst>
        </c:ser>
        <c:dLbls>
          <c:showLegendKey val="0"/>
          <c:showVal val="0"/>
          <c:showCatName val="0"/>
          <c:showSerName val="0"/>
          <c:showPercent val="0"/>
          <c:showBubbleSize val="0"/>
        </c:dLbls>
        <c:smooth val="0"/>
        <c:axId val="508727936"/>
        <c:axId val="508729504"/>
      </c:lineChart>
      <c:catAx>
        <c:axId val="508727936"/>
        <c:scaling>
          <c:orientation val="minMax"/>
        </c:scaling>
        <c:delete val="0"/>
        <c:axPos val="b"/>
        <c:numFmt formatCode="General" sourceLinked="0"/>
        <c:majorTickMark val="out"/>
        <c:minorTickMark val="none"/>
        <c:tickLblPos val="nextTo"/>
        <c:crossAx val="508729504"/>
        <c:crosses val="autoZero"/>
        <c:auto val="1"/>
        <c:lblAlgn val="ctr"/>
        <c:lblOffset val="100"/>
        <c:noMultiLvlLbl val="0"/>
      </c:catAx>
      <c:valAx>
        <c:axId val="508729504"/>
        <c:scaling>
          <c:orientation val="minMax"/>
          <c:min val="32"/>
        </c:scaling>
        <c:delete val="0"/>
        <c:axPos val="l"/>
        <c:majorGridlines/>
        <c:numFmt formatCode="0.0" sourceLinked="0"/>
        <c:majorTickMark val="out"/>
        <c:minorTickMark val="none"/>
        <c:tickLblPos val="nextTo"/>
        <c:crossAx val="50872793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MA health cost</a:t>
            </a:r>
          </a:p>
        </c:rich>
      </c:tx>
      <c:overlay val="0"/>
    </c:title>
    <c:autoTitleDeleted val="0"/>
    <c:plotArea>
      <c:layout/>
      <c:lineChart>
        <c:grouping val="standard"/>
        <c:varyColors val="0"/>
        <c:ser>
          <c:idx val="0"/>
          <c:order val="0"/>
          <c:tx>
            <c:strRef>
              <c:f>'Data for Graph C'!$N$2</c:f>
              <c:strCache>
                <c:ptCount val="1"/>
                <c:pt idx="0">
                  <c:v>S_MA</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C'!$N$3:$N$78</c:f>
              <c:numCache>
                <c:formatCode>0.00</c:formatCode>
                <c:ptCount val="76"/>
                <c:pt idx="0">
                  <c:v>4.4783552335309382</c:v>
                </c:pt>
                <c:pt idx="1">
                  <c:v>4.4796753401907434</c:v>
                </c:pt>
                <c:pt idx="2">
                  <c:v>4.5695078704057588</c:v>
                </c:pt>
                <c:pt idx="3">
                  <c:v>4.3785202661228642</c:v>
                </c:pt>
                <c:pt idx="4">
                  <c:v>4.2949037850058165</c:v>
                </c:pt>
                <c:pt idx="5">
                  <c:v>4.3564453625139326</c:v>
                </c:pt>
                <c:pt idx="6">
                  <c:v>4.3888110722216389</c:v>
                </c:pt>
                <c:pt idx="7">
                  <c:v>4.3307265639561905</c:v>
                </c:pt>
                <c:pt idx="8">
                  <c:v>4.3438677345792271</c:v>
                </c:pt>
                <c:pt idx="9">
                  <c:v>4.3328966753229619</c:v>
                </c:pt>
                <c:pt idx="10">
                  <c:v>4.333312812235647</c:v>
                </c:pt>
                <c:pt idx="11">
                  <c:v>4.3603938560771969</c:v>
                </c:pt>
                <c:pt idx="12">
                  <c:v>4.232119423276826</c:v>
                </c:pt>
                <c:pt idx="13">
                  <c:v>4.0612876656528281</c:v>
                </c:pt>
                <c:pt idx="14">
                  <c:v>4.0242190968145826</c:v>
                </c:pt>
                <c:pt idx="15">
                  <c:v>4.0665082352975457</c:v>
                </c:pt>
                <c:pt idx="16">
                  <c:v>3.8773403843893504</c:v>
                </c:pt>
                <c:pt idx="17">
                  <c:v>3.8679765816440463</c:v>
                </c:pt>
                <c:pt idx="18">
                  <c:v>3.8439161897136911</c:v>
                </c:pt>
                <c:pt idx="19">
                  <c:v>3.8339429529464875</c:v>
                </c:pt>
                <c:pt idx="20">
                  <c:v>3.9272163818530945</c:v>
                </c:pt>
                <c:pt idx="21">
                  <c:v>3.9584262307594154</c:v>
                </c:pt>
                <c:pt idx="22">
                  <c:v>3.9376058462594723</c:v>
                </c:pt>
                <c:pt idx="23">
                  <c:v>3.9091968789989489</c:v>
                </c:pt>
                <c:pt idx="24">
                  <c:v>4.0907561727594262</c:v>
                </c:pt>
                <c:pt idx="25">
                  <c:v>4.120990280256704</c:v>
                </c:pt>
                <c:pt idx="26">
                  <c:v>4.0874308797679779</c:v>
                </c:pt>
                <c:pt idx="27">
                  <c:v>4.0044479848980119</c:v>
                </c:pt>
                <c:pt idx="28">
                  <c:v>3.9868906038600564</c:v>
                </c:pt>
                <c:pt idx="29">
                  <c:v>3.9790385341282617</c:v>
                </c:pt>
                <c:pt idx="30">
                  <c:v>4.0074985044504148</c:v>
                </c:pt>
                <c:pt idx="31">
                  <c:v>3.9679159439641518</c:v>
                </c:pt>
                <c:pt idx="32">
                  <c:v>3.9228706157522222</c:v>
                </c:pt>
                <c:pt idx="33">
                  <c:v>3.9242147206880018</c:v>
                </c:pt>
                <c:pt idx="34">
                  <c:v>4.0124951217012637</c:v>
                </c:pt>
                <c:pt idx="35">
                  <c:v>3.980098815413867</c:v>
                </c:pt>
                <c:pt idx="36">
                  <c:v>3.9672901085682861</c:v>
                </c:pt>
                <c:pt idx="37">
                  <c:v>4.0561324673486867</c:v>
                </c:pt>
                <c:pt idx="38">
                  <c:v>4.0508577211100443</c:v>
                </c:pt>
                <c:pt idx="39">
                  <c:v>4.0317019585020555</c:v>
                </c:pt>
                <c:pt idx="40">
                  <c:v>4.0941401841773724</c:v>
                </c:pt>
              </c:numCache>
            </c:numRef>
          </c:val>
          <c:smooth val="0"/>
          <c:extLst>
            <c:ext xmlns:c16="http://schemas.microsoft.com/office/drawing/2014/chart" uri="{C3380CC4-5D6E-409C-BE32-E72D297353CC}">
              <c16:uniqueId val="{00000000-25AA-4CEE-BA3A-3C20D15ADE7E}"/>
            </c:ext>
          </c:extLst>
        </c:ser>
        <c:ser>
          <c:idx val="1"/>
          <c:order val="1"/>
          <c:tx>
            <c:strRef>
              <c:f>'Data for Graph C'!$O$2</c:f>
              <c:strCache>
                <c:ptCount val="1"/>
                <c:pt idx="0">
                  <c:v>Ŝ_MA</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C'!$O$3:$O$78</c:f>
              <c:numCache>
                <c:formatCode>0.00</c:formatCode>
                <c:ptCount val="76"/>
                <c:pt idx="40">
                  <c:v>4.0941401841773724</c:v>
                </c:pt>
                <c:pt idx="41">
                  <c:v>4.1056216946320383</c:v>
                </c:pt>
                <c:pt idx="42">
                  <c:v>4.1056216946320383</c:v>
                </c:pt>
                <c:pt idx="43">
                  <c:v>4.1056216946320383</c:v>
                </c:pt>
                <c:pt idx="44">
                  <c:v>4.1056216946320383</c:v>
                </c:pt>
                <c:pt idx="45">
                  <c:v>4.1056216946320383</c:v>
                </c:pt>
                <c:pt idx="46">
                  <c:v>4.1056216946320383</c:v>
                </c:pt>
                <c:pt idx="47">
                  <c:v>4.1056216946320383</c:v>
                </c:pt>
                <c:pt idx="48">
                  <c:v>4.1056216946320383</c:v>
                </c:pt>
                <c:pt idx="49">
                  <c:v>4.1056216946320383</c:v>
                </c:pt>
                <c:pt idx="50">
                  <c:v>4.1056216946320383</c:v>
                </c:pt>
                <c:pt idx="51">
                  <c:v>4.1056216946320383</c:v>
                </c:pt>
                <c:pt idx="52">
                  <c:v>4.1056216946320383</c:v>
                </c:pt>
                <c:pt idx="53">
                  <c:v>4.1056216946320383</c:v>
                </c:pt>
                <c:pt idx="54">
                  <c:v>4.1056216946320383</c:v>
                </c:pt>
                <c:pt idx="55">
                  <c:v>4.1056216946320383</c:v>
                </c:pt>
                <c:pt idx="56">
                  <c:v>4.1056216946320383</c:v>
                </c:pt>
                <c:pt idx="57">
                  <c:v>4.1056216946320383</c:v>
                </c:pt>
                <c:pt idx="58">
                  <c:v>4.1056216946320383</c:v>
                </c:pt>
                <c:pt idx="59">
                  <c:v>4.1056216946320383</c:v>
                </c:pt>
                <c:pt idx="60">
                  <c:v>4.1056216946320383</c:v>
                </c:pt>
                <c:pt idx="61">
                  <c:v>4.1056216946320383</c:v>
                </c:pt>
                <c:pt idx="62">
                  <c:v>4.1056216946320383</c:v>
                </c:pt>
                <c:pt idx="63">
                  <c:v>4.1056216946320383</c:v>
                </c:pt>
                <c:pt idx="64">
                  <c:v>4.1056216946320383</c:v>
                </c:pt>
                <c:pt idx="65">
                  <c:v>4.1056216946320383</c:v>
                </c:pt>
                <c:pt idx="66">
                  <c:v>4.1056216946320383</c:v>
                </c:pt>
                <c:pt idx="67">
                  <c:v>4.1056216946320383</c:v>
                </c:pt>
                <c:pt idx="68">
                  <c:v>4.1056216946320383</c:v>
                </c:pt>
                <c:pt idx="69">
                  <c:v>4.1056216946320383</c:v>
                </c:pt>
                <c:pt idx="70">
                  <c:v>4.1056216946320383</c:v>
                </c:pt>
                <c:pt idx="71">
                  <c:v>4.1056216946320383</c:v>
                </c:pt>
                <c:pt idx="72">
                  <c:v>4.1056216946320383</c:v>
                </c:pt>
                <c:pt idx="73">
                  <c:v>4.1056216946320383</c:v>
                </c:pt>
                <c:pt idx="74">
                  <c:v>4.1056216946320383</c:v>
                </c:pt>
                <c:pt idx="75">
                  <c:v>4.1056216946320383</c:v>
                </c:pt>
              </c:numCache>
            </c:numRef>
          </c:val>
          <c:smooth val="0"/>
          <c:extLst>
            <c:ext xmlns:c16="http://schemas.microsoft.com/office/drawing/2014/chart" uri="{C3380CC4-5D6E-409C-BE32-E72D297353CC}">
              <c16:uniqueId val="{00000001-25AA-4CEE-BA3A-3C20D15ADE7E}"/>
            </c:ext>
          </c:extLst>
        </c:ser>
        <c:dLbls>
          <c:showLegendKey val="0"/>
          <c:showVal val="0"/>
          <c:showCatName val="0"/>
          <c:showSerName val="0"/>
          <c:showPercent val="0"/>
          <c:showBubbleSize val="0"/>
        </c:dLbls>
        <c:smooth val="0"/>
        <c:axId val="508730680"/>
        <c:axId val="511384864"/>
      </c:lineChart>
      <c:catAx>
        <c:axId val="508730680"/>
        <c:scaling>
          <c:orientation val="minMax"/>
        </c:scaling>
        <c:delete val="0"/>
        <c:axPos val="b"/>
        <c:numFmt formatCode="General" sourceLinked="0"/>
        <c:majorTickMark val="out"/>
        <c:minorTickMark val="none"/>
        <c:tickLblPos val="nextTo"/>
        <c:crossAx val="511384864"/>
        <c:crosses val="autoZero"/>
        <c:auto val="1"/>
        <c:lblAlgn val="ctr"/>
        <c:lblOffset val="100"/>
        <c:noMultiLvlLbl val="0"/>
      </c:catAx>
      <c:valAx>
        <c:axId val="511384864"/>
        <c:scaling>
          <c:orientation val="minMax"/>
          <c:min val="3.6"/>
        </c:scaling>
        <c:delete val="0"/>
        <c:axPos val="l"/>
        <c:majorGridlines/>
        <c:numFmt formatCode="0.0" sourceLinked="0"/>
        <c:majorTickMark val="out"/>
        <c:minorTickMark val="none"/>
        <c:tickLblPos val="nextTo"/>
        <c:crossAx val="508730680"/>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SK health cost</a:t>
            </a:r>
          </a:p>
        </c:rich>
      </c:tx>
      <c:layout>
        <c:manualLayout>
          <c:xMode val="edge"/>
          <c:yMode val="edge"/>
          <c:x val="0.29905456901070288"/>
          <c:y val="4.1666469035168775E-2"/>
        </c:manualLayout>
      </c:layout>
      <c:overlay val="0"/>
    </c:title>
    <c:autoTitleDeleted val="0"/>
    <c:plotArea>
      <c:layout/>
      <c:lineChart>
        <c:grouping val="standard"/>
        <c:varyColors val="0"/>
        <c:ser>
          <c:idx val="0"/>
          <c:order val="0"/>
          <c:tx>
            <c:strRef>
              <c:f>'Data for Graph C'!$P$2</c:f>
              <c:strCache>
                <c:ptCount val="1"/>
                <c:pt idx="0">
                  <c:v>S_SK</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C'!$P$3:$P$78</c:f>
              <c:numCache>
                <c:formatCode>0.00</c:formatCode>
                <c:ptCount val="76"/>
                <c:pt idx="0">
                  <c:v>3.6165354062519821</c:v>
                </c:pt>
                <c:pt idx="1">
                  <c:v>3.7035476655980495</c:v>
                </c:pt>
                <c:pt idx="2">
                  <c:v>3.8017315913026204</c:v>
                </c:pt>
                <c:pt idx="3">
                  <c:v>3.6382217591667834</c:v>
                </c:pt>
                <c:pt idx="4">
                  <c:v>3.6696882478975734</c:v>
                </c:pt>
                <c:pt idx="5">
                  <c:v>3.6580372595922257</c:v>
                </c:pt>
                <c:pt idx="6">
                  <c:v>3.6116327150844221</c:v>
                </c:pt>
                <c:pt idx="7">
                  <c:v>3.6735840176324168</c:v>
                </c:pt>
                <c:pt idx="8">
                  <c:v>3.6946291528003168</c:v>
                </c:pt>
                <c:pt idx="9">
                  <c:v>3.7322022284840877</c:v>
                </c:pt>
                <c:pt idx="10">
                  <c:v>3.8370050220095293</c:v>
                </c:pt>
                <c:pt idx="11">
                  <c:v>3.9310240536579575</c:v>
                </c:pt>
                <c:pt idx="12">
                  <c:v>3.7781825193544569</c:v>
                </c:pt>
                <c:pt idx="13">
                  <c:v>3.6060477834690854</c:v>
                </c:pt>
                <c:pt idx="14">
                  <c:v>3.6595395961841706</c:v>
                </c:pt>
                <c:pt idx="15">
                  <c:v>3.6864803135055997</c:v>
                </c:pt>
                <c:pt idx="16">
                  <c:v>3.4917354136841356</c:v>
                </c:pt>
                <c:pt idx="17">
                  <c:v>3.3289109535821502</c:v>
                </c:pt>
                <c:pt idx="18">
                  <c:v>3.2186179488561137</c:v>
                </c:pt>
                <c:pt idx="19">
                  <c:v>3.2602923880562136</c:v>
                </c:pt>
                <c:pt idx="20">
                  <c:v>3.2898204845478798</c:v>
                </c:pt>
                <c:pt idx="21">
                  <c:v>3.3163936356106283</c:v>
                </c:pt>
                <c:pt idx="22">
                  <c:v>3.3732999167993238</c:v>
                </c:pt>
                <c:pt idx="23">
                  <c:v>3.3047278980517971</c:v>
                </c:pt>
                <c:pt idx="24">
                  <c:v>3.2961168708187945</c:v>
                </c:pt>
                <c:pt idx="25">
                  <c:v>3.2106175357511146</c:v>
                </c:pt>
                <c:pt idx="26">
                  <c:v>3.2376277816101515</c:v>
                </c:pt>
                <c:pt idx="27">
                  <c:v>3.1635986712031641</c:v>
                </c:pt>
                <c:pt idx="28">
                  <c:v>3.1478205234867058</c:v>
                </c:pt>
                <c:pt idx="29">
                  <c:v>3.1505385614424828</c:v>
                </c:pt>
                <c:pt idx="30">
                  <c:v>3.1679891442318411</c:v>
                </c:pt>
                <c:pt idx="31">
                  <c:v>3.1790946505079258</c:v>
                </c:pt>
                <c:pt idx="32">
                  <c:v>3.2017754511327663</c:v>
                </c:pt>
                <c:pt idx="33">
                  <c:v>3.1802318693211431</c:v>
                </c:pt>
                <c:pt idx="34">
                  <c:v>3.2118490782010616</c:v>
                </c:pt>
                <c:pt idx="35">
                  <c:v>3.2567436280504096</c:v>
                </c:pt>
                <c:pt idx="36">
                  <c:v>3.331736227144487</c:v>
                </c:pt>
                <c:pt idx="37">
                  <c:v>3.3273993594574147</c:v>
                </c:pt>
                <c:pt idx="38">
                  <c:v>3.4307767072300184</c:v>
                </c:pt>
                <c:pt idx="39">
                  <c:v>3.4461967528821158</c:v>
                </c:pt>
                <c:pt idx="40">
                  <c:v>3.4560166645177004</c:v>
                </c:pt>
              </c:numCache>
            </c:numRef>
          </c:val>
          <c:smooth val="0"/>
          <c:extLst>
            <c:ext xmlns:c16="http://schemas.microsoft.com/office/drawing/2014/chart" uri="{C3380CC4-5D6E-409C-BE32-E72D297353CC}">
              <c16:uniqueId val="{00000000-80D3-462A-8723-4E86CE45599A}"/>
            </c:ext>
          </c:extLst>
        </c:ser>
        <c:ser>
          <c:idx val="1"/>
          <c:order val="1"/>
          <c:tx>
            <c:strRef>
              <c:f>'Data for Graph C'!$Q$2</c:f>
              <c:strCache>
                <c:ptCount val="1"/>
                <c:pt idx="0">
                  <c:v>Ŝ_SK</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C'!$Q$3:$Q$78</c:f>
              <c:numCache>
                <c:formatCode>0.00</c:formatCode>
                <c:ptCount val="76"/>
                <c:pt idx="40">
                  <c:v>3.4560166645177004</c:v>
                </c:pt>
                <c:pt idx="41">
                  <c:v>3.4375588853941292</c:v>
                </c:pt>
                <c:pt idx="42">
                  <c:v>3.4487976106982452</c:v>
                </c:pt>
                <c:pt idx="43">
                  <c:v>3.4580509854459334</c:v>
                </c:pt>
                <c:pt idx="44">
                  <c:v>3.4650746212180352</c:v>
                </c:pt>
                <c:pt idx="45">
                  <c:v>3.4698664762948082</c:v>
                </c:pt>
                <c:pt idx="46">
                  <c:v>3.4726217317008174</c:v>
                </c:pt>
                <c:pt idx="47">
                  <c:v>3.4729122281736586</c:v>
                </c:pt>
                <c:pt idx="48">
                  <c:v>3.4707380019120961</c:v>
                </c:pt>
                <c:pt idx="49">
                  <c:v>3.4665246489524355</c:v>
                </c:pt>
                <c:pt idx="50">
                  <c:v>3.4602773353069436</c:v>
                </c:pt>
                <c:pt idx="51">
                  <c:v>3.4536553198179831</c:v>
                </c:pt>
                <c:pt idx="52">
                  <c:v>3.4471816940530116</c:v>
                </c:pt>
                <c:pt idx="53">
                  <c:v>3.4409418216843761</c:v>
                </c:pt>
                <c:pt idx="54">
                  <c:v>3.4346434769267478</c:v>
                </c:pt>
                <c:pt idx="55">
                  <c:v>3.4282872887992601</c:v>
                </c:pt>
                <c:pt idx="56">
                  <c:v>3.4221027841136178</c:v>
                </c:pt>
                <c:pt idx="57">
                  <c:v>3.4161300961774224</c:v>
                </c:pt>
                <c:pt idx="58">
                  <c:v>3.4102351327232179</c:v>
                </c:pt>
                <c:pt idx="59">
                  <c:v>3.4044505737158937</c:v>
                </c:pt>
                <c:pt idx="60">
                  <c:v>3.398742492299867</c:v>
                </c:pt>
                <c:pt idx="61">
                  <c:v>3.3930526356115456</c:v>
                </c:pt>
                <c:pt idx="62">
                  <c:v>3.3930526356115447</c:v>
                </c:pt>
                <c:pt idx="63">
                  <c:v>3.3930526356115456</c:v>
                </c:pt>
                <c:pt idx="64">
                  <c:v>3.393052635611546</c:v>
                </c:pt>
                <c:pt idx="65">
                  <c:v>3.3930526356115456</c:v>
                </c:pt>
                <c:pt idx="66">
                  <c:v>3.3930526356115456</c:v>
                </c:pt>
                <c:pt idx="67">
                  <c:v>3.3930526356115465</c:v>
                </c:pt>
                <c:pt idx="68">
                  <c:v>3.3930526356115465</c:v>
                </c:pt>
                <c:pt idx="69">
                  <c:v>3.3930526356115451</c:v>
                </c:pt>
                <c:pt idx="70">
                  <c:v>3.3930526356115456</c:v>
                </c:pt>
                <c:pt idx="71">
                  <c:v>3.3930526356115456</c:v>
                </c:pt>
                <c:pt idx="72">
                  <c:v>3.3930526356115451</c:v>
                </c:pt>
                <c:pt idx="73">
                  <c:v>3.3930526356115456</c:v>
                </c:pt>
                <c:pt idx="74">
                  <c:v>3.3930526356115465</c:v>
                </c:pt>
                <c:pt idx="75">
                  <c:v>3.3930526356115451</c:v>
                </c:pt>
              </c:numCache>
            </c:numRef>
          </c:val>
          <c:smooth val="0"/>
          <c:extLst>
            <c:ext xmlns:c16="http://schemas.microsoft.com/office/drawing/2014/chart" uri="{C3380CC4-5D6E-409C-BE32-E72D297353CC}">
              <c16:uniqueId val="{00000001-80D3-462A-8723-4E86CE45599A}"/>
            </c:ext>
          </c:extLst>
        </c:ser>
        <c:dLbls>
          <c:showLegendKey val="0"/>
          <c:showVal val="0"/>
          <c:showCatName val="0"/>
          <c:showSerName val="0"/>
          <c:showPercent val="0"/>
          <c:showBubbleSize val="0"/>
        </c:dLbls>
        <c:smooth val="0"/>
        <c:axId val="511386432"/>
        <c:axId val="511382512"/>
      </c:lineChart>
      <c:catAx>
        <c:axId val="511386432"/>
        <c:scaling>
          <c:orientation val="minMax"/>
        </c:scaling>
        <c:delete val="0"/>
        <c:axPos val="b"/>
        <c:numFmt formatCode="General" sourceLinked="0"/>
        <c:majorTickMark val="out"/>
        <c:minorTickMark val="none"/>
        <c:tickLblPos val="nextTo"/>
        <c:crossAx val="511382512"/>
        <c:crosses val="autoZero"/>
        <c:auto val="1"/>
        <c:lblAlgn val="ctr"/>
        <c:lblOffset val="100"/>
        <c:noMultiLvlLbl val="0"/>
      </c:catAx>
      <c:valAx>
        <c:axId val="511382512"/>
        <c:scaling>
          <c:orientation val="minMax"/>
          <c:min val="3"/>
        </c:scaling>
        <c:delete val="0"/>
        <c:axPos val="l"/>
        <c:majorGridlines/>
        <c:numFmt formatCode="0.00" sourceLinked="1"/>
        <c:majorTickMark val="out"/>
        <c:minorTickMark val="none"/>
        <c:tickLblPos val="nextTo"/>
        <c:crossAx val="51138643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AB health cost</a:t>
            </a:r>
            <a:endParaRPr lang="en-US" sz="1100"/>
          </a:p>
        </c:rich>
      </c:tx>
      <c:overlay val="0"/>
    </c:title>
    <c:autoTitleDeleted val="0"/>
    <c:plotArea>
      <c:layout/>
      <c:lineChart>
        <c:grouping val="standard"/>
        <c:varyColors val="0"/>
        <c:ser>
          <c:idx val="0"/>
          <c:order val="0"/>
          <c:tx>
            <c:strRef>
              <c:f>'Data for Graph C'!$R$2</c:f>
              <c:strCache>
                <c:ptCount val="1"/>
                <c:pt idx="0">
                  <c:v>S_AB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C'!$R$3:$R$78</c:f>
              <c:numCache>
                <c:formatCode>0.00</c:formatCode>
                <c:ptCount val="76"/>
                <c:pt idx="0">
                  <c:v>8.1343371504003574</c:v>
                </c:pt>
                <c:pt idx="1">
                  <c:v>8.2485183749569195</c:v>
                </c:pt>
                <c:pt idx="2">
                  <c:v>8.2337805583718051</c:v>
                </c:pt>
                <c:pt idx="3">
                  <c:v>8.5659224704979611</c:v>
                </c:pt>
                <c:pt idx="4">
                  <c:v>9.2905011829524113</c:v>
                </c:pt>
                <c:pt idx="5">
                  <c:v>9.6559020392499981</c:v>
                </c:pt>
                <c:pt idx="6">
                  <c:v>9.9849052023010358</c:v>
                </c:pt>
                <c:pt idx="7">
                  <c:v>10.896439804429818</c:v>
                </c:pt>
                <c:pt idx="8">
                  <c:v>10.641122994072907</c:v>
                </c:pt>
                <c:pt idx="9">
                  <c:v>10.244712775270184</c:v>
                </c:pt>
                <c:pt idx="10">
                  <c:v>10.216292601695676</c:v>
                </c:pt>
                <c:pt idx="11">
                  <c:v>10.264578151188747</c:v>
                </c:pt>
                <c:pt idx="12">
                  <c:v>9.6173708901423733</c:v>
                </c:pt>
                <c:pt idx="13">
                  <c:v>9.4791547159935412</c:v>
                </c:pt>
                <c:pt idx="14">
                  <c:v>9.5367640328236352</c:v>
                </c:pt>
                <c:pt idx="15">
                  <c:v>9.410937614198458</c:v>
                </c:pt>
                <c:pt idx="16">
                  <c:v>9.1251890957124306</c:v>
                </c:pt>
                <c:pt idx="17">
                  <c:v>9.2058969948899954</c:v>
                </c:pt>
                <c:pt idx="18">
                  <c:v>9.1170544540599288</c:v>
                </c:pt>
                <c:pt idx="19">
                  <c:v>8.6296823219226422</c:v>
                </c:pt>
                <c:pt idx="20">
                  <c:v>8.2067544644161945</c:v>
                </c:pt>
                <c:pt idx="21">
                  <c:v>8.4182691191058208</c:v>
                </c:pt>
                <c:pt idx="22">
                  <c:v>8.9941714826800219</c:v>
                </c:pt>
                <c:pt idx="23">
                  <c:v>9.0639610538042099</c:v>
                </c:pt>
                <c:pt idx="24">
                  <c:v>9.6185247604339583</c:v>
                </c:pt>
                <c:pt idx="25">
                  <c:v>9.7371260823343331</c:v>
                </c:pt>
                <c:pt idx="26">
                  <c:v>10.22602770587573</c:v>
                </c:pt>
                <c:pt idx="27">
                  <c:v>10.250375828088911</c:v>
                </c:pt>
                <c:pt idx="28">
                  <c:v>10.219742849879754</c:v>
                </c:pt>
                <c:pt idx="29">
                  <c:v>10.514874902407419</c:v>
                </c:pt>
                <c:pt idx="30">
                  <c:v>10.821019462360097</c:v>
                </c:pt>
                <c:pt idx="31">
                  <c:v>11.28153141832694</c:v>
                </c:pt>
                <c:pt idx="32">
                  <c:v>11.536073046142507</c:v>
                </c:pt>
                <c:pt idx="33">
                  <c:v>11.862227229304732</c:v>
                </c:pt>
                <c:pt idx="34">
                  <c:v>11.831901514228495</c:v>
                </c:pt>
                <c:pt idx="35">
                  <c:v>12.399512379370993</c:v>
                </c:pt>
                <c:pt idx="36">
                  <c:v>12.386772275476345</c:v>
                </c:pt>
                <c:pt idx="37">
                  <c:v>12.550614792349958</c:v>
                </c:pt>
                <c:pt idx="38">
                  <c:v>12.782674999614507</c:v>
                </c:pt>
                <c:pt idx="39">
                  <c:v>13.299503424002243</c:v>
                </c:pt>
                <c:pt idx="40">
                  <c:v>13.35198944683</c:v>
                </c:pt>
              </c:numCache>
            </c:numRef>
          </c:val>
          <c:smooth val="0"/>
          <c:extLst>
            <c:ext xmlns:c16="http://schemas.microsoft.com/office/drawing/2014/chart" uri="{C3380CC4-5D6E-409C-BE32-E72D297353CC}">
              <c16:uniqueId val="{00000000-13EE-469E-B389-98B47ECC6DC4}"/>
            </c:ext>
          </c:extLst>
        </c:ser>
        <c:ser>
          <c:idx val="1"/>
          <c:order val="1"/>
          <c:tx>
            <c:strRef>
              <c:f>'Data for Graph C'!$S$2</c:f>
              <c:strCache>
                <c:ptCount val="1"/>
                <c:pt idx="0">
                  <c:v>Ŝ_AB</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C'!$S$3:$S$78</c:f>
              <c:numCache>
                <c:formatCode>0.00</c:formatCode>
                <c:ptCount val="76"/>
                <c:pt idx="40">
                  <c:v>13.35198944683</c:v>
                </c:pt>
                <c:pt idx="41">
                  <c:v>13.818738388451926</c:v>
                </c:pt>
                <c:pt idx="42">
                  <c:v>14.045058486023365</c:v>
                </c:pt>
                <c:pt idx="43">
                  <c:v>14.260333016692373</c:v>
                </c:pt>
                <c:pt idx="44">
                  <c:v>14.464314382573971</c:v>
                </c:pt>
                <c:pt idx="45">
                  <c:v>14.656235020528127</c:v>
                </c:pt>
                <c:pt idx="46">
                  <c:v>14.835865000961693</c:v>
                </c:pt>
                <c:pt idx="47">
                  <c:v>15.003116466593141</c:v>
                </c:pt>
                <c:pt idx="48">
                  <c:v>15.157555551133324</c:v>
                </c:pt>
                <c:pt idx="49">
                  <c:v>15.299684855040487</c:v>
                </c:pt>
                <c:pt idx="50">
                  <c:v>15.428565672420158</c:v>
                </c:pt>
                <c:pt idx="51">
                  <c:v>15.558305939443596</c:v>
                </c:pt>
                <c:pt idx="52">
                  <c:v>15.688758880120401</c:v>
                </c:pt>
                <c:pt idx="53">
                  <c:v>15.820071193458913</c:v>
                </c:pt>
                <c:pt idx="54">
                  <c:v>15.952780229259176</c:v>
                </c:pt>
                <c:pt idx="55">
                  <c:v>16.086619771180068</c:v>
                </c:pt>
                <c:pt idx="56">
                  <c:v>16.221714056226961</c:v>
                </c:pt>
                <c:pt idx="57">
                  <c:v>16.358574130678008</c:v>
                </c:pt>
                <c:pt idx="58">
                  <c:v>16.49686815784791</c:v>
                </c:pt>
                <c:pt idx="59">
                  <c:v>16.636494306005858</c:v>
                </c:pt>
                <c:pt idx="60">
                  <c:v>16.777858007450412</c:v>
                </c:pt>
                <c:pt idx="61">
                  <c:v>16.920950082176329</c:v>
                </c:pt>
                <c:pt idx="62">
                  <c:v>16.920950082176329</c:v>
                </c:pt>
                <c:pt idx="63">
                  <c:v>16.920950082176329</c:v>
                </c:pt>
                <c:pt idx="64">
                  <c:v>16.920950082176333</c:v>
                </c:pt>
                <c:pt idx="65">
                  <c:v>16.920950082176329</c:v>
                </c:pt>
                <c:pt idx="66">
                  <c:v>16.920950082176333</c:v>
                </c:pt>
                <c:pt idx="67">
                  <c:v>16.920950082176333</c:v>
                </c:pt>
                <c:pt idx="68">
                  <c:v>16.920950082176329</c:v>
                </c:pt>
                <c:pt idx="69">
                  <c:v>16.920950082176329</c:v>
                </c:pt>
                <c:pt idx="70">
                  <c:v>16.920950082176333</c:v>
                </c:pt>
                <c:pt idx="71">
                  <c:v>16.920950082176333</c:v>
                </c:pt>
                <c:pt idx="72">
                  <c:v>16.920950082176333</c:v>
                </c:pt>
                <c:pt idx="73">
                  <c:v>16.920950082176329</c:v>
                </c:pt>
                <c:pt idx="74">
                  <c:v>16.920950082176329</c:v>
                </c:pt>
                <c:pt idx="75">
                  <c:v>16.920950082176329</c:v>
                </c:pt>
              </c:numCache>
            </c:numRef>
          </c:val>
          <c:smooth val="0"/>
          <c:extLst>
            <c:ext xmlns:c16="http://schemas.microsoft.com/office/drawing/2014/chart" uri="{C3380CC4-5D6E-409C-BE32-E72D297353CC}">
              <c16:uniqueId val="{00000001-13EE-469E-B389-98B47ECC6DC4}"/>
            </c:ext>
          </c:extLst>
        </c:ser>
        <c:dLbls>
          <c:showLegendKey val="0"/>
          <c:showVal val="0"/>
          <c:showCatName val="0"/>
          <c:showSerName val="0"/>
          <c:showPercent val="0"/>
          <c:showBubbleSize val="0"/>
        </c:dLbls>
        <c:smooth val="0"/>
        <c:axId val="511386824"/>
        <c:axId val="511387216"/>
      </c:lineChart>
      <c:catAx>
        <c:axId val="511386824"/>
        <c:scaling>
          <c:orientation val="minMax"/>
        </c:scaling>
        <c:delete val="0"/>
        <c:axPos val="b"/>
        <c:numFmt formatCode="General" sourceLinked="0"/>
        <c:majorTickMark val="out"/>
        <c:minorTickMark val="none"/>
        <c:tickLblPos val="nextTo"/>
        <c:crossAx val="511387216"/>
        <c:crosses val="autoZero"/>
        <c:auto val="1"/>
        <c:lblAlgn val="ctr"/>
        <c:lblOffset val="100"/>
        <c:noMultiLvlLbl val="0"/>
      </c:catAx>
      <c:valAx>
        <c:axId val="511387216"/>
        <c:scaling>
          <c:orientation val="minMax"/>
          <c:min val="6"/>
        </c:scaling>
        <c:delete val="0"/>
        <c:axPos val="l"/>
        <c:majorGridlines/>
        <c:numFmt formatCode="0.0" sourceLinked="0"/>
        <c:majorTickMark val="out"/>
        <c:minorTickMark val="none"/>
        <c:tickLblPos val="nextTo"/>
        <c:crossAx val="511386824"/>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a:t>
            </a:r>
            <a:r>
              <a:rPr lang="en-US" sz="1100" baseline="0"/>
              <a:t> BC health cost</a:t>
            </a:r>
            <a:endParaRPr lang="en-US" sz="1100"/>
          </a:p>
        </c:rich>
      </c:tx>
      <c:overlay val="0"/>
    </c:title>
    <c:autoTitleDeleted val="0"/>
    <c:plotArea>
      <c:layout/>
      <c:lineChart>
        <c:grouping val="standard"/>
        <c:varyColors val="0"/>
        <c:ser>
          <c:idx val="0"/>
          <c:order val="0"/>
          <c:tx>
            <c:strRef>
              <c:f>'Data for Graph C'!$T$2</c:f>
              <c:strCache>
                <c:ptCount val="1"/>
                <c:pt idx="0">
                  <c:v>S_BC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C'!$T$3:$T$78</c:f>
              <c:numCache>
                <c:formatCode>0.00</c:formatCode>
                <c:ptCount val="76"/>
                <c:pt idx="0">
                  <c:v>11.339529884147712</c:v>
                </c:pt>
                <c:pt idx="1">
                  <c:v>11.589647863484389</c:v>
                </c:pt>
                <c:pt idx="2">
                  <c:v>11.856456871934192</c:v>
                </c:pt>
                <c:pt idx="3">
                  <c:v>11.950884515943677</c:v>
                </c:pt>
                <c:pt idx="4">
                  <c:v>11.938505647857394</c:v>
                </c:pt>
                <c:pt idx="5">
                  <c:v>12.915719199101769</c:v>
                </c:pt>
                <c:pt idx="6">
                  <c:v>13.054803710862023</c:v>
                </c:pt>
                <c:pt idx="7">
                  <c:v>12.582438292913398</c:v>
                </c:pt>
                <c:pt idx="8">
                  <c:v>12.208846643457433</c:v>
                </c:pt>
                <c:pt idx="9">
                  <c:v>12.053722986435039</c:v>
                </c:pt>
                <c:pt idx="10">
                  <c:v>11.64064472519458</c:v>
                </c:pt>
                <c:pt idx="11">
                  <c:v>11.500459194736294</c:v>
                </c:pt>
                <c:pt idx="12">
                  <c:v>11.415638167742948</c:v>
                </c:pt>
                <c:pt idx="13">
                  <c:v>11.458282655611672</c:v>
                </c:pt>
                <c:pt idx="14">
                  <c:v>11.604590438425026</c:v>
                </c:pt>
                <c:pt idx="15">
                  <c:v>12.073937737054008</c:v>
                </c:pt>
                <c:pt idx="16">
                  <c:v>12.233091853050595</c:v>
                </c:pt>
                <c:pt idx="17">
                  <c:v>12.554434913013035</c:v>
                </c:pt>
                <c:pt idx="18">
                  <c:v>12.99995028969461</c:v>
                </c:pt>
                <c:pt idx="19">
                  <c:v>13.356170277633533</c:v>
                </c:pt>
                <c:pt idx="20">
                  <c:v>13.622832732122816</c:v>
                </c:pt>
                <c:pt idx="21">
                  <c:v>13.822326153794704</c:v>
                </c:pt>
                <c:pt idx="22">
                  <c:v>13.756379588813026</c:v>
                </c:pt>
                <c:pt idx="23">
                  <c:v>13.577624851271336</c:v>
                </c:pt>
                <c:pt idx="24">
                  <c:v>13.573454686087885</c:v>
                </c:pt>
                <c:pt idx="25">
                  <c:v>13.601708406779705</c:v>
                </c:pt>
                <c:pt idx="26">
                  <c:v>13.693942873552849</c:v>
                </c:pt>
                <c:pt idx="27">
                  <c:v>13.619542797293501</c:v>
                </c:pt>
                <c:pt idx="28">
                  <c:v>13.262494991743015</c:v>
                </c:pt>
                <c:pt idx="29">
                  <c:v>13.015530582158998</c:v>
                </c:pt>
                <c:pt idx="30">
                  <c:v>12.823030700017442</c:v>
                </c:pt>
                <c:pt idx="31">
                  <c:v>12.815365474106519</c:v>
                </c:pt>
                <c:pt idx="32">
                  <c:v>12.569603324792181</c:v>
                </c:pt>
                <c:pt idx="33">
                  <c:v>12.881012574148604</c:v>
                </c:pt>
                <c:pt idx="34">
                  <c:v>12.544243080254736</c:v>
                </c:pt>
                <c:pt idx="35">
                  <c:v>12.573895558357941</c:v>
                </c:pt>
                <c:pt idx="36">
                  <c:v>12.578121607630832</c:v>
                </c:pt>
                <c:pt idx="37">
                  <c:v>12.725536802582878</c:v>
                </c:pt>
                <c:pt idx="38">
                  <c:v>12.364691431646941</c:v>
                </c:pt>
                <c:pt idx="39">
                  <c:v>12.459722863221808</c:v>
                </c:pt>
                <c:pt idx="40">
                  <c:v>12.586616434885423</c:v>
                </c:pt>
              </c:numCache>
            </c:numRef>
          </c:val>
          <c:smooth val="0"/>
          <c:extLst>
            <c:ext xmlns:c16="http://schemas.microsoft.com/office/drawing/2014/chart" uri="{C3380CC4-5D6E-409C-BE32-E72D297353CC}">
              <c16:uniqueId val="{00000000-42C8-461E-948B-870E24425046}"/>
            </c:ext>
          </c:extLst>
        </c:ser>
        <c:ser>
          <c:idx val="1"/>
          <c:order val="1"/>
          <c:tx>
            <c:strRef>
              <c:f>'Data for Graph C'!$U$2</c:f>
              <c:strCache>
                <c:ptCount val="1"/>
                <c:pt idx="0">
                  <c:v>Ŝ_BC</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C'!$U$3:$U$78</c:f>
              <c:numCache>
                <c:formatCode>0.00</c:formatCode>
                <c:ptCount val="76"/>
                <c:pt idx="40">
                  <c:v>12.586616434885423</c:v>
                </c:pt>
                <c:pt idx="41">
                  <c:v>12.611341158900434</c:v>
                </c:pt>
                <c:pt idx="42">
                  <c:v>12.587808546996108</c:v>
                </c:pt>
                <c:pt idx="43">
                  <c:v>12.568697850164545</c:v>
                </c:pt>
                <c:pt idx="44">
                  <c:v>12.554026050693592</c:v>
                </c:pt>
                <c:pt idx="45">
                  <c:v>12.544098741877805</c:v>
                </c:pt>
                <c:pt idx="46">
                  <c:v>12.539597043945207</c:v>
                </c:pt>
                <c:pt idx="47">
                  <c:v>12.541078222066195</c:v>
                </c:pt>
                <c:pt idx="48">
                  <c:v>12.548037302144619</c:v>
                </c:pt>
                <c:pt idx="49">
                  <c:v>12.560969125613147</c:v>
                </c:pt>
                <c:pt idx="50">
                  <c:v>12.58012695747477</c:v>
                </c:pt>
                <c:pt idx="51">
                  <c:v>12.599547905776605</c:v>
                </c:pt>
                <c:pt idx="52">
                  <c:v>12.619098787420707</c:v>
                </c:pt>
                <c:pt idx="53">
                  <c:v>12.639115099957946</c:v>
                </c:pt>
                <c:pt idx="54">
                  <c:v>12.659317583043491</c:v>
                </c:pt>
                <c:pt idx="55">
                  <c:v>12.679487805599905</c:v>
                </c:pt>
                <c:pt idx="56">
                  <c:v>12.699495480142915</c:v>
                </c:pt>
                <c:pt idx="57">
                  <c:v>12.719298503417001</c:v>
                </c:pt>
                <c:pt idx="58">
                  <c:v>12.738652865038132</c:v>
                </c:pt>
                <c:pt idx="59">
                  <c:v>12.757706243777349</c:v>
                </c:pt>
                <c:pt idx="60">
                  <c:v>12.776356579151571</c:v>
                </c:pt>
                <c:pt idx="61">
                  <c:v>12.794839968368869</c:v>
                </c:pt>
                <c:pt idx="62">
                  <c:v>12.794839968368867</c:v>
                </c:pt>
                <c:pt idx="63">
                  <c:v>12.794839968368873</c:v>
                </c:pt>
                <c:pt idx="64">
                  <c:v>12.794839968368871</c:v>
                </c:pt>
                <c:pt idx="65">
                  <c:v>12.794839968368869</c:v>
                </c:pt>
                <c:pt idx="66">
                  <c:v>12.794839968368869</c:v>
                </c:pt>
                <c:pt idx="67">
                  <c:v>12.794839968368869</c:v>
                </c:pt>
                <c:pt idx="68">
                  <c:v>12.794839968368869</c:v>
                </c:pt>
                <c:pt idx="69">
                  <c:v>12.794839968368869</c:v>
                </c:pt>
                <c:pt idx="70">
                  <c:v>12.794839968368869</c:v>
                </c:pt>
                <c:pt idx="71">
                  <c:v>12.794839968368869</c:v>
                </c:pt>
                <c:pt idx="72">
                  <c:v>12.794839968368869</c:v>
                </c:pt>
                <c:pt idx="73">
                  <c:v>12.794839968368869</c:v>
                </c:pt>
                <c:pt idx="74">
                  <c:v>12.794839968368869</c:v>
                </c:pt>
                <c:pt idx="75">
                  <c:v>12.794839968368869</c:v>
                </c:pt>
              </c:numCache>
            </c:numRef>
          </c:val>
          <c:smooth val="0"/>
          <c:extLst>
            <c:ext xmlns:c16="http://schemas.microsoft.com/office/drawing/2014/chart" uri="{C3380CC4-5D6E-409C-BE32-E72D297353CC}">
              <c16:uniqueId val="{00000001-42C8-461E-948B-870E24425046}"/>
            </c:ext>
          </c:extLst>
        </c:ser>
        <c:dLbls>
          <c:showLegendKey val="0"/>
          <c:showVal val="0"/>
          <c:showCatName val="0"/>
          <c:showSerName val="0"/>
          <c:showPercent val="0"/>
          <c:showBubbleSize val="0"/>
        </c:dLbls>
        <c:smooth val="0"/>
        <c:axId val="511384472"/>
        <c:axId val="511385648"/>
      </c:lineChart>
      <c:catAx>
        <c:axId val="511384472"/>
        <c:scaling>
          <c:orientation val="minMax"/>
        </c:scaling>
        <c:delete val="0"/>
        <c:axPos val="b"/>
        <c:numFmt formatCode="General" sourceLinked="0"/>
        <c:majorTickMark val="out"/>
        <c:minorTickMark val="none"/>
        <c:tickLblPos val="nextTo"/>
        <c:crossAx val="511385648"/>
        <c:crosses val="autoZero"/>
        <c:auto val="1"/>
        <c:lblAlgn val="ctr"/>
        <c:lblOffset val="100"/>
        <c:noMultiLvlLbl val="0"/>
      </c:catAx>
      <c:valAx>
        <c:axId val="511385648"/>
        <c:scaling>
          <c:orientation val="minMax"/>
          <c:min val="11"/>
        </c:scaling>
        <c:delete val="0"/>
        <c:axPos val="l"/>
        <c:majorGridlines/>
        <c:numFmt formatCode="0.00" sourceLinked="1"/>
        <c:majorTickMark val="out"/>
        <c:minorTickMark val="none"/>
        <c:tickLblPos val="nextTo"/>
        <c:crossAx val="511384472"/>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Terr. health</a:t>
            </a:r>
            <a:r>
              <a:rPr lang="en-US" sz="1100" baseline="0"/>
              <a:t> cost</a:t>
            </a:r>
            <a:endParaRPr lang="en-US" sz="1100"/>
          </a:p>
        </c:rich>
      </c:tx>
      <c:overlay val="0"/>
    </c:title>
    <c:autoTitleDeleted val="0"/>
    <c:plotArea>
      <c:layout/>
      <c:lineChart>
        <c:grouping val="standard"/>
        <c:varyColors val="0"/>
        <c:ser>
          <c:idx val="0"/>
          <c:order val="0"/>
          <c:tx>
            <c:strRef>
              <c:f>'Data for Graph C'!$V$2</c:f>
              <c:strCache>
                <c:ptCount val="1"/>
                <c:pt idx="0">
                  <c:v>S_Terr.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C'!$V$3:$V$78</c:f>
              <c:numCache>
                <c:formatCode>0.00</c:formatCode>
                <c:ptCount val="76"/>
                <c:pt idx="0">
                  <c:v>0.41801027894137865</c:v>
                </c:pt>
                <c:pt idx="1">
                  <c:v>0.40655717565958405</c:v>
                </c:pt>
                <c:pt idx="2">
                  <c:v>0.43890773168445357</c:v>
                </c:pt>
                <c:pt idx="3">
                  <c:v>0.4550623189735874</c:v>
                </c:pt>
                <c:pt idx="4">
                  <c:v>0.43243553391012879</c:v>
                </c:pt>
                <c:pt idx="5">
                  <c:v>0.3909588170384769</c:v>
                </c:pt>
                <c:pt idx="6">
                  <c:v>0.38808611165467605</c:v>
                </c:pt>
                <c:pt idx="7">
                  <c:v>0.47957496916697295</c:v>
                </c:pt>
                <c:pt idx="8">
                  <c:v>0.47454797031449109</c:v>
                </c:pt>
                <c:pt idx="9">
                  <c:v>0.44542028546390333</c:v>
                </c:pt>
                <c:pt idx="10">
                  <c:v>0.44741096009807718</c:v>
                </c:pt>
                <c:pt idx="11">
                  <c:v>0.48348080454399506</c:v>
                </c:pt>
                <c:pt idx="12">
                  <c:v>0.48301970078593942</c:v>
                </c:pt>
                <c:pt idx="13">
                  <c:v>0.50428371432695407</c:v>
                </c:pt>
                <c:pt idx="14">
                  <c:v>0.5035122693467281</c:v>
                </c:pt>
                <c:pt idx="15">
                  <c:v>0.4917137833429539</c:v>
                </c:pt>
                <c:pt idx="16">
                  <c:v>0.51482753577153673</c:v>
                </c:pt>
                <c:pt idx="17">
                  <c:v>0.49696679319054893</c:v>
                </c:pt>
                <c:pt idx="18">
                  <c:v>0.51337095214721906</c:v>
                </c:pt>
                <c:pt idx="19">
                  <c:v>0.51985916961755729</c:v>
                </c:pt>
                <c:pt idx="20">
                  <c:v>0.52636460208071634</c:v>
                </c:pt>
                <c:pt idx="21">
                  <c:v>0.51661562499664282</c:v>
                </c:pt>
                <c:pt idx="22">
                  <c:v>0.49814798767573532</c:v>
                </c:pt>
                <c:pt idx="23">
                  <c:v>0.49241492475714305</c:v>
                </c:pt>
                <c:pt idx="24">
                  <c:v>0.52497865435957003</c:v>
                </c:pt>
                <c:pt idx="25">
                  <c:v>0.50720441988719245</c:v>
                </c:pt>
                <c:pt idx="26">
                  <c:v>0.52891264772883939</c:v>
                </c:pt>
                <c:pt idx="27">
                  <c:v>0.55289526289251723</c:v>
                </c:pt>
                <c:pt idx="28">
                  <c:v>0.57641083096048862</c:v>
                </c:pt>
                <c:pt idx="29">
                  <c:v>0.57756634784430627</c:v>
                </c:pt>
                <c:pt idx="30">
                  <c:v>0.5768356128482065</c:v>
                </c:pt>
                <c:pt idx="31">
                  <c:v>0.59304775515835673</c:v>
                </c:pt>
                <c:pt idx="32">
                  <c:v>0.60373405131818625</c:v>
                </c:pt>
                <c:pt idx="33">
                  <c:v>0.58872561263424672</c:v>
                </c:pt>
                <c:pt idx="34">
                  <c:v>0.6097970924652365</c:v>
                </c:pt>
                <c:pt idx="35">
                  <c:v>0.58119873371718533</c:v>
                </c:pt>
                <c:pt idx="36">
                  <c:v>0.61018670968085509</c:v>
                </c:pt>
                <c:pt idx="37">
                  <c:v>0.62178700899521289</c:v>
                </c:pt>
                <c:pt idx="38">
                  <c:v>0.65247886138290323</c:v>
                </c:pt>
                <c:pt idx="39">
                  <c:v>0.66934311780724121</c:v>
                </c:pt>
                <c:pt idx="40">
                  <c:v>0.6973012737830252</c:v>
                </c:pt>
              </c:numCache>
            </c:numRef>
          </c:val>
          <c:smooth val="0"/>
          <c:extLst>
            <c:ext xmlns:c16="http://schemas.microsoft.com/office/drawing/2014/chart" uri="{C3380CC4-5D6E-409C-BE32-E72D297353CC}">
              <c16:uniqueId val="{00000000-18FC-4834-A3A3-E50E532AD50F}"/>
            </c:ext>
          </c:extLst>
        </c:ser>
        <c:ser>
          <c:idx val="1"/>
          <c:order val="1"/>
          <c:tx>
            <c:strRef>
              <c:f>'Data for Graph C'!$W$2</c:f>
              <c:strCache>
                <c:ptCount val="1"/>
                <c:pt idx="0">
                  <c:v>Ŝ_TERR</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C'!$W$3:$W$78</c:f>
              <c:numCache>
                <c:formatCode>0.00</c:formatCode>
                <c:ptCount val="76"/>
                <c:pt idx="40">
                  <c:v>0.6973012737830252</c:v>
                </c:pt>
                <c:pt idx="41">
                  <c:v>0.70658714622292917</c:v>
                </c:pt>
                <c:pt idx="42">
                  <c:v>0.71536620501434622</c:v>
                </c:pt>
                <c:pt idx="43">
                  <c:v>0.72245117685094629</c:v>
                </c:pt>
                <c:pt idx="44">
                  <c:v>0.72781473187072232</c:v>
                </c:pt>
                <c:pt idx="45">
                  <c:v>0.73201846465401677</c:v>
                </c:pt>
                <c:pt idx="46">
                  <c:v>0.73502025959041928</c:v>
                </c:pt>
                <c:pt idx="47">
                  <c:v>0.73624855536539202</c:v>
                </c:pt>
                <c:pt idx="48">
                  <c:v>0.73744978059174304</c:v>
                </c:pt>
                <c:pt idx="49">
                  <c:v>0.73630628496991224</c:v>
                </c:pt>
                <c:pt idx="50">
                  <c:v>0.73399287882760011</c:v>
                </c:pt>
                <c:pt idx="51">
                  <c:v>0.73122432651339708</c:v>
                </c:pt>
                <c:pt idx="52">
                  <c:v>0.7291331161937592</c:v>
                </c:pt>
                <c:pt idx="53">
                  <c:v>0.72716099973369153</c:v>
                </c:pt>
                <c:pt idx="54">
                  <c:v>0.7241901342647199</c:v>
                </c:pt>
                <c:pt idx="55">
                  <c:v>0.72189778625416023</c:v>
                </c:pt>
                <c:pt idx="56">
                  <c:v>0.71971244876510976</c:v>
                </c:pt>
                <c:pt idx="57">
                  <c:v>0.71709743330596198</c:v>
                </c:pt>
                <c:pt idx="58">
                  <c:v>0.71457396550257946</c:v>
                </c:pt>
                <c:pt idx="59">
                  <c:v>0.7126824122626404</c:v>
                </c:pt>
                <c:pt idx="60">
                  <c:v>0.71033916463876623</c:v>
                </c:pt>
                <c:pt idx="61">
                  <c:v>0.70754159647393866</c:v>
                </c:pt>
                <c:pt idx="62">
                  <c:v>0.70754159647393855</c:v>
                </c:pt>
                <c:pt idx="63">
                  <c:v>0.70754159647393855</c:v>
                </c:pt>
                <c:pt idx="64">
                  <c:v>0.70754159647393877</c:v>
                </c:pt>
                <c:pt idx="65">
                  <c:v>0.70754159647393866</c:v>
                </c:pt>
                <c:pt idx="66">
                  <c:v>0.70754159647393888</c:v>
                </c:pt>
                <c:pt idx="67">
                  <c:v>0.70754159647393855</c:v>
                </c:pt>
                <c:pt idx="68">
                  <c:v>0.70754159647393866</c:v>
                </c:pt>
                <c:pt idx="69">
                  <c:v>0.70754159647393855</c:v>
                </c:pt>
                <c:pt idx="70">
                  <c:v>0.70754159647393866</c:v>
                </c:pt>
                <c:pt idx="71">
                  <c:v>0.70754159647393888</c:v>
                </c:pt>
                <c:pt idx="72">
                  <c:v>0.70754159647393866</c:v>
                </c:pt>
                <c:pt idx="73">
                  <c:v>0.70754159647393855</c:v>
                </c:pt>
                <c:pt idx="74">
                  <c:v>0.70754159647393866</c:v>
                </c:pt>
                <c:pt idx="75">
                  <c:v>0.70754159647393855</c:v>
                </c:pt>
              </c:numCache>
            </c:numRef>
          </c:val>
          <c:smooth val="0"/>
          <c:extLst>
            <c:ext xmlns:c16="http://schemas.microsoft.com/office/drawing/2014/chart" uri="{C3380CC4-5D6E-409C-BE32-E72D297353CC}">
              <c16:uniqueId val="{00000001-18FC-4834-A3A3-E50E532AD50F}"/>
            </c:ext>
          </c:extLst>
        </c:ser>
        <c:dLbls>
          <c:showLegendKey val="0"/>
          <c:showVal val="0"/>
          <c:showCatName val="0"/>
          <c:showSerName val="0"/>
          <c:showPercent val="0"/>
          <c:showBubbleSize val="0"/>
        </c:dLbls>
        <c:smooth val="0"/>
        <c:axId val="511383296"/>
        <c:axId val="511380160"/>
      </c:lineChart>
      <c:catAx>
        <c:axId val="511383296"/>
        <c:scaling>
          <c:orientation val="minMax"/>
        </c:scaling>
        <c:delete val="0"/>
        <c:axPos val="b"/>
        <c:numFmt formatCode="General" sourceLinked="0"/>
        <c:majorTickMark val="out"/>
        <c:minorTickMark val="none"/>
        <c:tickLblPos val="nextTo"/>
        <c:crossAx val="511380160"/>
        <c:crosses val="autoZero"/>
        <c:auto val="1"/>
        <c:lblAlgn val="ctr"/>
        <c:lblOffset val="100"/>
        <c:noMultiLvlLbl val="0"/>
      </c:catAx>
      <c:valAx>
        <c:axId val="511380160"/>
        <c:scaling>
          <c:orientation val="minMax"/>
          <c:min val="0.30000000000000004"/>
        </c:scaling>
        <c:delete val="0"/>
        <c:axPos val="l"/>
        <c:majorGridlines/>
        <c:numFmt formatCode="0.00" sourceLinked="1"/>
        <c:majorTickMark val="out"/>
        <c:minorTickMark val="none"/>
        <c:tickLblPos val="nextTo"/>
        <c:crossAx val="511383296"/>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a:t>
            </a:r>
            <a:r>
              <a:rPr lang="en-US" sz="1200" baseline="0"/>
              <a:t> </a:t>
            </a:r>
            <a:r>
              <a:rPr lang="en-US" sz="1200"/>
              <a:t> per capita NL spending(%)</a:t>
            </a:r>
          </a:p>
        </c:rich>
      </c:tx>
      <c:layout>
        <c:manualLayout>
          <c:xMode val="edge"/>
          <c:yMode val="edge"/>
          <c:x val="0.14582562823659181"/>
          <c:y val="5.2853151151845253E-2"/>
        </c:manualLayout>
      </c:layout>
      <c:overlay val="0"/>
    </c:title>
    <c:autoTitleDeleted val="0"/>
    <c:plotArea>
      <c:layout/>
      <c:lineChart>
        <c:grouping val="standard"/>
        <c:varyColors val="0"/>
        <c:ser>
          <c:idx val="0"/>
          <c:order val="0"/>
          <c:tx>
            <c:strRef>
              <c:f>'Provincial spending Projection '!$K$33</c:f>
              <c:strCache>
                <c:ptCount val="1"/>
                <c:pt idx="0">
                  <c:v>Annual growth rate in NL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'!$K$34:$K$70</c:f>
              <c:numCache>
                <c:formatCode>0.0</c:formatCode>
                <c:ptCount val="37"/>
                <c:pt idx="1">
                  <c:v>3.653685270498165</c:v>
                </c:pt>
                <c:pt idx="2">
                  <c:v>8.2928701040432902</c:v>
                </c:pt>
                <c:pt idx="3">
                  <c:v>4.9726474667701028</c:v>
                </c:pt>
                <c:pt idx="4">
                  <c:v>4.6747689009220874</c:v>
                </c:pt>
                <c:pt idx="5">
                  <c:v>4.5783733436474972</c:v>
                </c:pt>
                <c:pt idx="6">
                  <c:v>4.6990817010993453</c:v>
                </c:pt>
                <c:pt idx="7">
                  <c:v>4.8193894563939059</c:v>
                </c:pt>
                <c:pt idx="8">
                  <c:v>4.9392966095312927</c:v>
                </c:pt>
                <c:pt idx="9">
                  <c:v>5.058803160511439</c:v>
                </c:pt>
                <c:pt idx="10">
                  <c:v>5.177909109334327</c:v>
                </c:pt>
                <c:pt idx="11">
                  <c:v>5.2966144560000243</c:v>
                </c:pt>
                <c:pt idx="12">
                  <c:v>5.2966144559999728</c:v>
                </c:pt>
                <c:pt idx="13">
                  <c:v>5.2966144560000021</c:v>
                </c:pt>
                <c:pt idx="14">
                  <c:v>5.296614456000027</c:v>
                </c:pt>
                <c:pt idx="15">
                  <c:v>5.2966144559999844</c:v>
                </c:pt>
                <c:pt idx="16">
                  <c:v>5.2966144560000119</c:v>
                </c:pt>
                <c:pt idx="17">
                  <c:v>5.17033757944243</c:v>
                </c:pt>
                <c:pt idx="18">
                  <c:v>5.0348499427987505</c:v>
                </c:pt>
                <c:pt idx="19">
                  <c:v>4.9031092370986</c:v>
                </c:pt>
                <c:pt idx="20">
                  <c:v>4.7746663306293584</c:v>
                </c:pt>
                <c:pt idx="21">
                  <c:v>4.6490707945588943</c:v>
                </c:pt>
                <c:pt idx="22">
                  <c:v>4.5258718103488267</c:v>
                </c:pt>
                <c:pt idx="23">
                  <c:v>4.4046187697218695</c:v>
                </c:pt>
                <c:pt idx="24">
                  <c:v>4.2848616122573855</c:v>
                </c:pt>
                <c:pt idx="25">
                  <c:v>4.1661509464266251</c:v>
                </c:pt>
                <c:pt idx="26">
                  <c:v>4.0480380000000089</c:v>
                </c:pt>
                <c:pt idx="27">
                  <c:v>4.0480379999999885</c:v>
                </c:pt>
                <c:pt idx="28">
                  <c:v>4.0480380000000089</c:v>
                </c:pt>
                <c:pt idx="29">
                  <c:v>4.0480379999999938</c:v>
                </c:pt>
                <c:pt idx="30">
                  <c:v>4.048037999999976</c:v>
                </c:pt>
                <c:pt idx="31">
                  <c:v>4.0480380000000151</c:v>
                </c:pt>
                <c:pt idx="32">
                  <c:v>4.0480380000000018</c:v>
                </c:pt>
                <c:pt idx="33">
                  <c:v>4.0480379999999778</c:v>
                </c:pt>
                <c:pt idx="34">
                  <c:v>4.048038</c:v>
                </c:pt>
                <c:pt idx="35">
                  <c:v>4.0480380000000071</c:v>
                </c:pt>
                <c:pt idx="36">
                  <c:v>4.0480380000000054</c:v>
                </c:pt>
              </c:numCache>
            </c:numRef>
          </c:val>
          <c:smooth val="0"/>
          <c:extLst>
            <c:ext xmlns:c16="http://schemas.microsoft.com/office/drawing/2014/chart" uri="{C3380CC4-5D6E-409C-BE32-E72D297353CC}">
              <c16:uniqueId val="{00000000-54FE-439B-9E58-2CB0B2404110}"/>
            </c:ext>
          </c:extLst>
        </c:ser>
        <c:dLbls>
          <c:showLegendKey val="0"/>
          <c:showVal val="0"/>
          <c:showCatName val="0"/>
          <c:showSerName val="0"/>
          <c:showPercent val="0"/>
          <c:showBubbleSize val="0"/>
        </c:dLbls>
        <c:smooth val="0"/>
        <c:axId val="511380944"/>
        <c:axId val="511381336"/>
      </c:lineChart>
      <c:catAx>
        <c:axId val="511380944"/>
        <c:scaling>
          <c:orientation val="minMax"/>
        </c:scaling>
        <c:delete val="0"/>
        <c:axPos val="b"/>
        <c:numFmt formatCode="General" sourceLinked="1"/>
        <c:majorTickMark val="out"/>
        <c:minorTickMark val="none"/>
        <c:tickLblPos val="nextTo"/>
        <c:crossAx val="511381336"/>
        <c:crosses val="autoZero"/>
        <c:auto val="1"/>
        <c:lblAlgn val="ctr"/>
        <c:lblOffset val="100"/>
        <c:noMultiLvlLbl val="0"/>
      </c:catAx>
      <c:valAx>
        <c:axId val="511381336"/>
        <c:scaling>
          <c:orientation val="minMax"/>
          <c:min val="3"/>
        </c:scaling>
        <c:delete val="0"/>
        <c:axPos val="l"/>
        <c:majorGridlines/>
        <c:numFmt formatCode="0.0" sourceLinked="0"/>
        <c:majorTickMark val="out"/>
        <c:minorTickMark val="none"/>
        <c:tickLblPos val="nextTo"/>
        <c:crossAx val="51138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PEI spending(%)</a:t>
            </a:r>
          </a:p>
        </c:rich>
      </c:tx>
      <c:overlay val="0"/>
    </c:title>
    <c:autoTitleDeleted val="0"/>
    <c:plotArea>
      <c:layout/>
      <c:lineChart>
        <c:grouping val="standard"/>
        <c:varyColors val="0"/>
        <c:ser>
          <c:idx val="0"/>
          <c:order val="0"/>
          <c:tx>
            <c:strRef>
              <c:f>'Provincial spending Projection '!$P$33</c:f>
              <c:strCache>
                <c:ptCount val="1"/>
                <c:pt idx="0">
                  <c:v>Annual growth rate in PEI(%)</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'!$P$34:$P$70</c:f>
              <c:numCache>
                <c:formatCode>0.0</c:formatCode>
                <c:ptCount val="37"/>
                <c:pt idx="1">
                  <c:v>3.1911688953594655E-2</c:v>
                </c:pt>
                <c:pt idx="2">
                  <c:v>8.1271317828754377</c:v>
                </c:pt>
                <c:pt idx="3">
                  <c:v>4.8297099964355361</c:v>
                </c:pt>
                <c:pt idx="4">
                  <c:v>4.5499386725108799</c:v>
                </c:pt>
                <c:pt idx="5">
                  <c:v>4.4713760050093123</c:v>
                </c:pt>
                <c:pt idx="6">
                  <c:v>4.6097319767320295</c:v>
                </c:pt>
                <c:pt idx="7">
                  <c:v>4.7477614564982789</c:v>
                </c:pt>
                <c:pt idx="8">
                  <c:v>4.8854644443082993</c:v>
                </c:pt>
                <c:pt idx="9">
                  <c:v>5.0228409401618848</c:v>
                </c:pt>
                <c:pt idx="10">
                  <c:v>5.1598909440591294</c:v>
                </c:pt>
                <c:pt idx="11">
                  <c:v>5.2966144560000235</c:v>
                </c:pt>
                <c:pt idx="12">
                  <c:v>5.296614456000003</c:v>
                </c:pt>
                <c:pt idx="13">
                  <c:v>5.2966144559999782</c:v>
                </c:pt>
                <c:pt idx="14">
                  <c:v>5.2966144560000039</c:v>
                </c:pt>
                <c:pt idx="15">
                  <c:v>5.2966144560000163</c:v>
                </c:pt>
                <c:pt idx="16">
                  <c:v>5.2966144559999897</c:v>
                </c:pt>
                <c:pt idx="17">
                  <c:v>5.1703375794424264</c:v>
                </c:pt>
                <c:pt idx="18">
                  <c:v>5.034849942798763</c:v>
                </c:pt>
                <c:pt idx="19">
                  <c:v>4.9031092370986009</c:v>
                </c:pt>
                <c:pt idx="20">
                  <c:v>4.774666330629362</c:v>
                </c:pt>
                <c:pt idx="21">
                  <c:v>4.649070794558904</c:v>
                </c:pt>
                <c:pt idx="22">
                  <c:v>4.5258718103487965</c:v>
                </c:pt>
                <c:pt idx="23">
                  <c:v>4.4046187697218677</c:v>
                </c:pt>
                <c:pt idx="24">
                  <c:v>4.2848616122574015</c:v>
                </c:pt>
                <c:pt idx="25">
                  <c:v>4.1661509464266295</c:v>
                </c:pt>
                <c:pt idx="26">
                  <c:v>4.0480380000000045</c:v>
                </c:pt>
                <c:pt idx="27">
                  <c:v>4.0480380000000018</c:v>
                </c:pt>
                <c:pt idx="28">
                  <c:v>4.0480379999999965</c:v>
                </c:pt>
                <c:pt idx="29">
                  <c:v>4.0480379999999831</c:v>
                </c:pt>
                <c:pt idx="30">
                  <c:v>4.048037999999992</c:v>
                </c:pt>
                <c:pt idx="31">
                  <c:v>4.0480380000000045</c:v>
                </c:pt>
                <c:pt idx="32">
                  <c:v>4.0480379999999867</c:v>
                </c:pt>
                <c:pt idx="33">
                  <c:v>4.0480379999999903</c:v>
                </c:pt>
                <c:pt idx="34">
                  <c:v>4.048038000000008</c:v>
                </c:pt>
                <c:pt idx="35">
                  <c:v>4.0480379999999894</c:v>
                </c:pt>
                <c:pt idx="36">
                  <c:v>4.0480380000000089</c:v>
                </c:pt>
              </c:numCache>
            </c:numRef>
          </c:val>
          <c:smooth val="0"/>
          <c:extLst>
            <c:ext xmlns:c16="http://schemas.microsoft.com/office/drawing/2014/chart" uri="{C3380CC4-5D6E-409C-BE32-E72D297353CC}">
              <c16:uniqueId val="{00000000-9D20-4E55-B44D-C74101A1E7EB}"/>
            </c:ext>
          </c:extLst>
        </c:ser>
        <c:dLbls>
          <c:showLegendKey val="0"/>
          <c:showVal val="0"/>
          <c:showCatName val="0"/>
          <c:showSerName val="0"/>
          <c:showPercent val="0"/>
          <c:showBubbleSize val="0"/>
        </c:dLbls>
        <c:smooth val="0"/>
        <c:axId val="511382120"/>
        <c:axId val="511385256"/>
      </c:lineChart>
      <c:catAx>
        <c:axId val="511382120"/>
        <c:scaling>
          <c:orientation val="minMax"/>
        </c:scaling>
        <c:delete val="0"/>
        <c:axPos val="b"/>
        <c:numFmt formatCode="General" sourceLinked="1"/>
        <c:majorTickMark val="out"/>
        <c:minorTickMark val="none"/>
        <c:tickLblPos val="nextTo"/>
        <c:crossAx val="511385256"/>
        <c:crosses val="autoZero"/>
        <c:auto val="1"/>
        <c:lblAlgn val="ctr"/>
        <c:lblOffset val="100"/>
        <c:noMultiLvlLbl val="0"/>
      </c:catAx>
      <c:valAx>
        <c:axId val="511385256"/>
        <c:scaling>
          <c:orientation val="minMax"/>
        </c:scaling>
        <c:delete val="0"/>
        <c:axPos val="l"/>
        <c:majorGridlines/>
        <c:numFmt formatCode="0.0" sourceLinked="0"/>
        <c:majorTickMark val="out"/>
        <c:minorTickMark val="none"/>
        <c:tickLblPos val="nextTo"/>
        <c:crossAx val="511382120"/>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a:t>
            </a:r>
            <a:r>
              <a:rPr lang="en-US" sz="1200" baseline="0"/>
              <a:t> </a:t>
            </a:r>
            <a:r>
              <a:rPr lang="en-US" sz="1200"/>
              <a:t>NS spending (%)</a:t>
            </a:r>
          </a:p>
        </c:rich>
      </c:tx>
      <c:overlay val="0"/>
    </c:title>
    <c:autoTitleDeleted val="0"/>
    <c:plotArea>
      <c:layout/>
      <c:lineChart>
        <c:grouping val="standard"/>
        <c:varyColors val="0"/>
        <c:ser>
          <c:idx val="0"/>
          <c:order val="0"/>
          <c:tx>
            <c:strRef>
              <c:f>'Provincial spending Projection '!$U$33</c:f>
              <c:strCache>
                <c:ptCount val="1"/>
                <c:pt idx="0">
                  <c:v>Annual growth rate in NS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'!$U$34:$U$70</c:f>
              <c:numCache>
                <c:formatCode>0.0</c:formatCode>
                <c:ptCount val="37"/>
                <c:pt idx="1">
                  <c:v>2.1922238747263227</c:v>
                </c:pt>
                <c:pt idx="2">
                  <c:v>8.0777228120487656</c:v>
                </c:pt>
                <c:pt idx="3">
                  <c:v>4.7870982862888649</c:v>
                </c:pt>
                <c:pt idx="4">
                  <c:v>4.5127249909048537</c:v>
                </c:pt>
                <c:pt idx="5">
                  <c:v>4.4394785636327327</c:v>
                </c:pt>
                <c:pt idx="6">
                  <c:v>4.5830955423001383</c:v>
                </c:pt>
                <c:pt idx="7">
                  <c:v>4.7264081223250418</c:v>
                </c:pt>
                <c:pt idx="8">
                  <c:v>4.8694163037075047</c:v>
                </c:pt>
                <c:pt idx="9">
                  <c:v>5.0121200864474709</c:v>
                </c:pt>
                <c:pt idx="10">
                  <c:v>5.1545194705449848</c:v>
                </c:pt>
                <c:pt idx="11">
                  <c:v>5.296614456000003</c:v>
                </c:pt>
                <c:pt idx="12">
                  <c:v>5.2966144559999879</c:v>
                </c:pt>
                <c:pt idx="13">
                  <c:v>5.2966144560000012</c:v>
                </c:pt>
                <c:pt idx="14">
                  <c:v>5.2966144560000172</c:v>
                </c:pt>
                <c:pt idx="15">
                  <c:v>5.2966144560000039</c:v>
                </c:pt>
                <c:pt idx="16">
                  <c:v>5.2966144559999968</c:v>
                </c:pt>
                <c:pt idx="17">
                  <c:v>5.1703375794424193</c:v>
                </c:pt>
                <c:pt idx="18">
                  <c:v>5.0348499427987656</c:v>
                </c:pt>
                <c:pt idx="19">
                  <c:v>4.9031092370985938</c:v>
                </c:pt>
                <c:pt idx="20">
                  <c:v>4.7746663306293602</c:v>
                </c:pt>
                <c:pt idx="21">
                  <c:v>4.649070794558904</c:v>
                </c:pt>
                <c:pt idx="22">
                  <c:v>4.5258718103488151</c:v>
                </c:pt>
                <c:pt idx="23">
                  <c:v>4.4046187697218606</c:v>
                </c:pt>
                <c:pt idx="24">
                  <c:v>4.2848616122573899</c:v>
                </c:pt>
                <c:pt idx="25">
                  <c:v>4.1661509464266278</c:v>
                </c:pt>
                <c:pt idx="26">
                  <c:v>4.0480379999999965</c:v>
                </c:pt>
                <c:pt idx="27">
                  <c:v>4.048038000000024</c:v>
                </c:pt>
                <c:pt idx="28">
                  <c:v>4.0480379999999743</c:v>
                </c:pt>
                <c:pt idx="29">
                  <c:v>4.0480379999999965</c:v>
                </c:pt>
                <c:pt idx="30">
                  <c:v>4.0480380000000089</c:v>
                </c:pt>
                <c:pt idx="31">
                  <c:v>4.0480379999999938</c:v>
                </c:pt>
                <c:pt idx="32">
                  <c:v>4.0480380000000027</c:v>
                </c:pt>
                <c:pt idx="33">
                  <c:v>4.0480379999999805</c:v>
                </c:pt>
                <c:pt idx="34">
                  <c:v>4.0480379999999938</c:v>
                </c:pt>
                <c:pt idx="35">
                  <c:v>4.0480380000000018</c:v>
                </c:pt>
                <c:pt idx="36">
                  <c:v>4.0480379999999965</c:v>
                </c:pt>
              </c:numCache>
            </c:numRef>
          </c:val>
          <c:smooth val="0"/>
          <c:extLst>
            <c:ext xmlns:c16="http://schemas.microsoft.com/office/drawing/2014/chart" uri="{C3380CC4-5D6E-409C-BE32-E72D297353CC}">
              <c16:uniqueId val="{00000000-07C3-45A3-AA1B-19633F6A7790}"/>
            </c:ext>
          </c:extLst>
        </c:ser>
        <c:dLbls>
          <c:showLegendKey val="0"/>
          <c:showVal val="0"/>
          <c:showCatName val="0"/>
          <c:showSerName val="0"/>
          <c:showPercent val="0"/>
          <c:showBubbleSize val="0"/>
        </c:dLbls>
        <c:smooth val="0"/>
        <c:axId val="512082928"/>
        <c:axId val="512077832"/>
      </c:lineChart>
      <c:catAx>
        <c:axId val="512082928"/>
        <c:scaling>
          <c:orientation val="minMax"/>
        </c:scaling>
        <c:delete val="0"/>
        <c:axPos val="b"/>
        <c:numFmt formatCode="General" sourceLinked="1"/>
        <c:majorTickMark val="out"/>
        <c:minorTickMark val="none"/>
        <c:tickLblPos val="nextTo"/>
        <c:crossAx val="512077832"/>
        <c:crosses val="autoZero"/>
        <c:auto val="1"/>
        <c:lblAlgn val="ctr"/>
        <c:lblOffset val="100"/>
        <c:noMultiLvlLbl val="0"/>
      </c:catAx>
      <c:valAx>
        <c:axId val="512077832"/>
        <c:scaling>
          <c:orientation val="minMax"/>
          <c:min val="2"/>
        </c:scaling>
        <c:delete val="0"/>
        <c:axPos val="l"/>
        <c:majorGridlines/>
        <c:numFmt formatCode="0.0" sourceLinked="0"/>
        <c:majorTickMark val="out"/>
        <c:minorTickMark val="none"/>
        <c:tickLblPos val="nextTo"/>
        <c:crossAx val="51208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NB spending (%)</a:t>
            </a:r>
          </a:p>
        </c:rich>
      </c:tx>
      <c:overlay val="0"/>
    </c:title>
    <c:autoTitleDeleted val="0"/>
    <c:plotArea>
      <c:layout/>
      <c:lineChart>
        <c:grouping val="standard"/>
        <c:varyColors val="0"/>
        <c:ser>
          <c:idx val="0"/>
          <c:order val="0"/>
          <c:tx>
            <c:strRef>
              <c:f>'Provincial spending Projection '!$Z$33</c:f>
              <c:strCache>
                <c:ptCount val="1"/>
                <c:pt idx="0">
                  <c:v>Annual growth rate in NB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'!$Z$34:$Z$70</c:f>
              <c:numCache>
                <c:formatCode>0.0</c:formatCode>
                <c:ptCount val="37"/>
                <c:pt idx="1">
                  <c:v>1.6604560306410516</c:v>
                </c:pt>
                <c:pt idx="2">
                  <c:v>8.0570327910813457</c:v>
                </c:pt>
                <c:pt idx="3">
                  <c:v>4.7692546202168788</c:v>
                </c:pt>
                <c:pt idx="4">
                  <c:v>4.4971417508611804</c:v>
                </c:pt>
                <c:pt idx="5">
                  <c:v>4.426121500738164</c:v>
                </c:pt>
                <c:pt idx="6">
                  <c:v>4.5719415276005506</c:v>
                </c:pt>
                <c:pt idx="7">
                  <c:v>4.7174664074020836</c:v>
                </c:pt>
                <c:pt idx="8">
                  <c:v>4.8626961401427948</c:v>
                </c:pt>
                <c:pt idx="9">
                  <c:v>5.0076307258227306</c:v>
                </c:pt>
                <c:pt idx="10">
                  <c:v>5.1522701644417497</c:v>
                </c:pt>
                <c:pt idx="11">
                  <c:v>5.2966144560000208</c:v>
                </c:pt>
                <c:pt idx="12">
                  <c:v>5.2966144559999933</c:v>
                </c:pt>
                <c:pt idx="13">
                  <c:v>5.2966144559999968</c:v>
                </c:pt>
                <c:pt idx="14">
                  <c:v>5.2966144560000137</c:v>
                </c:pt>
                <c:pt idx="15">
                  <c:v>5.2966144559999968</c:v>
                </c:pt>
                <c:pt idx="16">
                  <c:v>5.2966144560000012</c:v>
                </c:pt>
                <c:pt idx="17">
                  <c:v>5.1703375794424344</c:v>
                </c:pt>
                <c:pt idx="18">
                  <c:v>5.0348499427987603</c:v>
                </c:pt>
                <c:pt idx="19">
                  <c:v>4.9031092370985929</c:v>
                </c:pt>
                <c:pt idx="20">
                  <c:v>4.7746663306293584</c:v>
                </c:pt>
                <c:pt idx="21">
                  <c:v>4.6490707945588907</c:v>
                </c:pt>
                <c:pt idx="22">
                  <c:v>4.5258718103488338</c:v>
                </c:pt>
                <c:pt idx="23">
                  <c:v>4.4046187697218553</c:v>
                </c:pt>
                <c:pt idx="24">
                  <c:v>4.2848616122573926</c:v>
                </c:pt>
                <c:pt idx="25">
                  <c:v>4.1661509464266393</c:v>
                </c:pt>
                <c:pt idx="26">
                  <c:v>4.0480379999999743</c:v>
                </c:pt>
                <c:pt idx="27">
                  <c:v>4.0480380000000098</c:v>
                </c:pt>
                <c:pt idx="28">
                  <c:v>4.0480380000000009</c:v>
                </c:pt>
                <c:pt idx="29">
                  <c:v>4.0480379999999867</c:v>
                </c:pt>
                <c:pt idx="30">
                  <c:v>4.048038</c:v>
                </c:pt>
                <c:pt idx="31">
                  <c:v>4.0480380000000098</c:v>
                </c:pt>
                <c:pt idx="32">
                  <c:v>4.0480379999999796</c:v>
                </c:pt>
                <c:pt idx="33">
                  <c:v>4.0480380000000071</c:v>
                </c:pt>
                <c:pt idx="34">
                  <c:v>4.0480379999999903</c:v>
                </c:pt>
                <c:pt idx="35">
                  <c:v>4.0480379999999894</c:v>
                </c:pt>
                <c:pt idx="36">
                  <c:v>4.0480380000000089</c:v>
                </c:pt>
              </c:numCache>
            </c:numRef>
          </c:val>
          <c:smooth val="0"/>
          <c:extLst>
            <c:ext xmlns:c16="http://schemas.microsoft.com/office/drawing/2014/chart" uri="{C3380CC4-5D6E-409C-BE32-E72D297353CC}">
              <c16:uniqueId val="{00000000-0159-4922-B619-7B6A58048B6E}"/>
            </c:ext>
          </c:extLst>
        </c:ser>
        <c:dLbls>
          <c:showLegendKey val="0"/>
          <c:showVal val="0"/>
          <c:showCatName val="0"/>
          <c:showSerName val="0"/>
          <c:showPercent val="0"/>
          <c:showBubbleSize val="0"/>
        </c:dLbls>
        <c:smooth val="0"/>
        <c:axId val="512084104"/>
        <c:axId val="512079008"/>
      </c:lineChart>
      <c:catAx>
        <c:axId val="512084104"/>
        <c:scaling>
          <c:orientation val="minMax"/>
        </c:scaling>
        <c:delete val="0"/>
        <c:axPos val="b"/>
        <c:numFmt formatCode="General" sourceLinked="1"/>
        <c:majorTickMark val="out"/>
        <c:minorTickMark val="none"/>
        <c:tickLblPos val="nextTo"/>
        <c:crossAx val="512079008"/>
        <c:crosses val="autoZero"/>
        <c:auto val="1"/>
        <c:lblAlgn val="ctr"/>
        <c:lblOffset val="100"/>
        <c:noMultiLvlLbl val="0"/>
      </c:catAx>
      <c:valAx>
        <c:axId val="512079008"/>
        <c:scaling>
          <c:orientation val="minMax"/>
          <c:min val="1"/>
        </c:scaling>
        <c:delete val="0"/>
        <c:axPos val="l"/>
        <c:majorGridlines/>
        <c:numFmt formatCode="0.0" sourceLinked="0"/>
        <c:majorTickMark val="out"/>
        <c:minorTickMark val="none"/>
        <c:tickLblPos val="nextTo"/>
        <c:crossAx val="512084104"/>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QC</a:t>
            </a:r>
            <a:r>
              <a:rPr lang="en-US" sz="1200" baseline="0"/>
              <a:t> spending</a:t>
            </a:r>
            <a:r>
              <a:rPr lang="en-US" sz="1200"/>
              <a:t> (%)</a:t>
            </a:r>
          </a:p>
        </c:rich>
      </c:tx>
      <c:overlay val="0"/>
    </c:title>
    <c:autoTitleDeleted val="0"/>
    <c:plotArea>
      <c:layout/>
      <c:lineChart>
        <c:grouping val="standard"/>
        <c:varyColors val="0"/>
        <c:ser>
          <c:idx val="0"/>
          <c:order val="0"/>
          <c:tx>
            <c:strRef>
              <c:f>'Provincial spending Projection '!$AE$33</c:f>
              <c:strCache>
                <c:ptCount val="1"/>
                <c:pt idx="0">
                  <c:v>Annual growth rate in QC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'!$AE$34:$AE$70</c:f>
              <c:numCache>
                <c:formatCode>0.0</c:formatCode>
                <c:ptCount val="37"/>
                <c:pt idx="1">
                  <c:v>0.51033555661048924</c:v>
                </c:pt>
                <c:pt idx="2">
                  <c:v>7.4143944677498057</c:v>
                </c:pt>
                <c:pt idx="3">
                  <c:v>4.2150249427964415</c:v>
                </c:pt>
                <c:pt idx="4">
                  <c:v>4.0131215911178097</c:v>
                </c:pt>
                <c:pt idx="5">
                  <c:v>4.0112470781009986</c:v>
                </c:pt>
                <c:pt idx="6">
                  <c:v>4.2254944497434046</c:v>
                </c:pt>
                <c:pt idx="7">
                  <c:v>4.4397340312554778</c:v>
                </c:pt>
                <c:pt idx="8">
                  <c:v>4.6539658226371516</c:v>
                </c:pt>
                <c:pt idx="9">
                  <c:v>4.8681898238885122</c:v>
                </c:pt>
                <c:pt idx="10">
                  <c:v>5.0824060350094289</c:v>
                </c:pt>
                <c:pt idx="11">
                  <c:v>5.2966144559999977</c:v>
                </c:pt>
                <c:pt idx="12">
                  <c:v>5.2966144560000137</c:v>
                </c:pt>
                <c:pt idx="13">
                  <c:v>5.2966144559999933</c:v>
                </c:pt>
                <c:pt idx="14">
                  <c:v>5.2966144560000084</c:v>
                </c:pt>
                <c:pt idx="15">
                  <c:v>5.2966144560000217</c:v>
                </c:pt>
                <c:pt idx="16">
                  <c:v>5.2966144559999835</c:v>
                </c:pt>
                <c:pt idx="17">
                  <c:v>5.170337579442438</c:v>
                </c:pt>
                <c:pt idx="18">
                  <c:v>5.0348499427987488</c:v>
                </c:pt>
                <c:pt idx="19">
                  <c:v>4.9031092370985876</c:v>
                </c:pt>
                <c:pt idx="20">
                  <c:v>4.774666330629378</c:v>
                </c:pt>
                <c:pt idx="21">
                  <c:v>4.6490707945588978</c:v>
                </c:pt>
                <c:pt idx="22">
                  <c:v>4.5258718103487992</c:v>
                </c:pt>
                <c:pt idx="23">
                  <c:v>4.4046187697218802</c:v>
                </c:pt>
                <c:pt idx="24">
                  <c:v>4.2848616122573828</c:v>
                </c:pt>
                <c:pt idx="25">
                  <c:v>4.1661509464266455</c:v>
                </c:pt>
                <c:pt idx="26">
                  <c:v>4.0480379999999938</c:v>
                </c:pt>
                <c:pt idx="27">
                  <c:v>4.0480380000000009</c:v>
                </c:pt>
                <c:pt idx="28">
                  <c:v>4.0480379999999911</c:v>
                </c:pt>
                <c:pt idx="29">
                  <c:v>4.0480379999999956</c:v>
                </c:pt>
                <c:pt idx="30">
                  <c:v>4.0480379999999903</c:v>
                </c:pt>
                <c:pt idx="31">
                  <c:v>4.0480379999999938</c:v>
                </c:pt>
                <c:pt idx="32">
                  <c:v>4.0480380000000071</c:v>
                </c:pt>
                <c:pt idx="33">
                  <c:v>4.0480379999999796</c:v>
                </c:pt>
                <c:pt idx="34">
                  <c:v>4.0480380000000062</c:v>
                </c:pt>
                <c:pt idx="35">
                  <c:v>4.0480379999999974</c:v>
                </c:pt>
                <c:pt idx="36">
                  <c:v>4.0480379999999991</c:v>
                </c:pt>
              </c:numCache>
            </c:numRef>
          </c:val>
          <c:smooth val="0"/>
          <c:extLst>
            <c:ext xmlns:c16="http://schemas.microsoft.com/office/drawing/2014/chart" uri="{C3380CC4-5D6E-409C-BE32-E72D297353CC}">
              <c16:uniqueId val="{00000000-F647-4E99-8408-4A476DF968EC}"/>
            </c:ext>
          </c:extLst>
        </c:ser>
        <c:dLbls>
          <c:showLegendKey val="0"/>
          <c:showVal val="0"/>
          <c:showCatName val="0"/>
          <c:showSerName val="0"/>
          <c:showPercent val="0"/>
          <c:showBubbleSize val="0"/>
        </c:dLbls>
        <c:smooth val="0"/>
        <c:axId val="512082536"/>
        <c:axId val="512083320"/>
      </c:lineChart>
      <c:catAx>
        <c:axId val="512082536"/>
        <c:scaling>
          <c:orientation val="minMax"/>
        </c:scaling>
        <c:delete val="0"/>
        <c:axPos val="b"/>
        <c:numFmt formatCode="General" sourceLinked="1"/>
        <c:majorTickMark val="out"/>
        <c:minorTickMark val="none"/>
        <c:tickLblPos val="nextTo"/>
        <c:crossAx val="512083320"/>
        <c:crosses val="autoZero"/>
        <c:auto val="1"/>
        <c:lblAlgn val="ctr"/>
        <c:lblOffset val="100"/>
        <c:noMultiLvlLbl val="0"/>
      </c:catAx>
      <c:valAx>
        <c:axId val="512083320"/>
        <c:scaling>
          <c:orientation val="minMax"/>
        </c:scaling>
        <c:delete val="0"/>
        <c:axPos val="l"/>
        <c:majorGridlines/>
        <c:numFmt formatCode="0.0" sourceLinked="0"/>
        <c:majorTickMark val="out"/>
        <c:minorTickMark val="none"/>
        <c:tickLblPos val="nextTo"/>
        <c:crossAx val="512082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ON spending(%)</a:t>
            </a:r>
          </a:p>
        </c:rich>
      </c:tx>
      <c:overlay val="0"/>
    </c:title>
    <c:autoTitleDeleted val="0"/>
    <c:plotArea>
      <c:layout>
        <c:manualLayout>
          <c:layoutTarget val="inner"/>
          <c:xMode val="edge"/>
          <c:yMode val="edge"/>
          <c:x val="9.8373349608361638E-2"/>
          <c:y val="0.18944438441626771"/>
          <c:w val="0.86727499666811092"/>
          <c:h val="0.6592066258579462"/>
        </c:manualLayout>
      </c:layout>
      <c:lineChart>
        <c:grouping val="standard"/>
        <c:varyColors val="0"/>
        <c:ser>
          <c:idx val="0"/>
          <c:order val="0"/>
          <c:tx>
            <c:strRef>
              <c:f>'Provincial spending Projection '!$AJ$33</c:f>
              <c:strCache>
                <c:ptCount val="1"/>
                <c:pt idx="0">
                  <c:v>Annual growth rate in ON(%)</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'!$AJ$34:$AJ$70</c:f>
              <c:numCache>
                <c:formatCode>0.0</c:formatCode>
                <c:ptCount val="37"/>
                <c:pt idx="1">
                  <c:v>-6.572223705014904E-2</c:v>
                </c:pt>
                <c:pt idx="2">
                  <c:v>7.0076517103119267</c:v>
                </c:pt>
                <c:pt idx="3">
                  <c:v>3.8642383509242353</c:v>
                </c:pt>
                <c:pt idx="4">
                  <c:v>3.7067724561814113</c:v>
                </c:pt>
                <c:pt idx="5">
                  <c:v>3.7486621052983615</c:v>
                </c:pt>
                <c:pt idx="6">
                  <c:v>4.0062189496091989</c:v>
                </c:pt>
                <c:pt idx="7">
                  <c:v>4.2639498795758008</c:v>
                </c:pt>
                <c:pt idx="8">
                  <c:v>4.5218548951981958</c:v>
                </c:pt>
                <c:pt idx="9">
                  <c:v>4.7799339964763643</c:v>
                </c:pt>
                <c:pt idx="10">
                  <c:v>5.0381871834103062</c:v>
                </c:pt>
                <c:pt idx="11">
                  <c:v>5.296614456000011</c:v>
                </c:pt>
                <c:pt idx="12">
                  <c:v>5.2966144559999933</c:v>
                </c:pt>
                <c:pt idx="13">
                  <c:v>5.2966144559999844</c:v>
                </c:pt>
                <c:pt idx="14">
                  <c:v>5.2966144559999959</c:v>
                </c:pt>
                <c:pt idx="15">
                  <c:v>5.2966144560000208</c:v>
                </c:pt>
                <c:pt idx="16">
                  <c:v>5.2966144559999933</c:v>
                </c:pt>
                <c:pt idx="17">
                  <c:v>5.170337579442422</c:v>
                </c:pt>
                <c:pt idx="18">
                  <c:v>5.0348499427987772</c:v>
                </c:pt>
                <c:pt idx="19">
                  <c:v>4.9031092370985805</c:v>
                </c:pt>
                <c:pt idx="20">
                  <c:v>4.7746663306293753</c:v>
                </c:pt>
                <c:pt idx="21">
                  <c:v>4.6490707945589058</c:v>
                </c:pt>
                <c:pt idx="22">
                  <c:v>4.5258718103488009</c:v>
                </c:pt>
                <c:pt idx="23">
                  <c:v>4.4046187697218802</c:v>
                </c:pt>
                <c:pt idx="24">
                  <c:v>4.284861612257389</c:v>
                </c:pt>
                <c:pt idx="25">
                  <c:v>4.1661509464266233</c:v>
                </c:pt>
                <c:pt idx="26">
                  <c:v>4.048037999999992</c:v>
                </c:pt>
                <c:pt idx="27">
                  <c:v>4.048038000000008</c:v>
                </c:pt>
                <c:pt idx="28">
                  <c:v>4.0480380000000018</c:v>
                </c:pt>
                <c:pt idx="29">
                  <c:v>4.0480379999999938</c:v>
                </c:pt>
                <c:pt idx="30">
                  <c:v>4.0480379999999982</c:v>
                </c:pt>
                <c:pt idx="31">
                  <c:v>4.0480380000000009</c:v>
                </c:pt>
                <c:pt idx="32">
                  <c:v>4.0480379999999805</c:v>
                </c:pt>
                <c:pt idx="33">
                  <c:v>4.0480380000000036</c:v>
                </c:pt>
                <c:pt idx="34">
                  <c:v>4.0480379999999956</c:v>
                </c:pt>
                <c:pt idx="35">
                  <c:v>4.0480379999999903</c:v>
                </c:pt>
                <c:pt idx="36">
                  <c:v>4.0480380000000045</c:v>
                </c:pt>
              </c:numCache>
            </c:numRef>
          </c:val>
          <c:smooth val="0"/>
          <c:extLst>
            <c:ext xmlns:c16="http://schemas.microsoft.com/office/drawing/2014/chart" uri="{C3380CC4-5D6E-409C-BE32-E72D297353CC}">
              <c16:uniqueId val="{00000000-C8AB-420A-8547-29D0AC080E5F}"/>
            </c:ext>
          </c:extLst>
        </c:ser>
        <c:dLbls>
          <c:showLegendKey val="0"/>
          <c:showVal val="0"/>
          <c:showCatName val="0"/>
          <c:showSerName val="0"/>
          <c:showPercent val="0"/>
          <c:showBubbleSize val="0"/>
        </c:dLbls>
        <c:smooth val="0"/>
        <c:axId val="512078616"/>
        <c:axId val="512079400"/>
      </c:lineChart>
      <c:catAx>
        <c:axId val="512078616"/>
        <c:scaling>
          <c:orientation val="minMax"/>
        </c:scaling>
        <c:delete val="0"/>
        <c:axPos val="b"/>
        <c:numFmt formatCode="General" sourceLinked="1"/>
        <c:majorTickMark val="out"/>
        <c:minorTickMark val="none"/>
        <c:tickLblPos val="nextTo"/>
        <c:txPr>
          <a:bodyPr/>
          <a:lstStyle/>
          <a:p>
            <a:pPr>
              <a:defRPr sz="800" baseline="0"/>
            </a:pPr>
            <a:endParaRPr lang="en-US"/>
          </a:p>
        </c:txPr>
        <c:crossAx val="512079400"/>
        <c:crosses val="autoZero"/>
        <c:auto val="1"/>
        <c:lblAlgn val="ctr"/>
        <c:lblOffset val="100"/>
        <c:noMultiLvlLbl val="0"/>
      </c:catAx>
      <c:valAx>
        <c:axId val="512079400"/>
        <c:scaling>
          <c:orientation val="minMax"/>
          <c:min val="-1"/>
        </c:scaling>
        <c:delete val="0"/>
        <c:axPos val="l"/>
        <c:majorGridlines/>
        <c:numFmt formatCode="0.0" sourceLinked="0"/>
        <c:majorTickMark val="out"/>
        <c:minorTickMark val="none"/>
        <c:tickLblPos val="nextTo"/>
        <c:crossAx val="512078616"/>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MA spending (%)</a:t>
            </a:r>
          </a:p>
        </c:rich>
      </c:tx>
      <c:overlay val="0"/>
    </c:title>
    <c:autoTitleDeleted val="0"/>
    <c:plotArea>
      <c:layout/>
      <c:lineChart>
        <c:grouping val="standard"/>
        <c:varyColors val="0"/>
        <c:ser>
          <c:idx val="0"/>
          <c:order val="0"/>
          <c:tx>
            <c:strRef>
              <c:f>'Provincial spending Projection '!$AO$33</c:f>
              <c:strCache>
                <c:ptCount val="1"/>
                <c:pt idx="0">
                  <c:v>Annual growth rate in MA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'!$AO$34:$AO$70</c:f>
              <c:numCache>
                <c:formatCode>0.0</c:formatCode>
                <c:ptCount val="37"/>
                <c:pt idx="1">
                  <c:v>2.1196067928411977</c:v>
                </c:pt>
                <c:pt idx="2">
                  <c:v>7.653821232712593</c:v>
                </c:pt>
                <c:pt idx="3">
                  <c:v>4.4215134354577375</c:v>
                </c:pt>
                <c:pt idx="4">
                  <c:v>4.1934522325014756</c:v>
                </c:pt>
                <c:pt idx="5">
                  <c:v>4.165816199286982</c:v>
                </c:pt>
                <c:pt idx="6">
                  <c:v>4.3545697010482183</c:v>
                </c:pt>
                <c:pt idx="7">
                  <c:v>4.5432083525525009</c:v>
                </c:pt>
                <c:pt idx="8">
                  <c:v>4.7317321537998547</c:v>
                </c:pt>
                <c:pt idx="9">
                  <c:v>4.9201411047901731</c:v>
                </c:pt>
                <c:pt idx="10">
                  <c:v>5.1084352055235804</c:v>
                </c:pt>
                <c:pt idx="11">
                  <c:v>5.2966144560000128</c:v>
                </c:pt>
                <c:pt idx="12">
                  <c:v>5.2966144559999995</c:v>
                </c:pt>
                <c:pt idx="13">
                  <c:v>5.2966144559999861</c:v>
                </c:pt>
                <c:pt idx="14">
                  <c:v>5.2966144560000075</c:v>
                </c:pt>
                <c:pt idx="15">
                  <c:v>5.2966144560000075</c:v>
                </c:pt>
                <c:pt idx="16">
                  <c:v>5.2966144560000057</c:v>
                </c:pt>
                <c:pt idx="17">
                  <c:v>5.1703375794424318</c:v>
                </c:pt>
                <c:pt idx="18">
                  <c:v>5.0348499427987568</c:v>
                </c:pt>
                <c:pt idx="19">
                  <c:v>4.9031092370986</c:v>
                </c:pt>
                <c:pt idx="20">
                  <c:v>4.7746663306293611</c:v>
                </c:pt>
                <c:pt idx="21">
                  <c:v>4.6490707945588872</c:v>
                </c:pt>
                <c:pt idx="22">
                  <c:v>4.5258718103488214</c:v>
                </c:pt>
                <c:pt idx="23">
                  <c:v>4.4046187697218615</c:v>
                </c:pt>
                <c:pt idx="24">
                  <c:v>4.2848616122573793</c:v>
                </c:pt>
                <c:pt idx="25">
                  <c:v>4.166150946426642</c:v>
                </c:pt>
                <c:pt idx="26">
                  <c:v>4.0480379999999805</c:v>
                </c:pt>
                <c:pt idx="27">
                  <c:v>4.0480380000000187</c:v>
                </c:pt>
                <c:pt idx="28">
                  <c:v>4.0480379999999938</c:v>
                </c:pt>
                <c:pt idx="29">
                  <c:v>4.048038</c:v>
                </c:pt>
                <c:pt idx="30">
                  <c:v>4.0480379999999903</c:v>
                </c:pt>
                <c:pt idx="31">
                  <c:v>4.0480380000000062</c:v>
                </c:pt>
                <c:pt idx="32">
                  <c:v>4.0480379999999938</c:v>
                </c:pt>
                <c:pt idx="33">
                  <c:v>4.0480379999999823</c:v>
                </c:pt>
                <c:pt idx="34">
                  <c:v>4.0480380000000178</c:v>
                </c:pt>
                <c:pt idx="35">
                  <c:v>4.0480379999999876</c:v>
                </c:pt>
                <c:pt idx="36">
                  <c:v>4.048038</c:v>
                </c:pt>
              </c:numCache>
            </c:numRef>
          </c:val>
          <c:smooth val="0"/>
          <c:extLst>
            <c:ext xmlns:c16="http://schemas.microsoft.com/office/drawing/2014/chart" uri="{C3380CC4-5D6E-409C-BE32-E72D297353CC}">
              <c16:uniqueId val="{00000000-C001-485D-84BD-DDB75A23B988}"/>
            </c:ext>
          </c:extLst>
        </c:ser>
        <c:dLbls>
          <c:showLegendKey val="0"/>
          <c:showVal val="0"/>
          <c:showCatName val="0"/>
          <c:showSerName val="0"/>
          <c:showPercent val="0"/>
          <c:showBubbleSize val="0"/>
        </c:dLbls>
        <c:smooth val="0"/>
        <c:axId val="512080968"/>
        <c:axId val="512083712"/>
      </c:lineChart>
      <c:catAx>
        <c:axId val="512080968"/>
        <c:scaling>
          <c:orientation val="minMax"/>
        </c:scaling>
        <c:delete val="0"/>
        <c:axPos val="b"/>
        <c:numFmt formatCode="General" sourceLinked="1"/>
        <c:majorTickMark val="out"/>
        <c:minorTickMark val="none"/>
        <c:tickLblPos val="nextTo"/>
        <c:crossAx val="512083712"/>
        <c:crosses val="autoZero"/>
        <c:auto val="1"/>
        <c:lblAlgn val="ctr"/>
        <c:lblOffset val="100"/>
        <c:noMultiLvlLbl val="0"/>
      </c:catAx>
      <c:valAx>
        <c:axId val="512083712"/>
        <c:scaling>
          <c:orientation val="minMax"/>
          <c:min val="2"/>
        </c:scaling>
        <c:delete val="0"/>
        <c:axPos val="l"/>
        <c:majorGridlines/>
        <c:numFmt formatCode="0.0" sourceLinked="0"/>
        <c:majorTickMark val="out"/>
        <c:minorTickMark val="none"/>
        <c:tickLblPos val="nextTo"/>
        <c:crossAx val="512080968"/>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MA spending (%)</a:t>
            </a:r>
          </a:p>
        </c:rich>
      </c:tx>
      <c:overlay val="0"/>
    </c:title>
    <c:autoTitleDeleted val="0"/>
    <c:plotArea>
      <c:layout/>
      <c:lineChart>
        <c:grouping val="standard"/>
        <c:varyColors val="0"/>
        <c:ser>
          <c:idx val="0"/>
          <c:order val="0"/>
          <c:tx>
            <c:strRef>
              <c:f>'Provincial spending Projection '!$AT$33</c:f>
              <c:strCache>
                <c:ptCount val="1"/>
                <c:pt idx="0">
                  <c:v>Annual growth rate in MA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'!$AT$34:$AT$70</c:f>
              <c:numCache>
                <c:formatCode>0.0</c:formatCode>
                <c:ptCount val="37"/>
                <c:pt idx="1">
                  <c:v>1.2200502259341466</c:v>
                </c:pt>
                <c:pt idx="2">
                  <c:v>8.0303723872817265</c:v>
                </c:pt>
                <c:pt idx="3">
                  <c:v>4.7462619251638083</c:v>
                </c:pt>
                <c:pt idx="4">
                  <c:v>4.4770617580605379</c:v>
                </c:pt>
                <c:pt idx="5">
                  <c:v>4.4089100783376214</c:v>
                </c:pt>
                <c:pt idx="6">
                  <c:v>4.5575688724762857</c:v>
                </c:pt>
                <c:pt idx="7">
                  <c:v>4.7059444408036573</c:v>
                </c:pt>
                <c:pt idx="8">
                  <c:v>4.8540367833197084</c:v>
                </c:pt>
                <c:pt idx="9">
                  <c:v>5.0018459000244739</c:v>
                </c:pt>
                <c:pt idx="10">
                  <c:v>5.1493717909178756</c:v>
                </c:pt>
                <c:pt idx="11">
                  <c:v>5.2966144559999977</c:v>
                </c:pt>
                <c:pt idx="12">
                  <c:v>5.2966144560000119</c:v>
                </c:pt>
                <c:pt idx="13">
                  <c:v>5.296614455999979</c:v>
                </c:pt>
                <c:pt idx="14">
                  <c:v>5.2966144560000261</c:v>
                </c:pt>
                <c:pt idx="15">
                  <c:v>5.2966144559999853</c:v>
                </c:pt>
                <c:pt idx="16">
                  <c:v>5.2966144560000155</c:v>
                </c:pt>
                <c:pt idx="17">
                  <c:v>5.1703375794424229</c:v>
                </c:pt>
                <c:pt idx="18">
                  <c:v>5.0348499427987665</c:v>
                </c:pt>
                <c:pt idx="19">
                  <c:v>4.9031092370985849</c:v>
                </c:pt>
                <c:pt idx="20">
                  <c:v>4.7746663306293655</c:v>
                </c:pt>
                <c:pt idx="21">
                  <c:v>4.6490707945589023</c:v>
                </c:pt>
                <c:pt idx="22">
                  <c:v>4.5258718103488143</c:v>
                </c:pt>
                <c:pt idx="23">
                  <c:v>4.4046187697218677</c:v>
                </c:pt>
                <c:pt idx="24">
                  <c:v>4.284861612257381</c:v>
                </c:pt>
                <c:pt idx="25">
                  <c:v>4.166150946426626</c:v>
                </c:pt>
                <c:pt idx="26">
                  <c:v>4.0480379999999956</c:v>
                </c:pt>
                <c:pt idx="27">
                  <c:v>4.0480380000000196</c:v>
                </c:pt>
                <c:pt idx="28">
                  <c:v>4.0480379999999903</c:v>
                </c:pt>
                <c:pt idx="29">
                  <c:v>4.0480379999999894</c:v>
                </c:pt>
                <c:pt idx="30">
                  <c:v>4.0480379999999858</c:v>
                </c:pt>
                <c:pt idx="31">
                  <c:v>4.0480380000000196</c:v>
                </c:pt>
                <c:pt idx="32">
                  <c:v>4.0480380000000062</c:v>
                </c:pt>
                <c:pt idx="33">
                  <c:v>4.0480379999999814</c:v>
                </c:pt>
                <c:pt idx="34">
                  <c:v>4.0480379999999938</c:v>
                </c:pt>
                <c:pt idx="35">
                  <c:v>4.048038</c:v>
                </c:pt>
                <c:pt idx="36">
                  <c:v>4.0480379999999876</c:v>
                </c:pt>
              </c:numCache>
            </c:numRef>
          </c:val>
          <c:smooth val="0"/>
          <c:extLst>
            <c:ext xmlns:c16="http://schemas.microsoft.com/office/drawing/2014/chart" uri="{C3380CC4-5D6E-409C-BE32-E72D297353CC}">
              <c16:uniqueId val="{00000000-CEB9-4CED-A505-F7E5A73BADA7}"/>
            </c:ext>
          </c:extLst>
        </c:ser>
        <c:dLbls>
          <c:showLegendKey val="0"/>
          <c:showVal val="0"/>
          <c:showCatName val="0"/>
          <c:showSerName val="0"/>
          <c:showPercent val="0"/>
          <c:showBubbleSize val="0"/>
        </c:dLbls>
        <c:smooth val="0"/>
        <c:axId val="512077048"/>
        <c:axId val="512077440"/>
      </c:lineChart>
      <c:catAx>
        <c:axId val="512077048"/>
        <c:scaling>
          <c:orientation val="minMax"/>
        </c:scaling>
        <c:delete val="0"/>
        <c:axPos val="b"/>
        <c:numFmt formatCode="General" sourceLinked="1"/>
        <c:majorTickMark val="out"/>
        <c:minorTickMark val="none"/>
        <c:tickLblPos val="nextTo"/>
        <c:crossAx val="512077440"/>
        <c:crosses val="autoZero"/>
        <c:auto val="1"/>
        <c:lblAlgn val="ctr"/>
        <c:lblOffset val="100"/>
        <c:noMultiLvlLbl val="0"/>
      </c:catAx>
      <c:valAx>
        <c:axId val="512077440"/>
        <c:scaling>
          <c:orientation val="minMax"/>
          <c:min val="1"/>
        </c:scaling>
        <c:delete val="0"/>
        <c:axPos val="l"/>
        <c:majorGridlines/>
        <c:numFmt formatCode="0.0" sourceLinked="0"/>
        <c:majorTickMark val="out"/>
        <c:minorTickMark val="none"/>
        <c:tickLblPos val="nextTo"/>
        <c:crossAx val="512077048"/>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AB spending(%)</a:t>
            </a:r>
          </a:p>
        </c:rich>
      </c:tx>
      <c:layout>
        <c:manualLayout>
          <c:xMode val="edge"/>
          <c:yMode val="edge"/>
          <c:x val="0.19944444444444445"/>
          <c:y val="3.2407407407407406E-2"/>
        </c:manualLayout>
      </c:layout>
      <c:overlay val="0"/>
    </c:title>
    <c:autoTitleDeleted val="0"/>
    <c:plotArea>
      <c:layout/>
      <c:lineChart>
        <c:grouping val="standard"/>
        <c:varyColors val="0"/>
        <c:ser>
          <c:idx val="0"/>
          <c:order val="0"/>
          <c:tx>
            <c:strRef>
              <c:f>'Provincial spending Projection '!$AY$33</c:f>
              <c:strCache>
                <c:ptCount val="1"/>
                <c:pt idx="0">
                  <c:v>Annual growth rate in AB(%)</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'!$AY$34:$AY$70</c:f>
              <c:numCache>
                <c:formatCode>0.0</c:formatCode>
                <c:ptCount val="37"/>
                <c:pt idx="1">
                  <c:v>8.8505027915067452E-2</c:v>
                </c:pt>
                <c:pt idx="2">
                  <c:v>8.2715429504196862</c:v>
                </c:pt>
                <c:pt idx="3">
                  <c:v>4.9542543192655968</c:v>
                </c:pt>
                <c:pt idx="4">
                  <c:v>4.6587057874584357</c:v>
                </c:pt>
                <c:pt idx="5">
                  <c:v>4.5646049606786852</c:v>
                </c:pt>
                <c:pt idx="6">
                  <c:v>4.687584207433547</c:v>
                </c:pt>
                <c:pt idx="7">
                  <c:v>4.8101723885078664</c:v>
                </c:pt>
                <c:pt idx="8">
                  <c:v>4.9323695039016995</c:v>
                </c:pt>
                <c:pt idx="9">
                  <c:v>5.054175553615007</c:v>
                </c:pt>
                <c:pt idx="10">
                  <c:v>5.1755905376477482</c:v>
                </c:pt>
                <c:pt idx="11">
                  <c:v>5.2966144560000217</c:v>
                </c:pt>
                <c:pt idx="12">
                  <c:v>5.2966144559999799</c:v>
                </c:pt>
                <c:pt idx="13">
                  <c:v>5.2966144560000208</c:v>
                </c:pt>
                <c:pt idx="14">
                  <c:v>5.2966144560000075</c:v>
                </c:pt>
                <c:pt idx="15">
                  <c:v>5.2966144559999826</c:v>
                </c:pt>
                <c:pt idx="16">
                  <c:v>5.2966144560000181</c:v>
                </c:pt>
                <c:pt idx="17">
                  <c:v>5.1703375794424105</c:v>
                </c:pt>
                <c:pt idx="18">
                  <c:v>5.0348499427987674</c:v>
                </c:pt>
                <c:pt idx="19">
                  <c:v>4.9031092370986062</c:v>
                </c:pt>
                <c:pt idx="20">
                  <c:v>4.7746663306293566</c:v>
                </c:pt>
                <c:pt idx="21">
                  <c:v>4.6490707945589076</c:v>
                </c:pt>
                <c:pt idx="22">
                  <c:v>4.5258718103488071</c:v>
                </c:pt>
                <c:pt idx="23">
                  <c:v>4.4046187697218642</c:v>
                </c:pt>
                <c:pt idx="24">
                  <c:v>4.2848616122573864</c:v>
                </c:pt>
                <c:pt idx="25">
                  <c:v>4.1661509464266224</c:v>
                </c:pt>
                <c:pt idx="26">
                  <c:v>4.0480380000000178</c:v>
                </c:pt>
                <c:pt idx="27">
                  <c:v>4.0480379999999956</c:v>
                </c:pt>
                <c:pt idx="28">
                  <c:v>4.0480379999999991</c:v>
                </c:pt>
                <c:pt idx="29">
                  <c:v>4.0480379999999867</c:v>
                </c:pt>
                <c:pt idx="30">
                  <c:v>4.0480379999999965</c:v>
                </c:pt>
                <c:pt idx="31">
                  <c:v>4.048038</c:v>
                </c:pt>
                <c:pt idx="32">
                  <c:v>4.0480379999999849</c:v>
                </c:pt>
                <c:pt idx="33">
                  <c:v>4.048038</c:v>
                </c:pt>
                <c:pt idx="34">
                  <c:v>4.0480379999999965</c:v>
                </c:pt>
                <c:pt idx="35">
                  <c:v>4.048038000000008</c:v>
                </c:pt>
                <c:pt idx="36">
                  <c:v>4.0480379999999982</c:v>
                </c:pt>
              </c:numCache>
            </c:numRef>
          </c:val>
          <c:smooth val="0"/>
          <c:extLst>
            <c:ext xmlns:c16="http://schemas.microsoft.com/office/drawing/2014/chart" uri="{C3380CC4-5D6E-409C-BE32-E72D297353CC}">
              <c16:uniqueId val="{00000000-2122-4B0B-BF4F-5B92E9BA254A}"/>
            </c:ext>
          </c:extLst>
        </c:ser>
        <c:dLbls>
          <c:showLegendKey val="0"/>
          <c:showVal val="0"/>
          <c:showCatName val="0"/>
          <c:showSerName val="0"/>
          <c:showPercent val="0"/>
          <c:showBubbleSize val="0"/>
        </c:dLbls>
        <c:smooth val="0"/>
        <c:axId val="512081360"/>
        <c:axId val="512082144"/>
      </c:lineChart>
      <c:catAx>
        <c:axId val="512081360"/>
        <c:scaling>
          <c:orientation val="minMax"/>
        </c:scaling>
        <c:delete val="0"/>
        <c:axPos val="b"/>
        <c:numFmt formatCode="General" sourceLinked="1"/>
        <c:majorTickMark val="out"/>
        <c:minorTickMark val="none"/>
        <c:tickLblPos val="nextTo"/>
        <c:crossAx val="512082144"/>
        <c:crosses val="autoZero"/>
        <c:auto val="1"/>
        <c:lblAlgn val="ctr"/>
        <c:lblOffset val="100"/>
        <c:noMultiLvlLbl val="0"/>
      </c:catAx>
      <c:valAx>
        <c:axId val="512082144"/>
        <c:scaling>
          <c:orientation val="minMax"/>
        </c:scaling>
        <c:delete val="0"/>
        <c:axPos val="l"/>
        <c:majorGridlines/>
        <c:numFmt formatCode="0.0" sourceLinked="0"/>
        <c:majorTickMark val="out"/>
        <c:minorTickMark val="none"/>
        <c:tickLblPos val="nextTo"/>
        <c:crossAx val="51208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BC spending(%)</a:t>
            </a:r>
          </a:p>
        </c:rich>
      </c:tx>
      <c:overlay val="0"/>
    </c:title>
    <c:autoTitleDeleted val="0"/>
    <c:plotArea>
      <c:layout/>
      <c:lineChart>
        <c:grouping val="standard"/>
        <c:varyColors val="0"/>
        <c:ser>
          <c:idx val="0"/>
          <c:order val="0"/>
          <c:tx>
            <c:strRef>
              <c:f>'Provincial spending Projection '!$BD$33</c:f>
              <c:strCache>
                <c:ptCount val="1"/>
                <c:pt idx="0">
                  <c:v>Annual growth rate in BC(%)</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'!$BD$34:$BD$70</c:f>
              <c:numCache>
                <c:formatCode>0.0</c:formatCode>
                <c:ptCount val="37"/>
                <c:pt idx="1">
                  <c:v>1.2416383869827052</c:v>
                </c:pt>
                <c:pt idx="2">
                  <c:v>7.0074483464516959</c:v>
                </c:pt>
                <c:pt idx="3">
                  <c:v>3.8640629641124544</c:v>
                </c:pt>
                <c:pt idx="4">
                  <c:v>3.7066192872766837</c:v>
                </c:pt>
                <c:pt idx="5">
                  <c:v>3.7485308176657419</c:v>
                </c:pt>
                <c:pt idx="6">
                  <c:v>4.0061093159123864</c:v>
                </c:pt>
                <c:pt idx="7">
                  <c:v>4.2638619907492634</c:v>
                </c:pt>
                <c:pt idx="8">
                  <c:v>4.5217888421765009</c:v>
                </c:pt>
                <c:pt idx="9">
                  <c:v>4.779889870194058</c:v>
                </c:pt>
                <c:pt idx="10">
                  <c:v>5.0381650748018432</c:v>
                </c:pt>
                <c:pt idx="11">
                  <c:v>5.2966144560000057</c:v>
                </c:pt>
                <c:pt idx="12">
                  <c:v>5.2966144559999933</c:v>
                </c:pt>
                <c:pt idx="13">
                  <c:v>5.2966144560000057</c:v>
                </c:pt>
                <c:pt idx="14">
                  <c:v>5.2966144560000084</c:v>
                </c:pt>
                <c:pt idx="15">
                  <c:v>5.296614456000003</c:v>
                </c:pt>
                <c:pt idx="16">
                  <c:v>5.2966144560000021</c:v>
                </c:pt>
                <c:pt idx="17">
                  <c:v>5.170337579442422</c:v>
                </c:pt>
                <c:pt idx="18">
                  <c:v>5.0348499427987576</c:v>
                </c:pt>
                <c:pt idx="19">
                  <c:v>4.9031092370985982</c:v>
                </c:pt>
                <c:pt idx="20">
                  <c:v>4.7746663306293531</c:v>
                </c:pt>
                <c:pt idx="21">
                  <c:v>4.6490707945589165</c:v>
                </c:pt>
                <c:pt idx="22">
                  <c:v>4.5258718103488107</c:v>
                </c:pt>
                <c:pt idx="23">
                  <c:v>4.4046187697218686</c:v>
                </c:pt>
                <c:pt idx="24">
                  <c:v>4.2848616122573908</c:v>
                </c:pt>
                <c:pt idx="25">
                  <c:v>4.166150946426626</c:v>
                </c:pt>
                <c:pt idx="26">
                  <c:v>4.0480379999999982</c:v>
                </c:pt>
                <c:pt idx="27">
                  <c:v>4.0480379999999876</c:v>
                </c:pt>
                <c:pt idx="28">
                  <c:v>4.0480380000000018</c:v>
                </c:pt>
                <c:pt idx="29">
                  <c:v>4.048037999999984</c:v>
                </c:pt>
                <c:pt idx="30">
                  <c:v>4.0480380000000062</c:v>
                </c:pt>
                <c:pt idx="31">
                  <c:v>4.0480380000000187</c:v>
                </c:pt>
                <c:pt idx="32">
                  <c:v>4.0480379999999645</c:v>
                </c:pt>
                <c:pt idx="33">
                  <c:v>4.048038</c:v>
                </c:pt>
                <c:pt idx="34">
                  <c:v>4.0480380000000062</c:v>
                </c:pt>
                <c:pt idx="35">
                  <c:v>4.0480380000000098</c:v>
                </c:pt>
                <c:pt idx="36">
                  <c:v>4.0480379999999982</c:v>
                </c:pt>
              </c:numCache>
            </c:numRef>
          </c:val>
          <c:smooth val="0"/>
          <c:extLst>
            <c:ext xmlns:c16="http://schemas.microsoft.com/office/drawing/2014/chart" uri="{C3380CC4-5D6E-409C-BE32-E72D297353CC}">
              <c16:uniqueId val="{00000000-D99A-4FA2-AB6C-05A190A919C1}"/>
            </c:ext>
          </c:extLst>
        </c:ser>
        <c:dLbls>
          <c:showLegendKey val="0"/>
          <c:showVal val="0"/>
          <c:showCatName val="0"/>
          <c:showSerName val="0"/>
          <c:showPercent val="0"/>
          <c:showBubbleSize val="0"/>
        </c:dLbls>
        <c:smooth val="0"/>
        <c:axId val="512038040"/>
        <c:axId val="512036864"/>
      </c:lineChart>
      <c:catAx>
        <c:axId val="512038040"/>
        <c:scaling>
          <c:orientation val="minMax"/>
        </c:scaling>
        <c:delete val="0"/>
        <c:axPos val="b"/>
        <c:numFmt formatCode="General" sourceLinked="1"/>
        <c:majorTickMark val="out"/>
        <c:minorTickMark val="none"/>
        <c:tickLblPos val="nextTo"/>
        <c:crossAx val="512036864"/>
        <c:crosses val="autoZero"/>
        <c:auto val="1"/>
        <c:lblAlgn val="ctr"/>
        <c:lblOffset val="100"/>
        <c:noMultiLvlLbl val="0"/>
      </c:catAx>
      <c:valAx>
        <c:axId val="512036864"/>
        <c:scaling>
          <c:orientation val="minMax"/>
          <c:min val="1"/>
        </c:scaling>
        <c:delete val="0"/>
        <c:axPos val="l"/>
        <c:majorGridlines/>
        <c:numFmt formatCode="0.0" sourceLinked="0"/>
        <c:majorTickMark val="out"/>
        <c:minorTickMark val="none"/>
        <c:tickLblPos val="nextTo"/>
        <c:crossAx val="512038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Terr. spending (%)</a:t>
            </a:r>
          </a:p>
        </c:rich>
      </c:tx>
      <c:overlay val="0"/>
    </c:title>
    <c:autoTitleDeleted val="0"/>
    <c:plotArea>
      <c:layout/>
      <c:lineChart>
        <c:grouping val="standard"/>
        <c:varyColors val="0"/>
        <c:ser>
          <c:idx val="0"/>
          <c:order val="0"/>
          <c:tx>
            <c:strRef>
              <c:f>'Provincial spending Projection '!$BI$33</c:f>
              <c:strCache>
                <c:ptCount val="1"/>
                <c:pt idx="0">
                  <c:v>Annual growth rate in Terr.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'!$BI$34:$BI$70</c:f>
              <c:numCache>
                <c:formatCode>0.0</c:formatCode>
                <c:ptCount val="37"/>
                <c:pt idx="1">
                  <c:v>5.2878949595106484</c:v>
                </c:pt>
                <c:pt idx="2">
                  <c:v>9.0995964546709249</c:v>
                </c:pt>
                <c:pt idx="3">
                  <c:v>5.6683913538714252</c:v>
                </c:pt>
                <c:pt idx="4">
                  <c:v>5.2823763263176433</c:v>
                </c:pt>
                <c:pt idx="5">
                  <c:v>5.0991797082722732</c:v>
                </c:pt>
                <c:pt idx="6">
                  <c:v>5.1339888279516188</c:v>
                </c:pt>
                <c:pt idx="7">
                  <c:v>5.1680366162744553</c:v>
                </c:pt>
                <c:pt idx="8">
                  <c:v>5.2013230732406779</c:v>
                </c:pt>
                <c:pt idx="9">
                  <c:v>5.2338481988503833</c:v>
                </c:pt>
                <c:pt idx="10">
                  <c:v>5.2656119931034651</c:v>
                </c:pt>
                <c:pt idx="11">
                  <c:v>5.2966144559999977</c:v>
                </c:pt>
                <c:pt idx="12">
                  <c:v>5.2966144560000021</c:v>
                </c:pt>
                <c:pt idx="13">
                  <c:v>5.2966144560000021</c:v>
                </c:pt>
                <c:pt idx="14">
                  <c:v>5.2966144560000012</c:v>
                </c:pt>
                <c:pt idx="15">
                  <c:v>5.2966144560000066</c:v>
                </c:pt>
                <c:pt idx="16">
                  <c:v>5.2966144559999897</c:v>
                </c:pt>
                <c:pt idx="17">
                  <c:v>5.170337579442438</c:v>
                </c:pt>
                <c:pt idx="18">
                  <c:v>5.0348499427987594</c:v>
                </c:pt>
                <c:pt idx="19">
                  <c:v>4.903109237098576</c:v>
                </c:pt>
                <c:pt idx="20">
                  <c:v>4.7746663306293753</c:v>
                </c:pt>
                <c:pt idx="21">
                  <c:v>4.6490707945589023</c:v>
                </c:pt>
                <c:pt idx="22">
                  <c:v>4.5258718103488231</c:v>
                </c:pt>
                <c:pt idx="23">
                  <c:v>4.4046187697218686</c:v>
                </c:pt>
                <c:pt idx="24">
                  <c:v>4.2848616122573651</c:v>
                </c:pt>
                <c:pt idx="25">
                  <c:v>4.1661509464266508</c:v>
                </c:pt>
                <c:pt idx="26">
                  <c:v>4.048037999999984</c:v>
                </c:pt>
                <c:pt idx="27">
                  <c:v>4.0480380000000142</c:v>
                </c:pt>
                <c:pt idx="28">
                  <c:v>4.048037999999984</c:v>
                </c:pt>
                <c:pt idx="29">
                  <c:v>4.0480379999999965</c:v>
                </c:pt>
                <c:pt idx="30">
                  <c:v>4.0480379999999814</c:v>
                </c:pt>
                <c:pt idx="31">
                  <c:v>4.0480380000000205</c:v>
                </c:pt>
                <c:pt idx="32">
                  <c:v>4.0480379999999929</c:v>
                </c:pt>
                <c:pt idx="33">
                  <c:v>4.0480379999999885</c:v>
                </c:pt>
                <c:pt idx="34">
                  <c:v>4.0480380000000009</c:v>
                </c:pt>
                <c:pt idx="35">
                  <c:v>4.0480379999999982</c:v>
                </c:pt>
                <c:pt idx="36">
                  <c:v>4.0480380000000045</c:v>
                </c:pt>
              </c:numCache>
            </c:numRef>
          </c:val>
          <c:smooth val="0"/>
          <c:extLst>
            <c:ext xmlns:c16="http://schemas.microsoft.com/office/drawing/2014/chart" uri="{C3380CC4-5D6E-409C-BE32-E72D297353CC}">
              <c16:uniqueId val="{00000000-16C9-48A8-8B24-3A404BA49245}"/>
            </c:ext>
          </c:extLst>
        </c:ser>
        <c:dLbls>
          <c:showLegendKey val="0"/>
          <c:showVal val="0"/>
          <c:showCatName val="0"/>
          <c:showSerName val="0"/>
          <c:showPercent val="0"/>
          <c:showBubbleSize val="0"/>
        </c:dLbls>
        <c:smooth val="0"/>
        <c:axId val="512037648"/>
        <c:axId val="512042352"/>
      </c:lineChart>
      <c:catAx>
        <c:axId val="512037648"/>
        <c:scaling>
          <c:orientation val="minMax"/>
        </c:scaling>
        <c:delete val="0"/>
        <c:axPos val="b"/>
        <c:numFmt formatCode="General" sourceLinked="1"/>
        <c:majorTickMark val="out"/>
        <c:minorTickMark val="none"/>
        <c:tickLblPos val="nextTo"/>
        <c:crossAx val="512042352"/>
        <c:crosses val="autoZero"/>
        <c:auto val="1"/>
        <c:lblAlgn val="ctr"/>
        <c:lblOffset val="100"/>
        <c:noMultiLvlLbl val="0"/>
      </c:catAx>
      <c:valAx>
        <c:axId val="512042352"/>
        <c:scaling>
          <c:orientation val="minMax"/>
          <c:min val="3"/>
        </c:scaling>
        <c:delete val="0"/>
        <c:axPos val="l"/>
        <c:majorGridlines/>
        <c:numFmt formatCode="0.0" sourceLinked="0"/>
        <c:majorTickMark val="out"/>
        <c:minorTickMark val="none"/>
        <c:tickLblPos val="nextTo"/>
        <c:crossAx val="512037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N.L. Spending</a:t>
            </a:r>
            <a:r>
              <a:rPr lang="en-US" sz="1200" baseline="0"/>
              <a:t> by type of service</a:t>
            </a:r>
            <a:endParaRPr lang="en-US" sz="1200"/>
          </a:p>
        </c:rich>
      </c:tx>
      <c:overlay val="0"/>
    </c:title>
    <c:autoTitleDeleted val="0"/>
    <c:plotArea>
      <c:layout>
        <c:manualLayout>
          <c:layoutTarget val="inner"/>
          <c:xMode val="edge"/>
          <c:yMode val="edge"/>
          <c:x val="6.5113517060367457E-2"/>
          <c:y val="0.10708239713514189"/>
          <c:w val="0.90772362201899215"/>
          <c:h val="0.6908055261000684"/>
        </c:manualLayout>
      </c:layout>
      <c:barChart>
        <c:barDir val="col"/>
        <c:grouping val="clustered"/>
        <c:varyColors val="0"/>
        <c:ser>
          <c:idx val="6"/>
          <c:order val="6"/>
          <c:tx>
            <c:strRef>
              <c:f>'Data for Graph D'!$H$2</c:f>
              <c:strCache>
                <c:ptCount val="1"/>
              </c:strCache>
            </c:strRef>
          </c:tx>
          <c:invertIfNegative val="0"/>
          <c:dPt>
            <c:idx val="41"/>
            <c:invertIfNegative val="0"/>
            <c:bubble3D val="0"/>
            <c:spPr>
              <a:solidFill>
                <a:schemeClr val="tx1"/>
              </a:solidFill>
            </c:spPr>
            <c:extLst>
              <c:ext xmlns:c16="http://schemas.microsoft.com/office/drawing/2014/chart" uri="{C3380CC4-5D6E-409C-BE32-E72D297353CC}">
                <c16:uniqueId val="{00000001-835A-4FBD-A67E-D334432A65BD}"/>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D'!$H$3:$H$78</c:f>
              <c:numCache>
                <c:formatCode>General</c:formatCode>
                <c:ptCount val="76"/>
                <c:pt idx="41">
                  <c:v>1.2</c:v>
                </c:pt>
              </c:numCache>
            </c:numRef>
          </c:val>
          <c:extLst>
            <c:ext xmlns:c16="http://schemas.microsoft.com/office/drawing/2014/chart" uri="{C3380CC4-5D6E-409C-BE32-E72D297353CC}">
              <c16:uniqueId val="{00000002-835A-4FBD-A67E-D334432A65BD}"/>
            </c:ext>
          </c:extLst>
        </c:ser>
        <c:dLbls>
          <c:showLegendKey val="0"/>
          <c:showVal val="0"/>
          <c:showCatName val="0"/>
          <c:showSerName val="0"/>
          <c:showPercent val="0"/>
          <c:showBubbleSize val="0"/>
        </c:dLbls>
        <c:gapWidth val="150"/>
        <c:axId val="512038824"/>
        <c:axId val="512040784"/>
      </c:barChart>
      <c:lineChart>
        <c:grouping val="standard"/>
        <c:varyColors val="0"/>
        <c:ser>
          <c:idx val="0"/>
          <c:order val="0"/>
          <c:tx>
            <c:strRef>
              <c:f>'Data for Graph D'!$B$2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D'!$B$3:$B$78</c:f>
              <c:numCache>
                <c:formatCode>General</c:formatCode>
                <c:ptCount val="76"/>
                <c:pt idx="0">
                  <c:v>0.95005000000000006</c:v>
                </c:pt>
                <c:pt idx="1">
                  <c:v>0.9202999999999999</c:v>
                </c:pt>
                <c:pt idx="2">
                  <c:v>0.93203999999999998</c:v>
                </c:pt>
                <c:pt idx="3">
                  <c:v>0.96862000000000004</c:v>
                </c:pt>
                <c:pt idx="4">
                  <c:v>1.0141</c:v>
                </c:pt>
                <c:pt idx="5">
                  <c:v>0.98751</c:v>
                </c:pt>
                <c:pt idx="6">
                  <c:v>0.97880999999999996</c:v>
                </c:pt>
                <c:pt idx="7">
                  <c:v>0.95548999999999995</c:v>
                </c:pt>
                <c:pt idx="8">
                  <c:v>0.95508999999999988</c:v>
                </c:pt>
                <c:pt idx="9">
                  <c:v>0.9136399999999999</c:v>
                </c:pt>
                <c:pt idx="10">
                  <c:v>0.87018000000000006</c:v>
                </c:pt>
                <c:pt idx="11">
                  <c:v>0.86598000000000008</c:v>
                </c:pt>
                <c:pt idx="12">
                  <c:v>0.85105000000000008</c:v>
                </c:pt>
                <c:pt idx="13">
                  <c:v>0.85714000000000001</c:v>
                </c:pt>
                <c:pt idx="14">
                  <c:v>0.82769000000000004</c:v>
                </c:pt>
                <c:pt idx="15">
                  <c:v>0.84887000000000001</c:v>
                </c:pt>
                <c:pt idx="16">
                  <c:v>0.83026</c:v>
                </c:pt>
                <c:pt idx="17">
                  <c:v>0.8303100000000001</c:v>
                </c:pt>
                <c:pt idx="18">
                  <c:v>0.79923000000000011</c:v>
                </c:pt>
                <c:pt idx="19">
                  <c:v>0.79264999999999997</c:v>
                </c:pt>
                <c:pt idx="20">
                  <c:v>0.74006000000000005</c:v>
                </c:pt>
                <c:pt idx="21">
                  <c:v>0.66699999999999993</c:v>
                </c:pt>
                <c:pt idx="22">
                  <c:v>0.61035000000000006</c:v>
                </c:pt>
                <c:pt idx="23">
                  <c:v>0.63009000000000004</c:v>
                </c:pt>
                <c:pt idx="24">
                  <c:v>0.61480000000000001</c:v>
                </c:pt>
                <c:pt idx="25">
                  <c:v>0.59902999999999995</c:v>
                </c:pt>
                <c:pt idx="26">
                  <c:v>0.61399000000000004</c:v>
                </c:pt>
                <c:pt idx="27">
                  <c:v>0.61891000000000007</c:v>
                </c:pt>
                <c:pt idx="28">
                  <c:v>0.59406000000000003</c:v>
                </c:pt>
                <c:pt idx="29">
                  <c:v>0.56934000000000007</c:v>
                </c:pt>
                <c:pt idx="30">
                  <c:v>0.57340999999999998</c:v>
                </c:pt>
                <c:pt idx="31">
                  <c:v>0.58867999999999998</c:v>
                </c:pt>
                <c:pt idx="32">
                  <c:v>0.58848</c:v>
                </c:pt>
                <c:pt idx="33">
                  <c:v>0.58421000000000001</c:v>
                </c:pt>
                <c:pt idx="34">
                  <c:v>0.60750999999999999</c:v>
                </c:pt>
                <c:pt idx="35">
                  <c:v>0.61214000000000002</c:v>
                </c:pt>
                <c:pt idx="36">
                  <c:v>0.62309999999999999</c:v>
                </c:pt>
                <c:pt idx="37">
                  <c:v>0.61355000000000004</c:v>
                </c:pt>
                <c:pt idx="38">
                  <c:v>0.60541999999999996</c:v>
                </c:pt>
                <c:pt idx="39">
                  <c:v>0.6099</c:v>
                </c:pt>
                <c:pt idx="40">
                  <c:v>0.61251999999999995</c:v>
                </c:pt>
                <c:pt idx="41" formatCode="0.00">
                  <c:v>0.47993758658174468</c:v>
                </c:pt>
                <c:pt idx="42" formatCode="0.00">
                  <c:v>0.4761948194363273</c:v>
                </c:pt>
                <c:pt idx="43" formatCode="0.00">
                  <c:v>0.47191646678661203</c:v>
                </c:pt>
                <c:pt idx="44" formatCode="0.00">
                  <c:v>0.46730615817500648</c:v>
                </c:pt>
                <c:pt idx="45" formatCode="0.00">
                  <c:v>0.46228354493417328</c:v>
                </c:pt>
                <c:pt idx="46" formatCode="0.00">
                  <c:v>0.456849015046219</c:v>
                </c:pt>
                <c:pt idx="47" formatCode="0.00">
                  <c:v>0.45094684764169901</c:v>
                </c:pt>
                <c:pt idx="48" formatCode="0.00">
                  <c:v>0.44476936366510672</c:v>
                </c:pt>
                <c:pt idx="49" formatCode="0.00">
                  <c:v>0.43808193871411133</c:v>
                </c:pt>
                <c:pt idx="50" formatCode="0.00">
                  <c:v>0.43116492176027232</c:v>
                </c:pt>
                <c:pt idx="51" formatCode="0.00">
                  <c:v>0.42494658510445682</c:v>
                </c:pt>
                <c:pt idx="52" formatCode="0.00">
                  <c:v>0.41869939148320251</c:v>
                </c:pt>
                <c:pt idx="53" formatCode="0.00">
                  <c:v>0.41251799673078554</c:v>
                </c:pt>
                <c:pt idx="54" formatCode="0.00">
                  <c:v>0.40639714819871953</c:v>
                </c:pt>
                <c:pt idx="55" formatCode="0.00">
                  <c:v>0.40025010098192682</c:v>
                </c:pt>
                <c:pt idx="56" formatCode="0.00">
                  <c:v>0.39415394964975847</c:v>
                </c:pt>
                <c:pt idx="57" formatCode="0.00">
                  <c:v>0.38802875068231346</c:v>
                </c:pt>
                <c:pt idx="58" formatCode="0.00">
                  <c:v>0.38202201287977677</c:v>
                </c:pt>
                <c:pt idx="59" formatCode="0.00">
                  <c:v>0.37597175745938505</c:v>
                </c:pt>
                <c:pt idx="60" formatCode="0.00">
                  <c:v>0.36995455585752013</c:v>
                </c:pt>
                <c:pt idx="61" formatCode="0.00">
                  <c:v>0.36396243545432488</c:v>
                </c:pt>
                <c:pt idx="62" formatCode="0.00">
                  <c:v>0.36396243545432488</c:v>
                </c:pt>
                <c:pt idx="63" formatCode="0.00">
                  <c:v>0.36396243545432488</c:v>
                </c:pt>
                <c:pt idx="64" formatCode="0.00">
                  <c:v>0.36396243545432494</c:v>
                </c:pt>
                <c:pt idx="65" formatCode="0.00">
                  <c:v>0.36396243545432488</c:v>
                </c:pt>
                <c:pt idx="66" formatCode="0.00">
                  <c:v>0.36396243545432488</c:v>
                </c:pt>
                <c:pt idx="67" formatCode="0.00">
                  <c:v>0.36396243545432488</c:v>
                </c:pt>
                <c:pt idx="68" formatCode="0.00">
                  <c:v>0.36396243545432488</c:v>
                </c:pt>
                <c:pt idx="69" formatCode="0.00">
                  <c:v>0.36396243545432488</c:v>
                </c:pt>
                <c:pt idx="70" formatCode="0.00">
                  <c:v>0.36396243545432488</c:v>
                </c:pt>
                <c:pt idx="71" formatCode="0.00">
                  <c:v>0.36396243545432488</c:v>
                </c:pt>
                <c:pt idx="72" formatCode="0.00">
                  <c:v>0.36396243545432488</c:v>
                </c:pt>
                <c:pt idx="73" formatCode="0.00">
                  <c:v>0.36396243545432488</c:v>
                </c:pt>
                <c:pt idx="74" formatCode="0.00">
                  <c:v>0.36396243545432488</c:v>
                </c:pt>
                <c:pt idx="75" formatCode="0.00">
                  <c:v>0.36396243545432488</c:v>
                </c:pt>
              </c:numCache>
            </c:numRef>
          </c:val>
          <c:smooth val="0"/>
          <c:extLst>
            <c:ext xmlns:c16="http://schemas.microsoft.com/office/drawing/2014/chart" uri="{C3380CC4-5D6E-409C-BE32-E72D297353CC}">
              <c16:uniqueId val="{00000003-835A-4FBD-A67E-D334432A65BD}"/>
            </c:ext>
          </c:extLst>
        </c:ser>
        <c:ser>
          <c:idx val="1"/>
          <c:order val="1"/>
          <c:tx>
            <c:strRef>
              <c:f>'Data for Graph D'!$C$2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D'!$C$3:$C$78</c:f>
              <c:numCache>
                <c:formatCode>General</c:formatCode>
                <c:ptCount val="76"/>
                <c:pt idx="0">
                  <c:v>0.14427000000000001</c:v>
                </c:pt>
                <c:pt idx="1">
                  <c:v>0.18292</c:v>
                </c:pt>
                <c:pt idx="2">
                  <c:v>0.21811999999999998</c:v>
                </c:pt>
                <c:pt idx="3">
                  <c:v>0.23441000000000001</c:v>
                </c:pt>
                <c:pt idx="4">
                  <c:v>0.25718000000000002</c:v>
                </c:pt>
                <c:pt idx="5">
                  <c:v>0.26458999999999999</c:v>
                </c:pt>
                <c:pt idx="6">
                  <c:v>0.24699000000000002</c:v>
                </c:pt>
                <c:pt idx="7">
                  <c:v>0.24382999999999999</c:v>
                </c:pt>
                <c:pt idx="8">
                  <c:v>0.24207999999999999</c:v>
                </c:pt>
                <c:pt idx="9">
                  <c:v>0.22588999999999998</c:v>
                </c:pt>
                <c:pt idx="10">
                  <c:v>0.22036999999999998</c:v>
                </c:pt>
                <c:pt idx="11">
                  <c:v>0.22474</c:v>
                </c:pt>
                <c:pt idx="12">
                  <c:v>0.22761999999999999</c:v>
                </c:pt>
                <c:pt idx="13">
                  <c:v>0.21879999999999999</c:v>
                </c:pt>
                <c:pt idx="14">
                  <c:v>0.2157</c:v>
                </c:pt>
                <c:pt idx="15">
                  <c:v>0.22407999999999997</c:v>
                </c:pt>
                <c:pt idx="16">
                  <c:v>0.21854999999999999</c:v>
                </c:pt>
                <c:pt idx="17">
                  <c:v>0.19713</c:v>
                </c:pt>
                <c:pt idx="18">
                  <c:v>0.18903999999999999</c:v>
                </c:pt>
                <c:pt idx="19">
                  <c:v>0.19381999999999999</c:v>
                </c:pt>
                <c:pt idx="20">
                  <c:v>0.2329</c:v>
                </c:pt>
                <c:pt idx="21">
                  <c:v>0.27450000000000002</c:v>
                </c:pt>
                <c:pt idx="22">
                  <c:v>0.31952999999999998</c:v>
                </c:pt>
                <c:pt idx="23">
                  <c:v>0.30249999999999999</c:v>
                </c:pt>
                <c:pt idx="24">
                  <c:v>0.28993999999999998</c:v>
                </c:pt>
                <c:pt idx="25">
                  <c:v>0.28140999999999999</c:v>
                </c:pt>
                <c:pt idx="26">
                  <c:v>0.27657999999999999</c:v>
                </c:pt>
                <c:pt idx="27">
                  <c:v>0.26735000000000003</c:v>
                </c:pt>
                <c:pt idx="28">
                  <c:v>0.25923999999999997</c:v>
                </c:pt>
                <c:pt idx="29">
                  <c:v>0.25495000000000001</c:v>
                </c:pt>
                <c:pt idx="30">
                  <c:v>0.24101999999999998</c:v>
                </c:pt>
                <c:pt idx="31">
                  <c:v>0.24033000000000002</c:v>
                </c:pt>
                <c:pt idx="32">
                  <c:v>0.23604</c:v>
                </c:pt>
                <c:pt idx="33">
                  <c:v>0.24369000000000002</c:v>
                </c:pt>
                <c:pt idx="34">
                  <c:v>0.2407</c:v>
                </c:pt>
                <c:pt idx="35">
                  <c:v>0.23286000000000001</c:v>
                </c:pt>
                <c:pt idx="36">
                  <c:v>0.22897999999999999</c:v>
                </c:pt>
                <c:pt idx="37">
                  <c:v>0.22395999999999999</c:v>
                </c:pt>
                <c:pt idx="38">
                  <c:v>0.21941999999999998</c:v>
                </c:pt>
                <c:pt idx="39">
                  <c:v>0.21789</c:v>
                </c:pt>
                <c:pt idx="40">
                  <c:v>0.21670999999999999</c:v>
                </c:pt>
                <c:pt idx="41" formatCode="0.00">
                  <c:v>0.17285016625533617</c:v>
                </c:pt>
                <c:pt idx="42" formatCode="0.00">
                  <c:v>0.17114616008367284</c:v>
                </c:pt>
                <c:pt idx="43" formatCode="0.00">
                  <c:v>0.16925450840848258</c:v>
                </c:pt>
                <c:pt idx="44" formatCode="0.00">
                  <c:v>0.16724932143298429</c:v>
                </c:pt>
                <c:pt idx="45" formatCode="0.00">
                  <c:v>0.16510268076845616</c:v>
                </c:pt>
                <c:pt idx="46" formatCode="0.00">
                  <c:v>0.16281569019437436</c:v>
                </c:pt>
                <c:pt idx="47" formatCode="0.00">
                  <c:v>0.16036950475235112</c:v>
                </c:pt>
                <c:pt idx="48" formatCode="0.00">
                  <c:v>0.15783347740235418</c:v>
                </c:pt>
                <c:pt idx="49" formatCode="0.00">
                  <c:v>0.15512519814943412</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c:ext xmlns:c16="http://schemas.microsoft.com/office/drawing/2014/chart" uri="{C3380CC4-5D6E-409C-BE32-E72D297353CC}">
              <c16:uniqueId val="{00000004-835A-4FBD-A67E-D334432A65BD}"/>
            </c:ext>
          </c:extLst>
        </c:ser>
        <c:ser>
          <c:idx val="2"/>
          <c:order val="2"/>
          <c:tx>
            <c:strRef>
              <c:f>'Data for Graph D'!$D$2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D'!$D$3:$D$78</c:f>
              <c:numCache>
                <c:formatCode>General</c:formatCode>
                <c:ptCount val="76"/>
                <c:pt idx="0">
                  <c:v>0.10984000000000001</c:v>
                </c:pt>
                <c:pt idx="1">
                  <c:v>0.10533999999999999</c:v>
                </c:pt>
                <c:pt idx="2">
                  <c:v>0.11521000000000001</c:v>
                </c:pt>
                <c:pt idx="3">
                  <c:v>0.12333999999999999</c:v>
                </c:pt>
                <c:pt idx="4">
                  <c:v>0.15024000000000001</c:v>
                </c:pt>
                <c:pt idx="5">
                  <c:v>0.13991999999999999</c:v>
                </c:pt>
                <c:pt idx="6">
                  <c:v>0.12254</c:v>
                </c:pt>
                <c:pt idx="7">
                  <c:v>0.11639000000000001</c:v>
                </c:pt>
                <c:pt idx="8">
                  <c:v>0.11310999999999999</c:v>
                </c:pt>
                <c:pt idx="9">
                  <c:v>0.11647999999999999</c:v>
                </c:pt>
                <c:pt idx="10">
                  <c:v>0.12675</c:v>
                </c:pt>
                <c:pt idx="11">
                  <c:v>0.12691</c:v>
                </c:pt>
                <c:pt idx="12">
                  <c:v>0.13528999999999999</c:v>
                </c:pt>
                <c:pt idx="13">
                  <c:v>0.13167000000000001</c:v>
                </c:pt>
                <c:pt idx="14">
                  <c:v>0.12567999999999999</c:v>
                </c:pt>
                <c:pt idx="15">
                  <c:v>0.11277999999999999</c:v>
                </c:pt>
                <c:pt idx="16">
                  <c:v>0.11062999999999999</c:v>
                </c:pt>
                <c:pt idx="17">
                  <c:v>0.11123000000000001</c:v>
                </c:pt>
                <c:pt idx="18">
                  <c:v>0.10920000000000001</c:v>
                </c:pt>
                <c:pt idx="19">
                  <c:v>0.1114</c:v>
                </c:pt>
                <c:pt idx="20">
                  <c:v>0.1242</c:v>
                </c:pt>
                <c:pt idx="21">
                  <c:v>0.12013</c:v>
                </c:pt>
                <c:pt idx="22">
                  <c:v>0.11417000000000001</c:v>
                </c:pt>
                <c:pt idx="23">
                  <c:v>0.11621999999999999</c:v>
                </c:pt>
                <c:pt idx="24">
                  <c:v>0.11872000000000001</c:v>
                </c:pt>
                <c:pt idx="25">
                  <c:v>0.11854999999999999</c:v>
                </c:pt>
                <c:pt idx="26">
                  <c:v>0.12015000000000001</c:v>
                </c:pt>
                <c:pt idx="27">
                  <c:v>0.10568999999999999</c:v>
                </c:pt>
                <c:pt idx="28">
                  <c:v>0.10598999999999999</c:v>
                </c:pt>
                <c:pt idx="29">
                  <c:v>0.10581</c:v>
                </c:pt>
                <c:pt idx="30">
                  <c:v>0.10755999999999999</c:v>
                </c:pt>
                <c:pt idx="31">
                  <c:v>0.10198</c:v>
                </c:pt>
                <c:pt idx="32">
                  <c:v>0.10459</c:v>
                </c:pt>
                <c:pt idx="33">
                  <c:v>9.2759999999999995E-2</c:v>
                </c:pt>
                <c:pt idx="34">
                  <c:v>0.10062</c:v>
                </c:pt>
                <c:pt idx="35">
                  <c:v>0.10038</c:v>
                </c:pt>
                <c:pt idx="36">
                  <c:v>0.10611</c:v>
                </c:pt>
                <c:pt idx="37">
                  <c:v>0.11540999999999998</c:v>
                </c:pt>
                <c:pt idx="38">
                  <c:v>0.11935999999999999</c:v>
                </c:pt>
                <c:pt idx="39">
                  <c:v>0.12015999999999999</c:v>
                </c:pt>
                <c:pt idx="40">
                  <c:v>0.12216</c:v>
                </c:pt>
                <c:pt idx="41" formatCode="0.00">
                  <c:v>0.16312347102148714</c:v>
                </c:pt>
                <c:pt idx="42" formatCode="0.00">
                  <c:v>0.16255366007138936</c:v>
                </c:pt>
                <c:pt idx="43" formatCode="0.00">
                  <c:v>0.16179146333643302</c:v>
                </c:pt>
                <c:pt idx="44" formatCode="0.00">
                  <c:v>0.16090456713930709</c:v>
                </c:pt>
                <c:pt idx="45" formatCode="0.00">
                  <c:v>0.15986365163210889</c:v>
                </c:pt>
                <c:pt idx="46" formatCode="0.00">
                  <c:v>0.15866694709379264</c:v>
                </c:pt>
                <c:pt idx="47" formatCode="0.00">
                  <c:v>0.15729310249802972</c:v>
                </c:pt>
                <c:pt idx="48" formatCode="0.00">
                  <c:v>0.15580731060355665</c:v>
                </c:pt>
                <c:pt idx="49" formatCode="0.00">
                  <c:v>0.15412570302241135</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c:ext xmlns:c16="http://schemas.microsoft.com/office/drawing/2014/chart" uri="{C3380CC4-5D6E-409C-BE32-E72D297353CC}">
              <c16:uniqueId val="{00000005-835A-4FBD-A67E-D334432A65BD}"/>
            </c:ext>
          </c:extLst>
        </c:ser>
        <c:ser>
          <c:idx val="3"/>
          <c:order val="3"/>
          <c:tx>
            <c:strRef>
              <c:f>'Data for Graph D'!$E$2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D'!$E$3:$E$78</c:f>
              <c:numCache>
                <c:formatCode>General</c:formatCode>
                <c:ptCount val="76"/>
                <c:pt idx="0">
                  <c:v>0.35411999999999999</c:v>
                </c:pt>
                <c:pt idx="1">
                  <c:v>0.48399000000000003</c:v>
                </c:pt>
                <c:pt idx="2">
                  <c:v>0.62912999999999997</c:v>
                </c:pt>
                <c:pt idx="3">
                  <c:v>0.66113999999999995</c:v>
                </c:pt>
                <c:pt idx="4">
                  <c:v>0.63329000000000002</c:v>
                </c:pt>
                <c:pt idx="5">
                  <c:v>0.58255000000000001</c:v>
                </c:pt>
                <c:pt idx="6">
                  <c:v>0.60358000000000001</c:v>
                </c:pt>
                <c:pt idx="7">
                  <c:v>0.54293000000000002</c:v>
                </c:pt>
                <c:pt idx="8">
                  <c:v>0.49679000000000001</c:v>
                </c:pt>
                <c:pt idx="9">
                  <c:v>0.34155999999999997</c:v>
                </c:pt>
                <c:pt idx="10">
                  <c:v>0.32152000000000003</c:v>
                </c:pt>
                <c:pt idx="11">
                  <c:v>0.24044000000000001</c:v>
                </c:pt>
                <c:pt idx="12">
                  <c:v>0.24770999999999999</c:v>
                </c:pt>
                <c:pt idx="13">
                  <c:v>0.23782999999999999</c:v>
                </c:pt>
                <c:pt idx="14">
                  <c:v>0.22710999999999998</c:v>
                </c:pt>
                <c:pt idx="15">
                  <c:v>0.22342999999999999</c:v>
                </c:pt>
                <c:pt idx="16">
                  <c:v>0.22036</c:v>
                </c:pt>
                <c:pt idx="17">
                  <c:v>0.22618999999999997</c:v>
                </c:pt>
                <c:pt idx="18">
                  <c:v>0.23364000000000001</c:v>
                </c:pt>
                <c:pt idx="19">
                  <c:v>0.23907</c:v>
                </c:pt>
                <c:pt idx="20">
                  <c:v>0.25148999999999999</c:v>
                </c:pt>
                <c:pt idx="21">
                  <c:v>0.26051000000000002</c:v>
                </c:pt>
                <c:pt idx="22">
                  <c:v>0.23749000000000001</c:v>
                </c:pt>
                <c:pt idx="23">
                  <c:v>0.23801999999999998</c:v>
                </c:pt>
                <c:pt idx="24">
                  <c:v>0.24130000000000001</c:v>
                </c:pt>
                <c:pt idx="25">
                  <c:v>0.24926999999999999</c:v>
                </c:pt>
                <c:pt idx="26">
                  <c:v>0.24832000000000001</c:v>
                </c:pt>
                <c:pt idx="27">
                  <c:v>0.25996000000000002</c:v>
                </c:pt>
                <c:pt idx="28">
                  <c:v>0.26483000000000001</c:v>
                </c:pt>
                <c:pt idx="29">
                  <c:v>0.26118000000000002</c:v>
                </c:pt>
                <c:pt idx="30">
                  <c:v>0.26049</c:v>
                </c:pt>
                <c:pt idx="31">
                  <c:v>0.25287999999999999</c:v>
                </c:pt>
                <c:pt idx="32">
                  <c:v>0.26457999999999998</c:v>
                </c:pt>
                <c:pt idx="33">
                  <c:v>0.24258000000000002</c:v>
                </c:pt>
                <c:pt idx="34">
                  <c:v>0.24789999999999998</c:v>
                </c:pt>
                <c:pt idx="35">
                  <c:v>0.25880000000000003</c:v>
                </c:pt>
                <c:pt idx="36">
                  <c:v>0.25547999999999998</c:v>
                </c:pt>
                <c:pt idx="37">
                  <c:v>0.24484</c:v>
                </c:pt>
                <c:pt idx="38">
                  <c:v>0.23852000000000001</c:v>
                </c:pt>
                <c:pt idx="39">
                  <c:v>0.23197999999999999</c:v>
                </c:pt>
                <c:pt idx="40">
                  <c:v>0.23422999999999999</c:v>
                </c:pt>
                <c:pt idx="41" formatCode="0.00">
                  <c:v>0.25588000399846755</c:v>
                </c:pt>
                <c:pt idx="42" formatCode="0.00">
                  <c:v>0.25476432303278024</c:v>
                </c:pt>
                <c:pt idx="43" formatCode="0.00">
                  <c:v>0.25335012950873698</c:v>
                </c:pt>
                <c:pt idx="44" formatCode="0.00">
                  <c:v>0.25174407959069905</c:v>
                </c:pt>
                <c:pt idx="45" formatCode="0.00">
                  <c:v>0.24990081649779528</c:v>
                </c:pt>
                <c:pt idx="46" formatCode="0.00">
                  <c:v>0.24781816491852915</c:v>
                </c:pt>
                <c:pt idx="47" formatCode="0.00">
                  <c:v>0.24546339511472673</c:v>
                </c:pt>
                <c:pt idx="48" formatCode="0.00">
                  <c:v>0.24293882528751523</c:v>
                </c:pt>
                <c:pt idx="49" formatCode="0.00">
                  <c:v>0.24011419967346201</c:v>
                </c:pt>
                <c:pt idx="50" formatCode="0.00">
                  <c:v>0.23714070696814976</c:v>
                </c:pt>
                <c:pt idx="51" formatCode="0.00">
                  <c:v>0.23372062180745123</c:v>
                </c:pt>
                <c:pt idx="52" formatCode="0.00">
                  <c:v>0.23028466531576136</c:v>
                </c:pt>
                <c:pt idx="53" formatCode="0.00">
                  <c:v>0.22688489820193203</c:v>
                </c:pt>
                <c:pt idx="54" formatCode="0.00">
                  <c:v>0.22351843150929573</c:v>
                </c:pt>
                <c:pt idx="55" formatCode="0.00">
                  <c:v>0.22013755554005973</c:v>
                </c:pt>
                <c:pt idx="56" formatCode="0.00">
                  <c:v>0.21678467230736717</c:v>
                </c:pt>
                <c:pt idx="57" formatCode="0.00">
                  <c:v>0.21341581287527242</c:v>
                </c:pt>
                <c:pt idx="58" formatCode="0.00">
                  <c:v>0.21011210708387723</c:v>
                </c:pt>
                <c:pt idx="59" formatCode="0.00">
                  <c:v>0.20678446660266175</c:v>
                </c:pt>
                <c:pt idx="60" formatCode="0.00">
                  <c:v>0.20347500572163607</c:v>
                </c:pt>
                <c:pt idx="61" formatCode="0.00">
                  <c:v>0.20017933949987865</c:v>
                </c:pt>
                <c:pt idx="62" formatCode="0.00">
                  <c:v>0.20017933949987865</c:v>
                </c:pt>
                <c:pt idx="63" formatCode="0.00">
                  <c:v>0.20017933949987865</c:v>
                </c:pt>
                <c:pt idx="64" formatCode="0.00">
                  <c:v>0.20017933949987873</c:v>
                </c:pt>
                <c:pt idx="65" formatCode="0.00">
                  <c:v>0.20017933949987865</c:v>
                </c:pt>
                <c:pt idx="66" formatCode="0.00">
                  <c:v>0.20017933949987865</c:v>
                </c:pt>
                <c:pt idx="67" formatCode="0.00">
                  <c:v>0.20017933949987865</c:v>
                </c:pt>
                <c:pt idx="68" formatCode="0.00">
                  <c:v>0.20017933949987865</c:v>
                </c:pt>
                <c:pt idx="69" formatCode="0.00">
                  <c:v>0.20017933949987865</c:v>
                </c:pt>
                <c:pt idx="70" formatCode="0.00">
                  <c:v>0.20017933949987865</c:v>
                </c:pt>
                <c:pt idx="71" formatCode="0.00">
                  <c:v>0.20017933949987865</c:v>
                </c:pt>
                <c:pt idx="72" formatCode="0.00">
                  <c:v>0.20017933949987865</c:v>
                </c:pt>
                <c:pt idx="73" formatCode="0.00">
                  <c:v>0.20017933949987865</c:v>
                </c:pt>
                <c:pt idx="74" formatCode="0.00">
                  <c:v>0.20017933949987865</c:v>
                </c:pt>
                <c:pt idx="75" formatCode="0.00">
                  <c:v>0.20017933949987865</c:v>
                </c:pt>
              </c:numCache>
            </c:numRef>
          </c:val>
          <c:smooth val="0"/>
          <c:extLst>
            <c:ext xmlns:c16="http://schemas.microsoft.com/office/drawing/2014/chart" uri="{C3380CC4-5D6E-409C-BE32-E72D297353CC}">
              <c16:uniqueId val="{00000006-835A-4FBD-A67E-D334432A65BD}"/>
            </c:ext>
          </c:extLst>
        </c:ser>
        <c:ser>
          <c:idx val="4"/>
          <c:order val="4"/>
          <c:tx>
            <c:strRef>
              <c:f>'Data for Graph D'!$F$2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D'!$F$3:$F$78</c:f>
              <c:numCache>
                <c:formatCode>General</c:formatCode>
                <c:ptCount val="76"/>
                <c:pt idx="0">
                  <c:v>0.21803999999999998</c:v>
                </c:pt>
                <c:pt idx="1">
                  <c:v>0.21779999999999999</c:v>
                </c:pt>
                <c:pt idx="2">
                  <c:v>0.20971000000000001</c:v>
                </c:pt>
                <c:pt idx="3">
                  <c:v>0.19816999999999999</c:v>
                </c:pt>
                <c:pt idx="4">
                  <c:v>0.19719</c:v>
                </c:pt>
                <c:pt idx="5">
                  <c:v>0.20091000000000003</c:v>
                </c:pt>
                <c:pt idx="6">
                  <c:v>0.19599</c:v>
                </c:pt>
                <c:pt idx="7">
                  <c:v>0.19635999999999998</c:v>
                </c:pt>
                <c:pt idx="8">
                  <c:v>0.20035999999999998</c:v>
                </c:pt>
                <c:pt idx="9">
                  <c:v>0.20603000000000002</c:v>
                </c:pt>
                <c:pt idx="10">
                  <c:v>0.20054</c:v>
                </c:pt>
                <c:pt idx="11">
                  <c:v>0.19982</c:v>
                </c:pt>
                <c:pt idx="12">
                  <c:v>0.20389000000000002</c:v>
                </c:pt>
                <c:pt idx="13">
                  <c:v>0.2082</c:v>
                </c:pt>
                <c:pt idx="14">
                  <c:v>0.20642999999999997</c:v>
                </c:pt>
                <c:pt idx="15">
                  <c:v>0.20821000000000001</c:v>
                </c:pt>
                <c:pt idx="16">
                  <c:v>0.19688000000000003</c:v>
                </c:pt>
                <c:pt idx="17">
                  <c:v>0.19312000000000001</c:v>
                </c:pt>
                <c:pt idx="18">
                  <c:v>0.19016</c:v>
                </c:pt>
                <c:pt idx="19">
                  <c:v>0.18972</c:v>
                </c:pt>
                <c:pt idx="20">
                  <c:v>0.19167999999999999</c:v>
                </c:pt>
                <c:pt idx="21">
                  <c:v>0.19059000000000001</c:v>
                </c:pt>
                <c:pt idx="22">
                  <c:v>0.19519999999999998</c:v>
                </c:pt>
                <c:pt idx="23">
                  <c:v>0.19294</c:v>
                </c:pt>
                <c:pt idx="24">
                  <c:v>0.19001000000000001</c:v>
                </c:pt>
                <c:pt idx="25">
                  <c:v>0.18467</c:v>
                </c:pt>
                <c:pt idx="26">
                  <c:v>0.17873</c:v>
                </c:pt>
                <c:pt idx="27">
                  <c:v>0.17642999999999998</c:v>
                </c:pt>
                <c:pt idx="28">
                  <c:v>0.20406000000000002</c:v>
                </c:pt>
                <c:pt idx="29">
                  <c:v>0.20706000000000002</c:v>
                </c:pt>
                <c:pt idx="30">
                  <c:v>0.20206999999999997</c:v>
                </c:pt>
                <c:pt idx="31">
                  <c:v>0.19338999999999998</c:v>
                </c:pt>
                <c:pt idx="32">
                  <c:v>0.18852000000000002</c:v>
                </c:pt>
                <c:pt idx="33">
                  <c:v>0.18722</c:v>
                </c:pt>
                <c:pt idx="34">
                  <c:v>0.18579999999999999</c:v>
                </c:pt>
                <c:pt idx="35">
                  <c:v>0.21132999999999999</c:v>
                </c:pt>
                <c:pt idx="36">
                  <c:v>0.21884000000000001</c:v>
                </c:pt>
                <c:pt idx="37">
                  <c:v>0.21699000000000002</c:v>
                </c:pt>
                <c:pt idx="38">
                  <c:v>0.22104999999999997</c:v>
                </c:pt>
                <c:pt idx="39">
                  <c:v>0.21473</c:v>
                </c:pt>
                <c:pt idx="40">
                  <c:v>0.21315000000000001</c:v>
                </c:pt>
                <c:pt idx="41" formatCode="0.00">
                  <c:v>0.25281075130638636</c:v>
                </c:pt>
                <c:pt idx="42" formatCode="0.00">
                  <c:v>0.25205296494451285</c:v>
                </c:pt>
                <c:pt idx="43" formatCode="0.00">
                  <c:v>0.25099517023142781</c:v>
                </c:pt>
                <c:pt idx="44" formatCode="0.00">
                  <c:v>0.24974199627994684</c:v>
                </c:pt>
                <c:pt idx="45" formatCode="0.00">
                  <c:v>0.24824764407961697</c:v>
                </c:pt>
                <c:pt idx="46" formatCode="0.00">
                  <c:v>0.24650903158762133</c:v>
                </c:pt>
                <c:pt idx="47" formatCode="0.00">
                  <c:v>0.24449263827759032</c:v>
                </c:pt>
                <c:pt idx="48" formatCode="0.00">
                  <c:v>0.24229946960171425</c:v>
                </c:pt>
                <c:pt idx="49" formatCode="0.00">
                  <c:v>0.23979880960154315</c:v>
                </c:pt>
                <c:pt idx="50" formatCode="0.00">
                  <c:v>0.23714070696814976</c:v>
                </c:pt>
                <c:pt idx="51" formatCode="0.00">
                  <c:v>0.23372062180745123</c:v>
                </c:pt>
                <c:pt idx="52" formatCode="0.00">
                  <c:v>0.23028466531576139</c:v>
                </c:pt>
                <c:pt idx="53" formatCode="0.00">
                  <c:v>0.22688489820193203</c:v>
                </c:pt>
                <c:pt idx="54" formatCode="0.00">
                  <c:v>0.22351843150929576</c:v>
                </c:pt>
                <c:pt idx="55" formatCode="0.00">
                  <c:v>0.22013755554005973</c:v>
                </c:pt>
                <c:pt idx="56" formatCode="0.00">
                  <c:v>0.21678467230736717</c:v>
                </c:pt>
                <c:pt idx="57" formatCode="0.00">
                  <c:v>0.21341581287527239</c:v>
                </c:pt>
                <c:pt idx="58" formatCode="0.00">
                  <c:v>0.21011210708387723</c:v>
                </c:pt>
                <c:pt idx="59" formatCode="0.00">
                  <c:v>0.20678446660266178</c:v>
                </c:pt>
                <c:pt idx="60" formatCode="0.00">
                  <c:v>0.20347500572163607</c:v>
                </c:pt>
                <c:pt idx="61" formatCode="0.00">
                  <c:v>0.20017933949987868</c:v>
                </c:pt>
                <c:pt idx="62" formatCode="0.00">
                  <c:v>0.20017933949987868</c:v>
                </c:pt>
                <c:pt idx="63" formatCode="0.00">
                  <c:v>0.20017933949987868</c:v>
                </c:pt>
                <c:pt idx="64" formatCode="0.00">
                  <c:v>0.20017933949987873</c:v>
                </c:pt>
                <c:pt idx="65" formatCode="0.00">
                  <c:v>0.20017933949987868</c:v>
                </c:pt>
                <c:pt idx="66" formatCode="0.00">
                  <c:v>0.20017933949987868</c:v>
                </c:pt>
                <c:pt idx="67" formatCode="0.00">
                  <c:v>0.20017933949987868</c:v>
                </c:pt>
                <c:pt idx="68" formatCode="0.00">
                  <c:v>0.20017933949987868</c:v>
                </c:pt>
                <c:pt idx="69" formatCode="0.00">
                  <c:v>0.20017933949987868</c:v>
                </c:pt>
                <c:pt idx="70" formatCode="0.00">
                  <c:v>0.20017933949987868</c:v>
                </c:pt>
                <c:pt idx="71" formatCode="0.00">
                  <c:v>0.20017933949987868</c:v>
                </c:pt>
                <c:pt idx="72" formatCode="0.00">
                  <c:v>0.20017933949987868</c:v>
                </c:pt>
                <c:pt idx="73" formatCode="0.00">
                  <c:v>0.20017933949987868</c:v>
                </c:pt>
                <c:pt idx="74" formatCode="0.00">
                  <c:v>0.20017933949987868</c:v>
                </c:pt>
                <c:pt idx="75" formatCode="0.00">
                  <c:v>0.20017933949987868</c:v>
                </c:pt>
              </c:numCache>
            </c:numRef>
          </c:val>
          <c:smooth val="0"/>
          <c:extLst>
            <c:ext xmlns:c16="http://schemas.microsoft.com/office/drawing/2014/chart" uri="{C3380CC4-5D6E-409C-BE32-E72D297353CC}">
              <c16:uniqueId val="{00000007-835A-4FBD-A67E-D334432A65BD}"/>
            </c:ext>
          </c:extLst>
        </c:ser>
        <c:ser>
          <c:idx val="5"/>
          <c:order val="5"/>
          <c:tx>
            <c:strRef>
              <c:f>'Data for Graph D'!$G$2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D'!$G$3:$G$78</c:f>
              <c:numCache>
                <c:formatCode>General</c:formatCode>
                <c:ptCount val="76"/>
                <c:pt idx="0">
                  <c:v>0.39182</c:v>
                </c:pt>
                <c:pt idx="1">
                  <c:v>0.31673000000000001</c:v>
                </c:pt>
                <c:pt idx="2">
                  <c:v>0.24401</c:v>
                </c:pt>
                <c:pt idx="3">
                  <c:v>0.22680999999999998</c:v>
                </c:pt>
                <c:pt idx="4">
                  <c:v>0.21805000000000002</c:v>
                </c:pt>
                <c:pt idx="5">
                  <c:v>0.19417999999999999</c:v>
                </c:pt>
                <c:pt idx="6">
                  <c:v>0.21578</c:v>
                </c:pt>
                <c:pt idx="7">
                  <c:v>0.22431999999999999</c:v>
                </c:pt>
                <c:pt idx="8">
                  <c:v>0.26529000000000003</c:v>
                </c:pt>
                <c:pt idx="9">
                  <c:v>0.24248999999999998</c:v>
                </c:pt>
                <c:pt idx="10">
                  <c:v>0.23292000000000002</c:v>
                </c:pt>
                <c:pt idx="11">
                  <c:v>0.21689999999999998</c:v>
                </c:pt>
                <c:pt idx="12">
                  <c:v>0.21884999999999999</c:v>
                </c:pt>
                <c:pt idx="13">
                  <c:v>0.17288000000000001</c:v>
                </c:pt>
                <c:pt idx="14">
                  <c:v>0.16506999999999999</c:v>
                </c:pt>
                <c:pt idx="15">
                  <c:v>0.17760000000000001</c:v>
                </c:pt>
                <c:pt idx="16">
                  <c:v>0.15909999999999999</c:v>
                </c:pt>
                <c:pt idx="17">
                  <c:v>0.15617999999999999</c:v>
                </c:pt>
                <c:pt idx="18">
                  <c:v>0.16919000000000001</c:v>
                </c:pt>
                <c:pt idx="19">
                  <c:v>0.18096999999999999</c:v>
                </c:pt>
                <c:pt idx="20">
                  <c:v>0.16958999999999999</c:v>
                </c:pt>
                <c:pt idx="21">
                  <c:v>0.15648999999999999</c:v>
                </c:pt>
                <c:pt idx="22">
                  <c:v>0.18109999999999998</c:v>
                </c:pt>
                <c:pt idx="23">
                  <c:v>0.22541000000000003</c:v>
                </c:pt>
                <c:pt idx="24">
                  <c:v>0.29546</c:v>
                </c:pt>
                <c:pt idx="25">
                  <c:v>0.27806999999999998</c:v>
                </c:pt>
                <c:pt idx="26">
                  <c:v>0.24403</c:v>
                </c:pt>
                <c:pt idx="27">
                  <c:v>0.2457</c:v>
                </c:pt>
                <c:pt idx="28">
                  <c:v>0.24015</c:v>
                </c:pt>
                <c:pt idx="29">
                  <c:v>0.22683</c:v>
                </c:pt>
                <c:pt idx="30">
                  <c:v>0.21042</c:v>
                </c:pt>
                <c:pt idx="31">
                  <c:v>0.17992</c:v>
                </c:pt>
                <c:pt idx="32">
                  <c:v>0.21667999999999998</c:v>
                </c:pt>
                <c:pt idx="33">
                  <c:v>0.24136000000000002</c:v>
                </c:pt>
                <c:pt idx="34">
                  <c:v>0.26361000000000001</c:v>
                </c:pt>
                <c:pt idx="35">
                  <c:v>0.29493999999999998</c:v>
                </c:pt>
                <c:pt idx="36">
                  <c:v>0.32258999999999999</c:v>
                </c:pt>
                <c:pt idx="37">
                  <c:v>0.35304000000000002</c:v>
                </c:pt>
                <c:pt idx="38">
                  <c:v>0.31752999999999998</c:v>
                </c:pt>
                <c:pt idx="39">
                  <c:v>0.26369000000000004</c:v>
                </c:pt>
                <c:pt idx="40">
                  <c:v>0.28319</c:v>
                </c:pt>
                <c:pt idx="41" formatCode="0.00">
                  <c:v>0.30213589566813498</c:v>
                </c:pt>
                <c:pt idx="42" formatCode="0.00">
                  <c:v>0.29997823375300975</c:v>
                </c:pt>
                <c:pt idx="43" formatCode="0.00">
                  <c:v>0.29748047848255527</c:v>
                </c:pt>
                <c:pt idx="44" formatCode="0.00">
                  <c:v>0.29477039021415574</c:v>
                </c:pt>
                <c:pt idx="45" formatCode="0.00">
                  <c:v>0.29179681856668366</c:v>
                </c:pt>
                <c:pt idx="46" formatCode="0.00">
                  <c:v>0.28855947023840317</c:v>
                </c:pt>
                <c:pt idx="47" formatCode="0.00">
                  <c:v>0.28502258524619911</c:v>
                </c:pt>
                <c:pt idx="48" formatCode="0.00">
                  <c:v>0.28130718646626035</c:v>
                </c:pt>
                <c:pt idx="49" formatCode="0.00">
                  <c:v>0.27726440487206749</c:v>
                </c:pt>
                <c:pt idx="50" formatCode="0.00">
                  <c:v>0.27307111711483911</c:v>
                </c:pt>
                <c:pt idx="51" formatCode="0.00">
                  <c:v>0.26913283723282266</c:v>
                </c:pt>
                <c:pt idx="52" formatCode="0.00">
                  <c:v>0.26517628127269494</c:v>
                </c:pt>
                <c:pt idx="53" formatCode="0.00">
                  <c:v>0.26126139792949749</c:v>
                </c:pt>
                <c:pt idx="54" formatCode="0.00">
                  <c:v>0.25738486052585569</c:v>
                </c:pt>
                <c:pt idx="55" formatCode="0.00">
                  <c:v>0.25349173062188696</c:v>
                </c:pt>
                <c:pt idx="56" formatCode="0.00">
                  <c:v>0.24963083477818038</c:v>
                </c:pt>
                <c:pt idx="57" formatCode="0.00">
                  <c:v>0.24575154209879851</c:v>
                </c:pt>
                <c:pt idx="58" formatCode="0.00">
                  <c:v>0.24194727482385864</c:v>
                </c:pt>
                <c:pt idx="59" formatCode="0.00">
                  <c:v>0.23811544639094387</c:v>
                </c:pt>
                <c:pt idx="60" formatCode="0.00">
                  <c:v>0.23430455204309608</c:v>
                </c:pt>
                <c:pt idx="61" formatCode="0.00">
                  <c:v>0.23050954245440575</c:v>
                </c:pt>
                <c:pt idx="62" formatCode="0.00">
                  <c:v>0.23050954245440575</c:v>
                </c:pt>
                <c:pt idx="63" formatCode="0.00">
                  <c:v>0.23050954245440575</c:v>
                </c:pt>
                <c:pt idx="64" formatCode="0.00">
                  <c:v>0.2305095424544058</c:v>
                </c:pt>
                <c:pt idx="65" formatCode="0.00">
                  <c:v>0.23050954245440575</c:v>
                </c:pt>
                <c:pt idx="66" formatCode="0.00">
                  <c:v>0.23050954245440575</c:v>
                </c:pt>
                <c:pt idx="67" formatCode="0.00">
                  <c:v>0.23050954245440575</c:v>
                </c:pt>
                <c:pt idx="68" formatCode="0.00">
                  <c:v>0.23050954245440575</c:v>
                </c:pt>
                <c:pt idx="69" formatCode="0.00">
                  <c:v>0.23050954245440575</c:v>
                </c:pt>
                <c:pt idx="70" formatCode="0.00">
                  <c:v>0.23050954245440575</c:v>
                </c:pt>
                <c:pt idx="71" formatCode="0.00">
                  <c:v>0.23050954245440575</c:v>
                </c:pt>
                <c:pt idx="72" formatCode="0.00">
                  <c:v>0.23050954245440575</c:v>
                </c:pt>
                <c:pt idx="73" formatCode="0.00">
                  <c:v>0.23050954245440575</c:v>
                </c:pt>
                <c:pt idx="74" formatCode="0.00">
                  <c:v>0.23050954245440575</c:v>
                </c:pt>
                <c:pt idx="75" formatCode="0.00">
                  <c:v>0.23050954245440575</c:v>
                </c:pt>
              </c:numCache>
            </c:numRef>
          </c:val>
          <c:smooth val="0"/>
          <c:extLst>
            <c:ext xmlns:c16="http://schemas.microsoft.com/office/drawing/2014/chart" uri="{C3380CC4-5D6E-409C-BE32-E72D297353CC}">
              <c16:uniqueId val="{00000008-835A-4FBD-A67E-D334432A65BD}"/>
            </c:ext>
          </c:extLst>
        </c:ser>
        <c:dLbls>
          <c:showLegendKey val="0"/>
          <c:showVal val="0"/>
          <c:showCatName val="0"/>
          <c:showSerName val="0"/>
          <c:showPercent val="0"/>
          <c:showBubbleSize val="0"/>
        </c:dLbls>
        <c:marker val="1"/>
        <c:smooth val="0"/>
        <c:axId val="512038824"/>
        <c:axId val="512040784"/>
      </c:lineChart>
      <c:catAx>
        <c:axId val="512038824"/>
        <c:scaling>
          <c:orientation val="minMax"/>
        </c:scaling>
        <c:delete val="0"/>
        <c:axPos val="b"/>
        <c:numFmt formatCode="General" sourceLinked="0"/>
        <c:majorTickMark val="out"/>
        <c:minorTickMark val="none"/>
        <c:tickLblPos val="nextTo"/>
        <c:crossAx val="512040784"/>
        <c:crosses val="autoZero"/>
        <c:auto val="1"/>
        <c:lblAlgn val="ctr"/>
        <c:lblOffset val="100"/>
        <c:noMultiLvlLbl val="0"/>
      </c:catAx>
      <c:valAx>
        <c:axId val="512040784"/>
        <c:scaling>
          <c:orientation val="minMax"/>
          <c:max val="1.2"/>
        </c:scaling>
        <c:delete val="0"/>
        <c:axPos val="l"/>
        <c:majorGridlines/>
        <c:numFmt formatCode="General" sourceLinked="1"/>
        <c:majorTickMark val="out"/>
        <c:minorTickMark val="none"/>
        <c:tickLblPos val="nextTo"/>
        <c:crossAx val="512038824"/>
        <c:crosses val="autoZero"/>
        <c:crossBetween val="between"/>
      </c:valAx>
    </c:plotArea>
    <c:legend>
      <c:legendPos val="b"/>
      <c:legendEntry>
        <c:idx val="0"/>
        <c:delete val="1"/>
      </c:legendEntry>
      <c:layout>
        <c:manualLayout>
          <c:xMode val="edge"/>
          <c:yMode val="edge"/>
          <c:x val="0.10511811023622046"/>
          <c:y val="0.89726882205883429"/>
          <c:w val="0.75854606582821538"/>
          <c:h val="9.2007309974505333E-2"/>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P.E.I</a:t>
            </a:r>
            <a:r>
              <a:rPr lang="en-US" sz="1200" baseline="0"/>
              <a:t> Spending by type of service</a:t>
            </a:r>
            <a:endParaRPr lang="en-US" sz="1200"/>
          </a:p>
        </c:rich>
      </c:tx>
      <c:layout>
        <c:manualLayout>
          <c:xMode val="edge"/>
          <c:yMode val="edge"/>
          <c:x val="0.24056000085009616"/>
          <c:y val="3.5460992907801421E-2"/>
        </c:manualLayout>
      </c:layout>
      <c:overlay val="0"/>
    </c:title>
    <c:autoTitleDeleted val="0"/>
    <c:plotArea>
      <c:layout>
        <c:manualLayout>
          <c:layoutTarget val="inner"/>
          <c:xMode val="edge"/>
          <c:yMode val="edge"/>
          <c:x val="9.0447681894014254E-2"/>
          <c:y val="0.10905148824482044"/>
          <c:w val="0.8725797230811736"/>
          <c:h val="0.68317366579177607"/>
        </c:manualLayout>
      </c:layout>
      <c:barChart>
        <c:barDir val="col"/>
        <c:grouping val="clustered"/>
        <c:varyColors val="0"/>
        <c:ser>
          <c:idx val="6"/>
          <c:order val="6"/>
          <c:tx>
            <c:strRef>
              <c:f>'Data for Graph D'!$O$2</c:f>
              <c:strCache>
                <c:ptCount val="1"/>
              </c:strCache>
            </c:strRef>
          </c:tx>
          <c:invertIfNegative val="0"/>
          <c:dPt>
            <c:idx val="41"/>
            <c:invertIfNegative val="0"/>
            <c:bubble3D val="0"/>
            <c:spPr>
              <a:solidFill>
                <a:schemeClr val="tx1"/>
              </a:solidFill>
            </c:spPr>
            <c:extLst>
              <c:ext xmlns:c16="http://schemas.microsoft.com/office/drawing/2014/chart" uri="{C3380CC4-5D6E-409C-BE32-E72D297353CC}">
                <c16:uniqueId val="{00000001-B7CC-49BF-A38F-B54159D2AFB2}"/>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D'!$O$3:$O$78</c:f>
              <c:numCache>
                <c:formatCode>General</c:formatCode>
                <c:ptCount val="76"/>
                <c:pt idx="41">
                  <c:v>0.2</c:v>
                </c:pt>
              </c:numCache>
            </c:numRef>
          </c:val>
          <c:extLst>
            <c:ext xmlns:c16="http://schemas.microsoft.com/office/drawing/2014/chart" uri="{C3380CC4-5D6E-409C-BE32-E72D297353CC}">
              <c16:uniqueId val="{00000002-B7CC-49BF-A38F-B54159D2AFB2}"/>
            </c:ext>
          </c:extLst>
        </c:ser>
        <c:dLbls>
          <c:showLegendKey val="0"/>
          <c:showVal val="0"/>
          <c:showCatName val="0"/>
          <c:showSerName val="0"/>
          <c:showPercent val="0"/>
          <c:showBubbleSize val="0"/>
        </c:dLbls>
        <c:gapWidth val="150"/>
        <c:axId val="512041568"/>
        <c:axId val="512042744"/>
      </c:barChart>
      <c:lineChart>
        <c:grouping val="standard"/>
        <c:varyColors val="0"/>
        <c:ser>
          <c:idx val="0"/>
          <c:order val="0"/>
          <c:tx>
            <c:strRef>
              <c:f>'Data for Graph D'!$I$2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D'!$I$3:$I$78</c:f>
              <c:numCache>
                <c:formatCode>General</c:formatCode>
                <c:ptCount val="76"/>
                <c:pt idx="0">
                  <c:v>0.20000999999999999</c:v>
                </c:pt>
                <c:pt idx="1">
                  <c:v>0.18933</c:v>
                </c:pt>
                <c:pt idx="2">
                  <c:v>0.18447</c:v>
                </c:pt>
                <c:pt idx="3">
                  <c:v>0.18823000000000001</c:v>
                </c:pt>
                <c:pt idx="4">
                  <c:v>0.18832000000000002</c:v>
                </c:pt>
                <c:pt idx="5">
                  <c:v>0.18342</c:v>
                </c:pt>
                <c:pt idx="6">
                  <c:v>0.17887</c:v>
                </c:pt>
                <c:pt idx="7">
                  <c:v>0.18499000000000002</c:v>
                </c:pt>
                <c:pt idx="8">
                  <c:v>0.18303</c:v>
                </c:pt>
                <c:pt idx="9">
                  <c:v>0.1769</c:v>
                </c:pt>
                <c:pt idx="10">
                  <c:v>0.17091999999999999</c:v>
                </c:pt>
                <c:pt idx="11">
                  <c:v>0.16728999999999999</c:v>
                </c:pt>
                <c:pt idx="12">
                  <c:v>0.16521000000000002</c:v>
                </c:pt>
                <c:pt idx="13">
                  <c:v>0.16639999999999999</c:v>
                </c:pt>
                <c:pt idx="14">
                  <c:v>0.16667999999999999</c:v>
                </c:pt>
                <c:pt idx="15">
                  <c:v>0.1663</c:v>
                </c:pt>
                <c:pt idx="16">
                  <c:v>0.16420999999999999</c:v>
                </c:pt>
                <c:pt idx="17">
                  <c:v>0.15790000000000001</c:v>
                </c:pt>
                <c:pt idx="18">
                  <c:v>0.15744000000000002</c:v>
                </c:pt>
                <c:pt idx="19">
                  <c:v>0.15595999999999999</c:v>
                </c:pt>
                <c:pt idx="20">
                  <c:v>0.16069999999999998</c:v>
                </c:pt>
                <c:pt idx="21">
                  <c:v>0.16341999999999998</c:v>
                </c:pt>
                <c:pt idx="22">
                  <c:v>0.15722</c:v>
                </c:pt>
                <c:pt idx="23">
                  <c:v>0.14857000000000001</c:v>
                </c:pt>
                <c:pt idx="24">
                  <c:v>0.14291999999999999</c:v>
                </c:pt>
                <c:pt idx="25">
                  <c:v>0.13760999999999998</c:v>
                </c:pt>
                <c:pt idx="26">
                  <c:v>0.13442000000000001</c:v>
                </c:pt>
                <c:pt idx="27">
                  <c:v>0.14105999999999999</c:v>
                </c:pt>
                <c:pt idx="28">
                  <c:v>0.14143</c:v>
                </c:pt>
                <c:pt idx="29">
                  <c:v>0.13872999999999999</c:v>
                </c:pt>
                <c:pt idx="30">
                  <c:v>0.13239000000000001</c:v>
                </c:pt>
                <c:pt idx="31">
                  <c:v>0.12494999999999999</c:v>
                </c:pt>
                <c:pt idx="32">
                  <c:v>0.12244999999999999</c:v>
                </c:pt>
                <c:pt idx="33">
                  <c:v>0.12260000000000001</c:v>
                </c:pt>
                <c:pt idx="34">
                  <c:v>0.12506999999999999</c:v>
                </c:pt>
                <c:pt idx="35">
                  <c:v>0.13150000000000001</c:v>
                </c:pt>
                <c:pt idx="36">
                  <c:v>0.13879</c:v>
                </c:pt>
                <c:pt idx="37">
                  <c:v>0.14262</c:v>
                </c:pt>
                <c:pt idx="38">
                  <c:v>0.14432</c:v>
                </c:pt>
                <c:pt idx="39">
                  <c:v>0.14152999999999999</c:v>
                </c:pt>
                <c:pt idx="40">
                  <c:v>0.14032</c:v>
                </c:pt>
                <c:pt idx="41" formatCode="0.000">
                  <c:v>0.12742455642741057</c:v>
                </c:pt>
                <c:pt idx="42" formatCode="0.000">
                  <c:v>0.12788817521621235</c:v>
                </c:pt>
                <c:pt idx="43" formatCode="0.000">
                  <c:v>0.12834547248952316</c:v>
                </c:pt>
                <c:pt idx="44" formatCode="0.000">
                  <c:v>0.12863228089874362</c:v>
                </c:pt>
                <c:pt idx="45" formatCode="0.000">
                  <c:v>0.12891287571195476</c:v>
                </c:pt>
                <c:pt idx="46" formatCode="0.000">
                  <c:v>0.12901986346285055</c:v>
                </c:pt>
                <c:pt idx="47" formatCode="0.000">
                  <c:v>0.12904079327668924</c:v>
                </c:pt>
                <c:pt idx="48" formatCode="0.000">
                  <c:v>0.12897522875786388</c:v>
                </c:pt>
                <c:pt idx="49" formatCode="0.000">
                  <c:v>0.1288280307881946</c:v>
                </c:pt>
                <c:pt idx="50" formatCode="0.000">
                  <c:v>0.12859923111982755</c:v>
                </c:pt>
                <c:pt idx="51" formatCode="0.000">
                  <c:v>0.12851895383850576</c:v>
                </c:pt>
                <c:pt idx="52" formatCode="0.000">
                  <c:v>0.12852825581228372</c:v>
                </c:pt>
                <c:pt idx="53" formatCode="0.000">
                  <c:v>0.12840053390995138</c:v>
                </c:pt>
                <c:pt idx="54" formatCode="0.000">
                  <c:v>0.12836455370473088</c:v>
                </c:pt>
                <c:pt idx="55" formatCode="0.000">
                  <c:v>0.12826869710485891</c:v>
                </c:pt>
                <c:pt idx="56" formatCode="0.000">
                  <c:v>0.12818710409818507</c:v>
                </c:pt>
                <c:pt idx="57" formatCode="0.000">
                  <c:v>0.12804751519274915</c:v>
                </c:pt>
                <c:pt idx="58" formatCode="0.000">
                  <c:v>0.12799258001659175</c:v>
                </c:pt>
                <c:pt idx="59" formatCode="0.000">
                  <c:v>0.12787664288588918</c:v>
                </c:pt>
                <c:pt idx="60" formatCode="0.000">
                  <c:v>0.12769984085689934</c:v>
                </c:pt>
                <c:pt idx="61" formatCode="0.000">
                  <c:v>0.12760446129214245</c:v>
                </c:pt>
                <c:pt idx="62" formatCode="0.000">
                  <c:v>0.12760446129214242</c:v>
                </c:pt>
                <c:pt idx="63" formatCode="0.000">
                  <c:v>0.12760446129214245</c:v>
                </c:pt>
                <c:pt idx="64" formatCode="0.000">
                  <c:v>0.12760446129214248</c:v>
                </c:pt>
                <c:pt idx="65" formatCode="0.000">
                  <c:v>0.12760446129214245</c:v>
                </c:pt>
                <c:pt idx="66" formatCode="0.000">
                  <c:v>0.12760446129214245</c:v>
                </c:pt>
                <c:pt idx="67" formatCode="0.000">
                  <c:v>0.12760446129214245</c:v>
                </c:pt>
                <c:pt idx="68" formatCode="0.000">
                  <c:v>0.12760446129214245</c:v>
                </c:pt>
                <c:pt idx="69" formatCode="0.000">
                  <c:v>0.12760446129214245</c:v>
                </c:pt>
                <c:pt idx="70" formatCode="0.000">
                  <c:v>0.12760446129214245</c:v>
                </c:pt>
                <c:pt idx="71" formatCode="0.000">
                  <c:v>0.12760446129214245</c:v>
                </c:pt>
                <c:pt idx="72" formatCode="0.000">
                  <c:v>0.12760446129214245</c:v>
                </c:pt>
                <c:pt idx="73" formatCode="0.000">
                  <c:v>0.12760446129214245</c:v>
                </c:pt>
                <c:pt idx="74" formatCode="0.000">
                  <c:v>0.12760446129214245</c:v>
                </c:pt>
                <c:pt idx="75" formatCode="0.000">
                  <c:v>0.12760446129214245</c:v>
                </c:pt>
              </c:numCache>
            </c:numRef>
          </c:val>
          <c:smooth val="0"/>
          <c:extLst>
            <c:ext xmlns:c16="http://schemas.microsoft.com/office/drawing/2014/chart" uri="{C3380CC4-5D6E-409C-BE32-E72D297353CC}">
              <c16:uniqueId val="{00000003-B7CC-49BF-A38F-B54159D2AFB2}"/>
            </c:ext>
          </c:extLst>
        </c:ser>
        <c:ser>
          <c:idx val="1"/>
          <c:order val="1"/>
          <c:tx>
            <c:strRef>
              <c:f>'Data for Graph D'!$J$2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D'!$J$3:$J$78</c:f>
              <c:numCache>
                <c:formatCode>General</c:formatCode>
                <c:ptCount val="76"/>
                <c:pt idx="0">
                  <c:v>6.5579999999999999E-2</c:v>
                </c:pt>
                <c:pt idx="1">
                  <c:v>6.2630000000000005E-2</c:v>
                </c:pt>
                <c:pt idx="2">
                  <c:v>6.4079999999999998E-2</c:v>
                </c:pt>
                <c:pt idx="3">
                  <c:v>6.3130000000000006E-2</c:v>
                </c:pt>
                <c:pt idx="4">
                  <c:v>6.2600000000000003E-2</c:v>
                </c:pt>
                <c:pt idx="5">
                  <c:v>6.3230000000000008E-2</c:v>
                </c:pt>
                <c:pt idx="6">
                  <c:v>6.089E-2</c:v>
                </c:pt>
                <c:pt idx="7">
                  <c:v>5.7870000000000005E-2</c:v>
                </c:pt>
                <c:pt idx="8">
                  <c:v>5.4940000000000003E-2</c:v>
                </c:pt>
                <c:pt idx="9">
                  <c:v>5.9329999999999994E-2</c:v>
                </c:pt>
                <c:pt idx="10">
                  <c:v>6.4500000000000002E-2</c:v>
                </c:pt>
                <c:pt idx="11">
                  <c:v>6.7150000000000001E-2</c:v>
                </c:pt>
                <c:pt idx="12">
                  <c:v>6.9249999999999992E-2</c:v>
                </c:pt>
                <c:pt idx="13">
                  <c:v>6.8479999999999999E-2</c:v>
                </c:pt>
                <c:pt idx="14">
                  <c:v>6.7029999999999992E-2</c:v>
                </c:pt>
                <c:pt idx="15">
                  <c:v>6.4159999999999995E-2</c:v>
                </c:pt>
                <c:pt idx="16">
                  <c:v>5.9150000000000001E-2</c:v>
                </c:pt>
                <c:pt idx="17">
                  <c:v>6.1560000000000004E-2</c:v>
                </c:pt>
                <c:pt idx="18">
                  <c:v>6.6279999999999992E-2</c:v>
                </c:pt>
                <c:pt idx="19">
                  <c:v>5.6320000000000002E-2</c:v>
                </c:pt>
                <c:pt idx="20">
                  <c:v>5.4149999999999997E-2</c:v>
                </c:pt>
                <c:pt idx="21">
                  <c:v>6.1930000000000006E-2</c:v>
                </c:pt>
                <c:pt idx="22">
                  <c:v>6.0829999999999995E-2</c:v>
                </c:pt>
                <c:pt idx="23">
                  <c:v>5.9949999999999996E-2</c:v>
                </c:pt>
                <c:pt idx="24">
                  <c:v>5.8359999999999995E-2</c:v>
                </c:pt>
                <c:pt idx="25">
                  <c:v>5.8109999999999995E-2</c:v>
                </c:pt>
                <c:pt idx="26">
                  <c:v>5.6530000000000004E-2</c:v>
                </c:pt>
                <c:pt idx="27">
                  <c:v>4.9540000000000001E-2</c:v>
                </c:pt>
                <c:pt idx="28">
                  <c:v>5.518E-2</c:v>
                </c:pt>
                <c:pt idx="29">
                  <c:v>5.5869999999999996E-2</c:v>
                </c:pt>
                <c:pt idx="30">
                  <c:v>5.6139999999999995E-2</c:v>
                </c:pt>
                <c:pt idx="31">
                  <c:v>6.2210000000000001E-2</c:v>
                </c:pt>
                <c:pt idx="32">
                  <c:v>6.0069999999999998E-2</c:v>
                </c:pt>
                <c:pt idx="33">
                  <c:v>5.3159999999999999E-2</c:v>
                </c:pt>
                <c:pt idx="34">
                  <c:v>5.7870000000000005E-2</c:v>
                </c:pt>
                <c:pt idx="35">
                  <c:v>5.9069999999999998E-2</c:v>
                </c:pt>
                <c:pt idx="36">
                  <c:v>6.3949999999999993E-2</c:v>
                </c:pt>
                <c:pt idx="37">
                  <c:v>6.1910000000000007E-2</c:v>
                </c:pt>
                <c:pt idx="38">
                  <c:v>6.2350000000000003E-2</c:v>
                </c:pt>
                <c:pt idx="39">
                  <c:v>6.2210000000000001E-2</c:v>
                </c:pt>
                <c:pt idx="40">
                  <c:v>6.1970000000000004E-2</c:v>
                </c:pt>
                <c:pt idx="41" formatCode="0.000">
                  <c:v>4.5892125099768456E-2</c:v>
                </c:pt>
                <c:pt idx="42" formatCode="0.000">
                  <c:v>4.5963478003122837E-2</c:v>
                </c:pt>
                <c:pt idx="43" formatCode="0.000">
                  <c:v>4.6031557238478918E-2</c:v>
                </c:pt>
                <c:pt idx="44" formatCode="0.000">
                  <c:v>4.6037616492601442E-2</c:v>
                </c:pt>
                <c:pt idx="45" formatCode="0.000">
                  <c:v>4.6040707264726977E-2</c:v>
                </c:pt>
                <c:pt idx="46" formatCode="0.000">
                  <c:v>4.5981182899918809E-2</c:v>
                </c:pt>
                <c:pt idx="47" formatCode="0.000">
                  <c:v>4.5890570515919896E-2</c:v>
                </c:pt>
                <c:pt idx="48" formatCode="0.000">
                  <c:v>4.5768909724064243E-2</c:v>
                </c:pt>
                <c:pt idx="49" formatCode="0.000">
                  <c:v>4.5618118523397491E-2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c:ext xmlns:c16="http://schemas.microsoft.com/office/drawing/2014/chart" uri="{C3380CC4-5D6E-409C-BE32-E72D297353CC}">
              <c16:uniqueId val="{00000004-B7CC-49BF-A38F-B54159D2AFB2}"/>
            </c:ext>
          </c:extLst>
        </c:ser>
        <c:ser>
          <c:idx val="2"/>
          <c:order val="2"/>
          <c:tx>
            <c:strRef>
              <c:f>'Data for Graph D'!$K$2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D'!$K$3:$K$78</c:f>
              <c:numCache>
                <c:formatCode>General</c:formatCode>
                <c:ptCount val="76"/>
                <c:pt idx="0">
                  <c:v>3.5250000000000004E-2</c:v>
                </c:pt>
                <c:pt idx="1">
                  <c:v>3.7010000000000001E-2</c:v>
                </c:pt>
                <c:pt idx="2">
                  <c:v>3.8830000000000003E-2</c:v>
                </c:pt>
                <c:pt idx="3">
                  <c:v>3.6830000000000002E-2</c:v>
                </c:pt>
                <c:pt idx="4">
                  <c:v>3.4949999999999995E-2</c:v>
                </c:pt>
                <c:pt idx="5">
                  <c:v>3.2289999999999999E-2</c:v>
                </c:pt>
                <c:pt idx="6">
                  <c:v>3.3489999999999999E-2</c:v>
                </c:pt>
                <c:pt idx="7">
                  <c:v>3.0889999999999997E-2</c:v>
                </c:pt>
                <c:pt idx="8">
                  <c:v>3.143E-2</c:v>
                </c:pt>
                <c:pt idx="9">
                  <c:v>3.1300000000000001E-2</c:v>
                </c:pt>
                <c:pt idx="10">
                  <c:v>3.0620000000000001E-2</c:v>
                </c:pt>
                <c:pt idx="11">
                  <c:v>3.1379999999999998E-2</c:v>
                </c:pt>
                <c:pt idx="12">
                  <c:v>3.184E-2</c:v>
                </c:pt>
                <c:pt idx="13">
                  <c:v>3.4929999999999996E-2</c:v>
                </c:pt>
                <c:pt idx="14">
                  <c:v>3.8329999999999996E-2</c:v>
                </c:pt>
                <c:pt idx="15">
                  <c:v>3.6670000000000001E-2</c:v>
                </c:pt>
                <c:pt idx="16">
                  <c:v>3.8980000000000001E-2</c:v>
                </c:pt>
                <c:pt idx="17">
                  <c:v>3.9369999999999995E-2</c:v>
                </c:pt>
                <c:pt idx="18">
                  <c:v>3.9990000000000005E-2</c:v>
                </c:pt>
                <c:pt idx="19">
                  <c:v>4.1829999999999999E-2</c:v>
                </c:pt>
                <c:pt idx="20">
                  <c:v>4.4179999999999997E-2</c:v>
                </c:pt>
                <c:pt idx="21">
                  <c:v>4.7410000000000001E-2</c:v>
                </c:pt>
                <c:pt idx="22">
                  <c:v>4.3179999999999996E-2</c:v>
                </c:pt>
                <c:pt idx="23">
                  <c:v>4.0440000000000004E-2</c:v>
                </c:pt>
                <c:pt idx="24">
                  <c:v>3.8580000000000003E-2</c:v>
                </c:pt>
                <c:pt idx="25">
                  <c:v>3.3869999999999997E-2</c:v>
                </c:pt>
                <c:pt idx="26">
                  <c:v>4.5150000000000003E-2</c:v>
                </c:pt>
                <c:pt idx="27">
                  <c:v>3.9280000000000002E-2</c:v>
                </c:pt>
                <c:pt idx="28">
                  <c:v>3.9890000000000002E-2</c:v>
                </c:pt>
                <c:pt idx="29">
                  <c:v>3.7249999999999998E-2</c:v>
                </c:pt>
                <c:pt idx="30">
                  <c:v>3.431E-2</c:v>
                </c:pt>
                <c:pt idx="31">
                  <c:v>3.499E-2</c:v>
                </c:pt>
                <c:pt idx="32">
                  <c:v>3.4470000000000001E-2</c:v>
                </c:pt>
                <c:pt idx="33">
                  <c:v>3.2980000000000002E-2</c:v>
                </c:pt>
                <c:pt idx="34">
                  <c:v>3.286E-2</c:v>
                </c:pt>
                <c:pt idx="35">
                  <c:v>3.0130000000000001E-2</c:v>
                </c:pt>
                <c:pt idx="36">
                  <c:v>3.4630000000000001E-2</c:v>
                </c:pt>
                <c:pt idx="37">
                  <c:v>3.32E-2</c:v>
                </c:pt>
                <c:pt idx="38">
                  <c:v>3.3320000000000002E-2</c:v>
                </c:pt>
                <c:pt idx="39">
                  <c:v>3.3189999999999997E-2</c:v>
                </c:pt>
                <c:pt idx="40">
                  <c:v>3.3680000000000002E-2</c:v>
                </c:pt>
                <c:pt idx="41" formatCode="0.000">
                  <c:v>4.3309664670892006E-2</c:v>
                </c:pt>
                <c:pt idx="42" formatCode="0.000">
                  <c:v>4.3655852841603934E-2</c:v>
                </c:pt>
                <c:pt idx="43" formatCode="0.000">
                  <c:v>4.4001858947794084E-2</c:v>
                </c:pt>
                <c:pt idx="44" formatCode="0.000">
                  <c:v>4.4291137867699289E-2</c:v>
                </c:pt>
                <c:pt idx="45" formatCode="0.000">
                  <c:v>4.4579746087747563E-2</c:v>
                </c:pt>
                <c:pt idx="46" formatCode="0.000">
                  <c:v>4.4809526070746612E-2</c:v>
                </c:pt>
                <c:pt idx="47" formatCode="0.000">
                  <c:v>4.5010241959656763E-2</c:v>
                </c:pt>
                <c:pt idx="48" formatCode="0.000">
                  <c:v>4.5181357280651639E-2</c:v>
                </c:pt>
                <c:pt idx="49" formatCode="0.000">
                  <c:v>4.5324194082287925E-2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c:ext xmlns:c16="http://schemas.microsoft.com/office/drawing/2014/chart" uri="{C3380CC4-5D6E-409C-BE32-E72D297353CC}">
              <c16:uniqueId val="{00000005-B7CC-49BF-A38F-B54159D2AFB2}"/>
            </c:ext>
          </c:extLst>
        </c:ser>
        <c:ser>
          <c:idx val="3"/>
          <c:order val="3"/>
          <c:tx>
            <c:strRef>
              <c:f>'Data for Graph D'!$L$2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D'!$L$3:$L$78</c:f>
              <c:numCache>
                <c:formatCode>General</c:formatCode>
                <c:ptCount val="76"/>
                <c:pt idx="0">
                  <c:v>8.115E-2</c:v>
                </c:pt>
                <c:pt idx="1">
                  <c:v>6.1919999999999996E-2</c:v>
                </c:pt>
                <c:pt idx="2">
                  <c:v>5.2429999999999997E-2</c:v>
                </c:pt>
                <c:pt idx="3">
                  <c:v>6.7809999999999995E-2</c:v>
                </c:pt>
                <c:pt idx="4">
                  <c:v>8.3470000000000003E-2</c:v>
                </c:pt>
                <c:pt idx="5">
                  <c:v>8.6549999999999988E-2</c:v>
                </c:pt>
                <c:pt idx="6">
                  <c:v>9.8569999999999991E-2</c:v>
                </c:pt>
                <c:pt idx="7">
                  <c:v>0.10306</c:v>
                </c:pt>
                <c:pt idx="8">
                  <c:v>0.10575999999999999</c:v>
                </c:pt>
                <c:pt idx="9">
                  <c:v>8.6819999999999994E-2</c:v>
                </c:pt>
                <c:pt idx="10">
                  <c:v>8.2070000000000004E-2</c:v>
                </c:pt>
                <c:pt idx="11">
                  <c:v>6.4610000000000001E-2</c:v>
                </c:pt>
                <c:pt idx="12">
                  <c:v>6.1550000000000007E-2</c:v>
                </c:pt>
                <c:pt idx="13">
                  <c:v>5.7689999999999998E-2</c:v>
                </c:pt>
                <c:pt idx="14">
                  <c:v>5.5080000000000004E-2</c:v>
                </c:pt>
                <c:pt idx="15">
                  <c:v>5.876E-2</c:v>
                </c:pt>
                <c:pt idx="16">
                  <c:v>5.8400000000000001E-2</c:v>
                </c:pt>
                <c:pt idx="17">
                  <c:v>6.2850000000000003E-2</c:v>
                </c:pt>
                <c:pt idx="18">
                  <c:v>6.6979999999999998E-2</c:v>
                </c:pt>
                <c:pt idx="19">
                  <c:v>6.93E-2</c:v>
                </c:pt>
                <c:pt idx="20">
                  <c:v>7.4220000000000008E-2</c:v>
                </c:pt>
                <c:pt idx="21">
                  <c:v>6.9919999999999996E-2</c:v>
                </c:pt>
                <c:pt idx="22">
                  <c:v>6.7820000000000005E-2</c:v>
                </c:pt>
                <c:pt idx="23">
                  <c:v>7.399E-2</c:v>
                </c:pt>
                <c:pt idx="24">
                  <c:v>7.2069999999999995E-2</c:v>
                </c:pt>
                <c:pt idx="25">
                  <c:v>7.0779999999999996E-2</c:v>
                </c:pt>
                <c:pt idx="26">
                  <c:v>7.4810000000000001E-2</c:v>
                </c:pt>
                <c:pt idx="27">
                  <c:v>6.7529999999999993E-2</c:v>
                </c:pt>
                <c:pt idx="28">
                  <c:v>6.9099999999999995E-2</c:v>
                </c:pt>
                <c:pt idx="29">
                  <c:v>6.9019999999999998E-2</c:v>
                </c:pt>
                <c:pt idx="30">
                  <c:v>6.8900000000000003E-2</c:v>
                </c:pt>
                <c:pt idx="31">
                  <c:v>6.8909999999999999E-2</c:v>
                </c:pt>
                <c:pt idx="32">
                  <c:v>6.6500000000000004E-2</c:v>
                </c:pt>
                <c:pt idx="33">
                  <c:v>6.4440000000000011E-2</c:v>
                </c:pt>
                <c:pt idx="34">
                  <c:v>6.6769999999999996E-2</c:v>
                </c:pt>
                <c:pt idx="35">
                  <c:v>6.9370000000000001E-2</c:v>
                </c:pt>
                <c:pt idx="36">
                  <c:v>6.9320000000000007E-2</c:v>
                </c:pt>
                <c:pt idx="37">
                  <c:v>6.4149999999999999E-2</c:v>
                </c:pt>
                <c:pt idx="38">
                  <c:v>6.0820000000000006E-2</c:v>
                </c:pt>
                <c:pt idx="39">
                  <c:v>5.8370000000000005E-2</c:v>
                </c:pt>
                <c:pt idx="40">
                  <c:v>5.7359999999999994E-2</c:v>
                </c:pt>
                <c:pt idx="41" formatCode="0.000">
                  <c:v>6.7936742025924465E-2</c:v>
                </c:pt>
                <c:pt idx="42" formatCode="0.000">
                  <c:v>6.8420199155930603E-2</c:v>
                </c:pt>
                <c:pt idx="43" formatCode="0.000">
                  <c:v>6.8902749460072868E-2</c:v>
                </c:pt>
                <c:pt idx="44" formatCode="0.000">
                  <c:v>6.9295930716965284E-2</c:v>
                </c:pt>
                <c:pt idx="45" formatCode="0.000">
                  <c:v>6.9687604610896542E-2</c:v>
                </c:pt>
                <c:pt idx="46" formatCode="0.000">
                  <c:v>6.9986942618598155E-2</c:v>
                </c:pt>
                <c:pt idx="47" formatCode="0.000">
                  <c:v>7.0240631222154654E-2</c:v>
                </c:pt>
                <c:pt idx="48" formatCode="0.000">
                  <c:v>7.0447951512273094E-2</c:v>
                </c:pt>
                <c:pt idx="49" formatCode="0.000">
                  <c:v>7.0611081568469722E-2</c:v>
                </c:pt>
                <c:pt idx="50" formatCode="0.000">
                  <c:v>7.0729577115905148E-2</c:v>
                </c:pt>
                <c:pt idx="51" formatCode="0.000">
                  <c:v>7.068542461117816E-2</c:v>
                </c:pt>
                <c:pt idx="52" formatCode="0.000">
                  <c:v>7.0690540696756052E-2</c:v>
                </c:pt>
                <c:pt idx="53" formatCode="0.000">
                  <c:v>7.0620293650473259E-2</c:v>
                </c:pt>
                <c:pt idx="54" formatCode="0.000">
                  <c:v>7.0600504537601971E-2</c:v>
                </c:pt>
                <c:pt idx="55" formatCode="0.000">
                  <c:v>7.0547783407672413E-2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c:ext xmlns:c16="http://schemas.microsoft.com/office/drawing/2014/chart" uri="{C3380CC4-5D6E-409C-BE32-E72D297353CC}">
              <c16:uniqueId val="{00000006-B7CC-49BF-A38F-B54159D2AFB2}"/>
            </c:ext>
          </c:extLst>
        </c:ser>
        <c:ser>
          <c:idx val="4"/>
          <c:order val="4"/>
          <c:tx>
            <c:strRef>
              <c:f>'Data for Graph D'!$M$2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D'!$M$3:$M$78</c:f>
              <c:numCache>
                <c:formatCode>General</c:formatCode>
                <c:ptCount val="76"/>
                <c:pt idx="0">
                  <c:v>5.3280000000000008E-2</c:v>
                </c:pt>
                <c:pt idx="1">
                  <c:v>5.1250000000000004E-2</c:v>
                </c:pt>
                <c:pt idx="2">
                  <c:v>5.178E-2</c:v>
                </c:pt>
                <c:pt idx="3">
                  <c:v>5.2610000000000004E-2</c:v>
                </c:pt>
                <c:pt idx="4">
                  <c:v>5.008E-2</c:v>
                </c:pt>
                <c:pt idx="5">
                  <c:v>4.8879999999999993E-2</c:v>
                </c:pt>
                <c:pt idx="6">
                  <c:v>4.8329999999999998E-2</c:v>
                </c:pt>
                <c:pt idx="7">
                  <c:v>4.9089999999999995E-2</c:v>
                </c:pt>
                <c:pt idx="8">
                  <c:v>4.965E-2</c:v>
                </c:pt>
                <c:pt idx="9">
                  <c:v>4.8990000000000006E-2</c:v>
                </c:pt>
                <c:pt idx="10">
                  <c:v>4.9950000000000008E-2</c:v>
                </c:pt>
                <c:pt idx="11">
                  <c:v>5.1230000000000005E-2</c:v>
                </c:pt>
                <c:pt idx="12">
                  <c:v>5.2360000000000004E-2</c:v>
                </c:pt>
                <c:pt idx="13">
                  <c:v>5.1809999999999995E-2</c:v>
                </c:pt>
                <c:pt idx="14">
                  <c:v>5.0630000000000001E-2</c:v>
                </c:pt>
                <c:pt idx="15">
                  <c:v>4.9430000000000002E-2</c:v>
                </c:pt>
                <c:pt idx="16">
                  <c:v>4.7259999999999996E-2</c:v>
                </c:pt>
                <c:pt idx="17">
                  <c:v>4.6379999999999998E-2</c:v>
                </c:pt>
                <c:pt idx="18">
                  <c:v>4.5440000000000001E-2</c:v>
                </c:pt>
                <c:pt idx="19">
                  <c:v>4.4010000000000001E-2</c:v>
                </c:pt>
                <c:pt idx="20">
                  <c:v>4.4179999999999997E-2</c:v>
                </c:pt>
                <c:pt idx="21">
                  <c:v>4.4749999999999998E-2</c:v>
                </c:pt>
                <c:pt idx="22">
                  <c:v>4.369E-2</c:v>
                </c:pt>
                <c:pt idx="23">
                  <c:v>4.4010000000000001E-2</c:v>
                </c:pt>
                <c:pt idx="24">
                  <c:v>4.2110000000000002E-2</c:v>
                </c:pt>
                <c:pt idx="25">
                  <c:v>4.1070000000000002E-2</c:v>
                </c:pt>
                <c:pt idx="26">
                  <c:v>4.0299999999999996E-2</c:v>
                </c:pt>
                <c:pt idx="27">
                  <c:v>4.3979999999999998E-2</c:v>
                </c:pt>
                <c:pt idx="28">
                  <c:v>4.394E-2</c:v>
                </c:pt>
                <c:pt idx="29">
                  <c:v>4.4920000000000002E-2</c:v>
                </c:pt>
                <c:pt idx="30">
                  <c:v>4.4580000000000002E-2</c:v>
                </c:pt>
                <c:pt idx="31">
                  <c:v>4.4949999999999997E-2</c:v>
                </c:pt>
                <c:pt idx="32">
                  <c:v>4.8460000000000003E-2</c:v>
                </c:pt>
                <c:pt idx="33">
                  <c:v>5.0770000000000003E-2</c:v>
                </c:pt>
                <c:pt idx="34">
                  <c:v>5.314E-2</c:v>
                </c:pt>
                <c:pt idx="35">
                  <c:v>5.1929999999999997E-2</c:v>
                </c:pt>
                <c:pt idx="36">
                  <c:v>5.1049999999999998E-2</c:v>
                </c:pt>
                <c:pt idx="37">
                  <c:v>4.9790000000000001E-2</c:v>
                </c:pt>
                <c:pt idx="38">
                  <c:v>5.0699999999999995E-2</c:v>
                </c:pt>
                <c:pt idx="39">
                  <c:v>5.1319999999999998E-2</c:v>
                </c:pt>
                <c:pt idx="40">
                  <c:v>5.0610000000000002E-2</c:v>
                </c:pt>
                <c:pt idx="41" formatCode="0.000">
                  <c:v>6.7121848227675404E-2</c:v>
                </c:pt>
                <c:pt idx="42" formatCode="0.000">
                  <c:v>6.7692029457073546E-2</c:v>
                </c:pt>
                <c:pt idx="43" formatCode="0.000">
                  <c:v>6.8262279414181254E-2</c:v>
                </c:pt>
                <c:pt idx="44" formatCode="0.000">
                  <c:v>6.8744830462226264E-2</c:v>
                </c:pt>
                <c:pt idx="45" formatCode="0.000">
                  <c:v>6.922659921104958E-2</c:v>
                </c:pt>
                <c:pt idx="46" formatCode="0.000">
                  <c:v>6.9617227027570103E-2</c:v>
                </c:pt>
                <c:pt idx="47" formatCode="0.000">
                  <c:v>6.9962844088265252E-2</c:v>
                </c:pt>
                <c:pt idx="48" formatCode="0.000">
                  <c:v>7.026254970052441E-2</c:v>
                </c:pt>
                <c:pt idx="49" formatCode="0.000">
                  <c:v>7.0518333892053947E-2</c:v>
                </c:pt>
                <c:pt idx="50" formatCode="0.000">
                  <c:v>7.0729577115905148E-2</c:v>
                </c:pt>
                <c:pt idx="51" formatCode="0.000">
                  <c:v>7.068542461117816E-2</c:v>
                </c:pt>
                <c:pt idx="52" formatCode="0.000">
                  <c:v>7.0690540696756052E-2</c:v>
                </c:pt>
                <c:pt idx="53" formatCode="0.000">
                  <c:v>7.0620293650473259E-2</c:v>
                </c:pt>
                <c:pt idx="54" formatCode="0.000">
                  <c:v>7.0600504537601985E-2</c:v>
                </c:pt>
                <c:pt idx="55" formatCode="0.000">
                  <c:v>7.0547783407672399E-2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c:ext xmlns:c16="http://schemas.microsoft.com/office/drawing/2014/chart" uri="{C3380CC4-5D6E-409C-BE32-E72D297353CC}">
              <c16:uniqueId val="{00000007-B7CC-49BF-A38F-B54159D2AFB2}"/>
            </c:ext>
          </c:extLst>
        </c:ser>
        <c:ser>
          <c:idx val="5"/>
          <c:order val="5"/>
          <c:tx>
            <c:strRef>
              <c:f>'Data for Graph D'!$N$2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D'!$N$3:$N$78</c:f>
              <c:numCache>
                <c:formatCode>General</c:formatCode>
                <c:ptCount val="76"/>
                <c:pt idx="0">
                  <c:v>5.0819999999999997E-2</c:v>
                </c:pt>
                <c:pt idx="1">
                  <c:v>4.555E-2</c:v>
                </c:pt>
                <c:pt idx="2">
                  <c:v>5.3720000000000004E-2</c:v>
                </c:pt>
                <c:pt idx="3">
                  <c:v>5.6119999999999996E-2</c:v>
                </c:pt>
                <c:pt idx="4">
                  <c:v>8.3989999999999995E-2</c:v>
                </c:pt>
                <c:pt idx="5">
                  <c:v>0.13408999999999999</c:v>
                </c:pt>
                <c:pt idx="6">
                  <c:v>9.8569999999999991E-2</c:v>
                </c:pt>
                <c:pt idx="7">
                  <c:v>6.9570000000000007E-2</c:v>
                </c:pt>
                <c:pt idx="8">
                  <c:v>5.8459999999999998E-2</c:v>
                </c:pt>
                <c:pt idx="9">
                  <c:v>6.232E-2</c:v>
                </c:pt>
                <c:pt idx="10">
                  <c:v>5.697E-2</c:v>
                </c:pt>
                <c:pt idx="11">
                  <c:v>5.0990000000000001E-2</c:v>
                </c:pt>
                <c:pt idx="12">
                  <c:v>5.364E-2</c:v>
                </c:pt>
                <c:pt idx="13">
                  <c:v>5.1220000000000002E-2</c:v>
                </c:pt>
                <c:pt idx="14">
                  <c:v>4.8840000000000008E-2</c:v>
                </c:pt>
                <c:pt idx="15">
                  <c:v>4.403E-2</c:v>
                </c:pt>
                <c:pt idx="16">
                  <c:v>5.4190000000000002E-2</c:v>
                </c:pt>
                <c:pt idx="17">
                  <c:v>5.4109999999999998E-2</c:v>
                </c:pt>
                <c:pt idx="18">
                  <c:v>5.9699999999999996E-2</c:v>
                </c:pt>
                <c:pt idx="19">
                  <c:v>6.1240000000000003E-2</c:v>
                </c:pt>
                <c:pt idx="20">
                  <c:v>6.3710000000000003E-2</c:v>
                </c:pt>
                <c:pt idx="21">
                  <c:v>6.3930000000000001E-2</c:v>
                </c:pt>
                <c:pt idx="22">
                  <c:v>5.9559999999999995E-2</c:v>
                </c:pt>
                <c:pt idx="23">
                  <c:v>6.2810000000000005E-2</c:v>
                </c:pt>
                <c:pt idx="24">
                  <c:v>6.4549999999999996E-2</c:v>
                </c:pt>
                <c:pt idx="25">
                  <c:v>6.5509999999999999E-2</c:v>
                </c:pt>
                <c:pt idx="26">
                  <c:v>9.2719999999999997E-2</c:v>
                </c:pt>
                <c:pt idx="27">
                  <c:v>9.7780000000000006E-2</c:v>
                </c:pt>
                <c:pt idx="28">
                  <c:v>8.8190000000000004E-2</c:v>
                </c:pt>
                <c:pt idx="29">
                  <c:v>6.3320000000000001E-2</c:v>
                </c:pt>
                <c:pt idx="30">
                  <c:v>7.4470000000000008E-2</c:v>
                </c:pt>
                <c:pt idx="31">
                  <c:v>7.6609999999999998E-2</c:v>
                </c:pt>
                <c:pt idx="32">
                  <c:v>7.6429999999999998E-2</c:v>
                </c:pt>
                <c:pt idx="33">
                  <c:v>8.0549999999999997E-2</c:v>
                </c:pt>
                <c:pt idx="34">
                  <c:v>9.7380000000000008E-2</c:v>
                </c:pt>
                <c:pt idx="35">
                  <c:v>9.6860000000000002E-2</c:v>
                </c:pt>
                <c:pt idx="36">
                  <c:v>0.11148</c:v>
                </c:pt>
                <c:pt idx="37">
                  <c:v>9.5399999999999999E-2</c:v>
                </c:pt>
                <c:pt idx="38">
                  <c:v>8.8230000000000003E-2</c:v>
                </c:pt>
                <c:pt idx="39">
                  <c:v>8.4000000000000005E-2</c:v>
                </c:pt>
                <c:pt idx="40">
                  <c:v>8.4690000000000001E-2</c:v>
                </c:pt>
                <c:pt idx="41" formatCode="0.000">
                  <c:v>8.0217789901631559E-2</c:v>
                </c:pt>
                <c:pt idx="42" formatCode="0.000">
                  <c:v>8.0562969930386807E-2</c:v>
                </c:pt>
                <c:pt idx="43" formatCode="0.000">
                  <c:v>8.0904726269102778E-2</c:v>
                </c:pt>
                <c:pt idx="44" formatCode="0.000">
                  <c:v>8.1139499172744933E-2</c:v>
                </c:pt>
                <c:pt idx="45" formatCode="0.000">
                  <c:v>8.13707678268909E-2</c:v>
                </c:pt>
                <c:pt idx="46" formatCode="0.000">
                  <c:v>8.1492795704735735E-2</c:v>
                </c:pt>
                <c:pt idx="47" formatCode="0.000">
                  <c:v>8.156069987912544E-2</c:v>
                </c:pt>
                <c:pt idx="48" formatCode="0.000">
                  <c:v>8.1574095901613436E-2</c:v>
                </c:pt>
                <c:pt idx="49" formatCode="0.000">
                  <c:v>8.1535950539698851E-2</c:v>
                </c:pt>
                <c:pt idx="50" formatCode="0.000">
                  <c:v>8.1446179709224104E-2</c:v>
                </c:pt>
                <c:pt idx="51" formatCode="0.000">
                  <c:v>8.1395337431053635E-2</c:v>
                </c:pt>
                <c:pt idx="52" formatCode="0.000">
                  <c:v>8.1401228681113033E-2</c:v>
                </c:pt>
                <c:pt idx="53" formatCode="0.000">
                  <c:v>8.1320338142969212E-2</c:v>
                </c:pt>
                <c:pt idx="54" formatCode="0.000">
                  <c:v>8.1297550679662892E-2</c:v>
                </c:pt>
                <c:pt idx="55" formatCode="0.000">
                  <c:v>8.1236841499743986E-2</c:v>
                </c:pt>
                <c:pt idx="56" formatCode="0.000">
                  <c:v>8.1185165928850528E-2</c:v>
                </c:pt>
                <c:pt idx="57" formatCode="0.000">
                  <c:v>8.1096759622074466E-2</c:v>
                </c:pt>
                <c:pt idx="58" formatCode="0.000">
                  <c:v>8.106196734384144E-2</c:v>
                </c:pt>
                <c:pt idx="59" formatCode="0.000">
                  <c:v>8.098854049439648E-2</c:v>
                </c:pt>
                <c:pt idx="60" formatCode="0.000">
                  <c:v>8.0876565876036255E-2</c:v>
                </c:pt>
                <c:pt idx="61" formatCode="0.000">
                  <c:v>8.0816158818356881E-2</c:v>
                </c:pt>
                <c:pt idx="62" formatCode="0.000">
                  <c:v>8.0816158818356867E-2</c:v>
                </c:pt>
                <c:pt idx="63" formatCode="0.000">
                  <c:v>8.0816158818356881E-2</c:v>
                </c:pt>
                <c:pt idx="64" formatCode="0.000">
                  <c:v>8.0816158818356909E-2</c:v>
                </c:pt>
                <c:pt idx="65" formatCode="0.000">
                  <c:v>8.0816158818356881E-2</c:v>
                </c:pt>
                <c:pt idx="66" formatCode="0.000">
                  <c:v>8.0816158818356881E-2</c:v>
                </c:pt>
                <c:pt idx="67" formatCode="0.000">
                  <c:v>8.0816158818356881E-2</c:v>
                </c:pt>
                <c:pt idx="68" formatCode="0.000">
                  <c:v>8.0816158818356881E-2</c:v>
                </c:pt>
                <c:pt idx="69" formatCode="0.000">
                  <c:v>8.0816158818356881E-2</c:v>
                </c:pt>
                <c:pt idx="70" formatCode="0.000">
                  <c:v>8.0816158818356881E-2</c:v>
                </c:pt>
                <c:pt idx="71" formatCode="0.000">
                  <c:v>8.0816158818356881E-2</c:v>
                </c:pt>
                <c:pt idx="72" formatCode="0.000">
                  <c:v>8.0816158818356881E-2</c:v>
                </c:pt>
                <c:pt idx="73" formatCode="0.000">
                  <c:v>8.0816158818356881E-2</c:v>
                </c:pt>
                <c:pt idx="74" formatCode="0.000">
                  <c:v>8.0816158818356881E-2</c:v>
                </c:pt>
                <c:pt idx="75" formatCode="0.000">
                  <c:v>8.0816158818356881E-2</c:v>
                </c:pt>
              </c:numCache>
            </c:numRef>
          </c:val>
          <c:smooth val="0"/>
          <c:extLst>
            <c:ext xmlns:c16="http://schemas.microsoft.com/office/drawing/2014/chart" uri="{C3380CC4-5D6E-409C-BE32-E72D297353CC}">
              <c16:uniqueId val="{00000008-B7CC-49BF-A38F-B54159D2AFB2}"/>
            </c:ext>
          </c:extLst>
        </c:ser>
        <c:dLbls>
          <c:showLegendKey val="0"/>
          <c:showVal val="0"/>
          <c:showCatName val="0"/>
          <c:showSerName val="0"/>
          <c:showPercent val="0"/>
          <c:showBubbleSize val="0"/>
        </c:dLbls>
        <c:marker val="1"/>
        <c:smooth val="0"/>
        <c:axId val="512041568"/>
        <c:axId val="512042744"/>
      </c:lineChart>
      <c:catAx>
        <c:axId val="512041568"/>
        <c:scaling>
          <c:orientation val="minMax"/>
        </c:scaling>
        <c:delete val="0"/>
        <c:axPos val="b"/>
        <c:numFmt formatCode="General" sourceLinked="0"/>
        <c:majorTickMark val="out"/>
        <c:minorTickMark val="none"/>
        <c:tickLblPos val="nextTo"/>
        <c:crossAx val="512042744"/>
        <c:crosses val="autoZero"/>
        <c:auto val="1"/>
        <c:lblAlgn val="ctr"/>
        <c:lblOffset val="100"/>
        <c:noMultiLvlLbl val="0"/>
      </c:catAx>
      <c:valAx>
        <c:axId val="512042744"/>
        <c:scaling>
          <c:orientation val="minMax"/>
          <c:max val="0.2"/>
        </c:scaling>
        <c:delete val="0"/>
        <c:axPos val="l"/>
        <c:majorGridlines/>
        <c:numFmt formatCode="General" sourceLinked="1"/>
        <c:majorTickMark val="out"/>
        <c:minorTickMark val="none"/>
        <c:tickLblPos val="nextTo"/>
        <c:crossAx val="512041568"/>
        <c:crosses val="autoZero"/>
        <c:crossBetween val="between"/>
        <c:majorUnit val="5.000000000000001E-2"/>
      </c:valAx>
    </c:plotArea>
    <c:legend>
      <c:legendPos val="b"/>
      <c:legendEntry>
        <c:idx val="0"/>
        <c:delete val="1"/>
      </c:legendEntry>
      <c:layout>
        <c:manualLayout>
          <c:xMode val="edge"/>
          <c:yMode val="edge"/>
          <c:x val="0.22079526496434906"/>
          <c:y val="0.88778379265091867"/>
          <c:w val="0.60699246602271884"/>
          <c:h val="8.746747082146647E-2"/>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N.S. Spending</a:t>
            </a:r>
            <a:r>
              <a:rPr lang="en-US" sz="1200" baseline="0"/>
              <a:t> by type of service</a:t>
            </a:r>
            <a:endParaRPr lang="en-US" sz="1200"/>
          </a:p>
        </c:rich>
      </c:tx>
      <c:layout>
        <c:manualLayout>
          <c:xMode val="edge"/>
          <c:yMode val="edge"/>
          <c:x val="0.26152077865266843"/>
          <c:y val="7.7294685990338162E-3"/>
        </c:manualLayout>
      </c:layout>
      <c:overlay val="0"/>
    </c:title>
    <c:autoTitleDeleted val="0"/>
    <c:plotArea>
      <c:layout>
        <c:manualLayout>
          <c:layoutTarget val="inner"/>
          <c:xMode val="edge"/>
          <c:yMode val="edge"/>
          <c:x val="7.69191782061725E-2"/>
          <c:y val="0.1131997136721546"/>
          <c:w val="0.88602002842950922"/>
          <c:h val="0.65251336898395718"/>
        </c:manualLayout>
      </c:layout>
      <c:barChart>
        <c:barDir val="col"/>
        <c:grouping val="clustered"/>
        <c:varyColors val="0"/>
        <c:ser>
          <c:idx val="6"/>
          <c:order val="6"/>
          <c:tx>
            <c:strRef>
              <c:f>'Data for Graph D'!$V$2</c:f>
              <c:strCache>
                <c:ptCount val="1"/>
                <c:pt idx="0">
                  <c:v>v</c:v>
                </c:pt>
              </c:strCache>
            </c:strRef>
          </c:tx>
          <c:invertIfNegative val="0"/>
          <c:dPt>
            <c:idx val="41"/>
            <c:invertIfNegative val="0"/>
            <c:bubble3D val="0"/>
            <c:spPr>
              <a:solidFill>
                <a:schemeClr val="tx1"/>
              </a:solidFill>
              <a:ln w="3175" cmpd="sng">
                <a:solidFill>
                  <a:schemeClr val="tx1"/>
                </a:solidFill>
              </a:ln>
            </c:spPr>
            <c:extLst>
              <c:ext xmlns:c16="http://schemas.microsoft.com/office/drawing/2014/chart" uri="{C3380CC4-5D6E-409C-BE32-E72D297353CC}">
                <c16:uniqueId val="{00000001-6339-4259-824B-464ED4617376}"/>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D'!$V$3:$V$78</c:f>
              <c:numCache>
                <c:formatCode>General</c:formatCode>
                <c:ptCount val="76"/>
                <c:pt idx="41">
                  <c:v>1.6</c:v>
                </c:pt>
              </c:numCache>
            </c:numRef>
          </c:val>
          <c:extLst>
            <c:ext xmlns:c16="http://schemas.microsoft.com/office/drawing/2014/chart" uri="{C3380CC4-5D6E-409C-BE32-E72D297353CC}">
              <c16:uniqueId val="{00000002-6339-4259-824B-464ED4617376}"/>
            </c:ext>
          </c:extLst>
        </c:ser>
        <c:dLbls>
          <c:showLegendKey val="0"/>
          <c:showVal val="0"/>
          <c:showCatName val="0"/>
          <c:showSerName val="0"/>
          <c:showPercent val="0"/>
          <c:showBubbleSize val="0"/>
        </c:dLbls>
        <c:gapWidth val="500"/>
        <c:axId val="512036472"/>
        <c:axId val="512041960"/>
      </c:barChart>
      <c:lineChart>
        <c:grouping val="standard"/>
        <c:varyColors val="0"/>
        <c:ser>
          <c:idx val="0"/>
          <c:order val="0"/>
          <c:tx>
            <c:strRef>
              <c:f>'Data for Graph D'!$P$2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D'!$P$3:$P$78</c:f>
              <c:numCache>
                <c:formatCode>General</c:formatCode>
                <c:ptCount val="76"/>
                <c:pt idx="0">
                  <c:v>1.54844</c:v>
                </c:pt>
                <c:pt idx="1">
                  <c:v>1.56016</c:v>
                </c:pt>
                <c:pt idx="2">
                  <c:v>1.5320400000000001</c:v>
                </c:pt>
                <c:pt idx="3">
                  <c:v>1.4865400000000002</c:v>
                </c:pt>
                <c:pt idx="4">
                  <c:v>1.47055</c:v>
                </c:pt>
                <c:pt idx="5">
                  <c:v>1.4149</c:v>
                </c:pt>
                <c:pt idx="6">
                  <c:v>1.5070399999999999</c:v>
                </c:pt>
                <c:pt idx="7">
                  <c:v>1.4750099999999999</c:v>
                </c:pt>
                <c:pt idx="8">
                  <c:v>1.48655</c:v>
                </c:pt>
                <c:pt idx="9">
                  <c:v>1.52491</c:v>
                </c:pt>
                <c:pt idx="10">
                  <c:v>1.5097</c:v>
                </c:pt>
                <c:pt idx="11">
                  <c:v>1.4956799999999999</c:v>
                </c:pt>
                <c:pt idx="12">
                  <c:v>1.4629400000000001</c:v>
                </c:pt>
                <c:pt idx="13">
                  <c:v>1.42425</c:v>
                </c:pt>
                <c:pt idx="14">
                  <c:v>1.4184600000000001</c:v>
                </c:pt>
                <c:pt idx="15">
                  <c:v>1.41015</c:v>
                </c:pt>
                <c:pt idx="16">
                  <c:v>1.3813</c:v>
                </c:pt>
                <c:pt idx="17">
                  <c:v>1.3393699999999999</c:v>
                </c:pt>
                <c:pt idx="18">
                  <c:v>1.1988399999999999</c:v>
                </c:pt>
                <c:pt idx="19">
                  <c:v>1.0986900000000002</c:v>
                </c:pt>
                <c:pt idx="20">
                  <c:v>1.09352</c:v>
                </c:pt>
                <c:pt idx="21">
                  <c:v>1.1030599999999999</c:v>
                </c:pt>
                <c:pt idx="22">
                  <c:v>1.2800100000000001</c:v>
                </c:pt>
                <c:pt idx="23">
                  <c:v>1.2446000000000002</c:v>
                </c:pt>
                <c:pt idx="24">
                  <c:v>1.16991</c:v>
                </c:pt>
                <c:pt idx="25">
                  <c:v>1.0605399999999998</c:v>
                </c:pt>
                <c:pt idx="26">
                  <c:v>0.98852000000000007</c:v>
                </c:pt>
                <c:pt idx="27">
                  <c:v>1.0025500000000001</c:v>
                </c:pt>
                <c:pt idx="28">
                  <c:v>1.0183599999999999</c:v>
                </c:pt>
                <c:pt idx="29">
                  <c:v>0.99250999999999989</c:v>
                </c:pt>
                <c:pt idx="30">
                  <c:v>0.98790000000000011</c:v>
                </c:pt>
                <c:pt idx="31">
                  <c:v>1.00508</c:v>
                </c:pt>
                <c:pt idx="32">
                  <c:v>1.0087900000000001</c:v>
                </c:pt>
                <c:pt idx="33">
                  <c:v>0.99219999999999997</c:v>
                </c:pt>
                <c:pt idx="34">
                  <c:v>0.99229999999999996</c:v>
                </c:pt>
                <c:pt idx="35">
                  <c:v>0.96159000000000006</c:v>
                </c:pt>
                <c:pt idx="36">
                  <c:v>0.92697000000000007</c:v>
                </c:pt>
                <c:pt idx="37">
                  <c:v>0.90384999999999993</c:v>
                </c:pt>
                <c:pt idx="38">
                  <c:v>0.91188000000000002</c:v>
                </c:pt>
                <c:pt idx="39">
                  <c:v>0.91340999999999994</c:v>
                </c:pt>
                <c:pt idx="40">
                  <c:v>0.90064</c:v>
                </c:pt>
                <c:pt idx="41" formatCode="0.00">
                  <c:v>0.81846298459321798</c:v>
                </c:pt>
                <c:pt idx="42" formatCode="0.00">
                  <c:v>0.81457653318318413</c:v>
                </c:pt>
                <c:pt idx="43" formatCode="0.00">
                  <c:v>0.81015771876144904</c:v>
                </c:pt>
                <c:pt idx="44" formatCode="0.00">
                  <c:v>0.80514533908996033</c:v>
                </c:pt>
                <c:pt idx="45" formatCode="0.00">
                  <c:v>0.79963546620560988</c:v>
                </c:pt>
                <c:pt idx="46" formatCode="0.00">
                  <c:v>0.79361718955917115</c:v>
                </c:pt>
                <c:pt idx="47" formatCode="0.00">
                  <c:v>0.78705381804123786</c:v>
                </c:pt>
                <c:pt idx="48" formatCode="0.00">
                  <c:v>0.77995649760747143</c:v>
                </c:pt>
                <c:pt idx="49" formatCode="0.00">
                  <c:v>0.77236820150015351</c:v>
                </c:pt>
                <c:pt idx="50" formatCode="0.00">
                  <c:v>0.76430216781853222</c:v>
                </c:pt>
                <c:pt idx="51" formatCode="0.00">
                  <c:v>0.7574635554635778</c:v>
                </c:pt>
                <c:pt idx="52" formatCode="0.00">
                  <c:v>0.7507286689315309</c:v>
                </c:pt>
                <c:pt idx="53" formatCode="0.00">
                  <c:v>0.74387802580724049</c:v>
                </c:pt>
                <c:pt idx="54" formatCode="0.00">
                  <c:v>0.73706452276885781</c:v>
                </c:pt>
                <c:pt idx="55" formatCode="0.00">
                  <c:v>0.73020827649724807</c:v>
                </c:pt>
                <c:pt idx="56" formatCode="0.00">
                  <c:v>0.72337659382817732</c:v>
                </c:pt>
                <c:pt idx="57" formatCode="0.00">
                  <c:v>0.71650063039255663</c:v>
                </c:pt>
                <c:pt idx="58" formatCode="0.00">
                  <c:v>0.70955254822817393</c:v>
                </c:pt>
                <c:pt idx="59" formatCode="0.00">
                  <c:v>0.70261452008301861</c:v>
                </c:pt>
                <c:pt idx="60" formatCode="0.00">
                  <c:v>0.69567842437816663</c:v>
                </c:pt>
                <c:pt idx="61" formatCode="0.00">
                  <c:v>0.68873143353661848</c:v>
                </c:pt>
                <c:pt idx="62" formatCode="0.00">
                  <c:v>0.68873143353661836</c:v>
                </c:pt>
                <c:pt idx="63" formatCode="0.00">
                  <c:v>0.68873143353661848</c:v>
                </c:pt>
                <c:pt idx="64" formatCode="0.00">
                  <c:v>0.68873143353661848</c:v>
                </c:pt>
                <c:pt idx="65" formatCode="0.00">
                  <c:v>0.68873143353661848</c:v>
                </c:pt>
                <c:pt idx="66" formatCode="0.00">
                  <c:v>0.68873143353661848</c:v>
                </c:pt>
                <c:pt idx="67" formatCode="0.00">
                  <c:v>0.68873143353661848</c:v>
                </c:pt>
                <c:pt idx="68" formatCode="0.00">
                  <c:v>0.68873143353661848</c:v>
                </c:pt>
                <c:pt idx="69" formatCode="0.00">
                  <c:v>0.68873143353661848</c:v>
                </c:pt>
                <c:pt idx="70" formatCode="0.00">
                  <c:v>0.68873143353661848</c:v>
                </c:pt>
                <c:pt idx="71" formatCode="0.00">
                  <c:v>0.68873143353661848</c:v>
                </c:pt>
                <c:pt idx="72" formatCode="0.00">
                  <c:v>0.68873143353661848</c:v>
                </c:pt>
                <c:pt idx="73" formatCode="0.00">
                  <c:v>0.68873143353661848</c:v>
                </c:pt>
                <c:pt idx="74" formatCode="0.00">
                  <c:v>0.68873143353661848</c:v>
                </c:pt>
                <c:pt idx="75" formatCode="0.00">
                  <c:v>0.68873143353661848</c:v>
                </c:pt>
              </c:numCache>
            </c:numRef>
          </c:val>
          <c:smooth val="0"/>
          <c:extLst>
            <c:ext xmlns:c16="http://schemas.microsoft.com/office/drawing/2014/chart" uri="{C3380CC4-5D6E-409C-BE32-E72D297353CC}">
              <c16:uniqueId val="{00000003-6339-4259-824B-464ED4617376}"/>
            </c:ext>
          </c:extLst>
        </c:ser>
        <c:ser>
          <c:idx val="1"/>
          <c:order val="1"/>
          <c:tx>
            <c:strRef>
              <c:f>'Data for Graph D'!$Q$2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D'!$Q$3:$Q$78</c:f>
              <c:numCache>
                <c:formatCode>General</c:formatCode>
                <c:ptCount val="76"/>
                <c:pt idx="0">
                  <c:v>0.16148000000000001</c:v>
                </c:pt>
                <c:pt idx="1">
                  <c:v>0.18434</c:v>
                </c:pt>
                <c:pt idx="2">
                  <c:v>0.2356</c:v>
                </c:pt>
                <c:pt idx="3">
                  <c:v>0.25720999999999999</c:v>
                </c:pt>
                <c:pt idx="4">
                  <c:v>0.26447999999999999</c:v>
                </c:pt>
                <c:pt idx="5">
                  <c:v>0.26997000000000004</c:v>
                </c:pt>
                <c:pt idx="6">
                  <c:v>0.25763999999999998</c:v>
                </c:pt>
                <c:pt idx="7">
                  <c:v>0.27113999999999999</c:v>
                </c:pt>
                <c:pt idx="8">
                  <c:v>0.24707000000000001</c:v>
                </c:pt>
                <c:pt idx="9">
                  <c:v>0.23923</c:v>
                </c:pt>
                <c:pt idx="10">
                  <c:v>0.23016</c:v>
                </c:pt>
                <c:pt idx="11">
                  <c:v>0.21643999999999999</c:v>
                </c:pt>
                <c:pt idx="12">
                  <c:v>0.21073</c:v>
                </c:pt>
                <c:pt idx="13">
                  <c:v>0.23862000000000003</c:v>
                </c:pt>
                <c:pt idx="14">
                  <c:v>0.25241999999999998</c:v>
                </c:pt>
                <c:pt idx="15">
                  <c:v>0.24864000000000003</c:v>
                </c:pt>
                <c:pt idx="16">
                  <c:v>0.24369000000000002</c:v>
                </c:pt>
                <c:pt idx="17">
                  <c:v>0.23763999999999999</c:v>
                </c:pt>
                <c:pt idx="18">
                  <c:v>0.22623000000000001</c:v>
                </c:pt>
                <c:pt idx="19">
                  <c:v>0.21747</c:v>
                </c:pt>
                <c:pt idx="20">
                  <c:v>0.25525999999999999</c:v>
                </c:pt>
                <c:pt idx="21">
                  <c:v>0.27037</c:v>
                </c:pt>
                <c:pt idx="22">
                  <c:v>0.28129999999999999</c:v>
                </c:pt>
                <c:pt idx="23">
                  <c:v>0.29464000000000001</c:v>
                </c:pt>
                <c:pt idx="24">
                  <c:v>0.31015999999999999</c:v>
                </c:pt>
                <c:pt idx="25">
                  <c:v>0.31741000000000003</c:v>
                </c:pt>
                <c:pt idx="26">
                  <c:v>0.30409999999999998</c:v>
                </c:pt>
                <c:pt idx="27">
                  <c:v>0.29810999999999999</c:v>
                </c:pt>
                <c:pt idx="28">
                  <c:v>0.29347000000000001</c:v>
                </c:pt>
                <c:pt idx="29">
                  <c:v>0.31286999999999998</c:v>
                </c:pt>
                <c:pt idx="30">
                  <c:v>0.33182</c:v>
                </c:pt>
                <c:pt idx="31">
                  <c:v>0.34948000000000001</c:v>
                </c:pt>
                <c:pt idx="32">
                  <c:v>0.35155999999999998</c:v>
                </c:pt>
                <c:pt idx="33">
                  <c:v>0.33477000000000001</c:v>
                </c:pt>
                <c:pt idx="34">
                  <c:v>0.34599000000000002</c:v>
                </c:pt>
                <c:pt idx="35">
                  <c:v>0.36730999999999997</c:v>
                </c:pt>
                <c:pt idx="36">
                  <c:v>0.37223000000000001</c:v>
                </c:pt>
                <c:pt idx="37">
                  <c:v>0.36808000000000002</c:v>
                </c:pt>
                <c:pt idx="38">
                  <c:v>0.37243999999999999</c:v>
                </c:pt>
                <c:pt idx="39">
                  <c:v>0.37384000000000001</c:v>
                </c:pt>
                <c:pt idx="40">
                  <c:v>0.37285999999999997</c:v>
                </c:pt>
                <c:pt idx="41" formatCode="0.00">
                  <c:v>0.29477054291241772</c:v>
                </c:pt>
                <c:pt idx="42" formatCode="0.00">
                  <c:v>0.29276178584553753</c:v>
                </c:pt>
                <c:pt idx="43" formatCode="0.00">
                  <c:v>0.29056592866107811</c:v>
                </c:pt>
                <c:pt idx="44" formatCode="0.00">
                  <c:v>0.28816228774647479</c:v>
                </c:pt>
                <c:pt idx="45" formatCode="0.00">
                  <c:v>0.2855865421878247</c:v>
                </c:pt>
                <c:pt idx="46" formatCode="0.00">
                  <c:v>0.28283596158158225</c:v>
                </c:pt>
                <c:pt idx="47" formatCode="0.00">
                  <c:v>0.27989868800016177</c:v>
                </c:pt>
                <c:pt idx="48" formatCode="0.00">
                  <c:v>0.27677995900059316</c:v>
                </c:pt>
                <c:pt idx="49" formatCode="0.00">
                  <c:v>0.27349625655355503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c:ext xmlns:c16="http://schemas.microsoft.com/office/drawing/2014/chart" uri="{C3380CC4-5D6E-409C-BE32-E72D297353CC}">
              <c16:uniqueId val="{00000004-6339-4259-824B-464ED4617376}"/>
            </c:ext>
          </c:extLst>
        </c:ser>
        <c:ser>
          <c:idx val="2"/>
          <c:order val="2"/>
          <c:tx>
            <c:strRef>
              <c:f>'Data for Graph D'!$R$2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D'!$R$3:$R$78</c:f>
              <c:numCache>
                <c:formatCode>General</c:formatCode>
                <c:ptCount val="76"/>
                <c:pt idx="0">
                  <c:v>0.25411</c:v>
                </c:pt>
                <c:pt idx="1">
                  <c:v>0.25124999999999997</c:v>
                </c:pt>
                <c:pt idx="2">
                  <c:v>0.27507999999999999</c:v>
                </c:pt>
                <c:pt idx="3">
                  <c:v>0.27533000000000002</c:v>
                </c:pt>
                <c:pt idx="4">
                  <c:v>0.27283000000000002</c:v>
                </c:pt>
                <c:pt idx="5">
                  <c:v>0.25652000000000003</c:v>
                </c:pt>
                <c:pt idx="6">
                  <c:v>0.24545999999999998</c:v>
                </c:pt>
                <c:pt idx="7">
                  <c:v>0.26366000000000001</c:v>
                </c:pt>
                <c:pt idx="8">
                  <c:v>0.26</c:v>
                </c:pt>
                <c:pt idx="9">
                  <c:v>0.26835000000000003</c:v>
                </c:pt>
                <c:pt idx="10">
                  <c:v>0.28061000000000003</c:v>
                </c:pt>
                <c:pt idx="11">
                  <c:v>0.28451000000000004</c:v>
                </c:pt>
                <c:pt idx="12">
                  <c:v>0.27827000000000002</c:v>
                </c:pt>
                <c:pt idx="13">
                  <c:v>0.28001999999999999</c:v>
                </c:pt>
                <c:pt idx="14">
                  <c:v>0.27774000000000004</c:v>
                </c:pt>
                <c:pt idx="15">
                  <c:v>0.25714999999999999</c:v>
                </c:pt>
                <c:pt idx="16">
                  <c:v>0.25858999999999999</c:v>
                </c:pt>
                <c:pt idx="17">
                  <c:v>0.25525000000000003</c:v>
                </c:pt>
                <c:pt idx="18">
                  <c:v>0.26273000000000002</c:v>
                </c:pt>
                <c:pt idx="19">
                  <c:v>0.26640000000000003</c:v>
                </c:pt>
                <c:pt idx="20">
                  <c:v>0.27101999999999998</c:v>
                </c:pt>
                <c:pt idx="21">
                  <c:v>0.27396999999999999</c:v>
                </c:pt>
                <c:pt idx="22">
                  <c:v>0.27900999999999998</c:v>
                </c:pt>
                <c:pt idx="23">
                  <c:v>0.26585999999999999</c:v>
                </c:pt>
                <c:pt idx="24">
                  <c:v>0.27026</c:v>
                </c:pt>
                <c:pt idx="25">
                  <c:v>0.28262999999999999</c:v>
                </c:pt>
                <c:pt idx="26">
                  <c:v>0.26315</c:v>
                </c:pt>
                <c:pt idx="27">
                  <c:v>0.26273999999999997</c:v>
                </c:pt>
                <c:pt idx="28">
                  <c:v>0.27008000000000004</c:v>
                </c:pt>
                <c:pt idx="29">
                  <c:v>0.25661999999999996</c:v>
                </c:pt>
                <c:pt idx="30">
                  <c:v>0.26112999999999997</c:v>
                </c:pt>
                <c:pt idx="31">
                  <c:v>0.28508</c:v>
                </c:pt>
                <c:pt idx="32">
                  <c:v>0.28543000000000002</c:v>
                </c:pt>
                <c:pt idx="33">
                  <c:v>0.26271</c:v>
                </c:pt>
                <c:pt idx="34">
                  <c:v>0.26180000000000003</c:v>
                </c:pt>
                <c:pt idx="35">
                  <c:v>0.26511999999999997</c:v>
                </c:pt>
                <c:pt idx="36">
                  <c:v>0.28319</c:v>
                </c:pt>
                <c:pt idx="37">
                  <c:v>0.28644999999999998</c:v>
                </c:pt>
                <c:pt idx="38">
                  <c:v>0.26019999999999999</c:v>
                </c:pt>
                <c:pt idx="39">
                  <c:v>0.26049</c:v>
                </c:pt>
                <c:pt idx="40">
                  <c:v>0.26407000000000003</c:v>
                </c:pt>
                <c:pt idx="41" formatCode="0.00">
                  <c:v>0.27818309439015293</c:v>
                </c:pt>
                <c:pt idx="42" formatCode="0.00">
                  <c:v>0.27806349727602436</c:v>
                </c:pt>
                <c:pt idx="43" formatCode="0.00">
                  <c:v>0.27775382313792096</c:v>
                </c:pt>
                <c:pt idx="44" formatCode="0.00">
                  <c:v>0.27723059070405731</c:v>
                </c:pt>
                <c:pt idx="45" formatCode="0.00">
                  <c:v>0.27652432582339764</c:v>
                </c:pt>
                <c:pt idx="46" formatCode="0.00">
                  <c:v>0.2756289550405841</c:v>
                </c:pt>
                <c:pt idx="47" formatCode="0.00">
                  <c:v>0.27452933204888524</c:v>
                </c:pt>
                <c:pt idx="48" formatCode="0.00">
                  <c:v>0.2732268321688886</c:v>
                </c:pt>
                <c:pt idx="49" formatCode="0.00">
                  <c:v>0.27173407878395173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c:ext xmlns:c16="http://schemas.microsoft.com/office/drawing/2014/chart" uri="{C3380CC4-5D6E-409C-BE32-E72D297353CC}">
              <c16:uniqueId val="{00000005-6339-4259-824B-464ED4617376}"/>
            </c:ext>
          </c:extLst>
        </c:ser>
        <c:ser>
          <c:idx val="3"/>
          <c:order val="3"/>
          <c:tx>
            <c:strRef>
              <c:f>'Data for Graph D'!$S$2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D'!$S$3:$S$78</c:f>
              <c:numCache>
                <c:formatCode>General</c:formatCode>
                <c:ptCount val="76"/>
                <c:pt idx="0">
                  <c:v>0.24099999999999999</c:v>
                </c:pt>
                <c:pt idx="1">
                  <c:v>0.23416999999999999</c:v>
                </c:pt>
                <c:pt idx="2">
                  <c:v>0.24012999999999998</c:v>
                </c:pt>
                <c:pt idx="3">
                  <c:v>0.26656000000000002</c:v>
                </c:pt>
                <c:pt idx="4">
                  <c:v>0.29630000000000001</c:v>
                </c:pt>
                <c:pt idx="5">
                  <c:v>0.29285</c:v>
                </c:pt>
                <c:pt idx="6">
                  <c:v>0.28276000000000001</c:v>
                </c:pt>
                <c:pt idx="7">
                  <c:v>0.28283999999999998</c:v>
                </c:pt>
                <c:pt idx="8">
                  <c:v>0.29819000000000001</c:v>
                </c:pt>
                <c:pt idx="9">
                  <c:v>0.33311999999999997</c:v>
                </c:pt>
                <c:pt idx="10">
                  <c:v>0.37096000000000001</c:v>
                </c:pt>
                <c:pt idx="11">
                  <c:v>0.42571999999999999</c:v>
                </c:pt>
                <c:pt idx="12">
                  <c:v>0.45522999999999997</c:v>
                </c:pt>
                <c:pt idx="13">
                  <c:v>0.45073999999999997</c:v>
                </c:pt>
                <c:pt idx="14">
                  <c:v>0.43996000000000002</c:v>
                </c:pt>
                <c:pt idx="15">
                  <c:v>0.43131000000000003</c:v>
                </c:pt>
                <c:pt idx="16">
                  <c:v>0.41527999999999998</c:v>
                </c:pt>
                <c:pt idx="17">
                  <c:v>0.43920000000000003</c:v>
                </c:pt>
                <c:pt idx="18">
                  <c:v>0.4582</c:v>
                </c:pt>
                <c:pt idx="19">
                  <c:v>0.45107000000000003</c:v>
                </c:pt>
                <c:pt idx="20">
                  <c:v>0.45313999999999999</c:v>
                </c:pt>
                <c:pt idx="21">
                  <c:v>0.47375000000000006</c:v>
                </c:pt>
                <c:pt idx="22">
                  <c:v>0.46328999999999998</c:v>
                </c:pt>
                <c:pt idx="23">
                  <c:v>0.50185999999999997</c:v>
                </c:pt>
                <c:pt idx="24">
                  <c:v>0.48082999999999998</c:v>
                </c:pt>
                <c:pt idx="25">
                  <c:v>0.47673000000000004</c:v>
                </c:pt>
                <c:pt idx="26">
                  <c:v>0.47882000000000002</c:v>
                </c:pt>
                <c:pt idx="27">
                  <c:v>0.49531999999999998</c:v>
                </c:pt>
                <c:pt idx="28">
                  <c:v>0.49436999999999998</c:v>
                </c:pt>
                <c:pt idx="29">
                  <c:v>0.49873000000000001</c:v>
                </c:pt>
                <c:pt idx="30">
                  <c:v>0.50435999999999992</c:v>
                </c:pt>
                <c:pt idx="31">
                  <c:v>0.51180000000000003</c:v>
                </c:pt>
                <c:pt idx="32">
                  <c:v>0.50524000000000002</c:v>
                </c:pt>
                <c:pt idx="33">
                  <c:v>0.47847999999999996</c:v>
                </c:pt>
                <c:pt idx="34">
                  <c:v>0.48008000000000001</c:v>
                </c:pt>
                <c:pt idx="35">
                  <c:v>0.51185999999999998</c:v>
                </c:pt>
                <c:pt idx="36">
                  <c:v>0.51051999999999997</c:v>
                </c:pt>
                <c:pt idx="37">
                  <c:v>0.48057000000000005</c:v>
                </c:pt>
                <c:pt idx="38">
                  <c:v>0.47923999999999994</c:v>
                </c:pt>
                <c:pt idx="39">
                  <c:v>0.46762000000000004</c:v>
                </c:pt>
                <c:pt idx="40">
                  <c:v>0.46827999999999997</c:v>
                </c:pt>
                <c:pt idx="41" formatCode="0.00">
                  <c:v>0.43636572259722306</c:v>
                </c:pt>
                <c:pt idx="42" formatCode="0.00">
                  <c:v>0.43579860713405227</c:v>
                </c:pt>
                <c:pt idx="43" formatCode="0.00">
                  <c:v>0.43493621735290322</c:v>
                </c:pt>
                <c:pt idx="44" formatCode="0.00">
                  <c:v>0.43374256636702735</c:v>
                </c:pt>
                <c:pt idx="45" formatCode="0.00">
                  <c:v>0.43226620998121784</c:v>
                </c:pt>
                <c:pt idx="46" formatCode="0.00">
                  <c:v>0.43049836836018374</c:v>
                </c:pt>
                <c:pt idx="47" formatCode="0.00">
                  <c:v>0.42841612780917476</c:v>
                </c:pt>
                <c:pt idx="48" formatCode="0.00">
                  <c:v>0.42602240797951146</c:v>
                </c:pt>
                <c:pt idx="49" formatCode="0.00">
                  <c:v>0.42333763656362017</c:v>
                </c:pt>
                <c:pt idx="50" formatCode="0.00">
                  <c:v>0.42036619230019273</c:v>
                </c:pt>
                <c:pt idx="51" formatCode="0.00">
                  <c:v>0.41660495550496779</c:v>
                </c:pt>
                <c:pt idx="52" formatCode="0.00">
                  <c:v>0.41290076791234198</c:v>
                </c:pt>
                <c:pt idx="53" formatCode="0.00">
                  <c:v>0.40913291419398234</c:v>
                </c:pt>
                <c:pt idx="54" formatCode="0.00">
                  <c:v>0.40538548752287179</c:v>
                </c:pt>
                <c:pt idx="55" formatCode="0.00">
                  <c:v>0.40161455207348651</c:v>
                </c:pt>
                <c:pt idx="56" formatCode="0.00">
                  <c:v>0.39785712660549749</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0.37880228844514013</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c:ext xmlns:c16="http://schemas.microsoft.com/office/drawing/2014/chart" uri="{C3380CC4-5D6E-409C-BE32-E72D297353CC}">
              <c16:uniqueId val="{00000006-6339-4259-824B-464ED4617376}"/>
            </c:ext>
          </c:extLst>
        </c:ser>
        <c:ser>
          <c:idx val="4"/>
          <c:order val="4"/>
          <c:tx>
            <c:strRef>
              <c:f>'Data for Graph D'!$T$2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D'!$T$3:$T$78</c:f>
              <c:numCache>
                <c:formatCode>General</c:formatCode>
                <c:ptCount val="76"/>
                <c:pt idx="0">
                  <c:v>0.4451</c:v>
                </c:pt>
                <c:pt idx="1">
                  <c:v>0.43346000000000001</c:v>
                </c:pt>
                <c:pt idx="2">
                  <c:v>0.43106999999999995</c:v>
                </c:pt>
                <c:pt idx="3">
                  <c:v>0.42264000000000002</c:v>
                </c:pt>
                <c:pt idx="4">
                  <c:v>0.41263000000000005</c:v>
                </c:pt>
                <c:pt idx="5">
                  <c:v>0.40048</c:v>
                </c:pt>
                <c:pt idx="6">
                  <c:v>0.36230000000000001</c:v>
                </c:pt>
                <c:pt idx="7">
                  <c:v>0.35111999999999999</c:v>
                </c:pt>
                <c:pt idx="8">
                  <c:v>0.35136999999999996</c:v>
                </c:pt>
                <c:pt idx="9">
                  <c:v>0.36441999999999997</c:v>
                </c:pt>
                <c:pt idx="10">
                  <c:v>0.37146000000000001</c:v>
                </c:pt>
                <c:pt idx="11">
                  <c:v>0.36319000000000001</c:v>
                </c:pt>
                <c:pt idx="12">
                  <c:v>0.35991000000000001</c:v>
                </c:pt>
                <c:pt idx="13">
                  <c:v>0.35695000000000005</c:v>
                </c:pt>
                <c:pt idx="14">
                  <c:v>0.33977000000000002</c:v>
                </c:pt>
                <c:pt idx="15">
                  <c:v>0.32752999999999999</c:v>
                </c:pt>
                <c:pt idx="16">
                  <c:v>0.31684000000000001</c:v>
                </c:pt>
                <c:pt idx="17">
                  <c:v>0.30936000000000002</c:v>
                </c:pt>
                <c:pt idx="18">
                  <c:v>0.35837000000000002</c:v>
                </c:pt>
                <c:pt idx="19">
                  <c:v>0.35498000000000002</c:v>
                </c:pt>
                <c:pt idx="20">
                  <c:v>0.34147</c:v>
                </c:pt>
                <c:pt idx="21">
                  <c:v>0.35814000000000001</c:v>
                </c:pt>
                <c:pt idx="22">
                  <c:v>0.37171999999999999</c:v>
                </c:pt>
                <c:pt idx="23">
                  <c:v>0.37707999999999997</c:v>
                </c:pt>
                <c:pt idx="24">
                  <c:v>0.38533000000000001</c:v>
                </c:pt>
                <c:pt idx="25">
                  <c:v>0.36792000000000002</c:v>
                </c:pt>
                <c:pt idx="26">
                  <c:v>0.34794000000000003</c:v>
                </c:pt>
                <c:pt idx="27">
                  <c:v>0.34599999999999997</c:v>
                </c:pt>
                <c:pt idx="28">
                  <c:v>0.36005999999999999</c:v>
                </c:pt>
                <c:pt idx="29">
                  <c:v>0.37862000000000001</c:v>
                </c:pt>
                <c:pt idx="30">
                  <c:v>0.38275000000000003</c:v>
                </c:pt>
                <c:pt idx="31">
                  <c:v>0.37968000000000002</c:v>
                </c:pt>
                <c:pt idx="32">
                  <c:v>0.37192000000000003</c:v>
                </c:pt>
                <c:pt idx="33">
                  <c:v>0.36366999999999999</c:v>
                </c:pt>
                <c:pt idx="34">
                  <c:v>0.35576999999999998</c:v>
                </c:pt>
                <c:pt idx="35">
                  <c:v>0.3669</c:v>
                </c:pt>
                <c:pt idx="36">
                  <c:v>0.37274000000000002</c:v>
                </c:pt>
                <c:pt idx="37">
                  <c:v>0.38058999999999998</c:v>
                </c:pt>
                <c:pt idx="38">
                  <c:v>0.37325000000000003</c:v>
                </c:pt>
                <c:pt idx="39">
                  <c:v>0.37814999999999999</c:v>
                </c:pt>
                <c:pt idx="40">
                  <c:v>0.38695999999999997</c:v>
                </c:pt>
                <c:pt idx="41" formatCode="0.00">
                  <c:v>0.4311315634293128</c:v>
                </c:pt>
                <c:pt idx="42" formatCode="0.00">
                  <c:v>0.43116057122603169</c:v>
                </c:pt>
                <c:pt idx="43" formatCode="0.00">
                  <c:v>0.43089336534379208</c:v>
                </c:pt>
                <c:pt idx="44" formatCode="0.00">
                  <c:v>0.43029307609620099</c:v>
                </c:pt>
                <c:pt idx="45" formatCode="0.00">
                  <c:v>0.42940663318724714</c:v>
                </c:pt>
                <c:pt idx="46" formatCode="0.00">
                  <c:v>0.4282242018836987</c:v>
                </c:pt>
                <c:pt idx="47" formatCode="0.00">
                  <c:v>0.42672183084479087</c:v>
                </c:pt>
                <c:pt idx="48" formatCode="0.00">
                  <c:v>0.42490122099551259</c:v>
                </c:pt>
                <c:pt idx="49" formatCode="0.00">
                  <c:v>0.42278158245343711</c:v>
                </c:pt>
                <c:pt idx="50" formatCode="0.00">
                  <c:v>0.42036619230019273</c:v>
                </c:pt>
                <c:pt idx="51" formatCode="0.00">
                  <c:v>0.41660495550496779</c:v>
                </c:pt>
                <c:pt idx="52" formatCode="0.00">
                  <c:v>0.41290076791234198</c:v>
                </c:pt>
                <c:pt idx="53" formatCode="0.00">
                  <c:v>0.40913291419398229</c:v>
                </c:pt>
                <c:pt idx="54" formatCode="0.00">
                  <c:v>0.40538548752287179</c:v>
                </c:pt>
                <c:pt idx="55" formatCode="0.00">
                  <c:v>0.40161455207348645</c:v>
                </c:pt>
                <c:pt idx="56" formatCode="0.00">
                  <c:v>0.39785712660549755</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0.37880228844514008</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c:ext xmlns:c16="http://schemas.microsoft.com/office/drawing/2014/chart" uri="{C3380CC4-5D6E-409C-BE32-E72D297353CC}">
              <c16:uniqueId val="{00000007-6339-4259-824B-464ED4617376}"/>
            </c:ext>
          </c:extLst>
        </c:ser>
        <c:ser>
          <c:idx val="5"/>
          <c:order val="5"/>
          <c:tx>
            <c:strRef>
              <c:f>'Data for Graph D'!$U$2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D'!$U$3:$U$78</c:f>
              <c:numCache>
                <c:formatCode>General</c:formatCode>
                <c:ptCount val="76"/>
                <c:pt idx="0">
                  <c:v>0.48526999999999998</c:v>
                </c:pt>
                <c:pt idx="1">
                  <c:v>0.48327999999999999</c:v>
                </c:pt>
                <c:pt idx="2">
                  <c:v>0.32233000000000001</c:v>
                </c:pt>
                <c:pt idx="3">
                  <c:v>0.28760000000000002</c:v>
                </c:pt>
                <c:pt idx="4">
                  <c:v>0.27230000000000004</c:v>
                </c:pt>
                <c:pt idx="5">
                  <c:v>0.31213000000000002</c:v>
                </c:pt>
                <c:pt idx="6">
                  <c:v>0.34669</c:v>
                </c:pt>
                <c:pt idx="7">
                  <c:v>0.34395999999999999</c:v>
                </c:pt>
                <c:pt idx="8">
                  <c:v>0.30876999999999999</c:v>
                </c:pt>
                <c:pt idx="9">
                  <c:v>0.33284999999999998</c:v>
                </c:pt>
                <c:pt idx="10">
                  <c:v>0.33080000000000004</c:v>
                </c:pt>
                <c:pt idx="11">
                  <c:v>0.39134000000000002</c:v>
                </c:pt>
                <c:pt idx="12">
                  <c:v>0.56829000000000007</c:v>
                </c:pt>
                <c:pt idx="13">
                  <c:v>0.36028000000000004</c:v>
                </c:pt>
                <c:pt idx="14">
                  <c:v>0.39468000000000003</c:v>
                </c:pt>
                <c:pt idx="15">
                  <c:v>0.38106000000000001</c:v>
                </c:pt>
                <c:pt idx="16">
                  <c:v>0.34965000000000002</c:v>
                </c:pt>
                <c:pt idx="17">
                  <c:v>0.32754</c:v>
                </c:pt>
                <c:pt idx="18">
                  <c:v>0.32705000000000001</c:v>
                </c:pt>
                <c:pt idx="19">
                  <c:v>0.37712000000000001</c:v>
                </c:pt>
                <c:pt idx="20">
                  <c:v>0.36221999999999999</c:v>
                </c:pt>
                <c:pt idx="21">
                  <c:v>0.30287000000000003</c:v>
                </c:pt>
                <c:pt idx="22">
                  <c:v>0.32715</c:v>
                </c:pt>
                <c:pt idx="23">
                  <c:v>0.35269</c:v>
                </c:pt>
                <c:pt idx="24">
                  <c:v>0.34366000000000002</c:v>
                </c:pt>
                <c:pt idx="25">
                  <c:v>0.37136000000000002</c:v>
                </c:pt>
                <c:pt idx="26">
                  <c:v>0.42835000000000001</c:v>
                </c:pt>
                <c:pt idx="27">
                  <c:v>0.46933000000000002</c:v>
                </c:pt>
                <c:pt idx="28">
                  <c:v>0.47300999999999999</c:v>
                </c:pt>
                <c:pt idx="29">
                  <c:v>0.38986999999999999</c:v>
                </c:pt>
                <c:pt idx="30">
                  <c:v>0.40422000000000002</c:v>
                </c:pt>
                <c:pt idx="31">
                  <c:v>0.43578</c:v>
                </c:pt>
                <c:pt idx="32">
                  <c:v>0.4511</c:v>
                </c:pt>
                <c:pt idx="33">
                  <c:v>0.48458000000000001</c:v>
                </c:pt>
                <c:pt idx="34">
                  <c:v>0.46540000000000004</c:v>
                </c:pt>
                <c:pt idx="35">
                  <c:v>0.53157999999999994</c:v>
                </c:pt>
                <c:pt idx="36">
                  <c:v>0.55052000000000001</c:v>
                </c:pt>
                <c:pt idx="37">
                  <c:v>0.52083000000000002</c:v>
                </c:pt>
                <c:pt idx="38">
                  <c:v>0.44653000000000004</c:v>
                </c:pt>
                <c:pt idx="39">
                  <c:v>0.41190000000000004</c:v>
                </c:pt>
                <c:pt idx="40">
                  <c:v>0.43515000000000004</c:v>
                </c:pt>
                <c:pt idx="41" formatCode="0.00">
                  <c:v>0.51524834444107048</c:v>
                </c:pt>
                <c:pt idx="42" formatCode="0.00">
                  <c:v>0.51314130206243158</c:v>
                </c:pt>
                <c:pt idx="43" formatCode="0.00">
                  <c:v>0.51069653802198811</c:v>
                </c:pt>
                <c:pt idx="44" formatCode="0.00">
                  <c:v>0.50787476610521143</c:v>
                </c:pt>
                <c:pt idx="45" formatCode="0.00">
                  <c:v>0.50473586526881242</c:v>
                </c:pt>
                <c:pt idx="46" formatCode="0.00">
                  <c:v>0.50127229839406906</c:v>
                </c:pt>
                <c:pt idx="47" formatCode="0.00">
                  <c:v>0.49746021092988257</c:v>
                </c:pt>
                <c:pt idx="48" formatCode="0.00">
                  <c:v>0.49330593748638035</c:v>
                </c:pt>
                <c:pt idx="49" formatCode="0.00">
                  <c:v>0.48883597063973422</c:v>
                </c:pt>
                <c:pt idx="50" formatCode="0.00">
                  <c:v>0.48405803961840377</c:v>
                </c:pt>
                <c:pt idx="51" formatCode="0.00">
                  <c:v>0.47972691846026594</c:v>
                </c:pt>
                <c:pt idx="52" formatCode="0.00">
                  <c:v>0.47546149032330293</c:v>
                </c:pt>
                <c:pt idx="53" formatCode="0.00">
                  <c:v>0.47112274967791901</c:v>
                </c:pt>
                <c:pt idx="54" formatCode="0.00">
                  <c:v>0.46680753108694328</c:v>
                </c:pt>
                <c:pt idx="55" formatCode="0.00">
                  <c:v>0.46246524178159049</c:v>
                </c:pt>
                <c:pt idx="56" formatCode="0.00">
                  <c:v>0.45813850942451229</c:v>
                </c:pt>
                <c:pt idx="57" formatCode="0.00">
                  <c:v>0.45378373258195254</c:v>
                </c:pt>
                <c:pt idx="58" formatCode="0.00">
                  <c:v>0.44938328054451016</c:v>
                </c:pt>
                <c:pt idx="59" formatCode="0.00">
                  <c:v>0.44498919605257842</c:v>
                </c:pt>
                <c:pt idx="60" formatCode="0.00">
                  <c:v>0.44059633543950555</c:v>
                </c:pt>
                <c:pt idx="61" formatCode="0.00">
                  <c:v>0.43619657457319172</c:v>
                </c:pt>
                <c:pt idx="62" formatCode="0.00">
                  <c:v>0.43619657457319161</c:v>
                </c:pt>
                <c:pt idx="63" formatCode="0.00">
                  <c:v>0.43619657457319172</c:v>
                </c:pt>
                <c:pt idx="64" formatCode="0.00">
                  <c:v>0.43619657457319172</c:v>
                </c:pt>
                <c:pt idx="65" formatCode="0.00">
                  <c:v>0.43619657457319172</c:v>
                </c:pt>
                <c:pt idx="66" formatCode="0.00">
                  <c:v>0.43619657457319172</c:v>
                </c:pt>
                <c:pt idx="67" formatCode="0.00">
                  <c:v>0.43619657457319172</c:v>
                </c:pt>
                <c:pt idx="68" formatCode="0.00">
                  <c:v>0.43619657457319172</c:v>
                </c:pt>
                <c:pt idx="69" formatCode="0.00">
                  <c:v>0.43619657457319172</c:v>
                </c:pt>
                <c:pt idx="70" formatCode="0.00">
                  <c:v>0.43619657457319172</c:v>
                </c:pt>
                <c:pt idx="71" formatCode="0.00">
                  <c:v>0.43619657457319172</c:v>
                </c:pt>
                <c:pt idx="72" formatCode="0.00">
                  <c:v>0.43619657457319172</c:v>
                </c:pt>
                <c:pt idx="73" formatCode="0.00">
                  <c:v>0.43619657457319172</c:v>
                </c:pt>
                <c:pt idx="74" formatCode="0.00">
                  <c:v>0.43619657457319172</c:v>
                </c:pt>
                <c:pt idx="75" formatCode="0.00">
                  <c:v>0.43619657457319172</c:v>
                </c:pt>
              </c:numCache>
            </c:numRef>
          </c:val>
          <c:smooth val="0"/>
          <c:extLst>
            <c:ext xmlns:c16="http://schemas.microsoft.com/office/drawing/2014/chart" uri="{C3380CC4-5D6E-409C-BE32-E72D297353CC}">
              <c16:uniqueId val="{00000008-6339-4259-824B-464ED4617376}"/>
            </c:ext>
          </c:extLst>
        </c:ser>
        <c:dLbls>
          <c:showLegendKey val="0"/>
          <c:showVal val="0"/>
          <c:showCatName val="0"/>
          <c:showSerName val="0"/>
          <c:showPercent val="0"/>
          <c:showBubbleSize val="0"/>
        </c:dLbls>
        <c:marker val="1"/>
        <c:smooth val="0"/>
        <c:axId val="512036472"/>
        <c:axId val="512041960"/>
      </c:lineChart>
      <c:catAx>
        <c:axId val="512036472"/>
        <c:scaling>
          <c:orientation val="minMax"/>
        </c:scaling>
        <c:delete val="0"/>
        <c:axPos val="b"/>
        <c:numFmt formatCode="General" sourceLinked="0"/>
        <c:majorTickMark val="out"/>
        <c:minorTickMark val="none"/>
        <c:tickLblPos val="nextTo"/>
        <c:crossAx val="512041960"/>
        <c:crosses val="autoZero"/>
        <c:auto val="1"/>
        <c:lblAlgn val="ctr"/>
        <c:lblOffset val="100"/>
        <c:noMultiLvlLbl val="0"/>
      </c:catAx>
      <c:valAx>
        <c:axId val="512041960"/>
        <c:scaling>
          <c:orientation val="minMax"/>
          <c:max val="1.6"/>
        </c:scaling>
        <c:delete val="0"/>
        <c:axPos val="l"/>
        <c:majorGridlines/>
        <c:numFmt formatCode="General" sourceLinked="1"/>
        <c:majorTickMark val="out"/>
        <c:minorTickMark val="none"/>
        <c:tickLblPos val="nextTo"/>
        <c:crossAx val="512036472"/>
        <c:crosses val="autoZero"/>
        <c:crossBetween val="between"/>
      </c:valAx>
    </c:plotArea>
    <c:legend>
      <c:legendPos val="b"/>
      <c:legendEntry>
        <c:idx val="0"/>
        <c:delete val="1"/>
      </c:legendEntry>
      <c:layout>
        <c:manualLayout>
          <c:xMode val="edge"/>
          <c:yMode val="edge"/>
          <c:x val="0.14372090988626421"/>
          <c:y val="0.86520835965023091"/>
          <c:w val="0.63186170694180466"/>
          <c:h val="0.1347916403497691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N.B. Spending</a:t>
            </a:r>
            <a:r>
              <a:rPr lang="en-US" sz="1200" baseline="0"/>
              <a:t> by type of service</a:t>
            </a:r>
            <a:endParaRPr lang="en-US" sz="1200"/>
          </a:p>
        </c:rich>
      </c:tx>
      <c:overlay val="0"/>
    </c:title>
    <c:autoTitleDeleted val="0"/>
    <c:plotArea>
      <c:layout/>
      <c:barChart>
        <c:barDir val="col"/>
        <c:grouping val="clustered"/>
        <c:varyColors val="0"/>
        <c:ser>
          <c:idx val="6"/>
          <c:order val="6"/>
          <c:tx>
            <c:strRef>
              <c:f>'Data for Graph D'!$AC$2</c:f>
              <c:strCache>
                <c:ptCount val="1"/>
                <c:pt idx="0">
                  <c:v>v</c:v>
                </c:pt>
              </c:strCache>
            </c:strRef>
          </c:tx>
          <c:invertIfNegative val="0"/>
          <c:dPt>
            <c:idx val="41"/>
            <c:invertIfNegative val="0"/>
            <c:bubble3D val="0"/>
            <c:spPr>
              <a:solidFill>
                <a:schemeClr val="tx1"/>
              </a:solidFill>
              <a:ln w="3175" cmpd="sng">
                <a:solidFill>
                  <a:schemeClr val="tx1"/>
                </a:solidFill>
                <a:prstDash val="solid"/>
              </a:ln>
            </c:spPr>
            <c:extLst>
              <c:ext xmlns:c16="http://schemas.microsoft.com/office/drawing/2014/chart" uri="{C3380CC4-5D6E-409C-BE32-E72D297353CC}">
                <c16:uniqueId val="{00000001-6E02-4072-8515-F62CCA00014B}"/>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D'!$AC$3:$AC$78</c:f>
              <c:numCache>
                <c:formatCode>General</c:formatCode>
                <c:ptCount val="76"/>
                <c:pt idx="41">
                  <c:v>1.2</c:v>
                </c:pt>
              </c:numCache>
            </c:numRef>
          </c:val>
          <c:extLst>
            <c:ext xmlns:c16="http://schemas.microsoft.com/office/drawing/2014/chart" uri="{C3380CC4-5D6E-409C-BE32-E72D297353CC}">
              <c16:uniqueId val="{00000002-6E02-4072-8515-F62CCA00014B}"/>
            </c:ext>
          </c:extLst>
        </c:ser>
        <c:dLbls>
          <c:showLegendKey val="0"/>
          <c:showVal val="0"/>
          <c:showCatName val="0"/>
          <c:showSerName val="0"/>
          <c:showPercent val="0"/>
          <c:showBubbleSize val="0"/>
        </c:dLbls>
        <c:gapWidth val="382"/>
        <c:axId val="512038432"/>
        <c:axId val="512039216"/>
      </c:barChart>
      <c:lineChart>
        <c:grouping val="standard"/>
        <c:varyColors val="0"/>
        <c:ser>
          <c:idx val="0"/>
          <c:order val="0"/>
          <c:tx>
            <c:strRef>
              <c:f>'Data for Graph D'!$W$2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D'!$W$3:$W$78</c:f>
              <c:numCache>
                <c:formatCode>General</c:formatCode>
                <c:ptCount val="76"/>
                <c:pt idx="0">
                  <c:v>1.1246499999999999</c:v>
                </c:pt>
                <c:pt idx="1">
                  <c:v>1.1644300000000001</c:v>
                </c:pt>
                <c:pt idx="2">
                  <c:v>1.17605</c:v>
                </c:pt>
                <c:pt idx="3">
                  <c:v>1.1609400000000001</c:v>
                </c:pt>
                <c:pt idx="4">
                  <c:v>1.1226</c:v>
                </c:pt>
                <c:pt idx="5">
                  <c:v>1.12161</c:v>
                </c:pt>
                <c:pt idx="6">
                  <c:v>1.15235</c:v>
                </c:pt>
                <c:pt idx="7">
                  <c:v>1.1778599999999999</c:v>
                </c:pt>
                <c:pt idx="8">
                  <c:v>1.15604</c:v>
                </c:pt>
                <c:pt idx="9">
                  <c:v>1.14906</c:v>
                </c:pt>
                <c:pt idx="10">
                  <c:v>1.11615</c:v>
                </c:pt>
                <c:pt idx="11">
                  <c:v>1.0729600000000001</c:v>
                </c:pt>
                <c:pt idx="12">
                  <c:v>1.07717</c:v>
                </c:pt>
                <c:pt idx="13">
                  <c:v>1.0769199999999999</c:v>
                </c:pt>
                <c:pt idx="14">
                  <c:v>1.0669200000000001</c:v>
                </c:pt>
                <c:pt idx="15">
                  <c:v>1.0919399999999999</c:v>
                </c:pt>
                <c:pt idx="16">
                  <c:v>1.08117</c:v>
                </c:pt>
                <c:pt idx="17">
                  <c:v>1.08012</c:v>
                </c:pt>
                <c:pt idx="18">
                  <c:v>1.0313299999999999</c:v>
                </c:pt>
                <c:pt idx="19">
                  <c:v>1.00274</c:v>
                </c:pt>
                <c:pt idx="20">
                  <c:v>0.94655999999999996</c:v>
                </c:pt>
                <c:pt idx="21">
                  <c:v>0.93989999999999996</c:v>
                </c:pt>
                <c:pt idx="22">
                  <c:v>0.86867000000000005</c:v>
                </c:pt>
                <c:pt idx="23">
                  <c:v>0.83814000000000011</c:v>
                </c:pt>
                <c:pt idx="24">
                  <c:v>0.82713999999999999</c:v>
                </c:pt>
                <c:pt idx="25">
                  <c:v>0.80357000000000001</c:v>
                </c:pt>
                <c:pt idx="26">
                  <c:v>0.81837000000000004</c:v>
                </c:pt>
                <c:pt idx="27">
                  <c:v>0.81542000000000003</c:v>
                </c:pt>
                <c:pt idx="28">
                  <c:v>0.80506999999999995</c:v>
                </c:pt>
                <c:pt idx="29">
                  <c:v>0.80993000000000004</c:v>
                </c:pt>
                <c:pt idx="30">
                  <c:v>0.80728999999999995</c:v>
                </c:pt>
                <c:pt idx="31">
                  <c:v>0.79953999999999992</c:v>
                </c:pt>
                <c:pt idx="32">
                  <c:v>0.81364999999999998</c:v>
                </c:pt>
                <c:pt idx="33">
                  <c:v>0.81318999999999997</c:v>
                </c:pt>
                <c:pt idx="34">
                  <c:v>0.81612000000000007</c:v>
                </c:pt>
                <c:pt idx="35">
                  <c:v>0.80409999999999993</c:v>
                </c:pt>
                <c:pt idx="36">
                  <c:v>0.79025000000000001</c:v>
                </c:pt>
                <c:pt idx="37">
                  <c:v>0.77817000000000003</c:v>
                </c:pt>
                <c:pt idx="38">
                  <c:v>0.76965000000000006</c:v>
                </c:pt>
                <c:pt idx="39">
                  <c:v>0.73543999999999998</c:v>
                </c:pt>
                <c:pt idx="40">
                  <c:v>0.72960999999999998</c:v>
                </c:pt>
                <c:pt idx="41" formatCode="0.00">
                  <c:v>0.63303966375604936</c:v>
                </c:pt>
                <c:pt idx="42" formatCode="0.00">
                  <c:v>0.63002154637528585</c:v>
                </c:pt>
                <c:pt idx="43" formatCode="0.00">
                  <c:v>0.62658882306169905</c:v>
                </c:pt>
                <c:pt idx="44" formatCode="0.00">
                  <c:v>0.62275980980091816</c:v>
                </c:pt>
                <c:pt idx="45" formatCode="0.00">
                  <c:v>0.61854251927888981</c:v>
                </c:pt>
                <c:pt idx="46" formatCode="0.00">
                  <c:v>0.61392858274446882</c:v>
                </c:pt>
                <c:pt idx="47" formatCode="0.00">
                  <c:v>0.60887420243145995</c:v>
                </c:pt>
                <c:pt idx="48" formatCode="0.00">
                  <c:v>0.60338850911227548</c:v>
                </c:pt>
                <c:pt idx="49" formatCode="0.00">
                  <c:v>0.59758316554701252</c:v>
                </c:pt>
                <c:pt idx="50" formatCode="0.00">
                  <c:v>0.59131241459594774</c:v>
                </c:pt>
                <c:pt idx="51" formatCode="0.00">
                  <c:v>0.58610001619703356</c:v>
                </c:pt>
                <c:pt idx="52" formatCode="0.00">
                  <c:v>0.58087599414539148</c:v>
                </c:pt>
                <c:pt idx="53" formatCode="0.00">
                  <c:v>0.57557921478249296</c:v>
                </c:pt>
                <c:pt idx="54" formatCode="0.00">
                  <c:v>0.57035664248718665</c:v>
                </c:pt>
                <c:pt idx="55" formatCode="0.00">
                  <c:v>0.56505697586141201</c:v>
                </c:pt>
                <c:pt idx="56" formatCode="0.00">
                  <c:v>0.5598210767601578</c:v>
                </c:pt>
                <c:pt idx="57" formatCode="0.00">
                  <c:v>0.55450756689678515</c:v>
                </c:pt>
                <c:pt idx="58" formatCode="0.00">
                  <c:v>0.54924062786641792</c:v>
                </c:pt>
                <c:pt idx="59" formatCode="0.00">
                  <c:v>0.54395191848646796</c:v>
                </c:pt>
                <c:pt idx="60" formatCode="0.00">
                  <c:v>0.53863580030362379</c:v>
                </c:pt>
                <c:pt idx="61" formatCode="0.00">
                  <c:v>0.53328295748221199</c:v>
                </c:pt>
                <c:pt idx="62" formatCode="0.00">
                  <c:v>0.53328295748221199</c:v>
                </c:pt>
                <c:pt idx="63" formatCode="0.00">
                  <c:v>0.53328295748221199</c:v>
                </c:pt>
                <c:pt idx="64" formatCode="0.00">
                  <c:v>0.53328295748221211</c:v>
                </c:pt>
                <c:pt idx="65" formatCode="0.00">
                  <c:v>0.53328295748221199</c:v>
                </c:pt>
                <c:pt idx="66" formatCode="0.00">
                  <c:v>0.53328295748221199</c:v>
                </c:pt>
                <c:pt idx="67" formatCode="0.00">
                  <c:v>0.53328295748221199</c:v>
                </c:pt>
                <c:pt idx="68" formatCode="0.00">
                  <c:v>0.53328295748221199</c:v>
                </c:pt>
                <c:pt idx="69" formatCode="0.00">
                  <c:v>0.53328295748221199</c:v>
                </c:pt>
                <c:pt idx="70" formatCode="0.00">
                  <c:v>0.53328295748221199</c:v>
                </c:pt>
                <c:pt idx="71" formatCode="0.00">
                  <c:v>0.53328295748221199</c:v>
                </c:pt>
                <c:pt idx="72" formatCode="0.00">
                  <c:v>0.53328295748221199</c:v>
                </c:pt>
                <c:pt idx="73" formatCode="0.00">
                  <c:v>0.53328295748221199</c:v>
                </c:pt>
                <c:pt idx="74" formatCode="0.00">
                  <c:v>0.53328295748221199</c:v>
                </c:pt>
                <c:pt idx="75" formatCode="0.00">
                  <c:v>0.53328295748221199</c:v>
                </c:pt>
              </c:numCache>
            </c:numRef>
          </c:val>
          <c:smooth val="0"/>
          <c:extLst>
            <c:ext xmlns:c16="http://schemas.microsoft.com/office/drawing/2014/chart" uri="{C3380CC4-5D6E-409C-BE32-E72D297353CC}">
              <c16:uniqueId val="{00000003-6E02-4072-8515-F62CCA00014B}"/>
            </c:ext>
          </c:extLst>
        </c:ser>
        <c:ser>
          <c:idx val="1"/>
          <c:order val="1"/>
          <c:tx>
            <c:strRef>
              <c:f>'Data for Graph D'!$X$2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D'!$X$3:$X$78</c:f>
              <c:numCache>
                <c:formatCode>General</c:formatCode>
                <c:ptCount val="76"/>
                <c:pt idx="0">
                  <c:v>0.15656999999999999</c:v>
                </c:pt>
                <c:pt idx="1">
                  <c:v>0.19643999999999998</c:v>
                </c:pt>
                <c:pt idx="2">
                  <c:v>0.22265000000000001</c:v>
                </c:pt>
                <c:pt idx="3">
                  <c:v>0.24669000000000002</c:v>
                </c:pt>
                <c:pt idx="4">
                  <c:v>0.29786999999999997</c:v>
                </c:pt>
                <c:pt idx="5">
                  <c:v>0.33635000000000004</c:v>
                </c:pt>
                <c:pt idx="6">
                  <c:v>0.33832000000000001</c:v>
                </c:pt>
                <c:pt idx="7">
                  <c:v>0.35014000000000001</c:v>
                </c:pt>
                <c:pt idx="8">
                  <c:v>0.34637000000000001</c:v>
                </c:pt>
                <c:pt idx="9">
                  <c:v>0.33394000000000001</c:v>
                </c:pt>
                <c:pt idx="10">
                  <c:v>0.32152000000000003</c:v>
                </c:pt>
                <c:pt idx="11">
                  <c:v>0.28727999999999998</c:v>
                </c:pt>
                <c:pt idx="12">
                  <c:v>0.26971999999999996</c:v>
                </c:pt>
                <c:pt idx="13">
                  <c:v>0.27001999999999998</c:v>
                </c:pt>
                <c:pt idx="14">
                  <c:v>0.25617000000000001</c:v>
                </c:pt>
                <c:pt idx="15">
                  <c:v>0.26778999999999997</c:v>
                </c:pt>
                <c:pt idx="16">
                  <c:v>0.27062999999999998</c:v>
                </c:pt>
                <c:pt idx="17">
                  <c:v>0.28216000000000002</c:v>
                </c:pt>
                <c:pt idx="18">
                  <c:v>0.29964000000000002</c:v>
                </c:pt>
                <c:pt idx="19">
                  <c:v>0.29510999999999998</c:v>
                </c:pt>
                <c:pt idx="20">
                  <c:v>0.29244000000000003</c:v>
                </c:pt>
                <c:pt idx="21">
                  <c:v>0.29100999999999999</c:v>
                </c:pt>
                <c:pt idx="22">
                  <c:v>0.28980999999999996</c:v>
                </c:pt>
                <c:pt idx="23">
                  <c:v>0.29060000000000002</c:v>
                </c:pt>
                <c:pt idx="24">
                  <c:v>0.27312999999999998</c:v>
                </c:pt>
                <c:pt idx="25">
                  <c:v>0.25971</c:v>
                </c:pt>
                <c:pt idx="26">
                  <c:v>0.24767</c:v>
                </c:pt>
                <c:pt idx="27">
                  <c:v>0.24822</c:v>
                </c:pt>
                <c:pt idx="28">
                  <c:v>0.24604999999999999</c:v>
                </c:pt>
                <c:pt idx="29">
                  <c:v>0.23906000000000002</c:v>
                </c:pt>
                <c:pt idx="30">
                  <c:v>0.23132</c:v>
                </c:pt>
                <c:pt idx="31">
                  <c:v>0.24510999999999999</c:v>
                </c:pt>
                <c:pt idx="32">
                  <c:v>0.24827999999999997</c:v>
                </c:pt>
                <c:pt idx="33">
                  <c:v>0.24670999999999998</c:v>
                </c:pt>
                <c:pt idx="34">
                  <c:v>0.25312000000000001</c:v>
                </c:pt>
                <c:pt idx="35">
                  <c:v>0.25880000000000003</c:v>
                </c:pt>
                <c:pt idx="36">
                  <c:v>0.25684000000000001</c:v>
                </c:pt>
                <c:pt idx="37">
                  <c:v>0.25462000000000001</c:v>
                </c:pt>
                <c:pt idx="38">
                  <c:v>0.25351000000000001</c:v>
                </c:pt>
                <c:pt idx="39">
                  <c:v>0.24792999999999998</c:v>
                </c:pt>
                <c:pt idx="40">
                  <c:v>0.24659999999999999</c:v>
                </c:pt>
                <c:pt idx="41" formatCode="0.00">
                  <c:v>0.22799008493121692</c:v>
                </c:pt>
                <c:pt idx="42" formatCode="0.00">
                  <c:v>0.22643204846231074</c:v>
                </c:pt>
                <c:pt idx="43" formatCode="0.00">
                  <c:v>0.22472829554708432</c:v>
                </c:pt>
                <c:pt idx="44" formatCode="0.00">
                  <c:v>0.22288633218895301</c:v>
                </c:pt>
                <c:pt idx="45" formatCode="0.00">
                  <c:v>0.22090993551752086</c:v>
                </c:pt>
                <c:pt idx="46" formatCode="0.00">
                  <c:v>0.21879702623301528</c:v>
                </c:pt>
                <c:pt idx="47" formatCode="0.00">
                  <c:v>0.21653295684639087</c:v>
                </c:pt>
                <c:pt idx="48" formatCode="0.00">
                  <c:v>0.21412200209347271</c:v>
                </c:pt>
                <c:pt idx="49" formatCode="0.00">
                  <c:v>0.21160472225434931</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c:ext xmlns:c16="http://schemas.microsoft.com/office/drawing/2014/chart" uri="{C3380CC4-5D6E-409C-BE32-E72D297353CC}">
              <c16:uniqueId val="{00000004-6E02-4072-8515-F62CCA00014B}"/>
            </c:ext>
          </c:extLst>
        </c:ser>
        <c:ser>
          <c:idx val="2"/>
          <c:order val="2"/>
          <c:tx>
            <c:strRef>
              <c:f>'Data for Graph D'!$Y$2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D'!$Y$3:$Y$78</c:f>
              <c:numCache>
                <c:formatCode>General</c:formatCode>
                <c:ptCount val="76"/>
                <c:pt idx="0">
                  <c:v>0.16968</c:v>
                </c:pt>
                <c:pt idx="1">
                  <c:v>0.17296</c:v>
                </c:pt>
                <c:pt idx="2">
                  <c:v>0.18447</c:v>
                </c:pt>
                <c:pt idx="3">
                  <c:v>0.20518</c:v>
                </c:pt>
                <c:pt idx="4">
                  <c:v>0.20501</c:v>
                </c:pt>
                <c:pt idx="5">
                  <c:v>0.20315</c:v>
                </c:pt>
                <c:pt idx="6">
                  <c:v>0.18418999999999999</c:v>
                </c:pt>
                <c:pt idx="7">
                  <c:v>0.18889</c:v>
                </c:pt>
                <c:pt idx="8">
                  <c:v>0.18684999999999999</c:v>
                </c:pt>
                <c:pt idx="9">
                  <c:v>0.19078000000000001</c:v>
                </c:pt>
                <c:pt idx="10">
                  <c:v>0.19979</c:v>
                </c:pt>
                <c:pt idx="11">
                  <c:v>0.18783</c:v>
                </c:pt>
                <c:pt idx="12">
                  <c:v>0.18786</c:v>
                </c:pt>
                <c:pt idx="13">
                  <c:v>0.18426000000000001</c:v>
                </c:pt>
                <c:pt idx="14">
                  <c:v>0.17754999999999999</c:v>
                </c:pt>
                <c:pt idx="15">
                  <c:v>0.17285</c:v>
                </c:pt>
                <c:pt idx="16">
                  <c:v>0.17158999999999999</c:v>
                </c:pt>
                <c:pt idx="17">
                  <c:v>0.17249999999999999</c:v>
                </c:pt>
                <c:pt idx="18">
                  <c:v>0.17491999999999999</c:v>
                </c:pt>
                <c:pt idx="19">
                  <c:v>0.17687</c:v>
                </c:pt>
                <c:pt idx="20">
                  <c:v>0.18212</c:v>
                </c:pt>
                <c:pt idx="21">
                  <c:v>0.18099999999999999</c:v>
                </c:pt>
                <c:pt idx="22">
                  <c:v>0.19900999999999999</c:v>
                </c:pt>
                <c:pt idx="23">
                  <c:v>0.19508</c:v>
                </c:pt>
                <c:pt idx="24">
                  <c:v>0.19420999999999999</c:v>
                </c:pt>
                <c:pt idx="25">
                  <c:v>0.20027999999999999</c:v>
                </c:pt>
                <c:pt idx="26">
                  <c:v>0.19672999999999999</c:v>
                </c:pt>
                <c:pt idx="27">
                  <c:v>0.18852000000000002</c:v>
                </c:pt>
                <c:pt idx="28">
                  <c:v>0.17801</c:v>
                </c:pt>
                <c:pt idx="29">
                  <c:v>0.17893999999999999</c:v>
                </c:pt>
                <c:pt idx="30">
                  <c:v>0.19558</c:v>
                </c:pt>
                <c:pt idx="31">
                  <c:v>0.18973999999999999</c:v>
                </c:pt>
                <c:pt idx="32">
                  <c:v>0.19613999999999998</c:v>
                </c:pt>
                <c:pt idx="33">
                  <c:v>0.19861000000000001</c:v>
                </c:pt>
                <c:pt idx="34">
                  <c:v>0.20795000000000002</c:v>
                </c:pt>
                <c:pt idx="35">
                  <c:v>0.17944000000000002</c:v>
                </c:pt>
                <c:pt idx="36">
                  <c:v>0.18526000000000001</c:v>
                </c:pt>
                <c:pt idx="37">
                  <c:v>0.18734999999999999</c:v>
                </c:pt>
                <c:pt idx="38">
                  <c:v>0.18389999999999998</c:v>
                </c:pt>
                <c:pt idx="39">
                  <c:v>0.18473999999999999</c:v>
                </c:pt>
                <c:pt idx="40">
                  <c:v>0.18527000000000002</c:v>
                </c:pt>
                <c:pt idx="41" formatCode="0.00">
                  <c:v>0.21516053364695922</c:v>
                </c:pt>
                <c:pt idx="42" formatCode="0.00">
                  <c:v>0.21506388584479963</c:v>
                </c:pt>
                <c:pt idx="43" formatCode="0.00">
                  <c:v>0.21481921002609433</c:v>
                </c:pt>
                <c:pt idx="44" formatCode="0.00">
                  <c:v>0.2144309375658755</c:v>
                </c:pt>
                <c:pt idx="45" formatCode="0.00">
                  <c:v>0.21390003365948873</c:v>
                </c:pt>
                <c:pt idx="46" formatCode="0.00">
                  <c:v>0.21322181015937802</c:v>
                </c:pt>
                <c:pt idx="47" formatCode="0.00">
                  <c:v>0.21237915916767511</c:v>
                </c:pt>
                <c:pt idx="48" formatCode="0.00">
                  <c:v>0.21137323865827401</c:v>
                </c:pt>
                <c:pt idx="49" formatCode="0.00">
                  <c:v>0.21024132100638129</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c:ext xmlns:c16="http://schemas.microsoft.com/office/drawing/2014/chart" uri="{C3380CC4-5D6E-409C-BE32-E72D297353CC}">
              <c16:uniqueId val="{00000005-6E02-4072-8515-F62CCA00014B}"/>
            </c:ext>
          </c:extLst>
        </c:ser>
        <c:ser>
          <c:idx val="3"/>
          <c:order val="3"/>
          <c:tx>
            <c:strRef>
              <c:f>'Data for Graph D'!$Z$2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D'!$Z$3:$Z$78</c:f>
              <c:numCache>
                <c:formatCode>General</c:formatCode>
                <c:ptCount val="76"/>
                <c:pt idx="0">
                  <c:v>0.21394000000000002</c:v>
                </c:pt>
                <c:pt idx="1">
                  <c:v>0.20926</c:v>
                </c:pt>
                <c:pt idx="2">
                  <c:v>0.22588999999999998</c:v>
                </c:pt>
                <c:pt idx="3">
                  <c:v>0.23089999999999999</c:v>
                </c:pt>
                <c:pt idx="4">
                  <c:v>0.26083000000000001</c:v>
                </c:pt>
                <c:pt idx="5">
                  <c:v>0.28028999999999998</c:v>
                </c:pt>
                <c:pt idx="6">
                  <c:v>0.31206</c:v>
                </c:pt>
                <c:pt idx="7">
                  <c:v>0.32121</c:v>
                </c:pt>
                <c:pt idx="8">
                  <c:v>0.31346999999999997</c:v>
                </c:pt>
                <c:pt idx="9">
                  <c:v>0.30536000000000002</c:v>
                </c:pt>
                <c:pt idx="10">
                  <c:v>0.30847000000000002</c:v>
                </c:pt>
                <c:pt idx="11">
                  <c:v>0.32766000000000001</c:v>
                </c:pt>
                <c:pt idx="12">
                  <c:v>0.35926999999999998</c:v>
                </c:pt>
                <c:pt idx="13">
                  <c:v>0.34203</c:v>
                </c:pt>
                <c:pt idx="14">
                  <c:v>0.32586999999999999</c:v>
                </c:pt>
                <c:pt idx="15">
                  <c:v>0.33343</c:v>
                </c:pt>
                <c:pt idx="16">
                  <c:v>0.33400000000000002</c:v>
                </c:pt>
                <c:pt idx="17">
                  <c:v>0.33627000000000001</c:v>
                </c:pt>
                <c:pt idx="18">
                  <c:v>0.34299000000000002</c:v>
                </c:pt>
                <c:pt idx="19">
                  <c:v>0.34650000000000003</c:v>
                </c:pt>
                <c:pt idx="20">
                  <c:v>0.35156999999999999</c:v>
                </c:pt>
                <c:pt idx="21">
                  <c:v>0.33589999999999998</c:v>
                </c:pt>
                <c:pt idx="22">
                  <c:v>0.37463999999999997</c:v>
                </c:pt>
                <c:pt idx="23">
                  <c:v>0.3634</c:v>
                </c:pt>
                <c:pt idx="24">
                  <c:v>0.37526999999999999</c:v>
                </c:pt>
                <c:pt idx="25">
                  <c:v>0.37755</c:v>
                </c:pt>
                <c:pt idx="26">
                  <c:v>0.38684000000000002</c:v>
                </c:pt>
                <c:pt idx="27">
                  <c:v>0.39693000000000001</c:v>
                </c:pt>
                <c:pt idx="28">
                  <c:v>0.40512999999999999</c:v>
                </c:pt>
                <c:pt idx="29">
                  <c:v>0.39611000000000002</c:v>
                </c:pt>
                <c:pt idx="30">
                  <c:v>0.41370000000000001</c:v>
                </c:pt>
                <c:pt idx="31">
                  <c:v>0.40651000000000004</c:v>
                </c:pt>
                <c:pt idx="32">
                  <c:v>0.39378000000000002</c:v>
                </c:pt>
                <c:pt idx="33">
                  <c:v>0.39036999999999999</c:v>
                </c:pt>
                <c:pt idx="34">
                  <c:v>0.40292</c:v>
                </c:pt>
                <c:pt idx="35">
                  <c:v>0.42192999999999997</c:v>
                </c:pt>
                <c:pt idx="36">
                  <c:v>0.41771000000000003</c:v>
                </c:pt>
                <c:pt idx="37">
                  <c:v>0.40448999999999996</c:v>
                </c:pt>
                <c:pt idx="38">
                  <c:v>0.37306</c:v>
                </c:pt>
                <c:pt idx="39">
                  <c:v>0.36234</c:v>
                </c:pt>
                <c:pt idx="40">
                  <c:v>0.35908000000000001</c:v>
                </c:pt>
                <c:pt idx="41" formatCode="0.00">
                  <c:v>0.33750678467750533</c:v>
                </c:pt>
                <c:pt idx="42" formatCode="0.00">
                  <c:v>0.33706165251515652</c:v>
                </c:pt>
                <c:pt idx="43" formatCode="0.00">
                  <c:v>0.33638656551306434</c:v>
                </c:pt>
                <c:pt idx="44" formatCode="0.00">
                  <c:v>0.33548904156683118</c:v>
                </c:pt>
                <c:pt idx="45" formatCode="0.00">
                  <c:v>0.334371150131265</c:v>
                </c:pt>
                <c:pt idx="46" formatCode="0.00">
                  <c:v>0.33302611969377999</c:v>
                </c:pt>
                <c:pt idx="47" formatCode="0.00">
                  <c:v>0.33142781617878936</c:v>
                </c:pt>
                <c:pt idx="48" formatCode="0.00">
                  <c:v>0.32957867058958462</c:v>
                </c:pt>
                <c:pt idx="49" formatCode="0.00">
                  <c:v>0.32753736425389146</c:v>
                </c:pt>
                <c:pt idx="50" formatCode="0.00">
                  <c:v>0.32522182802777122</c:v>
                </c:pt>
                <c:pt idx="51" formatCode="0.00">
                  <c:v>0.32235500890836849</c:v>
                </c:pt>
                <c:pt idx="52" formatCode="0.00">
                  <c:v>0.31948179677996524</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0.2962496901669931</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c:ext xmlns:c16="http://schemas.microsoft.com/office/drawing/2014/chart" uri="{C3380CC4-5D6E-409C-BE32-E72D297353CC}">
              <c16:uniqueId val="{00000006-6E02-4072-8515-F62CCA00014B}"/>
            </c:ext>
          </c:extLst>
        </c:ser>
        <c:ser>
          <c:idx val="4"/>
          <c:order val="4"/>
          <c:tx>
            <c:strRef>
              <c:f>'Data for Graph D'!$AA$2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D'!$AA$3:$AA$78</c:f>
              <c:numCache>
                <c:formatCode>General</c:formatCode>
                <c:ptCount val="76"/>
                <c:pt idx="0">
                  <c:v>0.26395000000000002</c:v>
                </c:pt>
                <c:pt idx="1">
                  <c:v>0.24840000000000001</c:v>
                </c:pt>
                <c:pt idx="2">
                  <c:v>0.24725</c:v>
                </c:pt>
                <c:pt idx="3">
                  <c:v>0.24610000000000001</c:v>
                </c:pt>
                <c:pt idx="4">
                  <c:v>0.25144</c:v>
                </c:pt>
                <c:pt idx="5">
                  <c:v>0.25921</c:v>
                </c:pt>
                <c:pt idx="6">
                  <c:v>0.27439000000000002</c:v>
                </c:pt>
                <c:pt idx="7">
                  <c:v>0.29715000000000003</c:v>
                </c:pt>
                <c:pt idx="8">
                  <c:v>0.31140999999999996</c:v>
                </c:pt>
                <c:pt idx="9">
                  <c:v>0.30481999999999998</c:v>
                </c:pt>
                <c:pt idx="10">
                  <c:v>0.30395</c:v>
                </c:pt>
                <c:pt idx="11">
                  <c:v>0.30135000000000001</c:v>
                </c:pt>
                <c:pt idx="12">
                  <c:v>0.30691000000000002</c:v>
                </c:pt>
                <c:pt idx="13">
                  <c:v>0.31162000000000001</c:v>
                </c:pt>
                <c:pt idx="14">
                  <c:v>0.31053999999999998</c:v>
                </c:pt>
                <c:pt idx="15">
                  <c:v>0.29431000000000002</c:v>
                </c:pt>
                <c:pt idx="16">
                  <c:v>0.29064999999999996</c:v>
                </c:pt>
                <c:pt idx="17">
                  <c:v>0.28487999999999997</c:v>
                </c:pt>
                <c:pt idx="18">
                  <c:v>0.28272000000000003</c:v>
                </c:pt>
                <c:pt idx="19">
                  <c:v>0.28895999999999999</c:v>
                </c:pt>
                <c:pt idx="20">
                  <c:v>0.28933999999999999</c:v>
                </c:pt>
                <c:pt idx="21">
                  <c:v>0.29288000000000003</c:v>
                </c:pt>
                <c:pt idx="22">
                  <c:v>0.3034</c:v>
                </c:pt>
                <c:pt idx="23">
                  <c:v>0.28453000000000001</c:v>
                </c:pt>
                <c:pt idx="24">
                  <c:v>0.28971000000000002</c:v>
                </c:pt>
                <c:pt idx="25">
                  <c:v>0.28050000000000003</c:v>
                </c:pt>
                <c:pt idx="26">
                  <c:v>0.28311000000000003</c:v>
                </c:pt>
                <c:pt idx="27">
                  <c:v>0.28011999999999998</c:v>
                </c:pt>
                <c:pt idx="28">
                  <c:v>0.28376000000000001</c:v>
                </c:pt>
                <c:pt idx="29">
                  <c:v>0.2903</c:v>
                </c:pt>
                <c:pt idx="30">
                  <c:v>0.28980999999999996</c:v>
                </c:pt>
                <c:pt idx="31">
                  <c:v>0.28700000000000003</c:v>
                </c:pt>
                <c:pt idx="32">
                  <c:v>0.28743000000000002</c:v>
                </c:pt>
                <c:pt idx="33">
                  <c:v>0.28702</c:v>
                </c:pt>
                <c:pt idx="34">
                  <c:v>0.29972000000000004</c:v>
                </c:pt>
                <c:pt idx="35">
                  <c:v>0.28836000000000001</c:v>
                </c:pt>
                <c:pt idx="36">
                  <c:v>0.29583999999999999</c:v>
                </c:pt>
                <c:pt idx="37">
                  <c:v>0.29663</c:v>
                </c:pt>
                <c:pt idx="38">
                  <c:v>0.28636</c:v>
                </c:pt>
                <c:pt idx="39">
                  <c:v>0.28273999999999999</c:v>
                </c:pt>
                <c:pt idx="40">
                  <c:v>0.28187000000000001</c:v>
                </c:pt>
                <c:pt idx="41" formatCode="0.00">
                  <c:v>0.33345842766922068</c:v>
                </c:pt>
                <c:pt idx="42" formatCode="0.00">
                  <c:v>0.33347443580085168</c:v>
                </c:pt>
                <c:pt idx="43" formatCode="0.00">
                  <c:v>0.33325975967817789</c:v>
                </c:pt>
                <c:pt idx="44" formatCode="0.00">
                  <c:v>0.33282094699970866</c:v>
                </c:pt>
                <c:pt idx="45" formatCode="0.00">
                  <c:v>0.33215917991612787</c:v>
                </c:pt>
                <c:pt idx="46" formatCode="0.00">
                  <c:v>0.33126686369453817</c:v>
                </c:pt>
                <c:pt idx="47" formatCode="0.00">
                  <c:v>0.33011708787886357</c:v>
                </c:pt>
                <c:pt idx="48" formatCode="0.00">
                  <c:v>0.32871129998008736</c:v>
                </c:pt>
                <c:pt idx="49" formatCode="0.00">
                  <c:v>0.32710714382957412</c:v>
                </c:pt>
                <c:pt idx="50" formatCode="0.00">
                  <c:v>0.32522182802777122</c:v>
                </c:pt>
                <c:pt idx="51" formatCode="0.00">
                  <c:v>0.32235500890836849</c:v>
                </c:pt>
                <c:pt idx="52" formatCode="0.00">
                  <c:v>0.3194817967799653</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0.29624969016699304</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c:ext xmlns:c16="http://schemas.microsoft.com/office/drawing/2014/chart" uri="{C3380CC4-5D6E-409C-BE32-E72D297353CC}">
              <c16:uniqueId val="{00000007-6E02-4072-8515-F62CCA00014B}"/>
            </c:ext>
          </c:extLst>
        </c:ser>
        <c:ser>
          <c:idx val="5"/>
          <c:order val="5"/>
          <c:tx>
            <c:strRef>
              <c:f>'Data for Graph D'!$AB$2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D'!$AB$3:$AB$78</c:f>
              <c:numCache>
                <c:formatCode>General</c:formatCode>
                <c:ptCount val="76"/>
                <c:pt idx="0">
                  <c:v>0.34592000000000001</c:v>
                </c:pt>
                <c:pt idx="1">
                  <c:v>0.29894000000000004</c:v>
                </c:pt>
                <c:pt idx="2">
                  <c:v>0.26602000000000003</c:v>
                </c:pt>
                <c:pt idx="3">
                  <c:v>0.27533000000000002</c:v>
                </c:pt>
                <c:pt idx="4">
                  <c:v>0.31403999999999999</c:v>
                </c:pt>
                <c:pt idx="5">
                  <c:v>0.32200000000000001</c:v>
                </c:pt>
                <c:pt idx="6">
                  <c:v>0.33109</c:v>
                </c:pt>
                <c:pt idx="7">
                  <c:v>0.32835999999999999</c:v>
                </c:pt>
                <c:pt idx="8">
                  <c:v>0.31406000000000001</c:v>
                </c:pt>
                <c:pt idx="9">
                  <c:v>0.36987000000000003</c:v>
                </c:pt>
                <c:pt idx="10">
                  <c:v>0.32602999999999999</c:v>
                </c:pt>
                <c:pt idx="11">
                  <c:v>0.34081</c:v>
                </c:pt>
                <c:pt idx="12">
                  <c:v>0.35114999999999996</c:v>
                </c:pt>
                <c:pt idx="13">
                  <c:v>0.34928999999999999</c:v>
                </c:pt>
                <c:pt idx="14">
                  <c:v>0.35885</c:v>
                </c:pt>
                <c:pt idx="15">
                  <c:v>0.3498</c:v>
                </c:pt>
                <c:pt idx="16">
                  <c:v>0.30435000000000001</c:v>
                </c:pt>
                <c:pt idx="17">
                  <c:v>0.27772000000000002</c:v>
                </c:pt>
                <c:pt idx="18">
                  <c:v>0.30019999999999997</c:v>
                </c:pt>
                <c:pt idx="19">
                  <c:v>0.34049000000000001</c:v>
                </c:pt>
                <c:pt idx="20">
                  <c:v>0.38874999999999998</c:v>
                </c:pt>
                <c:pt idx="21">
                  <c:v>0.37491999999999998</c:v>
                </c:pt>
                <c:pt idx="22">
                  <c:v>0.32296000000000002</c:v>
                </c:pt>
                <c:pt idx="23">
                  <c:v>0.31724999999999998</c:v>
                </c:pt>
                <c:pt idx="24">
                  <c:v>0.33581</c:v>
                </c:pt>
                <c:pt idx="25">
                  <c:v>0.32826</c:v>
                </c:pt>
                <c:pt idx="26">
                  <c:v>0.36930999999999997</c:v>
                </c:pt>
                <c:pt idx="27">
                  <c:v>0.34409000000000001</c:v>
                </c:pt>
                <c:pt idx="28">
                  <c:v>0.33821000000000001</c:v>
                </c:pt>
                <c:pt idx="29">
                  <c:v>0.35072999999999999</c:v>
                </c:pt>
                <c:pt idx="30">
                  <c:v>0.41184999999999999</c:v>
                </c:pt>
                <c:pt idx="31">
                  <c:v>0.44966</c:v>
                </c:pt>
                <c:pt idx="32">
                  <c:v>0.38478000000000001</c:v>
                </c:pt>
                <c:pt idx="33">
                  <c:v>0.38077</c:v>
                </c:pt>
                <c:pt idx="34">
                  <c:v>0.38555999999999996</c:v>
                </c:pt>
                <c:pt idx="35">
                  <c:v>0.38211999999999996</c:v>
                </c:pt>
                <c:pt idx="36">
                  <c:v>0.40124999999999994</c:v>
                </c:pt>
                <c:pt idx="37">
                  <c:v>0.36</c:v>
                </c:pt>
                <c:pt idx="38">
                  <c:v>0.34203</c:v>
                </c:pt>
                <c:pt idx="39">
                  <c:v>0.35622000000000004</c:v>
                </c:pt>
                <c:pt idx="40">
                  <c:v>0.37272</c:v>
                </c:pt>
                <c:pt idx="41" formatCode="0.00">
                  <c:v>0.39851849730009054</c:v>
                </c:pt>
                <c:pt idx="42" formatCode="0.00">
                  <c:v>0.39688115660667883</c:v>
                </c:pt>
                <c:pt idx="43" formatCode="0.00">
                  <c:v>0.39498079854140694</c:v>
                </c:pt>
                <c:pt idx="44" formatCode="0.00">
                  <c:v>0.39282844647633025</c:v>
                </c:pt>
                <c:pt idx="45" formatCode="0.00">
                  <c:v>0.39042864763767932</c:v>
                </c:pt>
                <c:pt idx="46" formatCode="0.00">
                  <c:v>0.38777561243737169</c:v>
                </c:pt>
                <c:pt idx="47" formatCode="0.00">
                  <c:v>0.38484114075595283</c:v>
                </c:pt>
                <c:pt idx="48" formatCode="0.00">
                  <c:v>0.38163043076017972</c:v>
                </c:pt>
                <c:pt idx="49" formatCode="0.00">
                  <c:v>0.37821358543860351</c:v>
                </c:pt>
                <c:pt idx="50" formatCode="0.00">
                  <c:v>0.37449786257743356</c:v>
                </c:pt>
                <c:pt idx="51" formatCode="0.00">
                  <c:v>0.37119667692478797</c:v>
                </c:pt>
                <c:pt idx="52" formatCode="0.00">
                  <c:v>0.36788812962541456</c:v>
                </c:pt>
                <c:pt idx="53" formatCode="0.00">
                  <c:v>0.36453350269557883</c:v>
                </c:pt>
                <c:pt idx="54" formatCode="0.00">
                  <c:v>0.36122587357521818</c:v>
                </c:pt>
                <c:pt idx="55" formatCode="0.00">
                  <c:v>0.35786941804556094</c:v>
                </c:pt>
                <c:pt idx="56" formatCode="0.00">
                  <c:v>0.35455334861476656</c:v>
                </c:pt>
                <c:pt idx="57" formatCode="0.00">
                  <c:v>0.35118812570129726</c:v>
                </c:pt>
                <c:pt idx="58" formatCode="0.00">
                  <c:v>0.34785239764873133</c:v>
                </c:pt>
                <c:pt idx="59" formatCode="0.00">
                  <c:v>0.3445028817080964</c:v>
                </c:pt>
                <c:pt idx="60" formatCode="0.00">
                  <c:v>0.34113600685896173</c:v>
                </c:pt>
                <c:pt idx="61" formatCode="0.00">
                  <c:v>0.33774587307206755</c:v>
                </c:pt>
                <c:pt idx="62" formatCode="0.00">
                  <c:v>0.33774587307206755</c:v>
                </c:pt>
                <c:pt idx="63" formatCode="0.00">
                  <c:v>0.33774587307206755</c:v>
                </c:pt>
                <c:pt idx="64" formatCode="0.00">
                  <c:v>0.33774587307206766</c:v>
                </c:pt>
                <c:pt idx="65" formatCode="0.00">
                  <c:v>0.33774587307206755</c:v>
                </c:pt>
                <c:pt idx="66" formatCode="0.00">
                  <c:v>0.33774587307206755</c:v>
                </c:pt>
                <c:pt idx="67" formatCode="0.00">
                  <c:v>0.33774587307206755</c:v>
                </c:pt>
                <c:pt idx="68" formatCode="0.00">
                  <c:v>0.33774587307206755</c:v>
                </c:pt>
                <c:pt idx="69" formatCode="0.00">
                  <c:v>0.33774587307206755</c:v>
                </c:pt>
                <c:pt idx="70" formatCode="0.00">
                  <c:v>0.33774587307206755</c:v>
                </c:pt>
                <c:pt idx="71" formatCode="0.00">
                  <c:v>0.33774587307206755</c:v>
                </c:pt>
                <c:pt idx="72" formatCode="0.00">
                  <c:v>0.33774587307206755</c:v>
                </c:pt>
                <c:pt idx="73" formatCode="0.00">
                  <c:v>0.33774587307206755</c:v>
                </c:pt>
                <c:pt idx="74" formatCode="0.00">
                  <c:v>0.33774587307206755</c:v>
                </c:pt>
                <c:pt idx="75" formatCode="0.00">
                  <c:v>0.33774587307206755</c:v>
                </c:pt>
              </c:numCache>
            </c:numRef>
          </c:val>
          <c:smooth val="0"/>
          <c:extLst>
            <c:ext xmlns:c16="http://schemas.microsoft.com/office/drawing/2014/chart" uri="{C3380CC4-5D6E-409C-BE32-E72D297353CC}">
              <c16:uniqueId val="{00000008-6E02-4072-8515-F62CCA00014B}"/>
            </c:ext>
          </c:extLst>
        </c:ser>
        <c:dLbls>
          <c:showLegendKey val="0"/>
          <c:showVal val="0"/>
          <c:showCatName val="0"/>
          <c:showSerName val="0"/>
          <c:showPercent val="0"/>
          <c:showBubbleSize val="0"/>
        </c:dLbls>
        <c:marker val="1"/>
        <c:smooth val="0"/>
        <c:axId val="512038432"/>
        <c:axId val="512039216"/>
      </c:lineChart>
      <c:catAx>
        <c:axId val="512038432"/>
        <c:scaling>
          <c:orientation val="minMax"/>
        </c:scaling>
        <c:delete val="0"/>
        <c:axPos val="b"/>
        <c:numFmt formatCode="General" sourceLinked="0"/>
        <c:majorTickMark val="out"/>
        <c:minorTickMark val="none"/>
        <c:tickLblPos val="nextTo"/>
        <c:crossAx val="512039216"/>
        <c:crosses val="autoZero"/>
        <c:auto val="1"/>
        <c:lblAlgn val="ctr"/>
        <c:lblOffset val="100"/>
        <c:noMultiLvlLbl val="0"/>
      </c:catAx>
      <c:valAx>
        <c:axId val="512039216"/>
        <c:scaling>
          <c:orientation val="minMax"/>
          <c:max val="1.2"/>
        </c:scaling>
        <c:delete val="0"/>
        <c:axPos val="l"/>
        <c:majorGridlines/>
        <c:numFmt formatCode="General" sourceLinked="1"/>
        <c:majorTickMark val="out"/>
        <c:minorTickMark val="none"/>
        <c:tickLblPos val="nextTo"/>
        <c:crossAx val="512038432"/>
        <c:crosses val="autoZero"/>
        <c:crossBetween val="between"/>
      </c:valAx>
    </c:plotArea>
    <c:legend>
      <c:legendPos val="b"/>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Que. Spending</a:t>
            </a:r>
            <a:r>
              <a:rPr lang="en-US" sz="1200" baseline="0"/>
              <a:t> type of service</a:t>
            </a:r>
            <a:endParaRPr lang="en-US" sz="1200"/>
          </a:p>
        </c:rich>
      </c:tx>
      <c:layout>
        <c:manualLayout>
          <c:xMode val="edge"/>
          <c:yMode val="edge"/>
          <c:x val="0.21717371981888717"/>
          <c:y val="2.4888888888888887E-2"/>
        </c:manualLayout>
      </c:layout>
      <c:overlay val="0"/>
    </c:title>
    <c:autoTitleDeleted val="0"/>
    <c:plotArea>
      <c:layout>
        <c:manualLayout>
          <c:layoutTarget val="inner"/>
          <c:xMode val="edge"/>
          <c:yMode val="edge"/>
          <c:x val="6.8833537242107681E-2"/>
          <c:y val="0.12356451443569554"/>
          <c:w val="0.89488805931131121"/>
          <c:h val="0.64175205372055766"/>
        </c:manualLayout>
      </c:layout>
      <c:barChart>
        <c:barDir val="col"/>
        <c:grouping val="clustered"/>
        <c:varyColors val="0"/>
        <c:ser>
          <c:idx val="6"/>
          <c:order val="6"/>
          <c:tx>
            <c:strRef>
              <c:f>'Data for Graph D'!$AJ$2</c:f>
              <c:strCache>
                <c:ptCount val="1"/>
                <c:pt idx="0">
                  <c:v>v</c:v>
                </c:pt>
              </c:strCache>
            </c:strRef>
          </c:tx>
          <c:invertIfNegative val="0"/>
          <c:dPt>
            <c:idx val="41"/>
            <c:invertIfNegative val="0"/>
            <c:bubble3D val="0"/>
            <c:spPr>
              <a:solidFill>
                <a:schemeClr val="tx1"/>
              </a:solidFill>
              <a:ln w="6350">
                <a:solidFill>
                  <a:schemeClr val="tx1"/>
                </a:solidFill>
              </a:ln>
            </c:spPr>
            <c:extLst>
              <c:ext xmlns:c16="http://schemas.microsoft.com/office/drawing/2014/chart" uri="{C3380CC4-5D6E-409C-BE32-E72D297353CC}">
                <c16:uniqueId val="{00000001-C837-4F21-8878-067D51E928A6}"/>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D'!$AJ$3:$AJ$78</c:f>
              <c:numCache>
                <c:formatCode>General</c:formatCode>
                <c:ptCount val="76"/>
                <c:pt idx="41">
                  <c:v>14</c:v>
                </c:pt>
              </c:numCache>
            </c:numRef>
          </c:val>
          <c:extLst>
            <c:ext xmlns:c16="http://schemas.microsoft.com/office/drawing/2014/chart" uri="{C3380CC4-5D6E-409C-BE32-E72D297353CC}">
              <c16:uniqueId val="{00000002-C837-4F21-8878-067D51E928A6}"/>
            </c:ext>
          </c:extLst>
        </c:ser>
        <c:dLbls>
          <c:showLegendKey val="0"/>
          <c:showVal val="0"/>
          <c:showCatName val="0"/>
          <c:showSerName val="0"/>
          <c:showPercent val="0"/>
          <c:showBubbleSize val="0"/>
        </c:dLbls>
        <c:gapWidth val="500"/>
        <c:axId val="512043136"/>
        <c:axId val="513535776"/>
      </c:barChart>
      <c:lineChart>
        <c:grouping val="standard"/>
        <c:varyColors val="0"/>
        <c:ser>
          <c:idx val="0"/>
          <c:order val="0"/>
          <c:tx>
            <c:strRef>
              <c:f>'Data for Graph D'!$AD$2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D'!$AD$3:$AD$78</c:f>
              <c:numCache>
                <c:formatCode>General</c:formatCode>
                <c:ptCount val="76"/>
                <c:pt idx="0">
                  <c:v>13.128509999999999</c:v>
                </c:pt>
                <c:pt idx="1">
                  <c:v>13.259979999999999</c:v>
                </c:pt>
                <c:pt idx="2">
                  <c:v>12.61683</c:v>
                </c:pt>
                <c:pt idx="3">
                  <c:v>13.11116</c:v>
                </c:pt>
                <c:pt idx="4">
                  <c:v>13.018460000000001</c:v>
                </c:pt>
                <c:pt idx="5">
                  <c:v>12.676689999999999</c:v>
                </c:pt>
                <c:pt idx="6">
                  <c:v>12.40377</c:v>
                </c:pt>
                <c:pt idx="7">
                  <c:v>12.67625</c:v>
                </c:pt>
                <c:pt idx="8">
                  <c:v>12.405620000000001</c:v>
                </c:pt>
                <c:pt idx="9">
                  <c:v>12.01722</c:v>
                </c:pt>
                <c:pt idx="10">
                  <c:v>11.489520000000001</c:v>
                </c:pt>
                <c:pt idx="11">
                  <c:v>11.40821</c:v>
                </c:pt>
                <c:pt idx="12">
                  <c:v>11.47658</c:v>
                </c:pt>
                <c:pt idx="13">
                  <c:v>11.23232</c:v>
                </c:pt>
                <c:pt idx="14">
                  <c:v>10.89878</c:v>
                </c:pt>
                <c:pt idx="15">
                  <c:v>8.8727200000000011</c:v>
                </c:pt>
                <c:pt idx="16">
                  <c:v>8.169039999999999</c:v>
                </c:pt>
                <c:pt idx="17">
                  <c:v>8.1855499999999992</c:v>
                </c:pt>
                <c:pt idx="18">
                  <c:v>8.2190600000000007</c:v>
                </c:pt>
                <c:pt idx="19">
                  <c:v>7.9735299999999993</c:v>
                </c:pt>
                <c:pt idx="20">
                  <c:v>7.6118000000000006</c:v>
                </c:pt>
                <c:pt idx="21">
                  <c:v>7.29786</c:v>
                </c:pt>
                <c:pt idx="22">
                  <c:v>7.1944300000000005</c:v>
                </c:pt>
                <c:pt idx="23">
                  <c:v>7.1297600000000001</c:v>
                </c:pt>
                <c:pt idx="24">
                  <c:v>6.6840899999999994</c:v>
                </c:pt>
                <c:pt idx="25">
                  <c:v>6.5526</c:v>
                </c:pt>
                <c:pt idx="26">
                  <c:v>6.3719600000000005</c:v>
                </c:pt>
                <c:pt idx="27">
                  <c:v>6.12479</c:v>
                </c:pt>
                <c:pt idx="28">
                  <c:v>6.02285</c:v>
                </c:pt>
                <c:pt idx="29">
                  <c:v>5.9719500000000005</c:v>
                </c:pt>
                <c:pt idx="30">
                  <c:v>5.8631799999999998</c:v>
                </c:pt>
                <c:pt idx="31">
                  <c:v>5.8996199999999996</c:v>
                </c:pt>
                <c:pt idx="32">
                  <c:v>5.9573400000000003</c:v>
                </c:pt>
                <c:pt idx="33">
                  <c:v>5.8507299999999995</c:v>
                </c:pt>
                <c:pt idx="34">
                  <c:v>5.8511500000000005</c:v>
                </c:pt>
                <c:pt idx="35">
                  <c:v>5.7733499999999998</c:v>
                </c:pt>
                <c:pt idx="36">
                  <c:v>5.7021799999999994</c:v>
                </c:pt>
                <c:pt idx="37">
                  <c:v>5.5783399999999999</c:v>
                </c:pt>
                <c:pt idx="38">
                  <c:v>5.53247</c:v>
                </c:pt>
                <c:pt idx="39">
                  <c:v>5.4743000000000004</c:v>
                </c:pt>
                <c:pt idx="40">
                  <c:v>5.4470600000000005</c:v>
                </c:pt>
                <c:pt idx="41" formatCode="0.00">
                  <c:v>6.270015493406639</c:v>
                </c:pt>
                <c:pt idx="42" formatCode="0.00">
                  <c:v>6.2425652626446562</c:v>
                </c:pt>
                <c:pt idx="43" formatCode="0.00">
                  <c:v>6.2151057394246845</c:v>
                </c:pt>
                <c:pt idx="44" formatCode="0.00">
                  <c:v>6.1876223057345827</c:v>
                </c:pt>
                <c:pt idx="45" formatCode="0.00">
                  <c:v>6.1599967694385285</c:v>
                </c:pt>
                <c:pt idx="46" formatCode="0.00">
                  <c:v>6.1322259469494185</c:v>
                </c:pt>
                <c:pt idx="47" formatCode="0.00">
                  <c:v>6.104245909624793</c:v>
                </c:pt>
                <c:pt idx="48" formatCode="0.00">
                  <c:v>6.0761269769309179</c:v>
                </c:pt>
                <c:pt idx="49" formatCode="0.00">
                  <c:v>6.0478371118350855</c:v>
                </c:pt>
                <c:pt idx="50" formatCode="0.00">
                  <c:v>6.0193865024332416</c:v>
                </c:pt>
                <c:pt idx="51" formatCode="0.00">
                  <c:v>6.000698066201954</c:v>
                </c:pt>
                <c:pt idx="52" formatCode="0.00">
                  <c:v>5.9816773084752812</c:v>
                </c:pt>
                <c:pt idx="53" formatCode="0.00">
                  <c:v>5.9624845347215087</c:v>
                </c:pt>
                <c:pt idx="54" formatCode="0.00">
                  <c:v>5.9430949358195049</c:v>
                </c:pt>
                <c:pt idx="55" formatCode="0.00">
                  <c:v>5.923702523011654</c:v>
                </c:pt>
                <c:pt idx="56" formatCode="0.00">
                  <c:v>5.904236892495808</c:v>
                </c:pt>
                <c:pt idx="57" formatCode="0.00">
                  <c:v>5.8848364234472674</c:v>
                </c:pt>
                <c:pt idx="58" formatCode="0.00">
                  <c:v>5.8655263369088813</c:v>
                </c:pt>
                <c:pt idx="59" formatCode="0.00">
                  <c:v>5.8462990286106082</c:v>
                </c:pt>
                <c:pt idx="60" formatCode="0.00">
                  <c:v>5.8272828199117299</c:v>
                </c:pt>
                <c:pt idx="61" formatCode="0.00">
                  <c:v>5.8083742544042591</c:v>
                </c:pt>
                <c:pt idx="62" formatCode="0.00">
                  <c:v>5.8083742544042591</c:v>
                </c:pt>
                <c:pt idx="63" formatCode="0.00">
                  <c:v>5.8083742544042591</c:v>
                </c:pt>
                <c:pt idx="64" formatCode="0.00">
                  <c:v>5.8083742544042591</c:v>
                </c:pt>
                <c:pt idx="65" formatCode="0.00">
                  <c:v>5.8083742544042591</c:v>
                </c:pt>
                <c:pt idx="66" formatCode="0.00">
                  <c:v>5.8083742544042583</c:v>
                </c:pt>
                <c:pt idx="67" formatCode="0.00">
                  <c:v>5.8083742544042591</c:v>
                </c:pt>
                <c:pt idx="68" formatCode="0.00">
                  <c:v>5.8083742544042591</c:v>
                </c:pt>
                <c:pt idx="69" formatCode="0.00">
                  <c:v>5.8083742544042591</c:v>
                </c:pt>
                <c:pt idx="70" formatCode="0.00">
                  <c:v>5.8083742544042591</c:v>
                </c:pt>
                <c:pt idx="71" formatCode="0.00">
                  <c:v>5.80837425440426</c:v>
                </c:pt>
                <c:pt idx="72" formatCode="0.00">
                  <c:v>5.8083742544042591</c:v>
                </c:pt>
                <c:pt idx="73" formatCode="0.00">
                  <c:v>5.8083742544042591</c:v>
                </c:pt>
                <c:pt idx="74" formatCode="0.00">
                  <c:v>5.8083742544042591</c:v>
                </c:pt>
                <c:pt idx="75" formatCode="0.00">
                  <c:v>5.8083742544042591</c:v>
                </c:pt>
              </c:numCache>
            </c:numRef>
          </c:val>
          <c:smooth val="0"/>
          <c:extLst>
            <c:ext xmlns:c16="http://schemas.microsoft.com/office/drawing/2014/chart" uri="{C3380CC4-5D6E-409C-BE32-E72D297353CC}">
              <c16:uniqueId val="{00000003-C837-4F21-8878-067D51E928A6}"/>
            </c:ext>
          </c:extLst>
        </c:ser>
        <c:ser>
          <c:idx val="1"/>
          <c:order val="1"/>
          <c:tx>
            <c:strRef>
              <c:f>'Data for Graph D'!$AE$2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D'!$AE$3:$AE$78</c:f>
              <c:numCache>
                <c:formatCode>General</c:formatCode>
                <c:ptCount val="76"/>
                <c:pt idx="0">
                  <c:v>2.0738699999999999</c:v>
                </c:pt>
                <c:pt idx="1">
                  <c:v>2.4292199999999999</c:v>
                </c:pt>
                <c:pt idx="2">
                  <c:v>2.7061500000000001</c:v>
                </c:pt>
                <c:pt idx="3">
                  <c:v>2.8725400000000003</c:v>
                </c:pt>
                <c:pt idx="4">
                  <c:v>2.9937900000000002</c:v>
                </c:pt>
                <c:pt idx="5">
                  <c:v>3.0204</c:v>
                </c:pt>
                <c:pt idx="6">
                  <c:v>3.1628799999999999</c:v>
                </c:pt>
                <c:pt idx="7">
                  <c:v>3.2341599999999997</c:v>
                </c:pt>
                <c:pt idx="8">
                  <c:v>3.2463100000000003</c:v>
                </c:pt>
                <c:pt idx="9">
                  <c:v>3.1007199999999999</c:v>
                </c:pt>
                <c:pt idx="10">
                  <c:v>2.9762299999999997</c:v>
                </c:pt>
                <c:pt idx="11">
                  <c:v>2.2456</c:v>
                </c:pt>
                <c:pt idx="12">
                  <c:v>2.0417100000000001</c:v>
                </c:pt>
                <c:pt idx="13">
                  <c:v>2.0569000000000002</c:v>
                </c:pt>
                <c:pt idx="14">
                  <c:v>2.0384599999999997</c:v>
                </c:pt>
                <c:pt idx="15">
                  <c:v>3.5807799999999999</c:v>
                </c:pt>
                <c:pt idx="16">
                  <c:v>3.9753200000000004</c:v>
                </c:pt>
                <c:pt idx="17">
                  <c:v>3.9511200000000004</c:v>
                </c:pt>
                <c:pt idx="18">
                  <c:v>3.9409100000000001</c:v>
                </c:pt>
                <c:pt idx="19">
                  <c:v>3.9758300000000002</c:v>
                </c:pt>
                <c:pt idx="20">
                  <c:v>3.9830299999999998</c:v>
                </c:pt>
                <c:pt idx="21">
                  <c:v>3.8841399999999999</c:v>
                </c:pt>
                <c:pt idx="22">
                  <c:v>3.7919</c:v>
                </c:pt>
                <c:pt idx="23">
                  <c:v>3.7502099999999996</c:v>
                </c:pt>
                <c:pt idx="24">
                  <c:v>3.5304000000000002</c:v>
                </c:pt>
                <c:pt idx="25">
                  <c:v>3.4185300000000001</c:v>
                </c:pt>
                <c:pt idx="26">
                  <c:v>3.3301900000000004</c:v>
                </c:pt>
                <c:pt idx="27">
                  <c:v>3.2530799999999997</c:v>
                </c:pt>
                <c:pt idx="28">
                  <c:v>3.1843700000000004</c:v>
                </c:pt>
                <c:pt idx="29">
                  <c:v>3.1622499999999998</c:v>
                </c:pt>
                <c:pt idx="30">
                  <c:v>3.1058400000000002</c:v>
                </c:pt>
                <c:pt idx="31">
                  <c:v>3.0967600000000002</c:v>
                </c:pt>
                <c:pt idx="32">
                  <c:v>3.0919400000000001</c:v>
                </c:pt>
                <c:pt idx="33">
                  <c:v>3.0386600000000001</c:v>
                </c:pt>
                <c:pt idx="34">
                  <c:v>3.0290500000000002</c:v>
                </c:pt>
                <c:pt idx="35">
                  <c:v>2.97349</c:v>
                </c:pt>
                <c:pt idx="36">
                  <c:v>2.9798900000000001</c:v>
                </c:pt>
                <c:pt idx="37">
                  <c:v>2.99261</c:v>
                </c:pt>
                <c:pt idx="38">
                  <c:v>3.0558399999999999</c:v>
                </c:pt>
                <c:pt idx="39">
                  <c:v>3.0651600000000001</c:v>
                </c:pt>
                <c:pt idx="40">
                  <c:v>3.0983299999999998</c:v>
                </c:pt>
                <c:pt idx="41" formatCode="0.00">
                  <c:v>2.2581544991669018</c:v>
                </c:pt>
                <c:pt idx="42" formatCode="0.00">
                  <c:v>2.2436007914534097</c:v>
                </c:pt>
                <c:pt idx="43" formatCode="0.00">
                  <c:v>2.2290696355563289</c:v>
                </c:pt>
                <c:pt idx="44" formatCode="0.00">
                  <c:v>2.2145559475596399</c:v>
                </c:pt>
                <c:pt idx="45" formatCode="0.00">
                  <c:v>2.2000176975889345</c:v>
                </c:pt>
                <c:pt idx="46" formatCode="0.00">
                  <c:v>2.1854542028057367</c:v>
                </c:pt>
                <c:pt idx="47" formatCode="0.00">
                  <c:v>2.1708431903506913</c:v>
                </c:pt>
                <c:pt idx="48" formatCode="0.00">
                  <c:v>2.1562102254627429</c:v>
                </c:pt>
                <c:pt idx="49" formatCode="0.00">
                  <c:v>2.1415444177011875</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c:ext xmlns:c16="http://schemas.microsoft.com/office/drawing/2014/chart" uri="{C3380CC4-5D6E-409C-BE32-E72D297353CC}">
              <c16:uniqueId val="{00000004-C837-4F21-8878-067D51E928A6}"/>
            </c:ext>
          </c:extLst>
        </c:ser>
        <c:ser>
          <c:idx val="2"/>
          <c:order val="2"/>
          <c:tx>
            <c:strRef>
              <c:f>'Data for Graph D'!$AF$2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D'!$AF$3:$AF$78</c:f>
              <c:numCache>
                <c:formatCode>General</c:formatCode>
                <c:ptCount val="76"/>
                <c:pt idx="0">
                  <c:v>2.1517499999999998</c:v>
                </c:pt>
                <c:pt idx="1">
                  <c:v>2.2014499999999999</c:v>
                </c:pt>
                <c:pt idx="2">
                  <c:v>2.28932</c:v>
                </c:pt>
                <c:pt idx="3">
                  <c:v>2.3306499999999999</c:v>
                </c:pt>
                <c:pt idx="4">
                  <c:v>2.3625799999999999</c:v>
                </c:pt>
                <c:pt idx="5">
                  <c:v>2.3499400000000001</c:v>
                </c:pt>
                <c:pt idx="6">
                  <c:v>2.2605599999999999</c:v>
                </c:pt>
                <c:pt idx="7">
                  <c:v>2.1788700000000003</c:v>
                </c:pt>
                <c:pt idx="8">
                  <c:v>2.1126</c:v>
                </c:pt>
                <c:pt idx="9">
                  <c:v>2.1144099999999999</c:v>
                </c:pt>
                <c:pt idx="10">
                  <c:v>2.2174900000000002</c:v>
                </c:pt>
                <c:pt idx="11">
                  <c:v>2.2779000000000003</c:v>
                </c:pt>
                <c:pt idx="12">
                  <c:v>2.3065199999999999</c:v>
                </c:pt>
                <c:pt idx="13">
                  <c:v>2.3308399999999998</c:v>
                </c:pt>
                <c:pt idx="14">
                  <c:v>2.33527</c:v>
                </c:pt>
                <c:pt idx="15">
                  <c:v>2.2518199999999999</c:v>
                </c:pt>
                <c:pt idx="16">
                  <c:v>2.2589700000000001</c:v>
                </c:pt>
                <c:pt idx="17">
                  <c:v>2.2037500000000003</c:v>
                </c:pt>
                <c:pt idx="18">
                  <c:v>2.22878</c:v>
                </c:pt>
                <c:pt idx="19">
                  <c:v>2.2769399999999997</c:v>
                </c:pt>
                <c:pt idx="20">
                  <c:v>2.3203899999999997</c:v>
                </c:pt>
                <c:pt idx="21">
                  <c:v>2.3567500000000003</c:v>
                </c:pt>
                <c:pt idx="22">
                  <c:v>2.44217</c:v>
                </c:pt>
                <c:pt idx="23">
                  <c:v>2.2703199999999999</c:v>
                </c:pt>
                <c:pt idx="24">
                  <c:v>2.4345499999999998</c:v>
                </c:pt>
                <c:pt idx="25">
                  <c:v>2.2331500000000002</c:v>
                </c:pt>
                <c:pt idx="26">
                  <c:v>2.3149999999999999</c:v>
                </c:pt>
                <c:pt idx="27">
                  <c:v>2.2250700000000001</c:v>
                </c:pt>
                <c:pt idx="28">
                  <c:v>2.20825</c:v>
                </c:pt>
                <c:pt idx="29">
                  <c:v>1.9817600000000002</c:v>
                </c:pt>
                <c:pt idx="30">
                  <c:v>2.1100300000000001</c:v>
                </c:pt>
                <c:pt idx="31">
                  <c:v>2.06088</c:v>
                </c:pt>
                <c:pt idx="32">
                  <c:v>1.97163</c:v>
                </c:pt>
                <c:pt idx="33">
                  <c:v>2.0272100000000002</c:v>
                </c:pt>
                <c:pt idx="34">
                  <c:v>1.9270099999999999</c:v>
                </c:pt>
                <c:pt idx="35">
                  <c:v>1.95346</c:v>
                </c:pt>
                <c:pt idx="36">
                  <c:v>1.91062</c:v>
                </c:pt>
                <c:pt idx="37">
                  <c:v>1.9109</c:v>
                </c:pt>
                <c:pt idx="38">
                  <c:v>2.03931</c:v>
                </c:pt>
                <c:pt idx="39">
                  <c:v>2.0885600000000002</c:v>
                </c:pt>
                <c:pt idx="40">
                  <c:v>2.13015</c:v>
                </c:pt>
                <c:pt idx="41" formatCode="0.00">
                  <c:v>2.1310827058317687</c:v>
                </c:pt>
                <c:pt idx="42" formatCode="0.00">
                  <c:v>2.1309594104332477</c:v>
                </c:pt>
                <c:pt idx="43" formatCode="0.00">
                  <c:v>2.1307818716715099</c:v>
                </c:pt>
                <c:pt idx="44" formatCode="0.00">
                  <c:v>2.1305447645157827</c:v>
                </c:pt>
                <c:pt idx="45" formatCode="0.00">
                  <c:v>2.130206857664946</c:v>
                </c:pt>
                <c:pt idx="46" formatCode="0.00">
                  <c:v>2.1297661543461364</c:v>
                </c:pt>
                <c:pt idx="47" formatCode="0.00">
                  <c:v>2.1291994445843994</c:v>
                </c:pt>
                <c:pt idx="48" formatCode="0.00">
                  <c:v>2.1285301563040111</c:v>
                </c:pt>
                <c:pt idx="49" formatCode="0.00">
                  <c:v>2.1277461229345747</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c:ext xmlns:c16="http://schemas.microsoft.com/office/drawing/2014/chart" uri="{C3380CC4-5D6E-409C-BE32-E72D297353CC}">
              <c16:uniqueId val="{00000005-C837-4F21-8878-067D51E928A6}"/>
            </c:ext>
          </c:extLst>
        </c:ser>
        <c:ser>
          <c:idx val="3"/>
          <c:order val="3"/>
          <c:tx>
            <c:strRef>
              <c:f>'Data for Graph D'!$AG$2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D'!$AG$3:$AG$78</c:f>
              <c:numCache>
                <c:formatCode>General</c:formatCode>
                <c:ptCount val="76"/>
                <c:pt idx="0">
                  <c:v>2.3665100000000003</c:v>
                </c:pt>
                <c:pt idx="1">
                  <c:v>2.10893</c:v>
                </c:pt>
                <c:pt idx="2">
                  <c:v>2.0064700000000002</c:v>
                </c:pt>
                <c:pt idx="3">
                  <c:v>1.7764899999999999</c:v>
                </c:pt>
                <c:pt idx="4">
                  <c:v>1.7188599999999998</c:v>
                </c:pt>
                <c:pt idx="5">
                  <c:v>1.5315000000000001</c:v>
                </c:pt>
                <c:pt idx="6">
                  <c:v>1.9956800000000001</c:v>
                </c:pt>
                <c:pt idx="7">
                  <c:v>1.88757</c:v>
                </c:pt>
                <c:pt idx="8">
                  <c:v>1.8481999999999998</c:v>
                </c:pt>
                <c:pt idx="9">
                  <c:v>1.9745200000000001</c:v>
                </c:pt>
                <c:pt idx="10">
                  <c:v>2.0907399999999998</c:v>
                </c:pt>
                <c:pt idx="11">
                  <c:v>2.3672</c:v>
                </c:pt>
                <c:pt idx="12">
                  <c:v>2.3832399999999998</c:v>
                </c:pt>
                <c:pt idx="13">
                  <c:v>2.52806</c:v>
                </c:pt>
                <c:pt idx="14">
                  <c:v>2.63957</c:v>
                </c:pt>
                <c:pt idx="15">
                  <c:v>2.6669200000000002</c:v>
                </c:pt>
                <c:pt idx="16">
                  <c:v>2.81047</c:v>
                </c:pt>
                <c:pt idx="17">
                  <c:v>2.87988</c:v>
                </c:pt>
                <c:pt idx="18">
                  <c:v>3.05443</c:v>
                </c:pt>
                <c:pt idx="19">
                  <c:v>3.1461399999999999</c:v>
                </c:pt>
                <c:pt idx="20">
                  <c:v>3.3584200000000002</c:v>
                </c:pt>
                <c:pt idx="21">
                  <c:v>3.3089</c:v>
                </c:pt>
                <c:pt idx="22">
                  <c:v>3.4530699999999999</c:v>
                </c:pt>
                <c:pt idx="23">
                  <c:v>3.4353400000000001</c:v>
                </c:pt>
                <c:pt idx="24">
                  <c:v>3.6750900000000004</c:v>
                </c:pt>
                <c:pt idx="25">
                  <c:v>3.80348</c:v>
                </c:pt>
                <c:pt idx="26">
                  <c:v>3.8707699999999998</c:v>
                </c:pt>
                <c:pt idx="27">
                  <c:v>3.9886300000000001</c:v>
                </c:pt>
                <c:pt idx="28">
                  <c:v>4.05159</c:v>
                </c:pt>
                <c:pt idx="29">
                  <c:v>4.14222</c:v>
                </c:pt>
                <c:pt idx="30">
                  <c:v>4.1381800000000002</c:v>
                </c:pt>
                <c:pt idx="31">
                  <c:v>4.1550900000000004</c:v>
                </c:pt>
                <c:pt idx="32">
                  <c:v>4.2045199999999996</c:v>
                </c:pt>
                <c:pt idx="33">
                  <c:v>4.1330499999999999</c:v>
                </c:pt>
                <c:pt idx="34">
                  <c:v>4.10379</c:v>
                </c:pt>
                <c:pt idx="35">
                  <c:v>4.2367500000000007</c:v>
                </c:pt>
                <c:pt idx="36">
                  <c:v>4.0786699999999998</c:v>
                </c:pt>
                <c:pt idx="37">
                  <c:v>4.16188</c:v>
                </c:pt>
                <c:pt idx="38">
                  <c:v>4.1595000000000004</c:v>
                </c:pt>
                <c:pt idx="39">
                  <c:v>4.12066</c:v>
                </c:pt>
                <c:pt idx="40">
                  <c:v>4.1378699999999995</c:v>
                </c:pt>
                <c:pt idx="41" formatCode="0.00">
                  <c:v>3.3428754787682839</c:v>
                </c:pt>
                <c:pt idx="42" formatCode="0.00">
                  <c:v>3.3397736561018347</c:v>
                </c:pt>
                <c:pt idx="43" formatCode="0.00">
                  <c:v>3.3366028838017412</c:v>
                </c:pt>
                <c:pt idx="44" formatCode="0.00">
                  <c:v>3.3333549215259275</c:v>
                </c:pt>
                <c:pt idx="45" formatCode="0.00">
                  <c:v>3.3299654274427404</c:v>
                </c:pt>
                <c:pt idx="46" formatCode="0.00">
                  <c:v>3.3264315583235966</c:v>
                </c:pt>
                <c:pt idx="47" formatCode="0.00">
                  <c:v>3.3227173744037741</c:v>
                </c:pt>
                <c:pt idx="48" formatCode="0.00">
                  <c:v>3.3188597746692872</c:v>
                </c:pt>
                <c:pt idx="49" formatCode="0.00">
                  <c:v>3.314840077922999</c:v>
                </c:pt>
                <c:pt idx="50" formatCode="0.00">
                  <c:v>3.3106625763382826</c:v>
                </c:pt>
                <c:pt idx="51" formatCode="0.00">
                  <c:v>3.300383936411075</c:v>
                </c:pt>
                <c:pt idx="52" formatCode="0.00">
                  <c:v>3.2899225196614044</c:v>
                </c:pt>
                <c:pt idx="53" formatCode="0.00">
                  <c:v>3.2793664940968297</c:v>
                </c:pt>
                <c:pt idx="54" formatCode="0.00">
                  <c:v>3.2687022147007276</c:v>
                </c:pt>
                <c:pt idx="55" formatCode="0.00">
                  <c:v>3.2580363876564098</c:v>
                </c:pt>
                <c:pt idx="56" formatCode="0.00">
                  <c:v>3.2473302908726946</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c:ext xmlns:c16="http://schemas.microsoft.com/office/drawing/2014/chart" uri="{C3380CC4-5D6E-409C-BE32-E72D297353CC}">
              <c16:uniqueId val="{00000006-C837-4F21-8878-067D51E928A6}"/>
            </c:ext>
          </c:extLst>
        </c:ser>
        <c:ser>
          <c:idx val="4"/>
          <c:order val="4"/>
          <c:tx>
            <c:strRef>
              <c:f>'Data for Graph D'!$AH$2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D'!$AH$3:$AH$78</c:f>
              <c:numCache>
                <c:formatCode>General</c:formatCode>
                <c:ptCount val="76"/>
                <c:pt idx="0">
                  <c:v>4.01905</c:v>
                </c:pt>
                <c:pt idx="1">
                  <c:v>3.9445399999999999</c:v>
                </c:pt>
                <c:pt idx="2">
                  <c:v>3.9695800000000006</c:v>
                </c:pt>
                <c:pt idx="3">
                  <c:v>4.0001600000000002</c:v>
                </c:pt>
                <c:pt idx="4">
                  <c:v>3.9969299999999999</c:v>
                </c:pt>
                <c:pt idx="5">
                  <c:v>3.9177700000000004</c:v>
                </c:pt>
                <c:pt idx="6">
                  <c:v>3.6248799999999997</c:v>
                </c:pt>
                <c:pt idx="7">
                  <c:v>3.22864</c:v>
                </c:pt>
                <c:pt idx="8">
                  <c:v>3.3256399999999999</c:v>
                </c:pt>
                <c:pt idx="9">
                  <c:v>3.3344999999999998</c:v>
                </c:pt>
                <c:pt idx="10">
                  <c:v>3.35371</c:v>
                </c:pt>
                <c:pt idx="11">
                  <c:v>3.2184200000000005</c:v>
                </c:pt>
                <c:pt idx="12">
                  <c:v>3.1945399999999999</c:v>
                </c:pt>
                <c:pt idx="13">
                  <c:v>3.1663999999999999</c:v>
                </c:pt>
                <c:pt idx="14">
                  <c:v>3.0781099999999997</c:v>
                </c:pt>
                <c:pt idx="15">
                  <c:v>2.9479700000000002</c:v>
                </c:pt>
                <c:pt idx="16">
                  <c:v>2.8813600000000004</c:v>
                </c:pt>
                <c:pt idx="17">
                  <c:v>2.85798</c:v>
                </c:pt>
                <c:pt idx="18">
                  <c:v>2.8976899999999999</c:v>
                </c:pt>
                <c:pt idx="19">
                  <c:v>2.91431</c:v>
                </c:pt>
                <c:pt idx="20">
                  <c:v>2.9982199999999999</c:v>
                </c:pt>
                <c:pt idx="21">
                  <c:v>3.0314700000000001</c:v>
                </c:pt>
                <c:pt idx="22">
                  <c:v>2.88679</c:v>
                </c:pt>
                <c:pt idx="23">
                  <c:v>2.8541400000000001</c:v>
                </c:pt>
                <c:pt idx="24">
                  <c:v>2.8024100000000001</c:v>
                </c:pt>
                <c:pt idx="25">
                  <c:v>2.7187999999999999</c:v>
                </c:pt>
                <c:pt idx="26">
                  <c:v>2.6048300000000002</c:v>
                </c:pt>
                <c:pt idx="27">
                  <c:v>2.5961000000000003</c:v>
                </c:pt>
                <c:pt idx="28">
                  <c:v>2.5470300000000003</c:v>
                </c:pt>
                <c:pt idx="29">
                  <c:v>2.5495000000000001</c:v>
                </c:pt>
                <c:pt idx="30">
                  <c:v>2.4504100000000002</c:v>
                </c:pt>
                <c:pt idx="31">
                  <c:v>2.3597700000000001</c:v>
                </c:pt>
                <c:pt idx="32">
                  <c:v>2.37127</c:v>
                </c:pt>
                <c:pt idx="33">
                  <c:v>2.45852</c:v>
                </c:pt>
                <c:pt idx="34">
                  <c:v>2.6290500000000003</c:v>
                </c:pt>
                <c:pt idx="35">
                  <c:v>2.6322700000000001</c:v>
                </c:pt>
                <c:pt idx="36">
                  <c:v>2.74383</c:v>
                </c:pt>
                <c:pt idx="37">
                  <c:v>2.8347000000000002</c:v>
                </c:pt>
                <c:pt idx="38">
                  <c:v>3.0676800000000002</c:v>
                </c:pt>
                <c:pt idx="39">
                  <c:v>3.16066</c:v>
                </c:pt>
                <c:pt idx="40">
                  <c:v>3.30139</c:v>
                </c:pt>
                <c:pt idx="41" formatCode="0.00">
                  <c:v>3.3027780526225379</c:v>
                </c:pt>
                <c:pt idx="42" formatCode="0.00">
                  <c:v>3.3042297376769261</c:v>
                </c:pt>
                <c:pt idx="43" formatCode="0.00">
                  <c:v>3.3055882404260237</c:v>
                </c:pt>
                <c:pt idx="44" formatCode="0.00">
                  <c:v>3.3068452444441419</c:v>
                </c:pt>
                <c:pt idx="45" formatCode="0.00">
                  <c:v>3.3079366598889366</c:v>
                </c:pt>
                <c:pt idx="46" formatCode="0.00">
                  <c:v>3.3088592289206384</c:v>
                </c:pt>
                <c:pt idx="47" formatCode="0.00">
                  <c:v>3.3095767160682747</c:v>
                </c:pt>
                <c:pt idx="48" formatCode="0.00">
                  <c:v>3.3101253458895323</c:v>
                </c:pt>
                <c:pt idx="49" formatCode="0.00">
                  <c:v>3.3104860345053368</c:v>
                </c:pt>
                <c:pt idx="50" formatCode="0.00">
                  <c:v>3.3106625763382826</c:v>
                </c:pt>
                <c:pt idx="51" formatCode="0.00">
                  <c:v>3.300383936411075</c:v>
                </c:pt>
                <c:pt idx="52" formatCode="0.00">
                  <c:v>3.2899225196614048</c:v>
                </c:pt>
                <c:pt idx="53" formatCode="0.00">
                  <c:v>3.2793664940968297</c:v>
                </c:pt>
                <c:pt idx="54" formatCode="0.00">
                  <c:v>3.2687022147007276</c:v>
                </c:pt>
                <c:pt idx="55" formatCode="0.00">
                  <c:v>3.2580363876564098</c:v>
                </c:pt>
                <c:pt idx="56" formatCode="0.00">
                  <c:v>3.2473302908726942</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c:ext xmlns:c16="http://schemas.microsoft.com/office/drawing/2014/chart" uri="{C3380CC4-5D6E-409C-BE32-E72D297353CC}">
              <c16:uniqueId val="{00000007-C837-4F21-8878-067D51E928A6}"/>
            </c:ext>
          </c:extLst>
        </c:ser>
        <c:ser>
          <c:idx val="5"/>
          <c:order val="5"/>
          <c:tx>
            <c:strRef>
              <c:f>'Data for Graph D'!$AI$2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D'!$AI$3:$AI$78</c:f>
              <c:numCache>
                <c:formatCode>General</c:formatCode>
                <c:ptCount val="76"/>
                <c:pt idx="0">
                  <c:v>3.95675</c:v>
                </c:pt>
                <c:pt idx="1">
                  <c:v>3.6370600000000004</c:v>
                </c:pt>
                <c:pt idx="2">
                  <c:v>3.6006499999999999</c:v>
                </c:pt>
                <c:pt idx="3">
                  <c:v>3.1882099999999998</c:v>
                </c:pt>
                <c:pt idx="4">
                  <c:v>2.7726000000000002</c:v>
                </c:pt>
                <c:pt idx="5">
                  <c:v>2.90245</c:v>
                </c:pt>
                <c:pt idx="6">
                  <c:v>2.7648099999999998</c:v>
                </c:pt>
                <c:pt idx="7">
                  <c:v>2.4467599999999998</c:v>
                </c:pt>
                <c:pt idx="8">
                  <c:v>2.5482800000000001</c:v>
                </c:pt>
                <c:pt idx="9">
                  <c:v>2.8070599999999999</c:v>
                </c:pt>
                <c:pt idx="10">
                  <c:v>3.05152</c:v>
                </c:pt>
                <c:pt idx="11">
                  <c:v>2.7968500000000001</c:v>
                </c:pt>
                <c:pt idx="12">
                  <c:v>2.6811700000000003</c:v>
                </c:pt>
                <c:pt idx="13">
                  <c:v>2.7812000000000001</c:v>
                </c:pt>
                <c:pt idx="14">
                  <c:v>2.7017899999999999</c:v>
                </c:pt>
                <c:pt idx="15">
                  <c:v>3.2146099999999995</c:v>
                </c:pt>
                <c:pt idx="16">
                  <c:v>3.6596900000000003</c:v>
                </c:pt>
                <c:pt idx="17">
                  <c:v>3.51363</c:v>
                </c:pt>
                <c:pt idx="18">
                  <c:v>3.3216299999999999</c:v>
                </c:pt>
                <c:pt idx="19">
                  <c:v>3.46421</c:v>
                </c:pt>
                <c:pt idx="20">
                  <c:v>3.3266299999999998</c:v>
                </c:pt>
                <c:pt idx="21">
                  <c:v>3.22193</c:v>
                </c:pt>
                <c:pt idx="22">
                  <c:v>3.1119500000000002</c:v>
                </c:pt>
                <c:pt idx="23">
                  <c:v>3.3480299999999996</c:v>
                </c:pt>
                <c:pt idx="24">
                  <c:v>3.1724899999999998</c:v>
                </c:pt>
                <c:pt idx="25">
                  <c:v>3.2608400000000004</c:v>
                </c:pt>
                <c:pt idx="26">
                  <c:v>3.5098600000000002</c:v>
                </c:pt>
                <c:pt idx="27">
                  <c:v>3.4979200000000001</c:v>
                </c:pt>
                <c:pt idx="28">
                  <c:v>3.39758</c:v>
                </c:pt>
                <c:pt idx="29">
                  <c:v>3.34362</c:v>
                </c:pt>
                <c:pt idx="30">
                  <c:v>3.38245</c:v>
                </c:pt>
                <c:pt idx="31">
                  <c:v>3.3924599999999998</c:v>
                </c:pt>
                <c:pt idx="32">
                  <c:v>3.3355399999999999</c:v>
                </c:pt>
                <c:pt idx="33">
                  <c:v>3.3769100000000005</c:v>
                </c:pt>
                <c:pt idx="34">
                  <c:v>3.4987999999999997</c:v>
                </c:pt>
                <c:pt idx="35">
                  <c:v>3.4319700000000002</c:v>
                </c:pt>
                <c:pt idx="36">
                  <c:v>3.6290900000000001</c:v>
                </c:pt>
                <c:pt idx="37">
                  <c:v>3.6707499999999995</c:v>
                </c:pt>
                <c:pt idx="38">
                  <c:v>3.6315600000000003</c:v>
                </c:pt>
                <c:pt idx="39">
                  <c:v>3.5563400000000001</c:v>
                </c:pt>
                <c:pt idx="40">
                  <c:v>3.2728700000000002</c:v>
                </c:pt>
                <c:pt idx="41" formatCode="0.00">
                  <c:v>3.9471731323356929</c:v>
                </c:pt>
                <c:pt idx="42" formatCode="0.00">
                  <c:v>3.9324949057460921</c:v>
                </c:pt>
                <c:pt idx="43" formatCode="0.00">
                  <c:v>3.9177963883590041</c:v>
                </c:pt>
                <c:pt idx="44" formatCode="0.00">
                  <c:v>3.9030682768707159</c:v>
                </c:pt>
                <c:pt idx="45" formatCode="0.00">
                  <c:v>3.8882358660617298</c:v>
                </c:pt>
                <c:pt idx="46" formatCode="0.00">
                  <c:v>3.8732968931866796</c:v>
                </c:pt>
                <c:pt idx="47" formatCode="0.00">
                  <c:v>3.8582106943171168</c:v>
                </c:pt>
                <c:pt idx="48" formatCode="0.00">
                  <c:v>3.8430214041882218</c:v>
                </c:pt>
                <c:pt idx="49" formatCode="0.00">
                  <c:v>3.8277084932973167</c:v>
                </c:pt>
                <c:pt idx="50" formatCode="0.00">
                  <c:v>3.8122781182077197</c:v>
                </c:pt>
                <c:pt idx="51" formatCode="0.00">
                  <c:v>3.800442108594571</c:v>
                </c:pt>
                <c:pt idx="52" formatCode="0.00">
                  <c:v>3.7883956287010112</c:v>
                </c:pt>
                <c:pt idx="53" formatCode="0.00">
                  <c:v>3.7762402053236221</c:v>
                </c:pt>
                <c:pt idx="54" formatCode="0.00">
                  <c:v>3.7639601260190196</c:v>
                </c:pt>
                <c:pt idx="55" formatCode="0.00">
                  <c:v>3.7516782645740476</c:v>
                </c:pt>
                <c:pt idx="56" formatCode="0.00">
                  <c:v>3.7393500319140118</c:v>
                </c:pt>
                <c:pt idx="57" formatCode="0.00">
                  <c:v>3.7270630681832695</c:v>
                </c:pt>
                <c:pt idx="58" formatCode="0.00">
                  <c:v>3.714833346708958</c:v>
                </c:pt>
                <c:pt idx="59" formatCode="0.00">
                  <c:v>3.7026560514533853</c:v>
                </c:pt>
                <c:pt idx="60" formatCode="0.00">
                  <c:v>3.6906124526107624</c:v>
                </c:pt>
                <c:pt idx="61" formatCode="0.00">
                  <c:v>3.6786370277893639</c:v>
                </c:pt>
                <c:pt idx="62" formatCode="0.00">
                  <c:v>3.6786370277893639</c:v>
                </c:pt>
                <c:pt idx="63" formatCode="0.00">
                  <c:v>3.6786370277893639</c:v>
                </c:pt>
                <c:pt idx="64" formatCode="0.00">
                  <c:v>3.6786370277893639</c:v>
                </c:pt>
                <c:pt idx="65" formatCode="0.00">
                  <c:v>3.6786370277893639</c:v>
                </c:pt>
                <c:pt idx="66" formatCode="0.00">
                  <c:v>3.6786370277893634</c:v>
                </c:pt>
                <c:pt idx="67" formatCode="0.00">
                  <c:v>3.6786370277893639</c:v>
                </c:pt>
                <c:pt idx="68" formatCode="0.00">
                  <c:v>3.6786370277893639</c:v>
                </c:pt>
                <c:pt idx="69" formatCode="0.00">
                  <c:v>3.6786370277893639</c:v>
                </c:pt>
                <c:pt idx="70" formatCode="0.00">
                  <c:v>3.6786370277893639</c:v>
                </c:pt>
                <c:pt idx="71" formatCode="0.00">
                  <c:v>3.6786370277893647</c:v>
                </c:pt>
                <c:pt idx="72" formatCode="0.00">
                  <c:v>3.6786370277893639</c:v>
                </c:pt>
                <c:pt idx="73" formatCode="0.00">
                  <c:v>3.6786370277893639</c:v>
                </c:pt>
                <c:pt idx="74" formatCode="0.00">
                  <c:v>3.6786370277893639</c:v>
                </c:pt>
                <c:pt idx="75" formatCode="0.00">
                  <c:v>3.6786370277893639</c:v>
                </c:pt>
              </c:numCache>
            </c:numRef>
          </c:val>
          <c:smooth val="0"/>
          <c:extLst>
            <c:ext xmlns:c16="http://schemas.microsoft.com/office/drawing/2014/chart" uri="{C3380CC4-5D6E-409C-BE32-E72D297353CC}">
              <c16:uniqueId val="{00000008-C837-4F21-8878-067D51E928A6}"/>
            </c:ext>
          </c:extLst>
        </c:ser>
        <c:dLbls>
          <c:showLegendKey val="0"/>
          <c:showVal val="0"/>
          <c:showCatName val="0"/>
          <c:showSerName val="0"/>
          <c:showPercent val="0"/>
          <c:showBubbleSize val="0"/>
        </c:dLbls>
        <c:marker val="1"/>
        <c:smooth val="0"/>
        <c:axId val="512043136"/>
        <c:axId val="513535776"/>
      </c:lineChart>
      <c:catAx>
        <c:axId val="512043136"/>
        <c:scaling>
          <c:orientation val="minMax"/>
        </c:scaling>
        <c:delete val="0"/>
        <c:axPos val="b"/>
        <c:numFmt formatCode="General" sourceLinked="0"/>
        <c:majorTickMark val="out"/>
        <c:minorTickMark val="none"/>
        <c:tickLblPos val="nextTo"/>
        <c:crossAx val="513535776"/>
        <c:crosses val="autoZero"/>
        <c:auto val="1"/>
        <c:lblAlgn val="ctr"/>
        <c:lblOffset val="100"/>
        <c:noMultiLvlLbl val="0"/>
      </c:catAx>
      <c:valAx>
        <c:axId val="513535776"/>
        <c:scaling>
          <c:orientation val="minMax"/>
          <c:max val="14"/>
        </c:scaling>
        <c:delete val="0"/>
        <c:axPos val="l"/>
        <c:majorGridlines/>
        <c:numFmt formatCode="General" sourceLinked="1"/>
        <c:majorTickMark val="out"/>
        <c:minorTickMark val="none"/>
        <c:tickLblPos val="nextTo"/>
        <c:crossAx val="512043136"/>
        <c:crosses val="autoZero"/>
        <c:crossBetween val="between"/>
      </c:valAx>
    </c:plotArea>
    <c:legend>
      <c:legendPos val="b"/>
      <c:legendEntry>
        <c:idx val="0"/>
        <c:delete val="1"/>
      </c:legendEntry>
      <c:layout>
        <c:manualLayout>
          <c:xMode val="edge"/>
          <c:yMode val="edge"/>
          <c:x val="0.10673753788513379"/>
          <c:y val="0.87627664723727716"/>
          <c:w val="0.77516600265604263"/>
          <c:h val="9.8926815966186049E-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Ont. Spending</a:t>
            </a:r>
            <a:r>
              <a:rPr lang="en-US" sz="1200" baseline="0"/>
              <a:t> by type of service</a:t>
            </a:r>
            <a:endParaRPr lang="en-US" sz="1200"/>
          </a:p>
        </c:rich>
      </c:tx>
      <c:layout>
        <c:manualLayout>
          <c:xMode val="edge"/>
          <c:yMode val="edge"/>
          <c:x val="0.23495681631336779"/>
          <c:y val="2.5616520157202571E-2"/>
        </c:manualLayout>
      </c:layout>
      <c:overlay val="0"/>
    </c:title>
    <c:autoTitleDeleted val="0"/>
    <c:plotArea>
      <c:layout>
        <c:manualLayout>
          <c:layoutTarget val="inner"/>
          <c:xMode val="edge"/>
          <c:yMode val="edge"/>
          <c:x val="6.8833522846457149E-2"/>
          <c:y val="0.1225838436862059"/>
          <c:w val="0.894888081294124"/>
          <c:h val="0.65471927120221085"/>
        </c:manualLayout>
      </c:layout>
      <c:barChart>
        <c:barDir val="col"/>
        <c:grouping val="clustered"/>
        <c:varyColors val="0"/>
        <c:ser>
          <c:idx val="6"/>
          <c:order val="6"/>
          <c:tx>
            <c:strRef>
              <c:f>'Data for Graph D'!$AQ$2</c:f>
              <c:strCache>
                <c:ptCount val="1"/>
                <c:pt idx="0">
                  <c:v>v</c:v>
                </c:pt>
              </c:strCache>
            </c:strRef>
          </c:tx>
          <c:invertIfNegative val="0"/>
          <c:dPt>
            <c:idx val="41"/>
            <c:invertIfNegative val="0"/>
            <c:bubble3D val="0"/>
            <c:spPr>
              <a:solidFill>
                <a:schemeClr val="tx1"/>
              </a:solidFill>
              <a:ln w="3175">
                <a:solidFill>
                  <a:schemeClr val="tx1"/>
                </a:solidFill>
              </a:ln>
            </c:spPr>
            <c:extLst>
              <c:ext xmlns:c16="http://schemas.microsoft.com/office/drawing/2014/chart" uri="{C3380CC4-5D6E-409C-BE32-E72D297353CC}">
                <c16:uniqueId val="{00000001-0E83-41A8-B958-019CECF9FE1D}"/>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D'!$AQ$3:$AQ$78</c:f>
              <c:numCache>
                <c:formatCode>General</c:formatCode>
                <c:ptCount val="76"/>
                <c:pt idx="41">
                  <c:v>16</c:v>
                </c:pt>
              </c:numCache>
            </c:numRef>
          </c:val>
          <c:extLst>
            <c:ext xmlns:c16="http://schemas.microsoft.com/office/drawing/2014/chart" uri="{C3380CC4-5D6E-409C-BE32-E72D297353CC}">
              <c16:uniqueId val="{00000002-0E83-41A8-B958-019CECF9FE1D}"/>
            </c:ext>
          </c:extLst>
        </c:ser>
        <c:dLbls>
          <c:showLegendKey val="0"/>
          <c:showVal val="0"/>
          <c:showCatName val="0"/>
          <c:showSerName val="0"/>
          <c:showPercent val="0"/>
          <c:showBubbleSize val="0"/>
        </c:dLbls>
        <c:gapWidth val="433"/>
        <c:axId val="513535384"/>
        <c:axId val="513537344"/>
      </c:barChart>
      <c:lineChart>
        <c:grouping val="standard"/>
        <c:varyColors val="0"/>
        <c:ser>
          <c:idx val="0"/>
          <c:order val="0"/>
          <c:tx>
            <c:strRef>
              <c:f>'Data for Graph D'!$AK$2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D'!$AK$3:$AK$78</c:f>
              <c:numCache>
                <c:formatCode>General</c:formatCode>
                <c:ptCount val="76"/>
                <c:pt idx="0">
                  <c:v>15.899140000000001</c:v>
                </c:pt>
                <c:pt idx="1">
                  <c:v>16.077809999999999</c:v>
                </c:pt>
                <c:pt idx="2">
                  <c:v>15.526860000000001</c:v>
                </c:pt>
                <c:pt idx="3">
                  <c:v>14.97475</c:v>
                </c:pt>
                <c:pt idx="4">
                  <c:v>14.460839999999999</c:v>
                </c:pt>
                <c:pt idx="5">
                  <c:v>13.758839999999999</c:v>
                </c:pt>
                <c:pt idx="6">
                  <c:v>13.811100000000001</c:v>
                </c:pt>
                <c:pt idx="7">
                  <c:v>13.813800000000001</c:v>
                </c:pt>
                <c:pt idx="8">
                  <c:v>13.991760000000001</c:v>
                </c:pt>
                <c:pt idx="9">
                  <c:v>14.11666</c:v>
                </c:pt>
                <c:pt idx="10">
                  <c:v>14.09629</c:v>
                </c:pt>
                <c:pt idx="11">
                  <c:v>14.103760000000001</c:v>
                </c:pt>
                <c:pt idx="12">
                  <c:v>14.206269999999998</c:v>
                </c:pt>
                <c:pt idx="13">
                  <c:v>14.233489999999998</c:v>
                </c:pt>
                <c:pt idx="14">
                  <c:v>14.416480000000002</c:v>
                </c:pt>
                <c:pt idx="15">
                  <c:v>13.97396</c:v>
                </c:pt>
                <c:pt idx="16">
                  <c:v>14.18102</c:v>
                </c:pt>
                <c:pt idx="17">
                  <c:v>13.866569999999999</c:v>
                </c:pt>
                <c:pt idx="18">
                  <c:v>13.53806</c:v>
                </c:pt>
                <c:pt idx="19">
                  <c:v>12.99583</c:v>
                </c:pt>
                <c:pt idx="20">
                  <c:v>12.771189999999999</c:v>
                </c:pt>
                <c:pt idx="21">
                  <c:v>12.87867</c:v>
                </c:pt>
                <c:pt idx="22">
                  <c:v>11.838480000000001</c:v>
                </c:pt>
                <c:pt idx="23">
                  <c:v>11.6107</c:v>
                </c:pt>
                <c:pt idx="24">
                  <c:v>11.41878</c:v>
                </c:pt>
                <c:pt idx="25">
                  <c:v>11.673389999999999</c:v>
                </c:pt>
                <c:pt idx="26">
                  <c:v>11.09943</c:v>
                </c:pt>
                <c:pt idx="27">
                  <c:v>11.380189999999999</c:v>
                </c:pt>
                <c:pt idx="28">
                  <c:v>11.52252</c:v>
                </c:pt>
                <c:pt idx="29">
                  <c:v>11.887880000000001</c:v>
                </c:pt>
                <c:pt idx="30">
                  <c:v>11.629849999999999</c:v>
                </c:pt>
                <c:pt idx="31">
                  <c:v>11.42028</c:v>
                </c:pt>
                <c:pt idx="32">
                  <c:v>11.336880000000001</c:v>
                </c:pt>
                <c:pt idx="33">
                  <c:v>11.182090000000001</c:v>
                </c:pt>
                <c:pt idx="34">
                  <c:v>11.145570000000001</c:v>
                </c:pt>
                <c:pt idx="35">
                  <c:v>10.92038</c:v>
                </c:pt>
                <c:pt idx="36">
                  <c:v>10.95478</c:v>
                </c:pt>
                <c:pt idx="37">
                  <c:v>10.872160000000001</c:v>
                </c:pt>
                <c:pt idx="38">
                  <c:v>10.83033</c:v>
                </c:pt>
                <c:pt idx="39">
                  <c:v>10.589690000000001</c:v>
                </c:pt>
                <c:pt idx="40">
                  <c:v>10.5245</c:v>
                </c:pt>
                <c:pt idx="41" formatCode="0.00">
                  <c:v>10.9415860083182</c:v>
                </c:pt>
                <c:pt idx="42" formatCode="0.00">
                  <c:v>10.87886498518451</c:v>
                </c:pt>
                <c:pt idx="43" formatCode="0.00">
                  <c:v>10.821007583339281</c:v>
                </c:pt>
                <c:pt idx="44" formatCode="0.00">
                  <c:v>10.768233811193429</c:v>
                </c:pt>
                <c:pt idx="45" formatCode="0.00">
                  <c:v>10.720429185615718</c:v>
                </c:pt>
                <c:pt idx="46" formatCode="0.00">
                  <c:v>10.677624143739207</c:v>
                </c:pt>
                <c:pt idx="47" formatCode="0.00">
                  <c:v>10.640019357278037</c:v>
                </c:pt>
                <c:pt idx="48" formatCode="0.00">
                  <c:v>10.607255913379365</c:v>
                </c:pt>
                <c:pt idx="49" formatCode="0.00">
                  <c:v>10.579554568967346</c:v>
                </c:pt>
                <c:pt idx="50" formatCode="0.00">
                  <c:v>10.556598769235714</c:v>
                </c:pt>
                <c:pt idx="51" formatCode="0.00">
                  <c:v>10.551156264328434</c:v>
                </c:pt>
                <c:pt idx="52" formatCode="0.00">
                  <c:v>10.545409782036053</c:v>
                </c:pt>
                <c:pt idx="53" formatCode="0.00">
                  <c:v>10.539576084085629</c:v>
                </c:pt>
                <c:pt idx="54" formatCode="0.00">
                  <c:v>10.533415802374313</c:v>
                </c:pt>
                <c:pt idx="55" formatCode="0.00">
                  <c:v>10.526938722007534</c:v>
                </c:pt>
                <c:pt idx="56" formatCode="0.00">
                  <c:v>10.519970267315518</c:v>
                </c:pt>
                <c:pt idx="57" formatCode="0.00">
                  <c:v>10.512725677434831</c:v>
                </c:pt>
                <c:pt idx="58" formatCode="0.00">
                  <c:v>10.504816120602106</c:v>
                </c:pt>
                <c:pt idx="59" formatCode="0.00">
                  <c:v>10.496428447525179</c:v>
                </c:pt>
                <c:pt idx="60" formatCode="0.00">
                  <c:v>10.487541526340104</c:v>
                </c:pt>
                <c:pt idx="61" formatCode="0.00">
                  <c:v>10.478119427847123</c:v>
                </c:pt>
                <c:pt idx="62" formatCode="0.00">
                  <c:v>10.478119427847123</c:v>
                </c:pt>
                <c:pt idx="63" formatCode="0.00">
                  <c:v>10.478119427847123</c:v>
                </c:pt>
                <c:pt idx="64" formatCode="0.00">
                  <c:v>10.478119427847126</c:v>
                </c:pt>
                <c:pt idx="65" formatCode="0.00">
                  <c:v>10.478119427847123</c:v>
                </c:pt>
                <c:pt idx="66" formatCode="0.00">
                  <c:v>10.478119427847123</c:v>
                </c:pt>
                <c:pt idx="67" formatCode="0.00">
                  <c:v>10.478119427847123</c:v>
                </c:pt>
                <c:pt idx="68" formatCode="0.00">
                  <c:v>10.478119427847123</c:v>
                </c:pt>
                <c:pt idx="69" formatCode="0.00">
                  <c:v>10.478119427847123</c:v>
                </c:pt>
                <c:pt idx="70" formatCode="0.00">
                  <c:v>10.478119427847121</c:v>
                </c:pt>
                <c:pt idx="71" formatCode="0.00">
                  <c:v>10.478119427847121</c:v>
                </c:pt>
                <c:pt idx="72" formatCode="0.00">
                  <c:v>10.478119427847123</c:v>
                </c:pt>
                <c:pt idx="73" formatCode="0.00">
                  <c:v>10.478119427847123</c:v>
                </c:pt>
                <c:pt idx="74" formatCode="0.00">
                  <c:v>10.478119427847123</c:v>
                </c:pt>
                <c:pt idx="75" formatCode="0.00">
                  <c:v>10.478119427847123</c:v>
                </c:pt>
              </c:numCache>
            </c:numRef>
          </c:val>
          <c:smooth val="0"/>
          <c:extLst>
            <c:ext xmlns:c16="http://schemas.microsoft.com/office/drawing/2014/chart" uri="{C3380CC4-5D6E-409C-BE32-E72D297353CC}">
              <c16:uniqueId val="{00000003-0E83-41A8-B958-019CECF9FE1D}"/>
            </c:ext>
          </c:extLst>
        </c:ser>
        <c:ser>
          <c:idx val="1"/>
          <c:order val="1"/>
          <c:tx>
            <c:strRef>
              <c:f>'Data for Graph D'!$AL$2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D'!$AL$3:$AL$78</c:f>
              <c:numCache>
                <c:formatCode>General</c:formatCode>
                <c:ptCount val="76"/>
                <c:pt idx="0">
                  <c:v>4.0133099999999997</c:v>
                </c:pt>
                <c:pt idx="1">
                  <c:v>4.0463199999999997</c:v>
                </c:pt>
                <c:pt idx="2">
                  <c:v>4.0925599999999998</c:v>
                </c:pt>
                <c:pt idx="3">
                  <c:v>4.0989499999999994</c:v>
                </c:pt>
                <c:pt idx="4">
                  <c:v>4.2113300000000002</c:v>
                </c:pt>
                <c:pt idx="5">
                  <c:v>4.1388599999999993</c:v>
                </c:pt>
                <c:pt idx="6">
                  <c:v>3.7512299999999996</c:v>
                </c:pt>
                <c:pt idx="7">
                  <c:v>3.6850899999999998</c:v>
                </c:pt>
                <c:pt idx="8">
                  <c:v>3.6861100000000002</c:v>
                </c:pt>
                <c:pt idx="9">
                  <c:v>3.5838000000000001</c:v>
                </c:pt>
                <c:pt idx="10">
                  <c:v>3.4807100000000002</c:v>
                </c:pt>
                <c:pt idx="11">
                  <c:v>3.4330100000000003</c:v>
                </c:pt>
                <c:pt idx="12">
                  <c:v>3.5957000000000003</c:v>
                </c:pt>
                <c:pt idx="13">
                  <c:v>3.5541499999999995</c:v>
                </c:pt>
                <c:pt idx="14">
                  <c:v>3.4121699999999997</c:v>
                </c:pt>
                <c:pt idx="15">
                  <c:v>3.5180799999999999</c:v>
                </c:pt>
                <c:pt idx="16">
                  <c:v>3.6459900000000003</c:v>
                </c:pt>
                <c:pt idx="17">
                  <c:v>3.8227099999999998</c:v>
                </c:pt>
                <c:pt idx="18">
                  <c:v>3.6428000000000003</c:v>
                </c:pt>
                <c:pt idx="19">
                  <c:v>3.5232600000000005</c:v>
                </c:pt>
                <c:pt idx="20">
                  <c:v>3.4366800000000004</c:v>
                </c:pt>
                <c:pt idx="21">
                  <c:v>3.34673</c:v>
                </c:pt>
                <c:pt idx="22">
                  <c:v>3.2511400000000004</c:v>
                </c:pt>
                <c:pt idx="23">
                  <c:v>3.2620299999999998</c:v>
                </c:pt>
                <c:pt idx="24">
                  <c:v>3.3235899999999998</c:v>
                </c:pt>
                <c:pt idx="25">
                  <c:v>3.3059600000000002</c:v>
                </c:pt>
                <c:pt idx="26">
                  <c:v>3.1966099999999997</c:v>
                </c:pt>
                <c:pt idx="27">
                  <c:v>3.2856799999999997</c:v>
                </c:pt>
                <c:pt idx="28">
                  <c:v>3.3262100000000001</c:v>
                </c:pt>
                <c:pt idx="29">
                  <c:v>3.7157799999999996</c:v>
                </c:pt>
                <c:pt idx="30">
                  <c:v>3.7231899999999998</c:v>
                </c:pt>
                <c:pt idx="31">
                  <c:v>3.78111</c:v>
                </c:pt>
                <c:pt idx="32">
                  <c:v>3.8240400000000001</c:v>
                </c:pt>
                <c:pt idx="33">
                  <c:v>3.7625100000000002</c:v>
                </c:pt>
                <c:pt idx="34">
                  <c:v>3.7619699999999998</c:v>
                </c:pt>
                <c:pt idx="35">
                  <c:v>3.7190399999999997</c:v>
                </c:pt>
                <c:pt idx="36">
                  <c:v>3.7472499999999997</c:v>
                </c:pt>
                <c:pt idx="37">
                  <c:v>3.7447399999999997</c:v>
                </c:pt>
                <c:pt idx="38">
                  <c:v>3.84192</c:v>
                </c:pt>
                <c:pt idx="39">
                  <c:v>3.8871500000000001</c:v>
                </c:pt>
                <c:pt idx="40">
                  <c:v>3.9533400000000003</c:v>
                </c:pt>
                <c:pt idx="41" formatCode="0.00">
                  <c:v>3.9406268929777513</c:v>
                </c:pt>
                <c:pt idx="42" formatCode="0.00">
                  <c:v>3.9099038718794916</c:v>
                </c:pt>
                <c:pt idx="43" formatCode="0.00">
                  <c:v>3.8809926075978809</c:v>
                </c:pt>
                <c:pt idx="44" formatCode="0.00">
                  <c:v>3.8539611910685565</c:v>
                </c:pt>
                <c:pt idx="45" formatCode="0.00">
                  <c:v>3.8287575167435102</c:v>
                </c:pt>
                <c:pt idx="46" formatCode="0.00">
                  <c:v>3.8053814002929034</c:v>
                </c:pt>
                <c:pt idx="47" formatCode="0.00">
                  <c:v>3.7838930326393601</c:v>
                </c:pt>
                <c:pt idx="48" formatCode="0.00">
                  <c:v>3.7641533416540338</c:v>
                </c:pt>
                <c:pt idx="49" formatCode="0.00">
                  <c:v>3.7462295379285542</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c:ext xmlns:c16="http://schemas.microsoft.com/office/drawing/2014/chart" uri="{C3380CC4-5D6E-409C-BE32-E72D297353CC}">
              <c16:uniqueId val="{00000004-0E83-41A8-B958-019CECF9FE1D}"/>
            </c:ext>
          </c:extLst>
        </c:ser>
        <c:ser>
          <c:idx val="2"/>
          <c:order val="2"/>
          <c:tx>
            <c:strRef>
              <c:f>'Data for Graph D'!$AM$2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D'!$AM$3:$AM$78</c:f>
              <c:numCache>
                <c:formatCode>General</c:formatCode>
                <c:ptCount val="76"/>
                <c:pt idx="0">
                  <c:v>3.3723000000000001</c:v>
                </c:pt>
                <c:pt idx="1">
                  <c:v>3.3900800000000002</c:v>
                </c:pt>
                <c:pt idx="2">
                  <c:v>3.62201</c:v>
                </c:pt>
                <c:pt idx="3">
                  <c:v>3.6961900000000001</c:v>
                </c:pt>
                <c:pt idx="4">
                  <c:v>3.7741900000000004</c:v>
                </c:pt>
                <c:pt idx="5">
                  <c:v>3.7460100000000005</c:v>
                </c:pt>
                <c:pt idx="6">
                  <c:v>3.7204099999999998</c:v>
                </c:pt>
                <c:pt idx="7">
                  <c:v>3.7130499999999995</c:v>
                </c:pt>
                <c:pt idx="8">
                  <c:v>3.7554400000000001</c:v>
                </c:pt>
                <c:pt idx="9">
                  <c:v>3.8750100000000001</c:v>
                </c:pt>
                <c:pt idx="10">
                  <c:v>4.1029200000000001</c:v>
                </c:pt>
                <c:pt idx="11">
                  <c:v>4.1610000000000005</c:v>
                </c:pt>
                <c:pt idx="12">
                  <c:v>4.2214900000000002</c:v>
                </c:pt>
                <c:pt idx="13">
                  <c:v>4.2525399999999998</c:v>
                </c:pt>
                <c:pt idx="14">
                  <c:v>4.23041</c:v>
                </c:pt>
                <c:pt idx="15">
                  <c:v>4.3139200000000004</c:v>
                </c:pt>
                <c:pt idx="16">
                  <c:v>4.2521200000000006</c:v>
                </c:pt>
                <c:pt idx="17">
                  <c:v>4.27895</c:v>
                </c:pt>
                <c:pt idx="18">
                  <c:v>4.4481799999999998</c:v>
                </c:pt>
                <c:pt idx="19">
                  <c:v>4.6580399999999997</c:v>
                </c:pt>
                <c:pt idx="20">
                  <c:v>4.8253300000000001</c:v>
                </c:pt>
                <c:pt idx="21">
                  <c:v>4.9416399999999996</c:v>
                </c:pt>
                <c:pt idx="22">
                  <c:v>5.0684800000000001</c:v>
                </c:pt>
                <c:pt idx="23">
                  <c:v>4.9704199999999998</c:v>
                </c:pt>
                <c:pt idx="24">
                  <c:v>4.9964399999999998</c:v>
                </c:pt>
                <c:pt idx="25">
                  <c:v>4.9365300000000003</c:v>
                </c:pt>
                <c:pt idx="26">
                  <c:v>4.9853100000000001</c:v>
                </c:pt>
                <c:pt idx="27">
                  <c:v>4.9192999999999998</c:v>
                </c:pt>
                <c:pt idx="28">
                  <c:v>4.3681999999999999</c:v>
                </c:pt>
                <c:pt idx="29">
                  <c:v>4.5628099999999998</c:v>
                </c:pt>
                <c:pt idx="30">
                  <c:v>4.4928900000000001</c:v>
                </c:pt>
                <c:pt idx="31">
                  <c:v>4.34755</c:v>
                </c:pt>
                <c:pt idx="32">
                  <c:v>4.5769400000000005</c:v>
                </c:pt>
                <c:pt idx="33">
                  <c:v>4.3950500000000003</c:v>
                </c:pt>
                <c:pt idx="34">
                  <c:v>4.3159099999999997</c:v>
                </c:pt>
                <c:pt idx="35">
                  <c:v>3.8338700000000001</c:v>
                </c:pt>
                <c:pt idx="36">
                  <c:v>3.7348499999999998</c:v>
                </c:pt>
                <c:pt idx="37">
                  <c:v>3.8607299999999998</c:v>
                </c:pt>
                <c:pt idx="38">
                  <c:v>3.76023</c:v>
                </c:pt>
                <c:pt idx="39">
                  <c:v>3.6662100000000004</c:v>
                </c:pt>
                <c:pt idx="40">
                  <c:v>3.66439</c:v>
                </c:pt>
                <c:pt idx="41" formatCode="0.00">
                  <c:v>3.718878325136147</c:v>
                </c:pt>
                <c:pt idx="42" formatCode="0.00">
                  <c:v>3.7136047024986132</c:v>
                </c:pt>
                <c:pt idx="43" formatCode="0.00">
                  <c:v>3.7098655692274058</c:v>
                </c:pt>
                <c:pt idx="44" formatCode="0.00">
                  <c:v>3.7077576871906923</c:v>
                </c:pt>
                <c:pt idx="45" formatCode="0.00">
                  <c:v>3.7072635949436634</c:v>
                </c:pt>
                <c:pt idx="46" formatCode="0.00">
                  <c:v>3.7084156237716144</c:v>
                </c:pt>
                <c:pt idx="47" formatCode="0.00">
                  <c:v>3.7113058093159554</c:v>
                </c:pt>
                <c:pt idx="48" formatCode="0.00">
                  <c:v>3.7158315112542657</c:v>
                </c:pt>
                <c:pt idx="49" formatCode="0.00">
                  <c:v>3.722092014092734</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c:ext xmlns:c16="http://schemas.microsoft.com/office/drawing/2014/chart" uri="{C3380CC4-5D6E-409C-BE32-E72D297353CC}">
              <c16:uniqueId val="{00000005-0E83-41A8-B958-019CECF9FE1D}"/>
            </c:ext>
          </c:extLst>
        </c:ser>
        <c:ser>
          <c:idx val="3"/>
          <c:order val="3"/>
          <c:tx>
            <c:strRef>
              <c:f>'Data for Graph D'!$AN$2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D'!$AN$3:$AN$78</c:f>
              <c:numCache>
                <c:formatCode>General</c:formatCode>
                <c:ptCount val="76"/>
                <c:pt idx="0">
                  <c:v>3.0403099999999998</c:v>
                </c:pt>
                <c:pt idx="1">
                  <c:v>3.00075</c:v>
                </c:pt>
                <c:pt idx="2">
                  <c:v>2.9430399999999999</c:v>
                </c:pt>
                <c:pt idx="3">
                  <c:v>3.0829800000000001</c:v>
                </c:pt>
                <c:pt idx="4">
                  <c:v>3.09395</c:v>
                </c:pt>
                <c:pt idx="5">
                  <c:v>3.0396800000000002</c:v>
                </c:pt>
                <c:pt idx="6">
                  <c:v>3.07687</c:v>
                </c:pt>
                <c:pt idx="7">
                  <c:v>3.0846200000000001</c:v>
                </c:pt>
                <c:pt idx="8">
                  <c:v>3.2122400000000004</c:v>
                </c:pt>
                <c:pt idx="9">
                  <c:v>3.41561</c:v>
                </c:pt>
                <c:pt idx="10">
                  <c:v>3.7339600000000002</c:v>
                </c:pt>
                <c:pt idx="11">
                  <c:v>4.0696300000000001</c:v>
                </c:pt>
                <c:pt idx="12">
                  <c:v>4.2505500000000005</c:v>
                </c:pt>
                <c:pt idx="13">
                  <c:v>4.4283700000000001</c:v>
                </c:pt>
                <c:pt idx="14">
                  <c:v>4.51884</c:v>
                </c:pt>
                <c:pt idx="15">
                  <c:v>4.6483299999999996</c:v>
                </c:pt>
                <c:pt idx="16">
                  <c:v>4.7494300000000003</c:v>
                </c:pt>
                <c:pt idx="17">
                  <c:v>5.15578</c:v>
                </c:pt>
                <c:pt idx="18">
                  <c:v>5.3671000000000006</c:v>
                </c:pt>
                <c:pt idx="19">
                  <c:v>5.3938199999999998</c:v>
                </c:pt>
                <c:pt idx="20">
                  <c:v>5.7336299999999998</c:v>
                </c:pt>
                <c:pt idx="21">
                  <c:v>5.8005700000000004</c:v>
                </c:pt>
                <c:pt idx="22">
                  <c:v>6.2288600000000001</c:v>
                </c:pt>
                <c:pt idx="23">
                  <c:v>6.5457100000000006</c:v>
                </c:pt>
                <c:pt idx="24">
                  <c:v>6.2632900000000005</c:v>
                </c:pt>
                <c:pt idx="25">
                  <c:v>6.3801999999999994</c:v>
                </c:pt>
                <c:pt idx="26">
                  <c:v>6.44313</c:v>
                </c:pt>
                <c:pt idx="27">
                  <c:v>6.6443600000000007</c:v>
                </c:pt>
                <c:pt idx="28">
                  <c:v>6.7903799999999999</c:v>
                </c:pt>
                <c:pt idx="29">
                  <c:v>6.88009</c:v>
                </c:pt>
                <c:pt idx="30">
                  <c:v>6.8986500000000008</c:v>
                </c:pt>
                <c:pt idx="31">
                  <c:v>6.8780700000000001</c:v>
                </c:pt>
                <c:pt idx="32">
                  <c:v>6.8029599999999997</c:v>
                </c:pt>
                <c:pt idx="33">
                  <c:v>6.7380100000000001</c:v>
                </c:pt>
                <c:pt idx="34">
                  <c:v>6.6737000000000002</c:v>
                </c:pt>
                <c:pt idx="35">
                  <c:v>6.6799499999999998</c:v>
                </c:pt>
                <c:pt idx="36">
                  <c:v>6.6679100000000009</c:v>
                </c:pt>
                <c:pt idx="37">
                  <c:v>6.4385700000000003</c:v>
                </c:pt>
                <c:pt idx="38">
                  <c:v>6.3253699999999995</c:v>
                </c:pt>
                <c:pt idx="39">
                  <c:v>6.2053799999999999</c:v>
                </c:pt>
                <c:pt idx="40">
                  <c:v>6.2139499999999996</c:v>
                </c:pt>
                <c:pt idx="41" formatCode="0.00">
                  <c:v>5.8335357551354798</c:v>
                </c:pt>
                <c:pt idx="42" formatCode="0.00">
                  <c:v>5.8201949290339492</c:v>
                </c:pt>
                <c:pt idx="43" formatCode="0.00">
                  <c:v>5.8092986060044947</c:v>
                </c:pt>
                <c:pt idx="44" formatCode="0.00">
                  <c:v>5.8009916244269224</c:v>
                </c:pt>
                <c:pt idx="45" formatCode="0.00">
                  <c:v>5.7952398177478797</c:v>
                </c:pt>
                <c:pt idx="46" formatCode="0.00">
                  <c:v>5.7920869561763793</c:v>
                </c:pt>
                <c:pt idx="47" formatCode="0.00">
                  <c:v>5.7916698812340748</c:v>
                </c:pt>
                <c:pt idx="48" formatCode="0.00">
                  <c:v>5.7938214761139539</c:v>
                </c:pt>
                <c:pt idx="49" formatCode="0.00">
                  <c:v>5.7986898197304875</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5.7681478394870567</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c:ext xmlns:c16="http://schemas.microsoft.com/office/drawing/2014/chart" uri="{C3380CC4-5D6E-409C-BE32-E72D297353CC}">
              <c16:uniqueId val="{00000006-0E83-41A8-B958-019CECF9FE1D}"/>
            </c:ext>
          </c:extLst>
        </c:ser>
        <c:ser>
          <c:idx val="4"/>
          <c:order val="4"/>
          <c:tx>
            <c:strRef>
              <c:f>'Data for Graph D'!$AO$2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D'!$AO$3:$AO$78</c:f>
              <c:numCache>
                <c:formatCode>General</c:formatCode>
                <c:ptCount val="76"/>
                <c:pt idx="0">
                  <c:v>5.79373</c:v>
                </c:pt>
                <c:pt idx="1">
                  <c:v>5.5203600000000002</c:v>
                </c:pt>
                <c:pt idx="2">
                  <c:v>5.5935300000000003</c:v>
                </c:pt>
                <c:pt idx="3">
                  <c:v>5.7462499999999999</c:v>
                </c:pt>
                <c:pt idx="4">
                  <c:v>5.5785999999999998</c:v>
                </c:pt>
                <c:pt idx="5">
                  <c:v>5.50488</c:v>
                </c:pt>
                <c:pt idx="6">
                  <c:v>5.4717700000000002</c:v>
                </c:pt>
                <c:pt idx="7">
                  <c:v>5.4832600000000005</c:v>
                </c:pt>
                <c:pt idx="8">
                  <c:v>5.7875500000000004</c:v>
                </c:pt>
                <c:pt idx="9">
                  <c:v>6.0844100000000001</c:v>
                </c:pt>
                <c:pt idx="10">
                  <c:v>6.3593099999999998</c:v>
                </c:pt>
                <c:pt idx="11">
                  <c:v>6.7626400000000002</c:v>
                </c:pt>
                <c:pt idx="12">
                  <c:v>7.1854199999999997</c:v>
                </c:pt>
                <c:pt idx="13">
                  <c:v>7.2321300000000006</c:v>
                </c:pt>
                <c:pt idx="14">
                  <c:v>7.0170499999999993</c:v>
                </c:pt>
                <c:pt idx="15">
                  <c:v>6.99803</c:v>
                </c:pt>
                <c:pt idx="16">
                  <c:v>7.2337299999999995</c:v>
                </c:pt>
                <c:pt idx="17">
                  <c:v>6.9402299999999997</c:v>
                </c:pt>
                <c:pt idx="18">
                  <c:v>6.5631400000000006</c:v>
                </c:pt>
                <c:pt idx="19">
                  <c:v>6.5000400000000003</c:v>
                </c:pt>
                <c:pt idx="20">
                  <c:v>6.2379600000000002</c:v>
                </c:pt>
                <c:pt idx="21">
                  <c:v>6.2271700000000001</c:v>
                </c:pt>
                <c:pt idx="22">
                  <c:v>6.3477300000000003</c:v>
                </c:pt>
                <c:pt idx="23">
                  <c:v>6.1668399999999997</c:v>
                </c:pt>
                <c:pt idx="24">
                  <c:v>5.9256000000000002</c:v>
                </c:pt>
                <c:pt idx="25">
                  <c:v>5.7532899999999998</c:v>
                </c:pt>
                <c:pt idx="26">
                  <c:v>5.5752299999999995</c:v>
                </c:pt>
                <c:pt idx="27">
                  <c:v>5.46129</c:v>
                </c:pt>
                <c:pt idx="28">
                  <c:v>5.4305699999999995</c:v>
                </c:pt>
                <c:pt idx="29">
                  <c:v>5.4840200000000001</c:v>
                </c:pt>
                <c:pt idx="30">
                  <c:v>5.64527</c:v>
                </c:pt>
                <c:pt idx="31">
                  <c:v>5.7503700000000002</c:v>
                </c:pt>
                <c:pt idx="32">
                  <c:v>5.8342600000000004</c:v>
                </c:pt>
                <c:pt idx="33">
                  <c:v>5.9729799999999997</c:v>
                </c:pt>
                <c:pt idx="34">
                  <c:v>6.0393099999999995</c:v>
                </c:pt>
                <c:pt idx="35">
                  <c:v>6.0394499999999995</c:v>
                </c:pt>
                <c:pt idx="36">
                  <c:v>6.2090399999999999</c:v>
                </c:pt>
                <c:pt idx="37">
                  <c:v>6.2114099999999999</c:v>
                </c:pt>
                <c:pt idx="38">
                  <c:v>6.1529800000000003</c:v>
                </c:pt>
                <c:pt idx="39">
                  <c:v>6.1300499999999998</c:v>
                </c:pt>
                <c:pt idx="40">
                  <c:v>6.1127399999999996</c:v>
                </c:pt>
                <c:pt idx="41" formatCode="0.00">
                  <c:v>5.763563131088981</c:v>
                </c:pt>
                <c:pt idx="42" formatCode="0.00">
                  <c:v>5.7582528470019252</c:v>
                </c:pt>
                <c:pt idx="43" formatCode="0.00">
                  <c:v>5.7552995744137183</c:v>
                </c:pt>
                <c:pt idx="44" formatCode="0.00">
                  <c:v>5.7548571987992716</c:v>
                </c:pt>
                <c:pt idx="45" formatCode="0.00">
                  <c:v>5.7569024855306639</c:v>
                </c:pt>
                <c:pt idx="46" formatCode="0.00">
                  <c:v>5.7614894650992428</c:v>
                </c:pt>
                <c:pt idx="47" formatCode="0.00">
                  <c:v>5.7687650276080706</c:v>
                </c:pt>
                <c:pt idx="48" formatCode="0.00">
                  <c:v>5.7785735522842181</c:v>
                </c:pt>
                <c:pt idx="49" formatCode="0.00">
                  <c:v>5.7910732389461481</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5.7681478394870576</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c:ext xmlns:c16="http://schemas.microsoft.com/office/drawing/2014/chart" uri="{C3380CC4-5D6E-409C-BE32-E72D297353CC}">
              <c16:uniqueId val="{00000007-0E83-41A8-B958-019CECF9FE1D}"/>
            </c:ext>
          </c:extLst>
        </c:ser>
        <c:ser>
          <c:idx val="5"/>
          <c:order val="5"/>
          <c:tx>
            <c:strRef>
              <c:f>'Data for Graph D'!$AP$2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D'!$AP$3:$AP$78</c:f>
              <c:numCache>
                <c:formatCode>General</c:formatCode>
                <c:ptCount val="76"/>
                <c:pt idx="0">
                  <c:v>4.1354500000000005</c:v>
                </c:pt>
                <c:pt idx="1">
                  <c:v>3.8427599999999997</c:v>
                </c:pt>
                <c:pt idx="2">
                  <c:v>3.97864</c:v>
                </c:pt>
                <c:pt idx="3">
                  <c:v>3.8943600000000003</c:v>
                </c:pt>
                <c:pt idx="4">
                  <c:v>3.9786700000000002</c:v>
                </c:pt>
                <c:pt idx="5">
                  <c:v>4.0478199999999998</c:v>
                </c:pt>
                <c:pt idx="6">
                  <c:v>4.0503600000000004</c:v>
                </c:pt>
                <c:pt idx="7">
                  <c:v>4.17828</c:v>
                </c:pt>
                <c:pt idx="8">
                  <c:v>4.3803200000000002</c:v>
                </c:pt>
                <c:pt idx="9">
                  <c:v>4.5393600000000003</c:v>
                </c:pt>
                <c:pt idx="10">
                  <c:v>4.4766399999999997</c:v>
                </c:pt>
                <c:pt idx="11">
                  <c:v>4.6137200000000007</c:v>
                </c:pt>
                <c:pt idx="12">
                  <c:v>4.7254499999999995</c:v>
                </c:pt>
                <c:pt idx="13">
                  <c:v>5.1920999999999999</c:v>
                </c:pt>
                <c:pt idx="14">
                  <c:v>5.5711399999999998</c:v>
                </c:pt>
                <c:pt idx="15">
                  <c:v>5.5030900000000003</c:v>
                </c:pt>
                <c:pt idx="16">
                  <c:v>5.3647499999999999</c:v>
                </c:pt>
                <c:pt idx="17">
                  <c:v>5.4114599999999999</c:v>
                </c:pt>
                <c:pt idx="18">
                  <c:v>5.6958200000000003</c:v>
                </c:pt>
                <c:pt idx="19">
                  <c:v>6.2254300000000002</c:v>
                </c:pt>
                <c:pt idx="20">
                  <c:v>6.4453999999999994</c:v>
                </c:pt>
                <c:pt idx="21">
                  <c:v>6.3533000000000008</c:v>
                </c:pt>
                <c:pt idx="22">
                  <c:v>6.37453</c:v>
                </c:pt>
                <c:pt idx="23">
                  <c:v>6.8479700000000001</c:v>
                </c:pt>
                <c:pt idx="24">
                  <c:v>7.2453900000000004</c:v>
                </c:pt>
                <c:pt idx="25">
                  <c:v>7.54094</c:v>
                </c:pt>
                <c:pt idx="26">
                  <c:v>7.6852799999999997</c:v>
                </c:pt>
                <c:pt idx="27">
                  <c:v>7.7719700000000005</c:v>
                </c:pt>
                <c:pt idx="28">
                  <c:v>8.6856600000000004</c:v>
                </c:pt>
                <c:pt idx="29">
                  <c:v>7.9522599999999999</c:v>
                </c:pt>
                <c:pt idx="30">
                  <c:v>7.935830000000001</c:v>
                </c:pt>
                <c:pt idx="31">
                  <c:v>7.70662</c:v>
                </c:pt>
                <c:pt idx="32">
                  <c:v>7.5533600000000005</c:v>
                </c:pt>
                <c:pt idx="33">
                  <c:v>7.3985300000000001</c:v>
                </c:pt>
                <c:pt idx="34">
                  <c:v>7.4686100000000009</c:v>
                </c:pt>
                <c:pt idx="35">
                  <c:v>7.5260900000000008</c:v>
                </c:pt>
                <c:pt idx="36">
                  <c:v>7.1801300000000001</c:v>
                </c:pt>
                <c:pt idx="37">
                  <c:v>7.0053000000000001</c:v>
                </c:pt>
                <c:pt idx="38">
                  <c:v>7.1080599999999992</c:v>
                </c:pt>
                <c:pt idx="39">
                  <c:v>7.0857799999999997</c:v>
                </c:pt>
                <c:pt idx="40">
                  <c:v>6.8438999999999997</c:v>
                </c:pt>
                <c:pt idx="41" formatCode="0.00">
                  <c:v>6.8880745769431204</c:v>
                </c:pt>
                <c:pt idx="42" formatCode="0.00">
                  <c:v>6.8531251712398547</c:v>
                </c:pt>
                <c:pt idx="43" formatCode="0.00">
                  <c:v>6.8212040479839642</c:v>
                </c:pt>
                <c:pt idx="44" formatCode="0.00">
                  <c:v>6.7924559240540301</c:v>
                </c:pt>
                <c:pt idx="45" formatCode="0.00">
                  <c:v>6.7668147921586241</c:v>
                </c:pt>
                <c:pt idx="46" formatCode="0.00">
                  <c:v>6.7443060285693166</c:v>
                </c:pt>
                <c:pt idx="47" formatCode="0.00">
                  <c:v>6.7250626989427023</c:v>
                </c:pt>
                <c:pt idx="48" formatCode="0.00">
                  <c:v>6.7088643258421579</c:v>
                </c:pt>
                <c:pt idx="49" formatCode="0.00">
                  <c:v>6.6958567385508294</c:v>
                </c:pt>
                <c:pt idx="50" formatCode="0.00">
                  <c:v>6.6858458871826194</c:v>
                </c:pt>
                <c:pt idx="51" formatCode="0.00">
                  <c:v>6.682398967408008</c:v>
                </c:pt>
                <c:pt idx="52" formatCode="0.00">
                  <c:v>6.678759528622833</c:v>
                </c:pt>
                <c:pt idx="53" formatCode="0.00">
                  <c:v>6.6750648532542316</c:v>
                </c:pt>
                <c:pt idx="54" formatCode="0.00">
                  <c:v>6.6711633415037319</c:v>
                </c:pt>
                <c:pt idx="55" formatCode="0.00">
                  <c:v>6.6670611906047723</c:v>
                </c:pt>
                <c:pt idx="56" formatCode="0.00">
                  <c:v>6.6626478359664949</c:v>
                </c:pt>
                <c:pt idx="57" formatCode="0.00">
                  <c:v>6.6580595957087265</c:v>
                </c:pt>
                <c:pt idx="58" formatCode="0.00">
                  <c:v>6.6530502097146673</c:v>
                </c:pt>
                <c:pt idx="59" formatCode="0.00">
                  <c:v>6.6477380167659463</c:v>
                </c:pt>
                <c:pt idx="60" formatCode="0.00">
                  <c:v>6.6421096333487331</c:v>
                </c:pt>
                <c:pt idx="61" formatCode="0.00">
                  <c:v>6.6361423043031778</c:v>
                </c:pt>
                <c:pt idx="62" formatCode="0.00">
                  <c:v>6.6361423043031778</c:v>
                </c:pt>
                <c:pt idx="63" formatCode="0.00">
                  <c:v>6.6361423043031778</c:v>
                </c:pt>
                <c:pt idx="64" formatCode="0.00">
                  <c:v>6.6361423043031795</c:v>
                </c:pt>
                <c:pt idx="65" formatCode="0.00">
                  <c:v>6.6361423043031778</c:v>
                </c:pt>
                <c:pt idx="66" formatCode="0.00">
                  <c:v>6.6361423043031778</c:v>
                </c:pt>
                <c:pt idx="67" formatCode="0.00">
                  <c:v>6.6361423043031778</c:v>
                </c:pt>
                <c:pt idx="68" formatCode="0.00">
                  <c:v>6.6361423043031778</c:v>
                </c:pt>
                <c:pt idx="69" formatCode="0.00">
                  <c:v>6.6361423043031778</c:v>
                </c:pt>
                <c:pt idx="70" formatCode="0.00">
                  <c:v>6.6361423043031769</c:v>
                </c:pt>
                <c:pt idx="71" formatCode="0.00">
                  <c:v>6.6361423043031769</c:v>
                </c:pt>
                <c:pt idx="72" formatCode="0.00">
                  <c:v>6.6361423043031778</c:v>
                </c:pt>
                <c:pt idx="73" formatCode="0.00">
                  <c:v>6.6361423043031778</c:v>
                </c:pt>
                <c:pt idx="74" formatCode="0.00">
                  <c:v>6.6361423043031778</c:v>
                </c:pt>
                <c:pt idx="75" formatCode="0.00">
                  <c:v>6.6361423043031778</c:v>
                </c:pt>
              </c:numCache>
            </c:numRef>
          </c:val>
          <c:smooth val="0"/>
          <c:extLst>
            <c:ext xmlns:c16="http://schemas.microsoft.com/office/drawing/2014/chart" uri="{C3380CC4-5D6E-409C-BE32-E72D297353CC}">
              <c16:uniqueId val="{00000008-0E83-41A8-B958-019CECF9FE1D}"/>
            </c:ext>
          </c:extLst>
        </c:ser>
        <c:dLbls>
          <c:showLegendKey val="0"/>
          <c:showVal val="0"/>
          <c:showCatName val="0"/>
          <c:showSerName val="0"/>
          <c:showPercent val="0"/>
          <c:showBubbleSize val="0"/>
        </c:dLbls>
        <c:marker val="1"/>
        <c:smooth val="0"/>
        <c:axId val="513535384"/>
        <c:axId val="513537344"/>
      </c:lineChart>
      <c:catAx>
        <c:axId val="513535384"/>
        <c:scaling>
          <c:orientation val="minMax"/>
        </c:scaling>
        <c:delete val="0"/>
        <c:axPos val="b"/>
        <c:numFmt formatCode="General" sourceLinked="0"/>
        <c:majorTickMark val="out"/>
        <c:minorTickMark val="none"/>
        <c:tickLblPos val="nextTo"/>
        <c:crossAx val="513537344"/>
        <c:crosses val="autoZero"/>
        <c:auto val="1"/>
        <c:lblAlgn val="ctr"/>
        <c:lblOffset val="100"/>
        <c:noMultiLvlLbl val="0"/>
      </c:catAx>
      <c:valAx>
        <c:axId val="513537344"/>
        <c:scaling>
          <c:orientation val="minMax"/>
          <c:max val="16"/>
        </c:scaling>
        <c:delete val="0"/>
        <c:axPos val="l"/>
        <c:majorGridlines/>
        <c:numFmt formatCode="General" sourceLinked="1"/>
        <c:majorTickMark val="out"/>
        <c:minorTickMark val="none"/>
        <c:tickLblPos val="nextTo"/>
        <c:crossAx val="513535384"/>
        <c:crosses val="autoZero"/>
        <c:crossBetween val="between"/>
      </c:valAx>
      <c:spPr>
        <a:ln w="6350"/>
      </c:spPr>
    </c:plotArea>
    <c:legend>
      <c:legendPos val="b"/>
      <c:legendEntry>
        <c:idx val="0"/>
        <c:delete val="1"/>
      </c:legendEntry>
      <c:layout>
        <c:manualLayout>
          <c:xMode val="edge"/>
          <c:yMode val="edge"/>
          <c:x val="8.7184681288560967E-2"/>
          <c:y val="0.87625074643447343"/>
          <c:w val="0.79375813412844498"/>
          <c:h val="0.10258523240150537"/>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MA Spending by type of service</a:t>
            </a:r>
          </a:p>
        </c:rich>
      </c:tx>
      <c:overlay val="0"/>
    </c:title>
    <c:autoTitleDeleted val="0"/>
    <c:plotArea>
      <c:layout>
        <c:manualLayout>
          <c:layoutTarget val="inner"/>
          <c:xMode val="edge"/>
          <c:yMode val="edge"/>
          <c:x val="7.5690927855574935E-2"/>
          <c:y val="8.5395687655964794E-2"/>
          <c:w val="0.88262236681492656"/>
          <c:h val="0.71076796405865594"/>
        </c:manualLayout>
      </c:layout>
      <c:barChart>
        <c:barDir val="col"/>
        <c:grouping val="clustered"/>
        <c:varyColors val="0"/>
        <c:ser>
          <c:idx val="6"/>
          <c:order val="6"/>
          <c:tx>
            <c:strRef>
              <c:f>'Data for Graph D'!$AX$2</c:f>
              <c:strCache>
                <c:ptCount val="1"/>
                <c:pt idx="0">
                  <c:v>v</c:v>
                </c:pt>
              </c:strCache>
            </c:strRef>
          </c:tx>
          <c:invertIfNegative val="0"/>
          <c:dPt>
            <c:idx val="41"/>
            <c:invertIfNegative val="0"/>
            <c:bubble3D val="0"/>
            <c:spPr>
              <a:solidFill>
                <a:schemeClr val="tx1">
                  <a:alpha val="75000"/>
                </a:schemeClr>
              </a:solidFill>
              <a:ln w="3175" cmpd="sng">
                <a:solidFill>
                  <a:schemeClr val="tx1">
                    <a:alpha val="64000"/>
                  </a:schemeClr>
                </a:solidFill>
              </a:ln>
            </c:spPr>
            <c:extLst>
              <c:ext xmlns:c16="http://schemas.microsoft.com/office/drawing/2014/chart" uri="{C3380CC4-5D6E-409C-BE32-E72D297353CC}">
                <c16:uniqueId val="{00000001-A4E2-4B5E-BE73-7EB6E45CEAAF}"/>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D'!$AX$3:$AX$78</c:f>
              <c:numCache>
                <c:formatCode>General</c:formatCode>
                <c:ptCount val="76"/>
                <c:pt idx="41">
                  <c:v>2.1</c:v>
                </c:pt>
              </c:numCache>
            </c:numRef>
          </c:val>
          <c:extLst>
            <c:ext xmlns:c16="http://schemas.microsoft.com/office/drawing/2014/chart" uri="{C3380CC4-5D6E-409C-BE32-E72D297353CC}">
              <c16:uniqueId val="{00000002-A4E2-4B5E-BE73-7EB6E45CEAAF}"/>
            </c:ext>
          </c:extLst>
        </c:ser>
        <c:dLbls>
          <c:showLegendKey val="0"/>
          <c:showVal val="0"/>
          <c:showCatName val="0"/>
          <c:showSerName val="0"/>
          <c:showPercent val="0"/>
          <c:showBubbleSize val="0"/>
        </c:dLbls>
        <c:gapWidth val="374"/>
        <c:overlap val="41"/>
        <c:axId val="513528720"/>
        <c:axId val="513534208"/>
      </c:barChart>
      <c:lineChart>
        <c:grouping val="standard"/>
        <c:varyColors val="0"/>
        <c:ser>
          <c:idx val="0"/>
          <c:order val="0"/>
          <c:tx>
            <c:strRef>
              <c:f>'Data for Graph D'!$AR$2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D'!$AR$3:$AR$78</c:f>
              <c:numCache>
                <c:formatCode>General</c:formatCode>
                <c:ptCount val="76"/>
                <c:pt idx="0">
                  <c:v>2.05748</c:v>
                </c:pt>
                <c:pt idx="1">
                  <c:v>2.0164</c:v>
                </c:pt>
                <c:pt idx="2">
                  <c:v>2.0032399999999999</c:v>
                </c:pt>
                <c:pt idx="3">
                  <c:v>1.8495600000000001</c:v>
                </c:pt>
                <c:pt idx="4">
                  <c:v>1.77363</c:v>
                </c:pt>
                <c:pt idx="5">
                  <c:v>1.7781499999999999</c:v>
                </c:pt>
                <c:pt idx="6">
                  <c:v>1.7703900000000001</c:v>
                </c:pt>
                <c:pt idx="7">
                  <c:v>1.73542</c:v>
                </c:pt>
                <c:pt idx="8">
                  <c:v>1.7292100000000001</c:v>
                </c:pt>
                <c:pt idx="9">
                  <c:v>1.7418199999999999</c:v>
                </c:pt>
                <c:pt idx="10">
                  <c:v>1.7212800000000001</c:v>
                </c:pt>
                <c:pt idx="11">
                  <c:v>1.7118899999999999</c:v>
                </c:pt>
                <c:pt idx="12">
                  <c:v>1.7115100000000001</c:v>
                </c:pt>
                <c:pt idx="13">
                  <c:v>1.69034</c:v>
                </c:pt>
                <c:pt idx="14">
                  <c:v>1.63826</c:v>
                </c:pt>
                <c:pt idx="15">
                  <c:v>1.5880700000000001</c:v>
                </c:pt>
                <c:pt idx="16">
                  <c:v>1.4648400000000001</c:v>
                </c:pt>
                <c:pt idx="17">
                  <c:v>1.47122</c:v>
                </c:pt>
                <c:pt idx="18">
                  <c:v>1.4351400000000001</c:v>
                </c:pt>
                <c:pt idx="19">
                  <c:v>1.4129400000000001</c:v>
                </c:pt>
                <c:pt idx="20">
                  <c:v>1.4046799999999999</c:v>
                </c:pt>
                <c:pt idx="21">
                  <c:v>1.31616</c:v>
                </c:pt>
                <c:pt idx="22">
                  <c:v>1.2823</c:v>
                </c:pt>
                <c:pt idx="23">
                  <c:v>1.2635099999999999</c:v>
                </c:pt>
                <c:pt idx="24">
                  <c:v>1.25071</c:v>
                </c:pt>
                <c:pt idx="25">
                  <c:v>1.22828</c:v>
                </c:pt>
                <c:pt idx="26">
                  <c:v>1.2557700000000001</c:v>
                </c:pt>
                <c:pt idx="27">
                  <c:v>1.2250399999999999</c:v>
                </c:pt>
                <c:pt idx="28">
                  <c:v>1.1861699999999999</c:v>
                </c:pt>
                <c:pt idx="29">
                  <c:v>1.1849800000000001</c:v>
                </c:pt>
                <c:pt idx="30">
                  <c:v>1.1657900000000001</c:v>
                </c:pt>
                <c:pt idx="31">
                  <c:v>1.1588400000000001</c:v>
                </c:pt>
                <c:pt idx="32">
                  <c:v>1.1743300000000001</c:v>
                </c:pt>
                <c:pt idx="33">
                  <c:v>1.20553</c:v>
                </c:pt>
                <c:pt idx="34">
                  <c:v>1.22536</c:v>
                </c:pt>
                <c:pt idx="35">
                  <c:v>1.21055</c:v>
                </c:pt>
                <c:pt idx="36">
                  <c:v>1.2129799999999999</c:v>
                </c:pt>
                <c:pt idx="37">
                  <c:v>1.22258</c:v>
                </c:pt>
                <c:pt idx="38">
                  <c:v>1.22803</c:v>
                </c:pt>
                <c:pt idx="39">
                  <c:v>1.18716</c:v>
                </c:pt>
                <c:pt idx="40">
                  <c:v>1.1899</c:v>
                </c:pt>
                <c:pt idx="41" formatCode="0.00">
                  <c:v>1.2112225886848476</c:v>
                </c:pt>
                <c:pt idx="42" formatCode="0.00">
                  <c:v>1.2126447829929659</c:v>
                </c:pt>
                <c:pt idx="43" formatCode="0.00">
                  <c:v>1.2139450026288403</c:v>
                </c:pt>
                <c:pt idx="44" formatCode="0.00">
                  <c:v>1.2150539251385164</c:v>
                </c:pt>
                <c:pt idx="45" formatCode="0.00">
                  <c:v>1.2159720607597599</c:v>
                </c:pt>
                <c:pt idx="46" formatCode="0.00">
                  <c:v>1.2166662132708721</c:v>
                </c:pt>
                <c:pt idx="47" formatCode="0.00">
                  <c:v>1.2171886818841948</c:v>
                </c:pt>
                <c:pt idx="48" formatCode="0.00">
                  <c:v>1.2173650436333134</c:v>
                </c:pt>
                <c:pt idx="49" formatCode="0.00">
                  <c:v>1.2173280539419851</c:v>
                </c:pt>
                <c:pt idx="50" formatCode="0.00">
                  <c:v>1.2170770267488271</c:v>
                </c:pt>
                <c:pt idx="51" formatCode="0.00">
                  <c:v>1.2189265903917412</c:v>
                </c:pt>
                <c:pt idx="52" formatCode="0.00">
                  <c:v>1.2207746462709459</c:v>
                </c:pt>
                <c:pt idx="53" formatCode="0.00">
                  <c:v>1.2226539835568953</c:v>
                </c:pt>
                <c:pt idx="54" formatCode="0.00">
                  <c:v>1.2246402831658389</c:v>
                </c:pt>
                <c:pt idx="55" formatCode="0.00">
                  <c:v>1.2266524220256563</c:v>
                </c:pt>
                <c:pt idx="56" formatCode="0.00">
                  <c:v>1.2286771480475647</c:v>
                </c:pt>
                <c:pt idx="57" formatCode="0.00">
                  <c:v>1.2307312953783833</c:v>
                </c:pt>
                <c:pt idx="58" formatCode="0.00">
                  <c:v>1.2328468313143741</c:v>
                </c:pt>
                <c:pt idx="59" formatCode="0.00">
                  <c:v>1.2349584012977783</c:v>
                </c:pt>
                <c:pt idx="60" formatCode="0.00">
                  <c:v>1.2371325429506139</c:v>
                </c:pt>
                <c:pt idx="61" formatCode="0.00">
                  <c:v>1.2393482036371934</c:v>
                </c:pt>
                <c:pt idx="62" formatCode="0.00">
                  <c:v>1.2393482036371934</c:v>
                </c:pt>
                <c:pt idx="63" formatCode="0.00">
                  <c:v>1.2393482036371934</c:v>
                </c:pt>
                <c:pt idx="64" formatCode="0.00">
                  <c:v>1.2393482036371937</c:v>
                </c:pt>
                <c:pt idx="65" formatCode="0.00">
                  <c:v>1.2393482036371934</c:v>
                </c:pt>
                <c:pt idx="66" formatCode="0.00">
                  <c:v>1.2393482036371934</c:v>
                </c:pt>
                <c:pt idx="67" formatCode="0.00">
                  <c:v>1.2393482036371934</c:v>
                </c:pt>
                <c:pt idx="68" formatCode="0.00">
                  <c:v>1.2393482036371934</c:v>
                </c:pt>
                <c:pt idx="69" formatCode="0.00">
                  <c:v>1.2393482036371934</c:v>
                </c:pt>
                <c:pt idx="70" formatCode="0.00">
                  <c:v>1.2393482036371934</c:v>
                </c:pt>
                <c:pt idx="71" formatCode="0.00">
                  <c:v>1.2393482036371934</c:v>
                </c:pt>
                <c:pt idx="72" formatCode="0.00">
                  <c:v>1.2393482036371934</c:v>
                </c:pt>
                <c:pt idx="73" formatCode="0.00">
                  <c:v>1.2393482036371934</c:v>
                </c:pt>
                <c:pt idx="74" formatCode="0.00">
                  <c:v>1.2393482036371934</c:v>
                </c:pt>
                <c:pt idx="75" formatCode="0.00">
                  <c:v>1.2393482036371934</c:v>
                </c:pt>
              </c:numCache>
            </c:numRef>
          </c:val>
          <c:smooth val="0"/>
          <c:extLst>
            <c:ext xmlns:c16="http://schemas.microsoft.com/office/drawing/2014/chart" uri="{C3380CC4-5D6E-409C-BE32-E72D297353CC}">
              <c16:uniqueId val="{00000003-A4E2-4B5E-BE73-7EB6E45CEAAF}"/>
            </c:ext>
          </c:extLst>
        </c:ser>
        <c:ser>
          <c:idx val="1"/>
          <c:order val="1"/>
          <c:tx>
            <c:strRef>
              <c:f>'Data for Graph D'!$AS$2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D'!$AS$3:$AS$78</c:f>
              <c:numCache>
                <c:formatCode>General</c:formatCode>
                <c:ptCount val="76"/>
                <c:pt idx="0">
                  <c:v>0.54183000000000003</c:v>
                </c:pt>
                <c:pt idx="1">
                  <c:v>0.58791000000000004</c:v>
                </c:pt>
                <c:pt idx="2">
                  <c:v>0.59223000000000003</c:v>
                </c:pt>
                <c:pt idx="3">
                  <c:v>0.58923999999999999</c:v>
                </c:pt>
                <c:pt idx="4">
                  <c:v>0.58426</c:v>
                </c:pt>
                <c:pt idx="5">
                  <c:v>0.56281999999999999</c:v>
                </c:pt>
                <c:pt idx="6">
                  <c:v>0.57694000000000001</c:v>
                </c:pt>
                <c:pt idx="7">
                  <c:v>0.59071999999999991</c:v>
                </c:pt>
                <c:pt idx="8">
                  <c:v>0.60607999999999995</c:v>
                </c:pt>
                <c:pt idx="9">
                  <c:v>0.58623000000000003</c:v>
                </c:pt>
                <c:pt idx="10">
                  <c:v>0.57050000000000001</c:v>
                </c:pt>
                <c:pt idx="11">
                  <c:v>0.53486</c:v>
                </c:pt>
                <c:pt idx="12">
                  <c:v>0.52383999999999997</c:v>
                </c:pt>
                <c:pt idx="13">
                  <c:v>0.50844</c:v>
                </c:pt>
                <c:pt idx="14">
                  <c:v>0.52392000000000005</c:v>
                </c:pt>
                <c:pt idx="15">
                  <c:v>0.53607000000000005</c:v>
                </c:pt>
                <c:pt idx="16">
                  <c:v>0.52500999999999998</c:v>
                </c:pt>
                <c:pt idx="17">
                  <c:v>0.53711999999999993</c:v>
                </c:pt>
                <c:pt idx="18">
                  <c:v>0.53510000000000002</c:v>
                </c:pt>
                <c:pt idx="19">
                  <c:v>0.54496999999999995</c:v>
                </c:pt>
                <c:pt idx="20">
                  <c:v>0.56010000000000004</c:v>
                </c:pt>
                <c:pt idx="21">
                  <c:v>0.56378000000000006</c:v>
                </c:pt>
                <c:pt idx="22">
                  <c:v>0.54558000000000006</c:v>
                </c:pt>
                <c:pt idx="23">
                  <c:v>0.50126999999999999</c:v>
                </c:pt>
                <c:pt idx="24">
                  <c:v>0.52691999999999994</c:v>
                </c:pt>
                <c:pt idx="25">
                  <c:v>0.52946000000000004</c:v>
                </c:pt>
                <c:pt idx="26">
                  <c:v>0.57108000000000003</c:v>
                </c:pt>
                <c:pt idx="27">
                  <c:v>0.54016999999999993</c:v>
                </c:pt>
                <c:pt idx="28">
                  <c:v>0.51856999999999998</c:v>
                </c:pt>
                <c:pt idx="29">
                  <c:v>0.51066</c:v>
                </c:pt>
                <c:pt idx="30">
                  <c:v>0.52917999999999998</c:v>
                </c:pt>
                <c:pt idx="31">
                  <c:v>0.50722</c:v>
                </c:pt>
                <c:pt idx="32">
                  <c:v>0.50155000000000005</c:v>
                </c:pt>
                <c:pt idx="33">
                  <c:v>0.50122</c:v>
                </c:pt>
                <c:pt idx="34">
                  <c:v>0.48447000000000007</c:v>
                </c:pt>
                <c:pt idx="35">
                  <c:v>0.47654999999999997</c:v>
                </c:pt>
                <c:pt idx="36">
                  <c:v>0.45941999999999994</c:v>
                </c:pt>
                <c:pt idx="37">
                  <c:v>0.46572999999999998</c:v>
                </c:pt>
                <c:pt idx="38">
                  <c:v>0.47289000000000003</c:v>
                </c:pt>
                <c:pt idx="39">
                  <c:v>0.46506999999999998</c:v>
                </c:pt>
                <c:pt idx="40">
                  <c:v>0.48232999999999998</c:v>
                </c:pt>
                <c:pt idx="41" formatCode="0.00">
                  <c:v>0.43622344171357297</c:v>
                </c:pt>
                <c:pt idx="42" formatCode="0.00">
                  <c:v>0.43582897100898688</c:v>
                </c:pt>
                <c:pt idx="43" formatCode="0.00">
                  <c:v>0.43538566486976293</c:v>
                </c:pt>
                <c:pt idx="44" formatCode="0.00">
                  <c:v>0.4348689631601132</c:v>
                </c:pt>
                <c:pt idx="45" formatCode="0.00">
                  <c:v>0.43427945720968197</c:v>
                </c:pt>
                <c:pt idx="46" formatCode="0.00">
                  <c:v>0.43360572689388877</c:v>
                </c:pt>
                <c:pt idx="47" formatCode="0.00">
                  <c:v>0.43286686030685373</c:v>
                </c:pt>
                <c:pt idx="48" formatCode="0.00">
                  <c:v>0.43200133327840634</c:v>
                </c:pt>
                <c:pt idx="49" formatCode="0.00">
                  <c:v>0.43105692997731576</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c:ext xmlns:c16="http://schemas.microsoft.com/office/drawing/2014/chart" uri="{C3380CC4-5D6E-409C-BE32-E72D297353CC}">
              <c16:uniqueId val="{00000004-A4E2-4B5E-BE73-7EB6E45CEAAF}"/>
            </c:ext>
          </c:extLst>
        </c:ser>
        <c:ser>
          <c:idx val="2"/>
          <c:order val="2"/>
          <c:tx>
            <c:strRef>
              <c:f>'Data for Graph D'!$AT$2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D'!$AT$3:$AT$78</c:f>
              <c:numCache>
                <c:formatCode>General</c:formatCode>
                <c:ptCount val="76"/>
                <c:pt idx="0">
                  <c:v>0.35576000000000002</c:v>
                </c:pt>
                <c:pt idx="1">
                  <c:v>0.38435000000000002</c:v>
                </c:pt>
                <c:pt idx="2">
                  <c:v>0.40194000000000002</c:v>
                </c:pt>
                <c:pt idx="3">
                  <c:v>0.40860999999999997</c:v>
                </c:pt>
                <c:pt idx="4">
                  <c:v>0.40533000000000002</c:v>
                </c:pt>
                <c:pt idx="5">
                  <c:v>0.40765000000000001</c:v>
                </c:pt>
                <c:pt idx="6">
                  <c:v>0.41177000000000002</c:v>
                </c:pt>
                <c:pt idx="7">
                  <c:v>0.39988000000000001</c:v>
                </c:pt>
                <c:pt idx="8">
                  <c:v>0.39573000000000003</c:v>
                </c:pt>
                <c:pt idx="9">
                  <c:v>0.40497</c:v>
                </c:pt>
                <c:pt idx="10">
                  <c:v>0.40761000000000003</c:v>
                </c:pt>
                <c:pt idx="11">
                  <c:v>0.39918999999999993</c:v>
                </c:pt>
                <c:pt idx="12">
                  <c:v>0.40223000000000003</c:v>
                </c:pt>
                <c:pt idx="13">
                  <c:v>0.40993000000000002</c:v>
                </c:pt>
                <c:pt idx="14">
                  <c:v>0.40876000000000001</c:v>
                </c:pt>
                <c:pt idx="15">
                  <c:v>0.40365000000000001</c:v>
                </c:pt>
                <c:pt idx="16">
                  <c:v>0.39088999999999996</c:v>
                </c:pt>
                <c:pt idx="17">
                  <c:v>0.39454</c:v>
                </c:pt>
                <c:pt idx="18">
                  <c:v>0.39626</c:v>
                </c:pt>
                <c:pt idx="19">
                  <c:v>0.40759999999999996</c:v>
                </c:pt>
                <c:pt idx="20">
                  <c:v>0.42391000000000001</c:v>
                </c:pt>
                <c:pt idx="21">
                  <c:v>0.43033000000000005</c:v>
                </c:pt>
                <c:pt idx="22">
                  <c:v>0.42976000000000003</c:v>
                </c:pt>
                <c:pt idx="23">
                  <c:v>0.42157</c:v>
                </c:pt>
                <c:pt idx="24">
                  <c:v>0.39395000000000002</c:v>
                </c:pt>
                <c:pt idx="25">
                  <c:v>0.37684000000000001</c:v>
                </c:pt>
                <c:pt idx="26">
                  <c:v>0.36482999999999999</c:v>
                </c:pt>
                <c:pt idx="27">
                  <c:v>0.36495</c:v>
                </c:pt>
                <c:pt idx="28">
                  <c:v>0.35236999999999996</c:v>
                </c:pt>
                <c:pt idx="29">
                  <c:v>0.36881999999999998</c:v>
                </c:pt>
                <c:pt idx="30">
                  <c:v>0.36648000000000003</c:v>
                </c:pt>
                <c:pt idx="31">
                  <c:v>0.37298000000000003</c:v>
                </c:pt>
                <c:pt idx="32">
                  <c:v>0.36068</c:v>
                </c:pt>
                <c:pt idx="33">
                  <c:v>0.36797999999999997</c:v>
                </c:pt>
                <c:pt idx="34">
                  <c:v>0.34994999999999998</c:v>
                </c:pt>
                <c:pt idx="35">
                  <c:v>0.32843</c:v>
                </c:pt>
                <c:pt idx="36">
                  <c:v>0.34010999999999997</c:v>
                </c:pt>
                <c:pt idx="37">
                  <c:v>0.33975</c:v>
                </c:pt>
                <c:pt idx="38">
                  <c:v>0.32640999999999998</c:v>
                </c:pt>
                <c:pt idx="39">
                  <c:v>0.32984000000000002</c:v>
                </c:pt>
                <c:pt idx="40">
                  <c:v>0.33467000000000002</c:v>
                </c:pt>
                <c:pt idx="41" formatCode="0.00">
                  <c:v>0.4116760978299645</c:v>
                </c:pt>
                <c:pt idx="42" formatCode="0.00">
                  <c:v>0.41394790492536937</c:v>
                </c:pt>
                <c:pt idx="43" formatCode="0.00">
                  <c:v>0.41618793199280241</c:v>
                </c:pt>
                <c:pt idx="44" formatCode="0.00">
                  <c:v>0.41837181568258136</c:v>
                </c:pt>
                <c:pt idx="45" formatCode="0.00">
                  <c:v>0.42049892548815654</c:v>
                </c:pt>
                <c:pt idx="46" formatCode="0.00">
                  <c:v>0.4225569221645894</c:v>
                </c:pt>
                <c:pt idx="47" formatCode="0.00">
                  <c:v>0.42456308343278126</c:v>
                </c:pt>
                <c:pt idx="48" formatCode="0.00">
                  <c:v>0.42645557218303609</c:v>
                </c:pt>
                <c:pt idx="49" formatCode="0.00">
                  <c:v>0.4282795649449328</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c:ext xmlns:c16="http://schemas.microsoft.com/office/drawing/2014/chart" uri="{C3380CC4-5D6E-409C-BE32-E72D297353CC}">
              <c16:uniqueId val="{00000005-A4E2-4B5E-BE73-7EB6E45CEAAF}"/>
            </c:ext>
          </c:extLst>
        </c:ser>
        <c:ser>
          <c:idx val="3"/>
          <c:order val="3"/>
          <c:tx>
            <c:strRef>
              <c:f>'Data for Graph D'!$AU$2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D'!$AU$3:$AU$78</c:f>
              <c:numCache>
                <c:formatCode>General</c:formatCode>
                <c:ptCount val="76"/>
                <c:pt idx="0">
                  <c:v>0.42050999999999999</c:v>
                </c:pt>
                <c:pt idx="1">
                  <c:v>0.36584</c:v>
                </c:pt>
                <c:pt idx="2">
                  <c:v>0.34627999999999998</c:v>
                </c:pt>
                <c:pt idx="3">
                  <c:v>0.33437</c:v>
                </c:pt>
                <c:pt idx="4">
                  <c:v>0.36464000000000002</c:v>
                </c:pt>
                <c:pt idx="5">
                  <c:v>0.39374999999999999</c:v>
                </c:pt>
                <c:pt idx="6">
                  <c:v>0.39465000000000006</c:v>
                </c:pt>
                <c:pt idx="7">
                  <c:v>0.39012999999999998</c:v>
                </c:pt>
                <c:pt idx="8">
                  <c:v>0.41158999999999996</c:v>
                </c:pt>
                <c:pt idx="9">
                  <c:v>0.40416000000000002</c:v>
                </c:pt>
                <c:pt idx="10">
                  <c:v>0.40207999999999999</c:v>
                </c:pt>
                <c:pt idx="11">
                  <c:v>0.41394999999999998</c:v>
                </c:pt>
                <c:pt idx="12">
                  <c:v>0.41120999999999996</c:v>
                </c:pt>
                <c:pt idx="13">
                  <c:v>0.39383999999999997</c:v>
                </c:pt>
                <c:pt idx="14">
                  <c:v>0.36259000000000002</c:v>
                </c:pt>
                <c:pt idx="15">
                  <c:v>0.36730999999999997</c:v>
                </c:pt>
                <c:pt idx="16">
                  <c:v>0.37569000000000002</c:v>
                </c:pt>
                <c:pt idx="17">
                  <c:v>0.40413000000000004</c:v>
                </c:pt>
                <c:pt idx="18">
                  <c:v>0.42157</c:v>
                </c:pt>
                <c:pt idx="19">
                  <c:v>0.42427999999999999</c:v>
                </c:pt>
                <c:pt idx="20">
                  <c:v>0.46984000000000004</c:v>
                </c:pt>
                <c:pt idx="21">
                  <c:v>0.49040000000000006</c:v>
                </c:pt>
                <c:pt idx="22">
                  <c:v>0.48830999999999997</c:v>
                </c:pt>
                <c:pt idx="23">
                  <c:v>0.49459999999999998</c:v>
                </c:pt>
                <c:pt idx="24">
                  <c:v>0.47905999999999999</c:v>
                </c:pt>
                <c:pt idx="25">
                  <c:v>0.49620000000000003</c:v>
                </c:pt>
                <c:pt idx="26">
                  <c:v>0.50083</c:v>
                </c:pt>
                <c:pt idx="27">
                  <c:v>0.52417000000000002</c:v>
                </c:pt>
                <c:pt idx="28">
                  <c:v>0.54349000000000003</c:v>
                </c:pt>
                <c:pt idx="29">
                  <c:v>0.53924000000000005</c:v>
                </c:pt>
                <c:pt idx="30">
                  <c:v>0.53532000000000002</c:v>
                </c:pt>
                <c:pt idx="31">
                  <c:v>0.55010999999999999</c:v>
                </c:pt>
                <c:pt idx="32">
                  <c:v>0.54015000000000002</c:v>
                </c:pt>
                <c:pt idx="33">
                  <c:v>0.52146000000000003</c:v>
                </c:pt>
                <c:pt idx="34">
                  <c:v>0.53937000000000002</c:v>
                </c:pt>
                <c:pt idx="35">
                  <c:v>0.55446000000000006</c:v>
                </c:pt>
                <c:pt idx="36">
                  <c:v>0.53391</c:v>
                </c:pt>
                <c:pt idx="37">
                  <c:v>0.51649</c:v>
                </c:pt>
                <c:pt idx="38">
                  <c:v>0.49604000000000004</c:v>
                </c:pt>
                <c:pt idx="39">
                  <c:v>0.49585999999999997</c:v>
                </c:pt>
                <c:pt idx="40">
                  <c:v>0.49957999999999997</c:v>
                </c:pt>
                <c:pt idx="41" formatCode="0.00">
                  <c:v>0.64576655277847272</c:v>
                </c:pt>
                <c:pt idx="42" formatCode="0.00">
                  <c:v>0.64876519989051307</c:v>
                </c:pt>
                <c:pt idx="43" formatCode="0.00">
                  <c:v>0.65171093885894849</c:v>
                </c:pt>
                <c:pt idx="44" formatCode="0.00">
                  <c:v>0.65456580591970004</c:v>
                </c:pt>
                <c:pt idx="45" formatCode="0.00">
                  <c:v>0.65732906600783403</c:v>
                </c:pt>
                <c:pt idx="46" formatCode="0.00">
                  <c:v>0.65998169714924226</c:v>
                </c:pt>
                <c:pt idx="47" formatCode="0.00">
                  <c:v>0.66255095897223382</c:v>
                </c:pt>
                <c:pt idx="48" formatCode="0.00">
                  <c:v>0.66494065870293628</c:v>
                </c:pt>
                <c:pt idx="49" formatCode="0.00">
                  <c:v>0.66722164412964713</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0.67806575722290563</c:v>
                </c:pt>
                <c:pt idx="59" formatCode="0.00">
                  <c:v>0.67922712071377811</c:v>
                </c:pt>
                <c:pt idx="60" formatCode="0.00">
                  <c:v>0.68042289862283778</c:v>
                </c:pt>
                <c:pt idx="61" formatCode="0.00">
                  <c:v>0.68164151200045642</c:v>
                </c:pt>
                <c:pt idx="62" formatCode="0.00">
                  <c:v>0.68164151200045642</c:v>
                </c:pt>
                <c:pt idx="63" formatCode="0.00">
                  <c:v>0.68164151200045642</c:v>
                </c:pt>
                <c:pt idx="64" formatCode="0.00">
                  <c:v>0.68164151200045653</c:v>
                </c:pt>
                <c:pt idx="65" formatCode="0.00">
                  <c:v>0.68164151200045642</c:v>
                </c:pt>
                <c:pt idx="66" formatCode="0.00">
                  <c:v>0.68164151200045642</c:v>
                </c:pt>
                <c:pt idx="67" formatCode="0.00">
                  <c:v>0.68164151200045642</c:v>
                </c:pt>
                <c:pt idx="68" formatCode="0.00">
                  <c:v>0.68164151200045642</c:v>
                </c:pt>
                <c:pt idx="69" formatCode="0.00">
                  <c:v>0.68164151200045642</c:v>
                </c:pt>
                <c:pt idx="70" formatCode="0.00">
                  <c:v>0.68164151200045642</c:v>
                </c:pt>
                <c:pt idx="71" formatCode="0.00">
                  <c:v>0.68164151200045642</c:v>
                </c:pt>
                <c:pt idx="72" formatCode="0.00">
                  <c:v>0.68164151200045642</c:v>
                </c:pt>
                <c:pt idx="73" formatCode="0.00">
                  <c:v>0.68164151200045642</c:v>
                </c:pt>
                <c:pt idx="74" formatCode="0.00">
                  <c:v>0.68164151200045642</c:v>
                </c:pt>
                <c:pt idx="75" formatCode="0.00">
                  <c:v>0.68164151200045642</c:v>
                </c:pt>
              </c:numCache>
            </c:numRef>
          </c:val>
          <c:smooth val="0"/>
          <c:extLst>
            <c:ext xmlns:c16="http://schemas.microsoft.com/office/drawing/2014/chart" uri="{C3380CC4-5D6E-409C-BE32-E72D297353CC}">
              <c16:uniqueId val="{00000006-A4E2-4B5E-BE73-7EB6E45CEAAF}"/>
            </c:ext>
          </c:extLst>
        </c:ser>
        <c:ser>
          <c:idx val="4"/>
          <c:order val="4"/>
          <c:tx>
            <c:strRef>
              <c:f>'Data for Graph D'!$AV$2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D'!$AV$3:$AV$78</c:f>
              <c:numCache>
                <c:formatCode>General</c:formatCode>
                <c:ptCount val="76"/>
                <c:pt idx="0">
                  <c:v>0.55249000000000004</c:v>
                </c:pt>
                <c:pt idx="1">
                  <c:v>0.54164000000000001</c:v>
                </c:pt>
                <c:pt idx="2">
                  <c:v>0.53398000000000001</c:v>
                </c:pt>
                <c:pt idx="3">
                  <c:v>0.55357999999999996</c:v>
                </c:pt>
                <c:pt idx="4">
                  <c:v>0.56181999999999999</c:v>
                </c:pt>
                <c:pt idx="5">
                  <c:v>0.53366999999999998</c:v>
                </c:pt>
                <c:pt idx="6">
                  <c:v>0.54078000000000004</c:v>
                </c:pt>
                <c:pt idx="7">
                  <c:v>0.52537</c:v>
                </c:pt>
                <c:pt idx="8">
                  <c:v>0.51295000000000002</c:v>
                </c:pt>
                <c:pt idx="9">
                  <c:v>0.50377000000000005</c:v>
                </c:pt>
                <c:pt idx="10">
                  <c:v>0.49268999999999996</c:v>
                </c:pt>
                <c:pt idx="11">
                  <c:v>0.49586999999999998</c:v>
                </c:pt>
                <c:pt idx="12">
                  <c:v>0.49198999999999998</c:v>
                </c:pt>
                <c:pt idx="13">
                  <c:v>0.45938000000000001</c:v>
                </c:pt>
                <c:pt idx="14">
                  <c:v>0.44335000000000002</c:v>
                </c:pt>
                <c:pt idx="15">
                  <c:v>0.42411000000000004</c:v>
                </c:pt>
                <c:pt idx="16">
                  <c:v>0.43108000000000002</c:v>
                </c:pt>
                <c:pt idx="17">
                  <c:v>0.42173999999999995</c:v>
                </c:pt>
                <c:pt idx="18">
                  <c:v>0.41428999999999999</c:v>
                </c:pt>
                <c:pt idx="19">
                  <c:v>0.39749000000000001</c:v>
                </c:pt>
                <c:pt idx="20">
                  <c:v>0.38512000000000002</c:v>
                </c:pt>
                <c:pt idx="21">
                  <c:v>0.44817000000000001</c:v>
                </c:pt>
                <c:pt idx="22">
                  <c:v>0.45935000000000004</c:v>
                </c:pt>
                <c:pt idx="23">
                  <c:v>0.47819000000000006</c:v>
                </c:pt>
                <c:pt idx="24">
                  <c:v>0.48547000000000001</c:v>
                </c:pt>
                <c:pt idx="25">
                  <c:v>0.49071999999999993</c:v>
                </c:pt>
                <c:pt idx="26">
                  <c:v>0.48805999999999999</c:v>
                </c:pt>
                <c:pt idx="27">
                  <c:v>0.48480000000000001</c:v>
                </c:pt>
                <c:pt idx="28">
                  <c:v>0.48732999999999999</c:v>
                </c:pt>
                <c:pt idx="29">
                  <c:v>0.48824000000000001</c:v>
                </c:pt>
                <c:pt idx="30">
                  <c:v>0.49252000000000001</c:v>
                </c:pt>
                <c:pt idx="31">
                  <c:v>0.49401</c:v>
                </c:pt>
                <c:pt idx="32">
                  <c:v>0.48757</c:v>
                </c:pt>
                <c:pt idx="33">
                  <c:v>0.48837000000000003</c:v>
                </c:pt>
                <c:pt idx="34">
                  <c:v>0.49040999999999996</c:v>
                </c:pt>
                <c:pt idx="35">
                  <c:v>0.50056999999999996</c:v>
                </c:pt>
                <c:pt idx="36">
                  <c:v>0.49963000000000002</c:v>
                </c:pt>
                <c:pt idx="37">
                  <c:v>0.50914000000000004</c:v>
                </c:pt>
                <c:pt idx="38">
                  <c:v>0.54627000000000003</c:v>
                </c:pt>
                <c:pt idx="39">
                  <c:v>0.55900000000000005</c:v>
                </c:pt>
                <c:pt idx="40">
                  <c:v>0.58235999999999999</c:v>
                </c:pt>
                <c:pt idx="41" formatCode="0.00">
                  <c:v>0.63802065353038928</c:v>
                </c:pt>
                <c:pt idx="42" formatCode="0.00">
                  <c:v>0.64186064296052547</c:v>
                </c:pt>
                <c:pt idx="43" formatCode="0.00">
                  <c:v>0.64565310607012882</c:v>
                </c:pt>
                <c:pt idx="44" formatCode="0.00">
                  <c:v>0.64936014119085483</c:v>
                </c:pt>
                <c:pt idx="45" formatCode="0.00">
                  <c:v>0.65298062770811116</c:v>
                </c:pt>
                <c:pt idx="46" formatCode="0.00">
                  <c:v>0.65649525361992622</c:v>
                </c:pt>
                <c:pt idx="47" formatCode="0.00">
                  <c:v>0.65993070729245507</c:v>
                </c:pt>
                <c:pt idx="48" formatCode="0.00">
                  <c:v>0.66319069720395052</c:v>
                </c:pt>
                <c:pt idx="49" formatCode="0.00">
                  <c:v>0.66634524830376918</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0.67806575722290574</c:v>
                </c:pt>
                <c:pt idx="59" formatCode="0.00">
                  <c:v>0.679227120713778</c:v>
                </c:pt>
                <c:pt idx="60" formatCode="0.00">
                  <c:v>0.68042289862283767</c:v>
                </c:pt>
                <c:pt idx="61" formatCode="0.00">
                  <c:v>0.68164151200045631</c:v>
                </c:pt>
                <c:pt idx="62" formatCode="0.00">
                  <c:v>0.68164151200045631</c:v>
                </c:pt>
                <c:pt idx="63" formatCode="0.00">
                  <c:v>0.68164151200045631</c:v>
                </c:pt>
                <c:pt idx="64" formatCode="0.00">
                  <c:v>0.68164151200045642</c:v>
                </c:pt>
                <c:pt idx="65" formatCode="0.00">
                  <c:v>0.68164151200045631</c:v>
                </c:pt>
                <c:pt idx="66" formatCode="0.00">
                  <c:v>0.68164151200045631</c:v>
                </c:pt>
                <c:pt idx="67" formatCode="0.00">
                  <c:v>0.68164151200045631</c:v>
                </c:pt>
                <c:pt idx="68" formatCode="0.00">
                  <c:v>0.68164151200045631</c:v>
                </c:pt>
                <c:pt idx="69" formatCode="0.00">
                  <c:v>0.68164151200045631</c:v>
                </c:pt>
                <c:pt idx="70" formatCode="0.00">
                  <c:v>0.68164151200045631</c:v>
                </c:pt>
                <c:pt idx="71" formatCode="0.00">
                  <c:v>0.68164151200045631</c:v>
                </c:pt>
                <c:pt idx="72" formatCode="0.00">
                  <c:v>0.68164151200045631</c:v>
                </c:pt>
                <c:pt idx="73" formatCode="0.00">
                  <c:v>0.68164151200045631</c:v>
                </c:pt>
                <c:pt idx="74" formatCode="0.00">
                  <c:v>0.68164151200045631</c:v>
                </c:pt>
                <c:pt idx="75" formatCode="0.00">
                  <c:v>0.68164151200045631</c:v>
                </c:pt>
              </c:numCache>
            </c:numRef>
          </c:val>
          <c:smooth val="0"/>
          <c:extLst>
            <c:ext xmlns:c16="http://schemas.microsoft.com/office/drawing/2014/chart" uri="{C3380CC4-5D6E-409C-BE32-E72D297353CC}">
              <c16:uniqueId val="{00000007-A4E2-4B5E-BE73-7EB6E45CEAAF}"/>
            </c:ext>
          </c:extLst>
        </c:ser>
        <c:ser>
          <c:idx val="5"/>
          <c:order val="5"/>
          <c:tx>
            <c:strRef>
              <c:f>'Data for Graph D'!$AW$2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D'!$AW$3:$AW$78</c:f>
              <c:numCache>
                <c:formatCode>General</c:formatCode>
                <c:ptCount val="76"/>
                <c:pt idx="0">
                  <c:v>0.55003000000000002</c:v>
                </c:pt>
                <c:pt idx="1">
                  <c:v>0.58292999999999995</c:v>
                </c:pt>
                <c:pt idx="2">
                  <c:v>0.69191000000000003</c:v>
                </c:pt>
                <c:pt idx="3">
                  <c:v>0.64301999999999992</c:v>
                </c:pt>
                <c:pt idx="4">
                  <c:v>0.60460000000000003</c:v>
                </c:pt>
                <c:pt idx="5">
                  <c:v>0.67987000000000009</c:v>
                </c:pt>
                <c:pt idx="6">
                  <c:v>0.69414999999999993</c:v>
                </c:pt>
                <c:pt idx="7">
                  <c:v>0.68923000000000001</c:v>
                </c:pt>
                <c:pt idx="8">
                  <c:v>0.68833999999999995</c:v>
                </c:pt>
                <c:pt idx="9">
                  <c:v>0.69210000000000005</c:v>
                </c:pt>
                <c:pt idx="10">
                  <c:v>0.73890999999999996</c:v>
                </c:pt>
                <c:pt idx="11">
                  <c:v>0.80437000000000003</c:v>
                </c:pt>
                <c:pt idx="12">
                  <c:v>0.69160999999999995</c:v>
                </c:pt>
                <c:pt idx="13">
                  <c:v>0.59928999999999999</c:v>
                </c:pt>
                <c:pt idx="14">
                  <c:v>0.64727999999999997</c:v>
                </c:pt>
                <c:pt idx="15">
                  <c:v>0.74755000000000005</c:v>
                </c:pt>
                <c:pt idx="16">
                  <c:v>0.68981999999999999</c:v>
                </c:pt>
                <c:pt idx="17">
                  <c:v>0.63933999999999991</c:v>
                </c:pt>
                <c:pt idx="18">
                  <c:v>0.64165000000000005</c:v>
                </c:pt>
                <c:pt idx="19">
                  <c:v>0.64681</c:v>
                </c:pt>
                <c:pt idx="20">
                  <c:v>0.68362000000000001</c:v>
                </c:pt>
                <c:pt idx="21">
                  <c:v>0.70962000000000003</c:v>
                </c:pt>
                <c:pt idx="22">
                  <c:v>0.73214000000000001</c:v>
                </c:pt>
                <c:pt idx="23">
                  <c:v>0.75011000000000005</c:v>
                </c:pt>
                <c:pt idx="24">
                  <c:v>0.95448000000000011</c:v>
                </c:pt>
                <c:pt idx="25">
                  <c:v>0.99950000000000006</c:v>
                </c:pt>
                <c:pt idx="26">
                  <c:v>0.90671000000000002</c:v>
                </c:pt>
                <c:pt idx="27">
                  <c:v>0.86531000000000002</c:v>
                </c:pt>
                <c:pt idx="28">
                  <c:v>0.89885000000000004</c:v>
                </c:pt>
                <c:pt idx="29">
                  <c:v>0.88701000000000008</c:v>
                </c:pt>
                <c:pt idx="30">
                  <c:v>0.91813999999999996</c:v>
                </c:pt>
                <c:pt idx="31">
                  <c:v>0.88471</c:v>
                </c:pt>
                <c:pt idx="32">
                  <c:v>0.85860999999999987</c:v>
                </c:pt>
                <c:pt idx="33">
                  <c:v>0.83970999999999996</c:v>
                </c:pt>
                <c:pt idx="34">
                  <c:v>0.92288999999999999</c:v>
                </c:pt>
                <c:pt idx="35">
                  <c:v>0.90956000000000004</c:v>
                </c:pt>
                <c:pt idx="36">
                  <c:v>0.92130000000000012</c:v>
                </c:pt>
                <c:pt idx="37">
                  <c:v>1.0024200000000001</c:v>
                </c:pt>
                <c:pt idx="38">
                  <c:v>0.98119999999999996</c:v>
                </c:pt>
                <c:pt idx="39">
                  <c:v>0.99482000000000004</c:v>
                </c:pt>
                <c:pt idx="40">
                  <c:v>1.00528</c:v>
                </c:pt>
                <c:pt idx="41" formatCode="0.00">
                  <c:v>0.76250294187667855</c:v>
                </c:pt>
                <c:pt idx="42" formatCode="0.00">
                  <c:v>0.76390381693489107</c:v>
                </c:pt>
                <c:pt idx="43" formatCode="0.00">
                  <c:v>0.7652306406947762</c:v>
                </c:pt>
                <c:pt idx="44" formatCode="0.00">
                  <c:v>0.76643954584949026</c:v>
                </c:pt>
                <c:pt idx="45" formatCode="0.00">
                  <c:v>0.76753062635226632</c:v>
                </c:pt>
                <c:pt idx="46" formatCode="0.00">
                  <c:v>0.76848268551676402</c:v>
                </c:pt>
                <c:pt idx="47" formatCode="0.00">
                  <c:v>0.76932850657977736</c:v>
                </c:pt>
                <c:pt idx="48" formatCode="0.00">
                  <c:v>0.76995756296001827</c:v>
                </c:pt>
                <c:pt idx="49" formatCode="0.00">
                  <c:v>0.77045344394022253</c:v>
                </c:pt>
                <c:pt idx="50" formatCode="0.00">
                  <c:v>0.77081545027425713</c:v>
                </c:pt>
                <c:pt idx="51" formatCode="0.00">
                  <c:v>0.77198684058143607</c:v>
                </c:pt>
                <c:pt idx="52" formatCode="0.00">
                  <c:v>0.77315727597159911</c:v>
                </c:pt>
                <c:pt idx="53" formatCode="0.00">
                  <c:v>0.77434752291936704</c:v>
                </c:pt>
                <c:pt idx="54" formatCode="0.00">
                  <c:v>0.77560551267169797</c:v>
                </c:pt>
                <c:pt idx="55" formatCode="0.00">
                  <c:v>0.77687986728291569</c:v>
                </c:pt>
                <c:pt idx="56" formatCode="0.00">
                  <c:v>0.77816219376345752</c:v>
                </c:pt>
                <c:pt idx="57" formatCode="0.00">
                  <c:v>0.7794631537396427</c:v>
                </c:pt>
                <c:pt idx="58" formatCode="0.00">
                  <c:v>0.78080299316577018</c:v>
                </c:pt>
                <c:pt idx="59" formatCode="0.00">
                  <c:v>0.78214032082192619</c:v>
                </c:pt>
                <c:pt idx="60" formatCode="0.00">
                  <c:v>0.78351727720205555</c:v>
                </c:pt>
                <c:pt idx="61" formatCode="0.00">
                  <c:v>0.78492052897022246</c:v>
                </c:pt>
                <c:pt idx="62" formatCode="0.00">
                  <c:v>0.78492052897022246</c:v>
                </c:pt>
                <c:pt idx="63" formatCode="0.00">
                  <c:v>0.78492052897022246</c:v>
                </c:pt>
                <c:pt idx="64" formatCode="0.00">
                  <c:v>0.78492052897022258</c:v>
                </c:pt>
                <c:pt idx="65" formatCode="0.00">
                  <c:v>0.78492052897022246</c:v>
                </c:pt>
                <c:pt idx="66" formatCode="0.00">
                  <c:v>0.78492052897022246</c:v>
                </c:pt>
                <c:pt idx="67" formatCode="0.00">
                  <c:v>0.78492052897022246</c:v>
                </c:pt>
                <c:pt idx="68" formatCode="0.00">
                  <c:v>0.78492052897022246</c:v>
                </c:pt>
                <c:pt idx="69" formatCode="0.00">
                  <c:v>0.78492052897022246</c:v>
                </c:pt>
                <c:pt idx="70" formatCode="0.00">
                  <c:v>0.78492052897022246</c:v>
                </c:pt>
                <c:pt idx="71" formatCode="0.00">
                  <c:v>0.78492052897022246</c:v>
                </c:pt>
                <c:pt idx="72" formatCode="0.00">
                  <c:v>0.78492052897022246</c:v>
                </c:pt>
                <c:pt idx="73" formatCode="0.00">
                  <c:v>0.78492052897022246</c:v>
                </c:pt>
                <c:pt idx="74" formatCode="0.00">
                  <c:v>0.78492052897022246</c:v>
                </c:pt>
                <c:pt idx="75" formatCode="0.00">
                  <c:v>0.78492052897022246</c:v>
                </c:pt>
              </c:numCache>
            </c:numRef>
          </c:val>
          <c:smooth val="0"/>
          <c:extLst>
            <c:ext xmlns:c16="http://schemas.microsoft.com/office/drawing/2014/chart" uri="{C3380CC4-5D6E-409C-BE32-E72D297353CC}">
              <c16:uniqueId val="{00000008-A4E2-4B5E-BE73-7EB6E45CEAAF}"/>
            </c:ext>
          </c:extLst>
        </c:ser>
        <c:dLbls>
          <c:showLegendKey val="0"/>
          <c:showVal val="0"/>
          <c:showCatName val="0"/>
          <c:showSerName val="0"/>
          <c:showPercent val="0"/>
          <c:showBubbleSize val="0"/>
        </c:dLbls>
        <c:marker val="1"/>
        <c:smooth val="0"/>
        <c:axId val="513528720"/>
        <c:axId val="513534208"/>
      </c:lineChart>
      <c:catAx>
        <c:axId val="513528720"/>
        <c:scaling>
          <c:orientation val="minMax"/>
        </c:scaling>
        <c:delete val="0"/>
        <c:axPos val="b"/>
        <c:numFmt formatCode="General" sourceLinked="0"/>
        <c:majorTickMark val="out"/>
        <c:minorTickMark val="none"/>
        <c:tickLblPos val="nextTo"/>
        <c:crossAx val="513534208"/>
        <c:crosses val="autoZero"/>
        <c:auto val="1"/>
        <c:lblAlgn val="ctr"/>
        <c:lblOffset val="100"/>
        <c:noMultiLvlLbl val="0"/>
      </c:catAx>
      <c:valAx>
        <c:axId val="513534208"/>
        <c:scaling>
          <c:orientation val="minMax"/>
          <c:max val="2.2000000000000002"/>
          <c:min val="0"/>
        </c:scaling>
        <c:delete val="0"/>
        <c:axPos val="l"/>
        <c:majorGridlines/>
        <c:numFmt formatCode="#,##0.0" sourceLinked="0"/>
        <c:majorTickMark val="out"/>
        <c:minorTickMark val="none"/>
        <c:tickLblPos val="nextTo"/>
        <c:crossAx val="513528720"/>
        <c:crosses val="autoZero"/>
        <c:crossBetween val="between"/>
        <c:majorUnit val="0.4"/>
      </c:valAx>
    </c:plotArea>
    <c:legend>
      <c:legendPos val="b"/>
      <c:legendEntry>
        <c:idx val="0"/>
        <c:delete val="1"/>
      </c:legendEntry>
      <c:layout>
        <c:manualLayout>
          <c:xMode val="edge"/>
          <c:yMode val="edge"/>
          <c:x val="0.15865465918556587"/>
          <c:y val="0.88260259920340145"/>
          <c:w val="0.69865853594647975"/>
          <c:h val="9.5834058478539236E-2"/>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Sask. Spending by type</a:t>
            </a:r>
            <a:r>
              <a:rPr lang="en-US" sz="1200" baseline="0"/>
              <a:t> of service</a:t>
            </a:r>
            <a:endParaRPr lang="en-US" sz="1200"/>
          </a:p>
        </c:rich>
      </c:tx>
      <c:layout>
        <c:manualLayout>
          <c:xMode val="edge"/>
          <c:yMode val="edge"/>
          <c:x val="0.2433209108529942"/>
          <c:y val="1.3816925734024179E-2"/>
        </c:manualLayout>
      </c:layout>
      <c:overlay val="0"/>
    </c:title>
    <c:autoTitleDeleted val="0"/>
    <c:plotArea>
      <c:layout>
        <c:manualLayout>
          <c:layoutTarget val="inner"/>
          <c:xMode val="edge"/>
          <c:yMode val="edge"/>
          <c:x val="6.9836380949618873E-2"/>
          <c:y val="0.12004324588960059"/>
          <c:w val="0.89712117477028075"/>
          <c:h val="0.66260436038460013"/>
        </c:manualLayout>
      </c:layout>
      <c:barChart>
        <c:barDir val="col"/>
        <c:grouping val="clustered"/>
        <c:varyColors val="0"/>
        <c:ser>
          <c:idx val="6"/>
          <c:order val="6"/>
          <c:tx>
            <c:strRef>
              <c:f>'Data for Graph D'!$BE$2</c:f>
              <c:strCache>
                <c:ptCount val="1"/>
                <c:pt idx="0">
                  <c:v>v</c:v>
                </c:pt>
              </c:strCache>
            </c:strRef>
          </c:tx>
          <c:invertIfNegative val="0"/>
          <c:dPt>
            <c:idx val="41"/>
            <c:invertIfNegative val="0"/>
            <c:bubble3D val="0"/>
            <c:spPr>
              <a:solidFill>
                <a:schemeClr val="tx1"/>
              </a:solidFill>
              <a:ln>
                <a:solidFill>
                  <a:schemeClr val="tx1"/>
                </a:solidFill>
              </a:ln>
            </c:spPr>
            <c:extLst>
              <c:ext xmlns:c16="http://schemas.microsoft.com/office/drawing/2014/chart" uri="{C3380CC4-5D6E-409C-BE32-E72D297353CC}">
                <c16:uniqueId val="{00000001-A2FB-4918-96B6-2FF67B811870}"/>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D'!$BE$3:$BE$78</c:f>
              <c:numCache>
                <c:formatCode>General</c:formatCode>
                <c:ptCount val="76"/>
                <c:pt idx="41" formatCode="0.000">
                  <c:v>1.8</c:v>
                </c:pt>
              </c:numCache>
            </c:numRef>
          </c:val>
          <c:extLst>
            <c:ext xmlns:c16="http://schemas.microsoft.com/office/drawing/2014/chart" uri="{C3380CC4-5D6E-409C-BE32-E72D297353CC}">
              <c16:uniqueId val="{00000002-A2FB-4918-96B6-2FF67B811870}"/>
            </c:ext>
          </c:extLst>
        </c:ser>
        <c:dLbls>
          <c:showLegendKey val="0"/>
          <c:showVal val="0"/>
          <c:showCatName val="0"/>
          <c:showSerName val="0"/>
          <c:showPercent val="0"/>
          <c:showBubbleSize val="0"/>
        </c:dLbls>
        <c:gapWidth val="365"/>
        <c:axId val="513538912"/>
        <c:axId val="513539696"/>
      </c:barChart>
      <c:lineChart>
        <c:grouping val="standard"/>
        <c:varyColors val="0"/>
        <c:ser>
          <c:idx val="0"/>
          <c:order val="0"/>
          <c:tx>
            <c:strRef>
              <c:f>'Data for Graph D'!$AY$2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D'!$AY$3:$AY$78</c:f>
              <c:numCache>
                <c:formatCode>General</c:formatCode>
                <c:ptCount val="76"/>
                <c:pt idx="0">
                  <c:v>1.56155</c:v>
                </c:pt>
                <c:pt idx="1">
                  <c:v>1.65625</c:v>
                </c:pt>
                <c:pt idx="2">
                  <c:v>1.6880300000000001</c:v>
                </c:pt>
                <c:pt idx="3">
                  <c:v>1.6093</c:v>
                </c:pt>
                <c:pt idx="4">
                  <c:v>1.55871</c:v>
                </c:pt>
                <c:pt idx="5">
                  <c:v>1.575</c:v>
                </c:pt>
                <c:pt idx="6">
                  <c:v>1.4834399999999999</c:v>
                </c:pt>
                <c:pt idx="7">
                  <c:v>1.4616799999999999</c:v>
                </c:pt>
                <c:pt idx="8">
                  <c:v>1.4518800000000001</c:v>
                </c:pt>
                <c:pt idx="9">
                  <c:v>1.4231199999999999</c:v>
                </c:pt>
                <c:pt idx="10">
                  <c:v>1.3771800000000001</c:v>
                </c:pt>
                <c:pt idx="11">
                  <c:v>1.3466199999999999</c:v>
                </c:pt>
                <c:pt idx="12">
                  <c:v>1.2795700000000001</c:v>
                </c:pt>
                <c:pt idx="13">
                  <c:v>1.2401900000000001</c:v>
                </c:pt>
                <c:pt idx="14">
                  <c:v>1.2305600000000001</c:v>
                </c:pt>
                <c:pt idx="15">
                  <c:v>1.2400800000000001</c:v>
                </c:pt>
                <c:pt idx="16">
                  <c:v>1.1872799999999999</c:v>
                </c:pt>
                <c:pt idx="17">
                  <c:v>1.10202</c:v>
                </c:pt>
                <c:pt idx="18">
                  <c:v>1.0269999999999999</c:v>
                </c:pt>
                <c:pt idx="19">
                  <c:v>0.94642000000000004</c:v>
                </c:pt>
                <c:pt idx="20">
                  <c:v>0.89347999999999994</c:v>
                </c:pt>
                <c:pt idx="21">
                  <c:v>0.89780999999999989</c:v>
                </c:pt>
                <c:pt idx="22">
                  <c:v>0.87831999999999999</c:v>
                </c:pt>
                <c:pt idx="23">
                  <c:v>0.88156000000000001</c:v>
                </c:pt>
                <c:pt idx="24">
                  <c:v>0.89744000000000002</c:v>
                </c:pt>
                <c:pt idx="25">
                  <c:v>0.89058000000000004</c:v>
                </c:pt>
                <c:pt idx="26">
                  <c:v>0.89998999999999996</c:v>
                </c:pt>
                <c:pt idx="27">
                  <c:v>0.91120000000000001</c:v>
                </c:pt>
                <c:pt idx="28">
                  <c:v>0.86899999999999999</c:v>
                </c:pt>
                <c:pt idx="29">
                  <c:v>0.85629999999999995</c:v>
                </c:pt>
                <c:pt idx="30">
                  <c:v>0.86814000000000002</c:v>
                </c:pt>
                <c:pt idx="31">
                  <c:v>0.88</c:v>
                </c:pt>
                <c:pt idx="32">
                  <c:v>0.89120999999999995</c:v>
                </c:pt>
                <c:pt idx="33">
                  <c:v>0.90478999999999998</c:v>
                </c:pt>
                <c:pt idx="34">
                  <c:v>0.91427000000000003</c:v>
                </c:pt>
                <c:pt idx="35">
                  <c:v>0.94196999999999997</c:v>
                </c:pt>
                <c:pt idx="36">
                  <c:v>0.95247000000000004</c:v>
                </c:pt>
                <c:pt idx="37">
                  <c:v>0.9738500000000001</c:v>
                </c:pt>
                <c:pt idx="38">
                  <c:v>0.98563999999999996</c:v>
                </c:pt>
                <c:pt idx="39">
                  <c:v>0.98331999999999997</c:v>
                </c:pt>
                <c:pt idx="40">
                  <c:v>0.97999000000000003</c:v>
                </c:pt>
                <c:pt idx="41" formatCode="0.00">
                  <c:v>1.0141336152250722</c:v>
                </c:pt>
                <c:pt idx="42" formatCode="0.00">
                  <c:v>1.015794573796772</c:v>
                </c:pt>
                <c:pt idx="43" formatCode="0.00">
                  <c:v>1.0168609438698653</c:v>
                </c:pt>
                <c:pt idx="44" formatCode="0.00">
                  <c:v>1.0172638363477029</c:v>
                </c:pt>
                <c:pt idx="45" formatCode="0.00">
                  <c:v>1.0170058621171494</c:v>
                </c:pt>
                <c:pt idx="46" formatCode="0.00">
                  <c:v>1.0161473466652813</c:v>
                </c:pt>
                <c:pt idx="47" formatCode="0.00">
                  <c:v>1.014566140150654</c:v>
                </c:pt>
                <c:pt idx="48" formatCode="0.00">
                  <c:v>1.0122658007076788</c:v>
                </c:pt>
                <c:pt idx="49" formatCode="0.00">
                  <c:v>1.0093737998286552</c:v>
                </c:pt>
                <c:pt idx="50" formatCode="0.00">
                  <c:v>1.0058945742171348</c:v>
                </c:pt>
                <c:pt idx="51" formatCode="0.00">
                  <c:v>1.0039695697145299</c:v>
                </c:pt>
                <c:pt idx="52" formatCode="0.00">
                  <c:v>1.0020877017595964</c:v>
                </c:pt>
                <c:pt idx="53" formatCode="0.00">
                  <c:v>1.0002737853733652</c:v>
                </c:pt>
                <c:pt idx="54" formatCode="0.00">
                  <c:v>0.99844287119963593</c:v>
                </c:pt>
                <c:pt idx="55" formatCode="0.00">
                  <c:v>0.99659514209280819</c:v>
                </c:pt>
                <c:pt idx="56" formatCode="0.00">
                  <c:v>0.9947973209632609</c:v>
                </c:pt>
                <c:pt idx="57" formatCode="0.00">
                  <c:v>0.99306107447018077</c:v>
                </c:pt>
                <c:pt idx="58" formatCode="0.00">
                  <c:v>0.99134742230326101</c:v>
                </c:pt>
                <c:pt idx="59" formatCode="0.00">
                  <c:v>0.98966586445229454</c:v>
                </c:pt>
                <c:pt idx="60" formatCode="0.00">
                  <c:v>0.98800653845926367</c:v>
                </c:pt>
                <c:pt idx="61" formatCode="0.00">
                  <c:v>0.98635251035219351</c:v>
                </c:pt>
                <c:pt idx="62" formatCode="0.00">
                  <c:v>0.98635251035219307</c:v>
                </c:pt>
                <c:pt idx="63" formatCode="0.00">
                  <c:v>0.98635251035219351</c:v>
                </c:pt>
                <c:pt idx="64" formatCode="0.00">
                  <c:v>0.98635251035219351</c:v>
                </c:pt>
                <c:pt idx="65" formatCode="0.00">
                  <c:v>0.98635251035219351</c:v>
                </c:pt>
                <c:pt idx="66" formatCode="0.00">
                  <c:v>0.98635251035219351</c:v>
                </c:pt>
                <c:pt idx="67" formatCode="0.00">
                  <c:v>0.98635251035219373</c:v>
                </c:pt>
                <c:pt idx="68" formatCode="0.00">
                  <c:v>0.98635251035219373</c:v>
                </c:pt>
                <c:pt idx="69" formatCode="0.00">
                  <c:v>0.98635251035219329</c:v>
                </c:pt>
                <c:pt idx="70" formatCode="0.00">
                  <c:v>0.98635251035219351</c:v>
                </c:pt>
                <c:pt idx="71" formatCode="0.00">
                  <c:v>0.98635251035219351</c:v>
                </c:pt>
                <c:pt idx="72" formatCode="0.00">
                  <c:v>0.98635251035219329</c:v>
                </c:pt>
                <c:pt idx="73" formatCode="0.00">
                  <c:v>0.98635251035219351</c:v>
                </c:pt>
                <c:pt idx="74" formatCode="0.00">
                  <c:v>0.98635251035219373</c:v>
                </c:pt>
                <c:pt idx="75" formatCode="0.00">
                  <c:v>0.98635251035219329</c:v>
                </c:pt>
              </c:numCache>
            </c:numRef>
          </c:val>
          <c:smooth val="0"/>
          <c:extLst>
            <c:ext xmlns:c16="http://schemas.microsoft.com/office/drawing/2014/chart" uri="{C3380CC4-5D6E-409C-BE32-E72D297353CC}">
              <c16:uniqueId val="{00000003-A2FB-4918-96B6-2FF67B811870}"/>
            </c:ext>
          </c:extLst>
        </c:ser>
        <c:ser>
          <c:idx val="1"/>
          <c:order val="1"/>
          <c:tx>
            <c:strRef>
              <c:f>'Data for Graph D'!$AZ$2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D'!$AZ$3:$AZ$78</c:f>
              <c:numCache>
                <c:formatCode>General</c:formatCode>
                <c:ptCount val="76"/>
                <c:pt idx="0">
                  <c:v>0.42050999999999999</c:v>
                </c:pt>
                <c:pt idx="1">
                  <c:v>0.42207</c:v>
                </c:pt>
                <c:pt idx="2">
                  <c:v>0.43042000000000002</c:v>
                </c:pt>
                <c:pt idx="3">
                  <c:v>0.43724999999999997</c:v>
                </c:pt>
                <c:pt idx="4">
                  <c:v>0.48618000000000006</c:v>
                </c:pt>
                <c:pt idx="5">
                  <c:v>0.46416000000000002</c:v>
                </c:pt>
                <c:pt idx="6">
                  <c:v>0.51490000000000002</c:v>
                </c:pt>
                <c:pt idx="7">
                  <c:v>0.58031999999999995</c:v>
                </c:pt>
                <c:pt idx="8">
                  <c:v>0.62018000000000006</c:v>
                </c:pt>
                <c:pt idx="9">
                  <c:v>0.60447000000000006</c:v>
                </c:pt>
                <c:pt idx="10">
                  <c:v>0.58982000000000001</c:v>
                </c:pt>
                <c:pt idx="11">
                  <c:v>0.60292999999999997</c:v>
                </c:pt>
                <c:pt idx="12">
                  <c:v>0.60526999999999997</c:v>
                </c:pt>
                <c:pt idx="13">
                  <c:v>0.56318999999999997</c:v>
                </c:pt>
                <c:pt idx="14">
                  <c:v>0.54281999999999997</c:v>
                </c:pt>
                <c:pt idx="15">
                  <c:v>0.52756000000000003</c:v>
                </c:pt>
                <c:pt idx="16">
                  <c:v>0.50634000000000001</c:v>
                </c:pt>
                <c:pt idx="17">
                  <c:v>0.49674999999999997</c:v>
                </c:pt>
                <c:pt idx="18">
                  <c:v>0.49833000000000005</c:v>
                </c:pt>
                <c:pt idx="19">
                  <c:v>0.50232999999999994</c:v>
                </c:pt>
                <c:pt idx="20">
                  <c:v>0.49759000000000003</c:v>
                </c:pt>
                <c:pt idx="21">
                  <c:v>0.48374000000000006</c:v>
                </c:pt>
                <c:pt idx="22">
                  <c:v>0.46937999999999996</c:v>
                </c:pt>
                <c:pt idx="23">
                  <c:v>0.44309999999999999</c:v>
                </c:pt>
                <c:pt idx="24">
                  <c:v>0.43905000000000005</c:v>
                </c:pt>
                <c:pt idx="25">
                  <c:v>0.44102999999999998</c:v>
                </c:pt>
                <c:pt idx="26">
                  <c:v>0.41799999999999998</c:v>
                </c:pt>
                <c:pt idx="27">
                  <c:v>0.40797000000000005</c:v>
                </c:pt>
                <c:pt idx="28">
                  <c:v>0.41038999999999998</c:v>
                </c:pt>
                <c:pt idx="29">
                  <c:v>0.41587000000000002</c:v>
                </c:pt>
                <c:pt idx="30">
                  <c:v>0.40749999999999997</c:v>
                </c:pt>
                <c:pt idx="31">
                  <c:v>0.42211000000000004</c:v>
                </c:pt>
                <c:pt idx="32">
                  <c:v>0.42386999999999997</c:v>
                </c:pt>
                <c:pt idx="33">
                  <c:v>0.40921000000000002</c:v>
                </c:pt>
                <c:pt idx="34">
                  <c:v>0.40688000000000002</c:v>
                </c:pt>
                <c:pt idx="35">
                  <c:v>0.42115000000000002</c:v>
                </c:pt>
                <c:pt idx="36">
                  <c:v>0.39844000000000002</c:v>
                </c:pt>
                <c:pt idx="37">
                  <c:v>0.40331999999999996</c:v>
                </c:pt>
                <c:pt idx="38">
                  <c:v>0.43188000000000004</c:v>
                </c:pt>
                <c:pt idx="39">
                  <c:v>0.43067</c:v>
                </c:pt>
                <c:pt idx="40">
                  <c:v>0.43163000000000001</c:v>
                </c:pt>
                <c:pt idx="41" formatCode="0.00">
                  <c:v>0.3652415832760002</c:v>
                </c:pt>
                <c:pt idx="42" formatCode="0.00">
                  <c:v>0.3650802857219958</c:v>
                </c:pt>
                <c:pt idx="43" formatCode="0.00">
                  <c:v>0.3647007707664976</c:v>
                </c:pt>
                <c:pt idx="44" formatCode="0.00">
                  <c:v>0.36407970100781634</c:v>
                </c:pt>
                <c:pt idx="45" formatCode="0.00">
                  <c:v>0.36321949165784345</c:v>
                </c:pt>
                <c:pt idx="46" formatCode="0.00">
                  <c:v>0.36214312855583608</c:v>
                </c:pt>
                <c:pt idx="47" formatCode="0.00">
                  <c:v>0.36080853050722045</c:v>
                </c:pt>
                <c:pt idx="48" formatCode="0.00">
                  <c:v>0.35921860729029725</c:v>
                </c:pt>
                <c:pt idx="49" formatCode="0.00">
                  <c:v>0.35742014647960579</c:v>
                </c:pt>
                <c:pt idx="50" formatCode="0.00">
                  <c:v>0.35541608289005433</c:v>
                </c:pt>
                <c:pt idx="51" formatCode="0.00">
                  <c:v>0.35473591463246729</c:v>
                </c:pt>
                <c:pt idx="52" formatCode="0.00">
                  <c:v>0.35407098795505737</c:v>
                </c:pt>
                <c:pt idx="53" formatCode="0.00">
                  <c:v>0.3534300708319224</c:v>
                </c:pt>
                <c:pt idx="54" formatCode="0.00">
                  <c:v>0.35278314782387138</c:v>
                </c:pt>
                <c:pt idx="55" formatCode="0.00">
                  <c:v>0.35213028353945891</c:v>
                </c:pt>
                <c:pt idx="56" formatCode="0.00">
                  <c:v>0.35149505340701886</c:v>
                </c:pt>
                <c:pt idx="57" formatCode="0.00">
                  <c:v>0.35088157964613059</c:v>
                </c:pt>
                <c:pt idx="58" formatCode="0.00">
                  <c:v>0.35027608921381892</c:v>
                </c:pt>
                <c:pt idx="59" formatCode="0.00">
                  <c:v>0.34968193877314413</c:v>
                </c:pt>
                <c:pt idx="60" formatCode="0.00">
                  <c:v>0.34909564358893985</c:v>
                </c:pt>
                <c:pt idx="61" formatCode="0.00">
                  <c:v>0.34851122032444176</c:v>
                </c:pt>
                <c:pt idx="62" formatCode="0.00">
                  <c:v>0.3485112203244416</c:v>
                </c:pt>
                <c:pt idx="63" formatCode="0.00">
                  <c:v>0.34851122032444176</c:v>
                </c:pt>
                <c:pt idx="64" formatCode="0.00">
                  <c:v>0.34851122032444176</c:v>
                </c:pt>
                <c:pt idx="65" formatCode="0.00">
                  <c:v>0.34851122032444176</c:v>
                </c:pt>
                <c:pt idx="66" formatCode="0.00">
                  <c:v>0.34851122032444176</c:v>
                </c:pt>
                <c:pt idx="67" formatCode="0.00">
                  <c:v>0.34851122032444182</c:v>
                </c:pt>
                <c:pt idx="68" formatCode="0.00">
                  <c:v>0.34851122032444182</c:v>
                </c:pt>
                <c:pt idx="69" formatCode="0.00">
                  <c:v>0.34851122032444165</c:v>
                </c:pt>
                <c:pt idx="70" formatCode="0.00">
                  <c:v>0.34851122032444176</c:v>
                </c:pt>
                <c:pt idx="71" formatCode="0.00">
                  <c:v>0.34851122032444176</c:v>
                </c:pt>
                <c:pt idx="72" formatCode="0.00">
                  <c:v>0.34851122032444165</c:v>
                </c:pt>
                <c:pt idx="73" formatCode="0.00">
                  <c:v>0.34851122032444176</c:v>
                </c:pt>
                <c:pt idx="74" formatCode="0.00">
                  <c:v>0.34851122032444182</c:v>
                </c:pt>
                <c:pt idx="75" formatCode="0.00">
                  <c:v>0.34851122032444165</c:v>
                </c:pt>
              </c:numCache>
            </c:numRef>
          </c:val>
          <c:smooth val="0"/>
          <c:extLst>
            <c:ext xmlns:c16="http://schemas.microsoft.com/office/drawing/2014/chart" uri="{C3380CC4-5D6E-409C-BE32-E72D297353CC}">
              <c16:uniqueId val="{00000004-A2FB-4918-96B6-2FF67B811870}"/>
            </c:ext>
          </c:extLst>
        </c:ser>
        <c:ser>
          <c:idx val="2"/>
          <c:order val="2"/>
          <c:tx>
            <c:strRef>
              <c:f>'Data for Graph D'!$BA$2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D'!$BA$3:$BA$78</c:f>
              <c:numCache>
                <c:formatCode>General</c:formatCode>
                <c:ptCount val="76"/>
                <c:pt idx="0">
                  <c:v>0.29428000000000004</c:v>
                </c:pt>
                <c:pt idx="1">
                  <c:v>0.30107</c:v>
                </c:pt>
                <c:pt idx="2">
                  <c:v>0.34239000000000003</c:v>
                </c:pt>
                <c:pt idx="3">
                  <c:v>0.35014999999999996</c:v>
                </c:pt>
                <c:pt idx="4">
                  <c:v>0.36568000000000001</c:v>
                </c:pt>
                <c:pt idx="5">
                  <c:v>0.37222</c:v>
                </c:pt>
                <c:pt idx="6">
                  <c:v>0.37789999999999996</c:v>
                </c:pt>
                <c:pt idx="7">
                  <c:v>0.34982000000000002</c:v>
                </c:pt>
                <c:pt idx="8">
                  <c:v>0.3543</c:v>
                </c:pt>
                <c:pt idx="9">
                  <c:v>0.35244999999999999</c:v>
                </c:pt>
                <c:pt idx="10">
                  <c:v>0.36116999999999999</c:v>
                </c:pt>
                <c:pt idx="11">
                  <c:v>0.34727000000000002</c:v>
                </c:pt>
                <c:pt idx="12">
                  <c:v>0.32700000000000001</c:v>
                </c:pt>
                <c:pt idx="13">
                  <c:v>0.32632999999999995</c:v>
                </c:pt>
                <c:pt idx="14">
                  <c:v>0.32016</c:v>
                </c:pt>
                <c:pt idx="15">
                  <c:v>0.31803999999999999</c:v>
                </c:pt>
                <c:pt idx="16">
                  <c:v>0.31939999999999996</c:v>
                </c:pt>
                <c:pt idx="17">
                  <c:v>0.30864999999999998</c:v>
                </c:pt>
                <c:pt idx="18">
                  <c:v>0.30620999999999998</c:v>
                </c:pt>
                <c:pt idx="19">
                  <c:v>0.30358000000000002</c:v>
                </c:pt>
                <c:pt idx="20">
                  <c:v>0.31063000000000002</c:v>
                </c:pt>
                <c:pt idx="21">
                  <c:v>0.32111000000000001</c:v>
                </c:pt>
                <c:pt idx="22">
                  <c:v>0.35851</c:v>
                </c:pt>
                <c:pt idx="23">
                  <c:v>0.32117000000000001</c:v>
                </c:pt>
                <c:pt idx="24">
                  <c:v>0.30674000000000001</c:v>
                </c:pt>
                <c:pt idx="25">
                  <c:v>0.31173000000000001</c:v>
                </c:pt>
                <c:pt idx="26">
                  <c:v>0.31679000000000002</c:v>
                </c:pt>
                <c:pt idx="27">
                  <c:v>0.30436999999999997</c:v>
                </c:pt>
                <c:pt idx="28">
                  <c:v>0.3014</c:v>
                </c:pt>
                <c:pt idx="29">
                  <c:v>0.2903</c:v>
                </c:pt>
                <c:pt idx="30">
                  <c:v>0.28531000000000001</c:v>
                </c:pt>
                <c:pt idx="31">
                  <c:v>0.30412999999999996</c:v>
                </c:pt>
                <c:pt idx="32">
                  <c:v>0.30016999999999999</c:v>
                </c:pt>
                <c:pt idx="33">
                  <c:v>0.28708</c:v>
                </c:pt>
                <c:pt idx="34">
                  <c:v>0.3095</c:v>
                </c:pt>
                <c:pt idx="35">
                  <c:v>0.29710999999999999</c:v>
                </c:pt>
                <c:pt idx="36">
                  <c:v>0.30015999999999998</c:v>
                </c:pt>
                <c:pt idx="37">
                  <c:v>0.29337000000000002</c:v>
                </c:pt>
                <c:pt idx="38">
                  <c:v>0.28664000000000001</c:v>
                </c:pt>
                <c:pt idx="39">
                  <c:v>0.28613</c:v>
                </c:pt>
                <c:pt idx="40">
                  <c:v>0.28744000000000003</c:v>
                </c:pt>
                <c:pt idx="41" formatCode="0.000">
                  <c:v>0.34468855955482997</c:v>
                </c:pt>
                <c:pt idx="42" formatCode="0.000">
                  <c:v>0.34675120163376932</c:v>
                </c:pt>
                <c:pt idx="43" formatCode="0.000">
                  <c:v>0.34861979120716557</c:v>
                </c:pt>
                <c:pt idx="44" formatCode="0.000">
                  <c:v>0.35026800822235021</c:v>
                </c:pt>
                <c:pt idx="45" formatCode="0.000">
                  <c:v>0.35169383083375677</c:v>
                </c:pt>
                <c:pt idx="46" formatCode="0.000">
                  <c:v>0.35291527831471098</c:v>
                </c:pt>
                <c:pt idx="47" formatCode="0.000">
                  <c:v>0.35388706387087404</c:v>
                </c:pt>
                <c:pt idx="48" formatCode="0.000">
                  <c:v>0.35460718500156152</c:v>
                </c:pt>
                <c:pt idx="49" formatCode="0.000">
                  <c:v>0.35511723438687159</c:v>
                </c:pt>
                <c:pt idx="50" formatCode="0.000">
                  <c:v>0.35541608289005433</c:v>
                </c:pt>
                <c:pt idx="51" formatCode="0.000">
                  <c:v>0.35473591463246729</c:v>
                </c:pt>
                <c:pt idx="52" formatCode="0.000">
                  <c:v>0.35407098795505737</c:v>
                </c:pt>
                <c:pt idx="53" formatCode="0.000">
                  <c:v>0.3534300708319224</c:v>
                </c:pt>
                <c:pt idx="54" formatCode="0.000">
                  <c:v>0.35278314782387138</c:v>
                </c:pt>
                <c:pt idx="55" formatCode="0.000">
                  <c:v>0.35213028353945891</c:v>
                </c:pt>
                <c:pt idx="56" formatCode="0.000">
                  <c:v>0.35149505340701886</c:v>
                </c:pt>
                <c:pt idx="57" formatCode="0.000">
                  <c:v>0.35088157964613059</c:v>
                </c:pt>
                <c:pt idx="58" formatCode="0.000">
                  <c:v>0.35027608921381892</c:v>
                </c:pt>
                <c:pt idx="59" formatCode="0.000">
                  <c:v>0.34968193877314413</c:v>
                </c:pt>
                <c:pt idx="60" formatCode="0.000">
                  <c:v>0.34909564358893985</c:v>
                </c:pt>
                <c:pt idx="61" formatCode="0.000">
                  <c:v>0.34851122032444176</c:v>
                </c:pt>
                <c:pt idx="62" formatCode="0.000">
                  <c:v>0.3485112203244416</c:v>
                </c:pt>
                <c:pt idx="63" formatCode="0.000">
                  <c:v>0.34851122032444176</c:v>
                </c:pt>
                <c:pt idx="64" formatCode="0.000">
                  <c:v>0.34851122032444176</c:v>
                </c:pt>
                <c:pt idx="65" formatCode="0.000">
                  <c:v>0.34851122032444176</c:v>
                </c:pt>
                <c:pt idx="66" formatCode="0.000">
                  <c:v>0.34851122032444176</c:v>
                </c:pt>
                <c:pt idx="67" formatCode="0.000">
                  <c:v>0.34851122032444182</c:v>
                </c:pt>
                <c:pt idx="68" formatCode="0.000">
                  <c:v>0.34851122032444182</c:v>
                </c:pt>
                <c:pt idx="69" formatCode="0.000">
                  <c:v>0.34851122032444165</c:v>
                </c:pt>
                <c:pt idx="70" formatCode="0.000">
                  <c:v>0.34851122032444176</c:v>
                </c:pt>
                <c:pt idx="71" formatCode="0.000">
                  <c:v>0.34851122032444176</c:v>
                </c:pt>
                <c:pt idx="72" formatCode="0.000">
                  <c:v>0.34851122032444165</c:v>
                </c:pt>
                <c:pt idx="73" formatCode="0.000">
                  <c:v>0.34851122032444176</c:v>
                </c:pt>
                <c:pt idx="74" formatCode="0.000">
                  <c:v>0.34851122032444182</c:v>
                </c:pt>
                <c:pt idx="75" formatCode="0.000">
                  <c:v>0.34851122032444165</c:v>
                </c:pt>
              </c:numCache>
            </c:numRef>
          </c:val>
          <c:smooth val="0"/>
          <c:extLst>
            <c:ext xmlns:c16="http://schemas.microsoft.com/office/drawing/2014/chart" uri="{C3380CC4-5D6E-409C-BE32-E72D297353CC}">
              <c16:uniqueId val="{00000005-A2FB-4918-96B6-2FF67B811870}"/>
            </c:ext>
          </c:extLst>
        </c:ser>
        <c:ser>
          <c:idx val="3"/>
          <c:order val="3"/>
          <c:tx>
            <c:strRef>
              <c:f>'Data for Graph D'!$BB$2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D'!$BB$3:$BB$78</c:f>
              <c:numCache>
                <c:formatCode>General</c:formatCode>
                <c:ptCount val="76"/>
                <c:pt idx="0">
                  <c:v>0.29099999999999998</c:v>
                </c:pt>
                <c:pt idx="1">
                  <c:v>0.28541</c:v>
                </c:pt>
                <c:pt idx="2">
                  <c:v>0.26990000000000003</c:v>
                </c:pt>
                <c:pt idx="3">
                  <c:v>0.26363999999999999</c:v>
                </c:pt>
                <c:pt idx="4">
                  <c:v>0.25508999999999998</c:v>
                </c:pt>
                <c:pt idx="5">
                  <c:v>0.24396000000000001</c:v>
                </c:pt>
                <c:pt idx="6">
                  <c:v>0.25688</c:v>
                </c:pt>
                <c:pt idx="7">
                  <c:v>0.28316999999999998</c:v>
                </c:pt>
                <c:pt idx="8">
                  <c:v>0.27998000000000001</c:v>
                </c:pt>
                <c:pt idx="9">
                  <c:v>0.31162000000000001</c:v>
                </c:pt>
                <c:pt idx="10">
                  <c:v>0.34160000000000001</c:v>
                </c:pt>
                <c:pt idx="11">
                  <c:v>0.37380999999999998</c:v>
                </c:pt>
                <c:pt idx="12">
                  <c:v>0.35178999999999999</c:v>
                </c:pt>
                <c:pt idx="13">
                  <c:v>0.36264000000000002</c:v>
                </c:pt>
                <c:pt idx="14">
                  <c:v>0.40591000000000005</c:v>
                </c:pt>
                <c:pt idx="15">
                  <c:v>0.42132999999999998</c:v>
                </c:pt>
                <c:pt idx="16">
                  <c:v>0.41060999999999998</c:v>
                </c:pt>
                <c:pt idx="17">
                  <c:v>0.40098</c:v>
                </c:pt>
                <c:pt idx="18">
                  <c:v>0.42240000000000005</c:v>
                </c:pt>
                <c:pt idx="19">
                  <c:v>0.43753999999999998</c:v>
                </c:pt>
                <c:pt idx="20">
                  <c:v>0.44964000000000004</c:v>
                </c:pt>
                <c:pt idx="21">
                  <c:v>0.44831000000000004</c:v>
                </c:pt>
                <c:pt idx="22">
                  <c:v>0.45541000000000004</c:v>
                </c:pt>
                <c:pt idx="23">
                  <c:v>0.44642999999999999</c:v>
                </c:pt>
                <c:pt idx="24">
                  <c:v>0.44711999999999996</c:v>
                </c:pt>
                <c:pt idx="25">
                  <c:v>0.44244999999999995</c:v>
                </c:pt>
                <c:pt idx="26">
                  <c:v>0.46334000000000003</c:v>
                </c:pt>
                <c:pt idx="27">
                  <c:v>0.46280999999999994</c:v>
                </c:pt>
                <c:pt idx="28">
                  <c:v>0.47373999999999999</c:v>
                </c:pt>
                <c:pt idx="29">
                  <c:v>0.48041000000000006</c:v>
                </c:pt>
                <c:pt idx="30">
                  <c:v>0.47754000000000002</c:v>
                </c:pt>
                <c:pt idx="31">
                  <c:v>0.45789000000000002</c:v>
                </c:pt>
                <c:pt idx="32">
                  <c:v>0.47502000000000005</c:v>
                </c:pt>
                <c:pt idx="33">
                  <c:v>0.45423000000000002</c:v>
                </c:pt>
                <c:pt idx="34">
                  <c:v>0.46249000000000001</c:v>
                </c:pt>
                <c:pt idx="35">
                  <c:v>0.48157</c:v>
                </c:pt>
                <c:pt idx="36">
                  <c:v>0.48015000000000002</c:v>
                </c:pt>
                <c:pt idx="37">
                  <c:v>0.45253000000000004</c:v>
                </c:pt>
                <c:pt idx="38">
                  <c:v>0.46157000000000004</c:v>
                </c:pt>
                <c:pt idx="39">
                  <c:v>0.46145999999999998</c:v>
                </c:pt>
                <c:pt idx="40">
                  <c:v>0.46179999999999999</c:v>
                </c:pt>
                <c:pt idx="41" formatCode="0.000">
                  <c:v>0.54068804105755008</c:v>
                </c:pt>
                <c:pt idx="42" formatCode="0.000">
                  <c:v>0.54345029885044593</c:v>
                </c:pt>
                <c:pt idx="43" formatCode="0.000">
                  <c:v>0.54590562091637418</c:v>
                </c:pt>
                <c:pt idx="44" formatCode="0.000">
                  <c:v>0.54801363881524123</c:v>
                </c:pt>
                <c:pt idx="45" formatCode="0.000">
                  <c:v>0.54977210006968669</c:v>
                </c:pt>
                <c:pt idx="46" formatCode="0.000">
                  <c:v>0.55121005505931997</c:v>
                </c:pt>
                <c:pt idx="47" formatCode="0.000">
                  <c:v>0.55225765660013593</c:v>
                </c:pt>
                <c:pt idx="48" formatCode="0.000">
                  <c:v>0.55291277815577311</c:v>
                </c:pt>
                <c:pt idx="49" formatCode="0.000">
                  <c:v>0.55324121060234843</c:v>
                </c:pt>
                <c:pt idx="50" formatCode="0.000">
                  <c:v>0.55324201581942412</c:v>
                </c:pt>
                <c:pt idx="51" formatCode="0.000">
                  <c:v>0.55218326334299139</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c:ext xmlns:c16="http://schemas.microsoft.com/office/drawing/2014/chart" uri="{C3380CC4-5D6E-409C-BE32-E72D297353CC}">
              <c16:uniqueId val="{00000006-A2FB-4918-96B6-2FF67B811870}"/>
            </c:ext>
          </c:extLst>
        </c:ser>
        <c:ser>
          <c:idx val="4"/>
          <c:order val="4"/>
          <c:tx>
            <c:strRef>
              <c:f>'Data for Graph D'!$BC$2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D'!$BC$3:$BC$78</c:f>
              <c:numCache>
                <c:formatCode>General</c:formatCode>
                <c:ptCount val="76"/>
                <c:pt idx="0">
                  <c:v>0.45084000000000002</c:v>
                </c:pt>
                <c:pt idx="1">
                  <c:v>0.44768999999999998</c:v>
                </c:pt>
                <c:pt idx="2">
                  <c:v>0.44853999999999994</c:v>
                </c:pt>
                <c:pt idx="3">
                  <c:v>0.44602000000000003</c:v>
                </c:pt>
                <c:pt idx="4">
                  <c:v>0.44235999999999998</c:v>
                </c:pt>
                <c:pt idx="5">
                  <c:v>0.44129000000000002</c:v>
                </c:pt>
                <c:pt idx="6">
                  <c:v>0.44374000000000002</c:v>
                </c:pt>
                <c:pt idx="7">
                  <c:v>0.46034999999999998</c:v>
                </c:pt>
                <c:pt idx="8">
                  <c:v>0.46211999999999998</c:v>
                </c:pt>
                <c:pt idx="9">
                  <c:v>0.46349000000000001</c:v>
                </c:pt>
                <c:pt idx="10">
                  <c:v>0.45956000000000002</c:v>
                </c:pt>
                <c:pt idx="11">
                  <c:v>0.46195000000000003</c:v>
                </c:pt>
                <c:pt idx="12">
                  <c:v>0.44667999999999997</c:v>
                </c:pt>
                <c:pt idx="13">
                  <c:v>0.42680000000000001</c:v>
                </c:pt>
                <c:pt idx="14">
                  <c:v>0.42944000000000004</c:v>
                </c:pt>
                <c:pt idx="15">
                  <c:v>0.42132999999999998</c:v>
                </c:pt>
                <c:pt idx="16">
                  <c:v>0.40759999999999996</c:v>
                </c:pt>
                <c:pt idx="17">
                  <c:v>0.39182</c:v>
                </c:pt>
                <c:pt idx="18">
                  <c:v>0.36410000000000003</c:v>
                </c:pt>
                <c:pt idx="19">
                  <c:v>0.40036000000000005</c:v>
                </c:pt>
                <c:pt idx="20">
                  <c:v>0.41057000000000005</c:v>
                </c:pt>
                <c:pt idx="21">
                  <c:v>0.40955000000000003</c:v>
                </c:pt>
                <c:pt idx="22">
                  <c:v>0.42024</c:v>
                </c:pt>
                <c:pt idx="23">
                  <c:v>0.40848000000000007</c:v>
                </c:pt>
                <c:pt idx="24">
                  <c:v>0.39981</c:v>
                </c:pt>
                <c:pt idx="25">
                  <c:v>0.40604999999999997</c:v>
                </c:pt>
                <c:pt idx="26">
                  <c:v>0.40718000000000004</c:v>
                </c:pt>
                <c:pt idx="27">
                  <c:v>0.40892999999999996</c:v>
                </c:pt>
                <c:pt idx="28">
                  <c:v>0.40399000000000002</c:v>
                </c:pt>
                <c:pt idx="29">
                  <c:v>0.41192000000000001</c:v>
                </c:pt>
                <c:pt idx="30">
                  <c:v>0.42091000000000001</c:v>
                </c:pt>
                <c:pt idx="31">
                  <c:v>0.42050999999999999</c:v>
                </c:pt>
                <c:pt idx="32">
                  <c:v>0.40882000000000002</c:v>
                </c:pt>
                <c:pt idx="33">
                  <c:v>0.41193999999999997</c:v>
                </c:pt>
                <c:pt idx="34">
                  <c:v>0.41528999999999999</c:v>
                </c:pt>
                <c:pt idx="35">
                  <c:v>0.42623</c:v>
                </c:pt>
                <c:pt idx="36">
                  <c:v>0.44917999999999997</c:v>
                </c:pt>
                <c:pt idx="37">
                  <c:v>0.44688999999999995</c:v>
                </c:pt>
                <c:pt idx="38">
                  <c:v>0.47641999999999995</c:v>
                </c:pt>
                <c:pt idx="39">
                  <c:v>0.48561000000000004</c:v>
                </c:pt>
                <c:pt idx="40">
                  <c:v>0.49525000000000002</c:v>
                </c:pt>
                <c:pt idx="41" formatCode="0.000">
                  <c:v>0.53420254707732517</c:v>
                </c:pt>
                <c:pt idx="42" formatCode="0.000">
                  <c:v>0.53766656765206333</c:v>
                </c:pt>
                <c:pt idx="43" formatCode="0.000">
                  <c:v>0.54083127771787232</c:v>
                </c:pt>
                <c:pt idx="44" formatCode="0.000">
                  <c:v>0.54365536766097844</c:v>
                </c:pt>
                <c:pt idx="45" formatCode="0.000">
                  <c:v>0.5461351848932724</c:v>
                </c:pt>
                <c:pt idx="46" formatCode="0.000">
                  <c:v>0.54829821259754197</c:v>
                </c:pt>
                <c:pt idx="47" formatCode="0.000">
                  <c:v>0.55007359206474993</c:v>
                </c:pt>
                <c:pt idx="48" formatCode="0.000">
                  <c:v>0.55145764669192598</c:v>
                </c:pt>
                <c:pt idx="49" formatCode="0.000">
                  <c:v>0.55251452810944446</c:v>
                </c:pt>
                <c:pt idx="50" formatCode="0.000">
                  <c:v>0.55324201581942412</c:v>
                </c:pt>
                <c:pt idx="51" formatCode="0.000">
                  <c:v>0.5521832633429915</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c:ext xmlns:c16="http://schemas.microsoft.com/office/drawing/2014/chart" uri="{C3380CC4-5D6E-409C-BE32-E72D297353CC}">
              <c16:uniqueId val="{00000007-A2FB-4918-96B6-2FF67B811870}"/>
            </c:ext>
          </c:extLst>
        </c:ser>
        <c:ser>
          <c:idx val="5"/>
          <c:order val="5"/>
          <c:tx>
            <c:strRef>
              <c:f>'Data for Graph D'!$BD$2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D'!$BD$3:$BD$78</c:f>
              <c:numCache>
                <c:formatCode>General</c:formatCode>
                <c:ptCount val="76"/>
                <c:pt idx="0">
                  <c:v>0.59756999999999993</c:v>
                </c:pt>
                <c:pt idx="1">
                  <c:v>0.59075999999999995</c:v>
                </c:pt>
                <c:pt idx="2">
                  <c:v>0.62265000000000004</c:v>
                </c:pt>
                <c:pt idx="3">
                  <c:v>0.53137000000000001</c:v>
                </c:pt>
                <c:pt idx="4">
                  <c:v>0.56181999999999999</c:v>
                </c:pt>
                <c:pt idx="5">
                  <c:v>0.56147999999999998</c:v>
                </c:pt>
                <c:pt idx="6">
                  <c:v>0.53469</c:v>
                </c:pt>
                <c:pt idx="7">
                  <c:v>0.53837999999999997</c:v>
                </c:pt>
                <c:pt idx="8">
                  <c:v>0.52617000000000003</c:v>
                </c:pt>
                <c:pt idx="9">
                  <c:v>0.57698000000000005</c:v>
                </c:pt>
                <c:pt idx="10">
                  <c:v>0.70779000000000003</c:v>
                </c:pt>
                <c:pt idx="11">
                  <c:v>0.79837000000000002</c:v>
                </c:pt>
                <c:pt idx="12">
                  <c:v>0.76790999999999998</c:v>
                </c:pt>
                <c:pt idx="13">
                  <c:v>0.68681000000000003</c:v>
                </c:pt>
                <c:pt idx="14">
                  <c:v>0.73071000000000008</c:v>
                </c:pt>
                <c:pt idx="15">
                  <c:v>0.75834999999999997</c:v>
                </c:pt>
                <c:pt idx="16">
                  <c:v>0.66047</c:v>
                </c:pt>
                <c:pt idx="17">
                  <c:v>0.62874000000000008</c:v>
                </c:pt>
                <c:pt idx="18">
                  <c:v>0.60039999999999993</c:v>
                </c:pt>
                <c:pt idx="19">
                  <c:v>0.67018</c:v>
                </c:pt>
                <c:pt idx="20">
                  <c:v>0.72794000000000003</c:v>
                </c:pt>
                <c:pt idx="21">
                  <c:v>0.75597000000000003</c:v>
                </c:pt>
                <c:pt idx="22">
                  <c:v>0.79132000000000002</c:v>
                </c:pt>
                <c:pt idx="23">
                  <c:v>0.80400000000000005</c:v>
                </c:pt>
                <c:pt idx="24">
                  <c:v>0.80602999999999991</c:v>
                </c:pt>
                <c:pt idx="25">
                  <c:v>0.71878999999999993</c:v>
                </c:pt>
                <c:pt idx="26">
                  <c:v>0.73226999999999998</c:v>
                </c:pt>
                <c:pt idx="27">
                  <c:v>0.66835999999999995</c:v>
                </c:pt>
                <c:pt idx="28">
                  <c:v>0.68937000000000004</c:v>
                </c:pt>
                <c:pt idx="29">
                  <c:v>0.69574999999999998</c:v>
                </c:pt>
                <c:pt idx="30">
                  <c:v>0.70865</c:v>
                </c:pt>
                <c:pt idx="31">
                  <c:v>0.69443999999999995</c:v>
                </c:pt>
                <c:pt idx="32">
                  <c:v>0.70262999999999998</c:v>
                </c:pt>
                <c:pt idx="33">
                  <c:v>0.71304000000000001</c:v>
                </c:pt>
                <c:pt idx="34">
                  <c:v>0.70345999999999997</c:v>
                </c:pt>
                <c:pt idx="35">
                  <c:v>0.68869999999999998</c:v>
                </c:pt>
                <c:pt idx="36">
                  <c:v>0.75135000000000007</c:v>
                </c:pt>
                <c:pt idx="37">
                  <c:v>0.75744</c:v>
                </c:pt>
                <c:pt idx="38">
                  <c:v>0.78861000000000003</c:v>
                </c:pt>
                <c:pt idx="39">
                  <c:v>0.79903999999999997</c:v>
                </c:pt>
                <c:pt idx="40">
                  <c:v>0.79993000000000003</c:v>
                </c:pt>
                <c:pt idx="41" formatCode="0.000">
                  <c:v>0.6384291973160614</c:v>
                </c:pt>
                <c:pt idx="42" formatCode="0.000">
                  <c:v>0.63989831402227393</c:v>
                </c:pt>
                <c:pt idx="43" formatCode="0.000">
                  <c:v>0.64099539096907798</c:v>
                </c:pt>
                <c:pt idx="44" formatCode="0.000">
                  <c:v>0.64167623889660785</c:v>
                </c:pt>
                <c:pt idx="45" formatCode="0.000">
                  <c:v>0.64194167904399113</c:v>
                </c:pt>
                <c:pt idx="46" formatCode="0.000">
                  <c:v>0.64182898590298576</c:v>
                </c:pt>
                <c:pt idx="47" formatCode="0.000">
                  <c:v>0.64126019658698485</c:v>
                </c:pt>
                <c:pt idx="48" formatCode="0.000">
                  <c:v>0.64023664311443962</c:v>
                </c:pt>
                <c:pt idx="49" formatCode="0.000">
                  <c:v>0.6388380829495599</c:v>
                </c:pt>
                <c:pt idx="50" formatCode="0.000">
                  <c:v>0.63706656367085202</c:v>
                </c:pt>
                <c:pt idx="51" formatCode="0.000">
                  <c:v>0.63584739415253566</c:v>
                </c:pt>
                <c:pt idx="52" formatCode="0.000">
                  <c:v>0.6346555444477443</c:v>
                </c:pt>
                <c:pt idx="53" formatCode="0.000">
                  <c:v>0.63350673073646457</c:v>
                </c:pt>
                <c:pt idx="54" formatCode="0.000">
                  <c:v>0.63234715175976941</c:v>
                </c:pt>
                <c:pt idx="55" formatCode="0.000">
                  <c:v>0.63117692332544517</c:v>
                </c:pt>
                <c:pt idx="56" formatCode="0.000">
                  <c:v>0.63003830327673183</c:v>
                </c:pt>
                <c:pt idx="57" formatCode="0.000">
                  <c:v>0.62893868049778112</c:v>
                </c:pt>
                <c:pt idx="58" formatCode="0.000">
                  <c:v>0.62785336745873199</c:v>
                </c:pt>
                <c:pt idx="59" formatCode="0.000">
                  <c:v>0.62678838081978649</c:v>
                </c:pt>
                <c:pt idx="60" formatCode="0.000">
                  <c:v>0.62573747435753369</c:v>
                </c:pt>
                <c:pt idx="61" formatCode="0.000">
                  <c:v>0.62468992322305594</c:v>
                </c:pt>
                <c:pt idx="62" formatCode="0.000">
                  <c:v>0.62468992322305561</c:v>
                </c:pt>
                <c:pt idx="63" formatCode="0.000">
                  <c:v>0.62468992322305594</c:v>
                </c:pt>
                <c:pt idx="64" formatCode="0.000">
                  <c:v>0.62468992322305594</c:v>
                </c:pt>
                <c:pt idx="65" formatCode="0.000">
                  <c:v>0.62468992322305594</c:v>
                </c:pt>
                <c:pt idx="66" formatCode="0.000">
                  <c:v>0.62468992322305594</c:v>
                </c:pt>
                <c:pt idx="67" formatCode="0.000">
                  <c:v>0.62468992322305605</c:v>
                </c:pt>
                <c:pt idx="68" formatCode="0.000">
                  <c:v>0.62468992322305605</c:v>
                </c:pt>
                <c:pt idx="69" formatCode="0.000">
                  <c:v>0.62468992322305572</c:v>
                </c:pt>
                <c:pt idx="70" formatCode="0.000">
                  <c:v>0.62468992322305594</c:v>
                </c:pt>
                <c:pt idx="71" formatCode="0.000">
                  <c:v>0.62468992322305594</c:v>
                </c:pt>
                <c:pt idx="72" formatCode="0.000">
                  <c:v>0.62468992322305572</c:v>
                </c:pt>
                <c:pt idx="73" formatCode="0.000">
                  <c:v>0.62468992322305594</c:v>
                </c:pt>
                <c:pt idx="74" formatCode="0.000">
                  <c:v>0.62468992322305605</c:v>
                </c:pt>
                <c:pt idx="75" formatCode="0.000">
                  <c:v>0.62468992322305572</c:v>
                </c:pt>
              </c:numCache>
            </c:numRef>
          </c:val>
          <c:smooth val="0"/>
          <c:extLst>
            <c:ext xmlns:c16="http://schemas.microsoft.com/office/drawing/2014/chart" uri="{C3380CC4-5D6E-409C-BE32-E72D297353CC}">
              <c16:uniqueId val="{00000008-A2FB-4918-96B6-2FF67B811870}"/>
            </c:ext>
          </c:extLst>
        </c:ser>
        <c:dLbls>
          <c:showLegendKey val="0"/>
          <c:showVal val="0"/>
          <c:showCatName val="0"/>
          <c:showSerName val="0"/>
          <c:showPercent val="0"/>
          <c:showBubbleSize val="0"/>
        </c:dLbls>
        <c:marker val="1"/>
        <c:smooth val="0"/>
        <c:axId val="513538912"/>
        <c:axId val="513539696"/>
      </c:lineChart>
      <c:catAx>
        <c:axId val="513538912"/>
        <c:scaling>
          <c:orientation val="minMax"/>
        </c:scaling>
        <c:delete val="0"/>
        <c:axPos val="b"/>
        <c:numFmt formatCode="General" sourceLinked="0"/>
        <c:majorTickMark val="out"/>
        <c:minorTickMark val="none"/>
        <c:tickLblPos val="nextTo"/>
        <c:crossAx val="513539696"/>
        <c:crosses val="autoZero"/>
        <c:auto val="1"/>
        <c:lblAlgn val="ctr"/>
        <c:lblOffset val="100"/>
        <c:noMultiLvlLbl val="0"/>
      </c:catAx>
      <c:valAx>
        <c:axId val="513539696"/>
        <c:scaling>
          <c:orientation val="minMax"/>
          <c:max val="1.8"/>
        </c:scaling>
        <c:delete val="0"/>
        <c:axPos val="l"/>
        <c:majorGridlines/>
        <c:numFmt formatCode="General" sourceLinked="1"/>
        <c:majorTickMark val="out"/>
        <c:minorTickMark val="none"/>
        <c:tickLblPos val="nextTo"/>
        <c:crossAx val="513538912"/>
        <c:crosses val="autoZero"/>
        <c:crossBetween val="between"/>
      </c:valAx>
    </c:plotArea>
    <c:legend>
      <c:legendPos val="b"/>
      <c:legendEntry>
        <c:idx val="0"/>
        <c:delete val="1"/>
      </c:legendEntry>
      <c:layout>
        <c:manualLayout>
          <c:xMode val="edge"/>
          <c:yMode val="edge"/>
          <c:x val="0.10647641420513043"/>
          <c:y val="0.89001147469631636"/>
          <c:w val="0.81160211327175258"/>
          <c:h val="8.9263113467600463E-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a:t>
            </a:r>
            <a:r>
              <a:rPr lang="en-US" sz="1200" baseline="0"/>
              <a:t> of </a:t>
            </a:r>
            <a:r>
              <a:rPr lang="en-US" sz="1200"/>
              <a:t>Alta. Spending by type of service</a:t>
            </a:r>
          </a:p>
        </c:rich>
      </c:tx>
      <c:overlay val="0"/>
    </c:title>
    <c:autoTitleDeleted val="0"/>
    <c:plotArea>
      <c:layout>
        <c:manualLayout>
          <c:layoutTarget val="inner"/>
          <c:xMode val="edge"/>
          <c:yMode val="edge"/>
          <c:x val="7.1549348784232164E-2"/>
          <c:y val="0.12193866556154165"/>
          <c:w val="0.89443628980339718"/>
          <c:h val="0.64951899433623428"/>
        </c:manualLayout>
      </c:layout>
      <c:barChart>
        <c:barDir val="col"/>
        <c:grouping val="clustered"/>
        <c:varyColors val="0"/>
        <c:ser>
          <c:idx val="6"/>
          <c:order val="6"/>
          <c:tx>
            <c:strRef>
              <c:f>'Data for Graph D'!$BL$2</c:f>
              <c:strCache>
                <c:ptCount val="1"/>
                <c:pt idx="0">
                  <c:v>v</c:v>
                </c:pt>
              </c:strCache>
            </c:strRef>
          </c:tx>
          <c:invertIfNegative val="0"/>
          <c:dPt>
            <c:idx val="41"/>
            <c:invertIfNegative val="0"/>
            <c:bubble3D val="0"/>
            <c:spPr>
              <a:solidFill>
                <a:schemeClr val="tx1"/>
              </a:solidFill>
              <a:ln>
                <a:solidFill>
                  <a:schemeClr val="tx1"/>
                </a:solidFill>
              </a:ln>
            </c:spPr>
            <c:extLst>
              <c:ext xmlns:c16="http://schemas.microsoft.com/office/drawing/2014/chart" uri="{C3380CC4-5D6E-409C-BE32-E72D297353CC}">
                <c16:uniqueId val="{00000001-4DF0-4411-ADD9-B76D0D5B4758}"/>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D'!$BL$3:$BL$78</c:f>
              <c:numCache>
                <c:formatCode>General</c:formatCode>
                <c:ptCount val="76"/>
                <c:pt idx="41" formatCode="0.000">
                  <c:v>5</c:v>
                </c:pt>
              </c:numCache>
            </c:numRef>
          </c:val>
          <c:extLst>
            <c:ext xmlns:c16="http://schemas.microsoft.com/office/drawing/2014/chart" uri="{C3380CC4-5D6E-409C-BE32-E72D297353CC}">
              <c16:uniqueId val="{00000002-4DF0-4411-ADD9-B76D0D5B4758}"/>
            </c:ext>
          </c:extLst>
        </c:ser>
        <c:dLbls>
          <c:showLegendKey val="0"/>
          <c:showVal val="0"/>
          <c:showCatName val="0"/>
          <c:showSerName val="0"/>
          <c:showPercent val="0"/>
          <c:showBubbleSize val="0"/>
        </c:dLbls>
        <c:gapWidth val="381"/>
        <c:axId val="513529896"/>
        <c:axId val="513540088"/>
      </c:barChart>
      <c:lineChart>
        <c:grouping val="standard"/>
        <c:varyColors val="0"/>
        <c:ser>
          <c:idx val="0"/>
          <c:order val="0"/>
          <c:tx>
            <c:strRef>
              <c:f>'Data for Graph D'!$BF$2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D'!$BF$3:$BF$78</c:f>
              <c:numCache>
                <c:formatCode>General</c:formatCode>
                <c:ptCount val="76"/>
                <c:pt idx="0">
                  <c:v>3.5788599999999997</c:v>
                </c:pt>
                <c:pt idx="1">
                  <c:v>3.6712300000000004</c:v>
                </c:pt>
                <c:pt idx="2">
                  <c:v>3.4931999999999999</c:v>
                </c:pt>
                <c:pt idx="3">
                  <c:v>3.2560199999999999</c:v>
                </c:pt>
                <c:pt idx="4">
                  <c:v>3.2707899999999999</c:v>
                </c:pt>
                <c:pt idx="5">
                  <c:v>3.37378</c:v>
                </c:pt>
                <c:pt idx="6">
                  <c:v>3.6108000000000002</c:v>
                </c:pt>
                <c:pt idx="7">
                  <c:v>4.0550600000000001</c:v>
                </c:pt>
                <c:pt idx="8">
                  <c:v>4.1808399999999999</c:v>
                </c:pt>
                <c:pt idx="9">
                  <c:v>4.0902899999999995</c:v>
                </c:pt>
                <c:pt idx="10">
                  <c:v>4.06602</c:v>
                </c:pt>
                <c:pt idx="11">
                  <c:v>4.0816299999999996</c:v>
                </c:pt>
                <c:pt idx="12">
                  <c:v>3.8442600000000002</c:v>
                </c:pt>
                <c:pt idx="13">
                  <c:v>3.7733400000000001</c:v>
                </c:pt>
                <c:pt idx="14">
                  <c:v>3.7209300000000001</c:v>
                </c:pt>
                <c:pt idx="15">
                  <c:v>3.6830799999999995</c:v>
                </c:pt>
                <c:pt idx="16">
                  <c:v>3.5579399999999999</c:v>
                </c:pt>
                <c:pt idx="17">
                  <c:v>3.5580100000000003</c:v>
                </c:pt>
                <c:pt idx="18">
                  <c:v>3.4095800000000001</c:v>
                </c:pt>
                <c:pt idx="19">
                  <c:v>2.8955899999999999</c:v>
                </c:pt>
                <c:pt idx="20">
                  <c:v>2.6031399999999998</c:v>
                </c:pt>
                <c:pt idx="21">
                  <c:v>2.6696</c:v>
                </c:pt>
                <c:pt idx="22">
                  <c:v>2.8342099999999997</c:v>
                </c:pt>
                <c:pt idx="23">
                  <c:v>2.8294000000000001</c:v>
                </c:pt>
                <c:pt idx="24">
                  <c:v>2.9283099999999997</c:v>
                </c:pt>
                <c:pt idx="25">
                  <c:v>2.9957500000000001</c:v>
                </c:pt>
                <c:pt idx="26">
                  <c:v>3.1514599999999997</c:v>
                </c:pt>
                <c:pt idx="27">
                  <c:v>3.22458</c:v>
                </c:pt>
                <c:pt idx="28">
                  <c:v>3.1842099999999998</c:v>
                </c:pt>
                <c:pt idx="29">
                  <c:v>3.35791</c:v>
                </c:pt>
                <c:pt idx="30">
                  <c:v>3.4823899999999997</c:v>
                </c:pt>
                <c:pt idx="31">
                  <c:v>3.5111000000000003</c:v>
                </c:pt>
                <c:pt idx="32">
                  <c:v>3.56596</c:v>
                </c:pt>
                <c:pt idx="33">
                  <c:v>3.64567</c:v>
                </c:pt>
                <c:pt idx="34">
                  <c:v>3.8717199999999998</c:v>
                </c:pt>
                <c:pt idx="35">
                  <c:v>4.2542499999999999</c:v>
                </c:pt>
                <c:pt idx="36">
                  <c:v>4.2429100000000002</c:v>
                </c:pt>
                <c:pt idx="37">
                  <c:v>4.3687999999999994</c:v>
                </c:pt>
                <c:pt idx="38">
                  <c:v>4.5074899999999998</c:v>
                </c:pt>
                <c:pt idx="39">
                  <c:v>4.5597799999999999</c:v>
                </c:pt>
                <c:pt idx="40">
                  <c:v>4.68058</c:v>
                </c:pt>
                <c:pt idx="41" formatCode="0.000">
                  <c:v>4.076743871726717</c:v>
                </c:pt>
                <c:pt idx="42" formatCode="0.000">
                  <c:v>4.1367733944446679</c:v>
                </c:pt>
                <c:pt idx="43" formatCode="0.000">
                  <c:v>4.193337736280502</c:v>
                </c:pt>
                <c:pt idx="44" formatCode="0.000">
                  <c:v>4.246380106464839</c:v>
                </c:pt>
                <c:pt idx="45" formatCode="0.000">
                  <c:v>4.2956917893740183</c:v>
                </c:pt>
                <c:pt idx="46" formatCode="0.000">
                  <c:v>4.3412228630003726</c:v>
                </c:pt>
                <c:pt idx="47" formatCode="0.000">
                  <c:v>4.3829653511706841</c:v>
                </c:pt>
                <c:pt idx="48" formatCode="0.000">
                  <c:v>4.4208105302924281</c:v>
                </c:pt>
                <c:pt idx="49" formatCode="0.000">
                  <c:v>4.4549231874003734</c:v>
                </c:pt>
                <c:pt idx="50" formatCode="0.000">
                  <c:v>4.4850481605872554</c:v>
                </c:pt>
                <c:pt idx="51" formatCode="0.000">
                  <c:v>4.5227633544894168</c:v>
                </c:pt>
                <c:pt idx="52" formatCode="0.000">
                  <c:v>4.5606857209652327</c:v>
                </c:pt>
                <c:pt idx="53" formatCode="0.000">
                  <c:v>4.5988579050752652</c:v>
                </c:pt>
                <c:pt idx="54" formatCode="0.000">
                  <c:v>4.6374361131567365</c:v>
                </c:pt>
                <c:pt idx="55" formatCode="0.000">
                  <c:v>4.6763429567383916</c:v>
                </c:pt>
                <c:pt idx="56" formatCode="0.000">
                  <c:v>4.715614551228767</c:v>
                </c:pt>
                <c:pt idx="57" formatCode="0.000">
                  <c:v>4.7553994565924436</c:v>
                </c:pt>
                <c:pt idx="58" formatCode="0.000">
                  <c:v>4.7956012086767181</c:v>
                </c:pt>
                <c:pt idx="59" formatCode="0.000">
                  <c:v>4.8361902052342609</c:v>
                </c:pt>
                <c:pt idx="60" formatCode="0.000">
                  <c:v>4.8772843044913978</c:v>
                </c:pt>
                <c:pt idx="61" formatCode="0.000">
                  <c:v>4.9188808378419555</c:v>
                </c:pt>
                <c:pt idx="62" formatCode="0.000">
                  <c:v>4.9188808378419555</c:v>
                </c:pt>
                <c:pt idx="63" formatCode="0.000">
                  <c:v>4.9188808378419555</c:v>
                </c:pt>
                <c:pt idx="64" formatCode="0.000">
                  <c:v>4.9188808378419573</c:v>
                </c:pt>
                <c:pt idx="65" formatCode="0.000">
                  <c:v>4.9188808378419555</c:v>
                </c:pt>
                <c:pt idx="66" formatCode="0.000">
                  <c:v>4.9188808378419573</c:v>
                </c:pt>
                <c:pt idx="67" formatCode="0.000">
                  <c:v>4.9188808378419573</c:v>
                </c:pt>
                <c:pt idx="68" formatCode="0.000">
                  <c:v>4.9188808378419555</c:v>
                </c:pt>
                <c:pt idx="69" formatCode="0.000">
                  <c:v>4.9188808378419555</c:v>
                </c:pt>
                <c:pt idx="70" formatCode="0.000">
                  <c:v>4.9188808378419573</c:v>
                </c:pt>
                <c:pt idx="71" formatCode="0.000">
                  <c:v>4.9188808378419573</c:v>
                </c:pt>
                <c:pt idx="72" formatCode="0.000">
                  <c:v>4.9188808378419573</c:v>
                </c:pt>
                <c:pt idx="73" formatCode="0.000">
                  <c:v>4.9188808378419555</c:v>
                </c:pt>
                <c:pt idx="74" formatCode="0.000">
                  <c:v>4.9188808378419555</c:v>
                </c:pt>
                <c:pt idx="75" formatCode="0.000">
                  <c:v>4.9188808378419555</c:v>
                </c:pt>
              </c:numCache>
            </c:numRef>
          </c:val>
          <c:smooth val="0"/>
          <c:extLst>
            <c:ext xmlns:c16="http://schemas.microsoft.com/office/drawing/2014/chart" uri="{C3380CC4-5D6E-409C-BE32-E72D297353CC}">
              <c16:uniqueId val="{00000003-4DF0-4411-ADD9-B76D0D5B4758}"/>
            </c:ext>
          </c:extLst>
        </c:ser>
        <c:ser>
          <c:idx val="1"/>
          <c:order val="1"/>
          <c:tx>
            <c:strRef>
              <c:f>'Data for Graph D'!$BG$2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D'!$BG$3:$BG$78</c:f>
              <c:numCache>
                <c:formatCode>General</c:formatCode>
                <c:ptCount val="76"/>
                <c:pt idx="0">
                  <c:v>0.77298999999999995</c:v>
                </c:pt>
                <c:pt idx="1">
                  <c:v>0.76868999999999998</c:v>
                </c:pt>
                <c:pt idx="2">
                  <c:v>0.79547000000000001</c:v>
                </c:pt>
                <c:pt idx="3">
                  <c:v>0.88327000000000011</c:v>
                </c:pt>
                <c:pt idx="4">
                  <c:v>0.91445999999999994</c:v>
                </c:pt>
                <c:pt idx="5">
                  <c:v>0.91217000000000004</c:v>
                </c:pt>
                <c:pt idx="6">
                  <c:v>0.89928000000000008</c:v>
                </c:pt>
                <c:pt idx="7">
                  <c:v>0.80464000000000002</c:v>
                </c:pt>
                <c:pt idx="8">
                  <c:v>0.76707000000000003</c:v>
                </c:pt>
                <c:pt idx="9">
                  <c:v>0.75062000000000006</c:v>
                </c:pt>
                <c:pt idx="10">
                  <c:v>0.72811999999999999</c:v>
                </c:pt>
                <c:pt idx="11">
                  <c:v>0.71599999999999997</c:v>
                </c:pt>
                <c:pt idx="12">
                  <c:v>0.65849000000000002</c:v>
                </c:pt>
                <c:pt idx="13">
                  <c:v>0.66816999999999993</c:v>
                </c:pt>
                <c:pt idx="14">
                  <c:v>0.64032999999999995</c:v>
                </c:pt>
                <c:pt idx="15">
                  <c:v>0.67044999999999999</c:v>
                </c:pt>
                <c:pt idx="16">
                  <c:v>0.67416999999999994</c:v>
                </c:pt>
                <c:pt idx="17">
                  <c:v>0.65307999999999999</c:v>
                </c:pt>
                <c:pt idx="18">
                  <c:v>0.62934000000000001</c:v>
                </c:pt>
                <c:pt idx="19">
                  <c:v>0.62439</c:v>
                </c:pt>
                <c:pt idx="20">
                  <c:v>0.79556000000000004</c:v>
                </c:pt>
                <c:pt idx="21">
                  <c:v>0.83494999999999997</c:v>
                </c:pt>
                <c:pt idx="22">
                  <c:v>0.79550999999999994</c:v>
                </c:pt>
                <c:pt idx="23">
                  <c:v>0.74702000000000002</c:v>
                </c:pt>
                <c:pt idx="24">
                  <c:v>0.71738000000000002</c:v>
                </c:pt>
                <c:pt idx="25">
                  <c:v>0.69425000000000003</c:v>
                </c:pt>
                <c:pt idx="26">
                  <c:v>0.66500999999999999</c:v>
                </c:pt>
                <c:pt idx="27">
                  <c:v>0.61891000000000007</c:v>
                </c:pt>
                <c:pt idx="28">
                  <c:v>0.61202000000000001</c:v>
                </c:pt>
                <c:pt idx="29">
                  <c:v>0.64337999999999995</c:v>
                </c:pt>
                <c:pt idx="30">
                  <c:v>0.59515999999999991</c:v>
                </c:pt>
                <c:pt idx="31">
                  <c:v>0.59645000000000004</c:v>
                </c:pt>
                <c:pt idx="32">
                  <c:v>0.62487999999999999</c:v>
                </c:pt>
                <c:pt idx="33">
                  <c:v>0.623</c:v>
                </c:pt>
                <c:pt idx="34">
                  <c:v>0.7890299999999999</c:v>
                </c:pt>
                <c:pt idx="35">
                  <c:v>0.90795000000000003</c:v>
                </c:pt>
                <c:pt idx="36">
                  <c:v>0.90810000000000002</c:v>
                </c:pt>
                <c:pt idx="37">
                  <c:v>0.92361000000000004</c:v>
                </c:pt>
                <c:pt idx="38">
                  <c:v>0.95359999999999989</c:v>
                </c:pt>
                <c:pt idx="39">
                  <c:v>0.96264000000000005</c:v>
                </c:pt>
                <c:pt idx="40">
                  <c:v>0.98501000000000005</c:v>
                </c:pt>
                <c:pt idx="41" formatCode="0.000">
                  <c:v>1.468244779549819</c:v>
                </c:pt>
                <c:pt idx="42" formatCode="0.000">
                  <c:v>1.4867714907809335</c:v>
                </c:pt>
                <c:pt idx="43" formatCode="0.000">
                  <c:v>1.50395539697457</c:v>
                </c:pt>
                <c:pt idx="44" formatCode="0.000">
                  <c:v>1.5197835057992022</c:v>
                </c:pt>
                <c:pt idx="45" formatCode="0.000">
                  <c:v>1.5341887851138791</c:v>
                </c:pt>
                <c:pt idx="46" formatCode="0.000">
                  <c:v>1.547161476654372</c:v>
                </c:pt>
                <c:pt idx="47" formatCode="0.000">
                  <c:v>1.5587069438224428</c:v>
                </c:pt>
                <c:pt idx="48" formatCode="0.000">
                  <c:v>1.5687948764797977</c:v>
                </c:pt>
                <c:pt idx="49" formatCode="0.000">
                  <c:v>1.5774922020626343</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c:ext xmlns:c16="http://schemas.microsoft.com/office/drawing/2014/chart" uri="{C3380CC4-5D6E-409C-BE32-E72D297353CC}">
              <c16:uniqueId val="{00000004-4DF0-4411-ADD9-B76D0D5B4758}"/>
            </c:ext>
          </c:extLst>
        </c:ser>
        <c:ser>
          <c:idx val="2"/>
          <c:order val="2"/>
          <c:tx>
            <c:strRef>
              <c:f>'Data for Graph D'!$BH$2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D'!$BH$3:$BH$78</c:f>
              <c:numCache>
                <c:formatCode>General</c:formatCode>
                <c:ptCount val="76"/>
                <c:pt idx="0">
                  <c:v>0.83774999999999999</c:v>
                </c:pt>
                <c:pt idx="1">
                  <c:v>0.84484999999999999</c:v>
                </c:pt>
                <c:pt idx="2">
                  <c:v>0.92426999999999992</c:v>
                </c:pt>
                <c:pt idx="3">
                  <c:v>0.97797000000000001</c:v>
                </c:pt>
                <c:pt idx="4">
                  <c:v>1.0266199999999999</c:v>
                </c:pt>
                <c:pt idx="5">
                  <c:v>1.0458099999999999</c:v>
                </c:pt>
                <c:pt idx="6">
                  <c:v>1.06901</c:v>
                </c:pt>
                <c:pt idx="7">
                  <c:v>1.0566</c:v>
                </c:pt>
                <c:pt idx="8">
                  <c:v>1.0517500000000002</c:v>
                </c:pt>
                <c:pt idx="9">
                  <c:v>1.0652299999999999</c:v>
                </c:pt>
                <c:pt idx="10">
                  <c:v>1.0960700000000001</c:v>
                </c:pt>
                <c:pt idx="11">
                  <c:v>1.1124200000000002</c:v>
                </c:pt>
                <c:pt idx="12">
                  <c:v>1.1188500000000001</c:v>
                </c:pt>
                <c:pt idx="13">
                  <c:v>1.1459900000000001</c:v>
                </c:pt>
                <c:pt idx="14">
                  <c:v>1.2077499999999999</c:v>
                </c:pt>
                <c:pt idx="15">
                  <c:v>1.20865</c:v>
                </c:pt>
                <c:pt idx="16">
                  <c:v>1.2059500000000001</c:v>
                </c:pt>
                <c:pt idx="17">
                  <c:v>1.2020899999999999</c:v>
                </c:pt>
                <c:pt idx="18">
                  <c:v>1.2223299999999999</c:v>
                </c:pt>
                <c:pt idx="19">
                  <c:v>1.2348299999999999</c:v>
                </c:pt>
                <c:pt idx="20">
                  <c:v>1.1961599999999999</c:v>
                </c:pt>
                <c:pt idx="21">
                  <c:v>1.1736500000000001</c:v>
                </c:pt>
                <c:pt idx="22">
                  <c:v>1.30897</c:v>
                </c:pt>
                <c:pt idx="23">
                  <c:v>1.2718399999999999</c:v>
                </c:pt>
                <c:pt idx="24">
                  <c:v>1.30023</c:v>
                </c:pt>
                <c:pt idx="25">
                  <c:v>1.29409</c:v>
                </c:pt>
                <c:pt idx="26">
                  <c:v>1.29756</c:v>
                </c:pt>
                <c:pt idx="27">
                  <c:v>1.2289600000000001</c:v>
                </c:pt>
                <c:pt idx="28">
                  <c:v>1.16554</c:v>
                </c:pt>
                <c:pt idx="29">
                  <c:v>1.2616000000000001</c:v>
                </c:pt>
                <c:pt idx="30">
                  <c:v>1.2408300000000001</c:v>
                </c:pt>
                <c:pt idx="31">
                  <c:v>1.4125099999999999</c:v>
                </c:pt>
                <c:pt idx="32">
                  <c:v>1.3938900000000001</c:v>
                </c:pt>
                <c:pt idx="33">
                  <c:v>1.4079200000000001</c:v>
                </c:pt>
                <c:pt idx="34">
                  <c:v>1.4169799999999999</c:v>
                </c:pt>
                <c:pt idx="35">
                  <c:v>1.2728299999999999</c:v>
                </c:pt>
                <c:pt idx="36">
                  <c:v>1.2833000000000001</c:v>
                </c:pt>
                <c:pt idx="37">
                  <c:v>1.3247</c:v>
                </c:pt>
                <c:pt idx="38">
                  <c:v>1.44215</c:v>
                </c:pt>
                <c:pt idx="39">
                  <c:v>1.46082</c:v>
                </c:pt>
                <c:pt idx="40">
                  <c:v>1.4955499999999999</c:v>
                </c:pt>
                <c:pt idx="41" formatCode="0.000">
                  <c:v>1.3856231089505866</c:v>
                </c:pt>
                <c:pt idx="42" formatCode="0.000">
                  <c:v>1.4121271981683958</c:v>
                </c:pt>
                <c:pt idx="43" formatCode="0.000">
                  <c:v>1.4376405494735216</c:v>
                </c:pt>
                <c:pt idx="44" formatCode="0.000">
                  <c:v>1.4621291437888726</c:v>
                </c:pt>
                <c:pt idx="45" formatCode="0.000">
                  <c:v>1.4855059914217463</c:v>
                </c:pt>
                <c:pt idx="46" formatCode="0.000">
                  <c:v>1.5077379082372697</c:v>
                </c:pt>
                <c:pt idx="47" formatCode="0.000">
                  <c:v>1.528805937622999</c:v>
                </c:pt>
                <c:pt idx="48" formatCode="0.000">
                  <c:v>1.5486556756894359</c:v>
                </c:pt>
                <c:pt idx="49" formatCode="0.000">
                  <c:v>1.5673281810803104</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c:ext xmlns:c16="http://schemas.microsoft.com/office/drawing/2014/chart" uri="{C3380CC4-5D6E-409C-BE32-E72D297353CC}">
              <c16:uniqueId val="{00000005-4DF0-4411-ADD9-B76D0D5B4758}"/>
            </c:ext>
          </c:extLst>
        </c:ser>
        <c:ser>
          <c:idx val="3"/>
          <c:order val="3"/>
          <c:tx>
            <c:strRef>
              <c:f>'Data for Graph D'!$BI$2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D'!$BI$3:$BI$78</c:f>
              <c:numCache>
                <c:formatCode>General</c:formatCode>
                <c:ptCount val="76"/>
                <c:pt idx="0">
                  <c:v>0.67052</c:v>
                </c:pt>
                <c:pt idx="1">
                  <c:v>0.64271</c:v>
                </c:pt>
                <c:pt idx="2">
                  <c:v>0.63754</c:v>
                </c:pt>
                <c:pt idx="3">
                  <c:v>0.64710999999999996</c:v>
                </c:pt>
                <c:pt idx="4">
                  <c:v>0.69901999999999997</c:v>
                </c:pt>
                <c:pt idx="5">
                  <c:v>0.69735999999999998</c:v>
                </c:pt>
                <c:pt idx="6">
                  <c:v>0.67854999999999999</c:v>
                </c:pt>
                <c:pt idx="7">
                  <c:v>0.66192000000000006</c:v>
                </c:pt>
                <c:pt idx="8">
                  <c:v>0.70860999999999996</c:v>
                </c:pt>
                <c:pt idx="9">
                  <c:v>0.76150000000000007</c:v>
                </c:pt>
                <c:pt idx="10">
                  <c:v>0.81396000000000002</c:v>
                </c:pt>
                <c:pt idx="11">
                  <c:v>0.84775000000000011</c:v>
                </c:pt>
                <c:pt idx="12">
                  <c:v>0.86814999999999998</c:v>
                </c:pt>
                <c:pt idx="13">
                  <c:v>0.89207000000000003</c:v>
                </c:pt>
                <c:pt idx="14">
                  <c:v>0.97458000000000011</c:v>
                </c:pt>
                <c:pt idx="15">
                  <c:v>0.97932999999999992</c:v>
                </c:pt>
                <c:pt idx="16">
                  <c:v>0.96497000000000011</c:v>
                </c:pt>
                <c:pt idx="17">
                  <c:v>0.96903000000000006</c:v>
                </c:pt>
                <c:pt idx="18">
                  <c:v>1.0344100000000001</c:v>
                </c:pt>
                <c:pt idx="19">
                  <c:v>1.0512600000000001</c:v>
                </c:pt>
                <c:pt idx="20">
                  <c:v>1.0692699999999999</c:v>
                </c:pt>
                <c:pt idx="21">
                  <c:v>1.14994</c:v>
                </c:pt>
                <c:pt idx="22">
                  <c:v>1.2210800000000002</c:v>
                </c:pt>
                <c:pt idx="23">
                  <c:v>1.22902</c:v>
                </c:pt>
                <c:pt idx="24">
                  <c:v>1.29647</c:v>
                </c:pt>
                <c:pt idx="25">
                  <c:v>1.3362799999999999</c:v>
                </c:pt>
                <c:pt idx="26">
                  <c:v>1.37974</c:v>
                </c:pt>
                <c:pt idx="27">
                  <c:v>1.4229500000000002</c:v>
                </c:pt>
                <c:pt idx="28">
                  <c:v>1.4683899999999999</c:v>
                </c:pt>
                <c:pt idx="29">
                  <c:v>1.4825700000000002</c:v>
                </c:pt>
                <c:pt idx="30">
                  <c:v>1.4806299999999999</c:v>
                </c:pt>
                <c:pt idx="31">
                  <c:v>1.5432400000000002</c:v>
                </c:pt>
                <c:pt idx="32">
                  <c:v>1.5239</c:v>
                </c:pt>
                <c:pt idx="33">
                  <c:v>1.4910299999999999</c:v>
                </c:pt>
                <c:pt idx="34">
                  <c:v>1.5684900000000002</c:v>
                </c:pt>
                <c:pt idx="35">
                  <c:v>1.7042299999999999</c:v>
                </c:pt>
                <c:pt idx="36">
                  <c:v>1.7662599999999999</c:v>
                </c:pt>
                <c:pt idx="37">
                  <c:v>1.70777</c:v>
                </c:pt>
                <c:pt idx="38">
                  <c:v>1.69394</c:v>
                </c:pt>
                <c:pt idx="39">
                  <c:v>1.68645</c:v>
                </c:pt>
                <c:pt idx="40">
                  <c:v>1.6993399999999999</c:v>
                </c:pt>
                <c:pt idx="41" formatCode="0.000">
                  <c:v>2.173526865498971</c:v>
                </c:pt>
                <c:pt idx="42" formatCode="0.000">
                  <c:v>2.2131745881301654</c:v>
                </c:pt>
                <c:pt idx="43" formatCode="0.000">
                  <c:v>2.2512091298583994</c:v>
                </c:pt>
                <c:pt idx="44" formatCode="0.000">
                  <c:v>2.2875817765147106</c:v>
                </c:pt>
                <c:pt idx="45" formatCode="0.000">
                  <c:v>2.3221611440664685</c:v>
                </c:pt>
                <c:pt idx="46" formatCode="0.000">
                  <c:v>2.3549003018038128</c:v>
                </c:pt>
                <c:pt idx="47" formatCode="0.000">
                  <c:v>2.3857746459365252</c:v>
                </c:pt>
                <c:pt idx="48" formatCode="0.000">
                  <c:v>2.4147043496831047</c:v>
                </c:pt>
                <c:pt idx="49" formatCode="0.000">
                  <c:v>2.4417585415395542</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2.6154697011258445</c:v>
                </c:pt>
                <c:pt idx="58" formatCode="0.000">
                  <c:v>2.6375806647721949</c:v>
                </c:pt>
                <c:pt idx="59" formatCode="0.000">
                  <c:v>2.6599046128788433</c:v>
                </c:pt>
                <c:pt idx="60" formatCode="0.000">
                  <c:v>2.6825063674702694</c:v>
                </c:pt>
                <c:pt idx="61" formatCode="0.000">
                  <c:v>2.7053844608130753</c:v>
                </c:pt>
                <c:pt idx="62" formatCode="0.000">
                  <c:v>2.7053844608130753</c:v>
                </c:pt>
                <c:pt idx="63" formatCode="0.000">
                  <c:v>2.7053844608130753</c:v>
                </c:pt>
                <c:pt idx="64" formatCode="0.000">
                  <c:v>2.7053844608130766</c:v>
                </c:pt>
                <c:pt idx="65" formatCode="0.000">
                  <c:v>2.7053844608130753</c:v>
                </c:pt>
                <c:pt idx="66" formatCode="0.000">
                  <c:v>2.7053844608130766</c:v>
                </c:pt>
                <c:pt idx="67" formatCode="0.000">
                  <c:v>2.7053844608130766</c:v>
                </c:pt>
                <c:pt idx="68" formatCode="0.000">
                  <c:v>2.7053844608130753</c:v>
                </c:pt>
                <c:pt idx="69" formatCode="0.000">
                  <c:v>2.7053844608130753</c:v>
                </c:pt>
                <c:pt idx="70" formatCode="0.000">
                  <c:v>2.7053844608130766</c:v>
                </c:pt>
                <c:pt idx="71" formatCode="0.000">
                  <c:v>2.7053844608130766</c:v>
                </c:pt>
                <c:pt idx="72" formatCode="0.000">
                  <c:v>2.7053844608130766</c:v>
                </c:pt>
                <c:pt idx="73" formatCode="0.000">
                  <c:v>2.7053844608130753</c:v>
                </c:pt>
                <c:pt idx="74" formatCode="0.000">
                  <c:v>2.7053844608130753</c:v>
                </c:pt>
                <c:pt idx="75" formatCode="0.000">
                  <c:v>2.7053844608130753</c:v>
                </c:pt>
              </c:numCache>
            </c:numRef>
          </c:val>
          <c:smooth val="0"/>
          <c:extLst>
            <c:ext xmlns:c16="http://schemas.microsoft.com/office/drawing/2014/chart" uri="{C3380CC4-5D6E-409C-BE32-E72D297353CC}">
              <c16:uniqueId val="{00000006-4DF0-4411-ADD9-B76D0D5B4758}"/>
            </c:ext>
          </c:extLst>
        </c:ser>
        <c:ser>
          <c:idx val="4"/>
          <c:order val="4"/>
          <c:tx>
            <c:strRef>
              <c:f>'Data for Graph D'!$BJ$2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D'!$BJ$3:$BJ$78</c:f>
              <c:numCache>
                <c:formatCode>General</c:formatCode>
                <c:ptCount val="76"/>
                <c:pt idx="0">
                  <c:v>1.20252</c:v>
                </c:pt>
                <c:pt idx="1">
                  <c:v>1.1829400000000001</c:v>
                </c:pt>
                <c:pt idx="2">
                  <c:v>1.1851099999999999</c:v>
                </c:pt>
                <c:pt idx="3">
                  <c:v>1.2199800000000001</c:v>
                </c:pt>
                <c:pt idx="4">
                  <c:v>1.2524999999999999</c:v>
                </c:pt>
                <c:pt idx="5">
                  <c:v>1.2799100000000001</c:v>
                </c:pt>
                <c:pt idx="6">
                  <c:v>1.3319799999999999</c:v>
                </c:pt>
                <c:pt idx="7">
                  <c:v>1.4255899999999999</c:v>
                </c:pt>
                <c:pt idx="8">
                  <c:v>1.4586399999999999</c:v>
                </c:pt>
                <c:pt idx="9">
                  <c:v>1.42639</c:v>
                </c:pt>
                <c:pt idx="10">
                  <c:v>1.4115600000000001</c:v>
                </c:pt>
                <c:pt idx="11">
                  <c:v>1.41815</c:v>
                </c:pt>
                <c:pt idx="12">
                  <c:v>1.3620699999999999</c:v>
                </c:pt>
                <c:pt idx="13">
                  <c:v>1.31691</c:v>
                </c:pt>
                <c:pt idx="14">
                  <c:v>1.3011600000000001</c:v>
                </c:pt>
                <c:pt idx="15">
                  <c:v>1.2896799999999999</c:v>
                </c:pt>
                <c:pt idx="16">
                  <c:v>1.3043900000000002</c:v>
                </c:pt>
                <c:pt idx="17">
                  <c:v>1.3327899999999999</c:v>
                </c:pt>
                <c:pt idx="18">
                  <c:v>1.3325099999999999</c:v>
                </c:pt>
                <c:pt idx="19">
                  <c:v>1.2521900000000001</c:v>
                </c:pt>
                <c:pt idx="20">
                  <c:v>1.1328499999999999</c:v>
                </c:pt>
                <c:pt idx="21">
                  <c:v>1.07376</c:v>
                </c:pt>
                <c:pt idx="22">
                  <c:v>1.0521799999999999</c:v>
                </c:pt>
                <c:pt idx="23">
                  <c:v>1.0735400000000002</c:v>
                </c:pt>
                <c:pt idx="24">
                  <c:v>1.0806</c:v>
                </c:pt>
                <c:pt idx="25">
                  <c:v>1.06653</c:v>
                </c:pt>
                <c:pt idx="26">
                  <c:v>1.1368400000000001</c:v>
                </c:pt>
                <c:pt idx="27">
                  <c:v>1.2332100000000001</c:v>
                </c:pt>
                <c:pt idx="28">
                  <c:v>1.2834300000000001</c:v>
                </c:pt>
                <c:pt idx="29">
                  <c:v>1.27224</c:v>
                </c:pt>
                <c:pt idx="30">
                  <c:v>1.3263499999999999</c:v>
                </c:pt>
                <c:pt idx="31">
                  <c:v>1.37819</c:v>
                </c:pt>
                <c:pt idx="32">
                  <c:v>1.4436600000000002</c:v>
                </c:pt>
                <c:pt idx="33">
                  <c:v>1.6310800000000001</c:v>
                </c:pt>
                <c:pt idx="34">
                  <c:v>1.67719</c:v>
                </c:pt>
                <c:pt idx="35">
                  <c:v>1.7450299999999999</c:v>
                </c:pt>
                <c:pt idx="36">
                  <c:v>1.8520399999999999</c:v>
                </c:pt>
                <c:pt idx="37">
                  <c:v>1.8607100000000001</c:v>
                </c:pt>
                <c:pt idx="38">
                  <c:v>1.9641599999999999</c:v>
                </c:pt>
                <c:pt idx="39">
                  <c:v>2.0199499999999997</c:v>
                </c:pt>
                <c:pt idx="40">
                  <c:v>2.1144500000000002</c:v>
                </c:pt>
                <c:pt idx="41" formatCode="0.000">
                  <c:v>2.1474556482135303</c:v>
                </c:pt>
                <c:pt idx="42" formatCode="0.000">
                  <c:v>2.1896206275565628</c:v>
                </c:pt>
                <c:pt idx="43" formatCode="0.000">
                  <c:v>2.230283520561088</c:v>
                </c:pt>
                <c:pt idx="44" formatCode="0.000">
                  <c:v>2.2693889780815266</c:v>
                </c:pt>
                <c:pt idx="45" formatCode="0.000">
                  <c:v>2.306799318492081</c:v>
                </c:pt>
                <c:pt idx="46" formatCode="0.000">
                  <c:v>2.3424602190638337</c:v>
                </c:pt>
                <c:pt idx="47" formatCode="0.000">
                  <c:v>2.3763394018410584</c:v>
                </c:pt>
                <c:pt idx="48" formatCode="0.000">
                  <c:v>2.4083494372738956</c:v>
                </c:pt>
                <c:pt idx="49" formatCode="0.000">
                  <c:v>2.4385512909768146</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2.6154697011258441</c:v>
                </c:pt>
                <c:pt idx="58" formatCode="0.000">
                  <c:v>2.6375806647721949</c:v>
                </c:pt>
                <c:pt idx="59" formatCode="0.000">
                  <c:v>2.6599046128788433</c:v>
                </c:pt>
                <c:pt idx="60" formatCode="0.000">
                  <c:v>2.6825063674702689</c:v>
                </c:pt>
                <c:pt idx="61" formatCode="0.000">
                  <c:v>2.7053844608130757</c:v>
                </c:pt>
                <c:pt idx="62" formatCode="0.000">
                  <c:v>2.7053844608130757</c:v>
                </c:pt>
                <c:pt idx="63" formatCode="0.000">
                  <c:v>2.7053844608130757</c:v>
                </c:pt>
                <c:pt idx="64" formatCode="0.000">
                  <c:v>2.7053844608130766</c:v>
                </c:pt>
                <c:pt idx="65" formatCode="0.000">
                  <c:v>2.7053844608130757</c:v>
                </c:pt>
                <c:pt idx="66" formatCode="0.000">
                  <c:v>2.7053844608130766</c:v>
                </c:pt>
                <c:pt idx="67" formatCode="0.000">
                  <c:v>2.7053844608130766</c:v>
                </c:pt>
                <c:pt idx="68" formatCode="0.000">
                  <c:v>2.7053844608130757</c:v>
                </c:pt>
                <c:pt idx="69" formatCode="0.000">
                  <c:v>2.7053844608130757</c:v>
                </c:pt>
                <c:pt idx="70" formatCode="0.000">
                  <c:v>2.7053844608130766</c:v>
                </c:pt>
                <c:pt idx="71" formatCode="0.000">
                  <c:v>2.7053844608130766</c:v>
                </c:pt>
                <c:pt idx="72" formatCode="0.000">
                  <c:v>2.7053844608130766</c:v>
                </c:pt>
                <c:pt idx="73" formatCode="0.000">
                  <c:v>2.7053844608130757</c:v>
                </c:pt>
                <c:pt idx="74" formatCode="0.000">
                  <c:v>2.7053844608130757</c:v>
                </c:pt>
                <c:pt idx="75" formatCode="0.000">
                  <c:v>2.7053844608130757</c:v>
                </c:pt>
              </c:numCache>
            </c:numRef>
          </c:val>
          <c:smooth val="0"/>
          <c:extLst>
            <c:ext xmlns:c16="http://schemas.microsoft.com/office/drawing/2014/chart" uri="{C3380CC4-5D6E-409C-BE32-E72D297353CC}">
              <c16:uniqueId val="{00000007-4DF0-4411-ADD9-B76D0D5B4758}"/>
            </c:ext>
          </c:extLst>
        </c:ser>
        <c:ser>
          <c:idx val="5"/>
          <c:order val="5"/>
          <c:tx>
            <c:strRef>
              <c:f>'Data for Graph D'!$BK$2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D'!$BK$3:$BK$78</c:f>
              <c:numCache>
                <c:formatCode>General</c:formatCode>
                <c:ptCount val="76"/>
                <c:pt idx="0">
                  <c:v>1.07054</c:v>
                </c:pt>
                <c:pt idx="1">
                  <c:v>1.1388100000000001</c:v>
                </c:pt>
                <c:pt idx="2">
                  <c:v>1.1987100000000002</c:v>
                </c:pt>
                <c:pt idx="3">
                  <c:v>1.58124</c:v>
                </c:pt>
                <c:pt idx="4">
                  <c:v>2.1267899999999997</c:v>
                </c:pt>
                <c:pt idx="5">
                  <c:v>2.3463600000000002</c:v>
                </c:pt>
                <c:pt idx="6">
                  <c:v>2.3952800000000001</c:v>
                </c:pt>
                <c:pt idx="7">
                  <c:v>2.8927999999999998</c:v>
                </c:pt>
                <c:pt idx="8">
                  <c:v>2.4742500000000001</c:v>
                </c:pt>
                <c:pt idx="9">
                  <c:v>2.1508800000000003</c:v>
                </c:pt>
                <c:pt idx="10">
                  <c:v>2.1007799999999999</c:v>
                </c:pt>
                <c:pt idx="11">
                  <c:v>2.0889199999999999</c:v>
                </c:pt>
                <c:pt idx="12">
                  <c:v>1.76579</c:v>
                </c:pt>
                <c:pt idx="13">
                  <c:v>1.68289</c:v>
                </c:pt>
                <c:pt idx="14">
                  <c:v>1.69191</c:v>
                </c:pt>
                <c:pt idx="15">
                  <c:v>1.57989</c:v>
                </c:pt>
                <c:pt idx="16">
                  <c:v>1.4177299999999999</c:v>
                </c:pt>
                <c:pt idx="17">
                  <c:v>1.49098</c:v>
                </c:pt>
                <c:pt idx="18">
                  <c:v>1.4888300000000001</c:v>
                </c:pt>
                <c:pt idx="19">
                  <c:v>1.5713600000000001</c:v>
                </c:pt>
                <c:pt idx="20">
                  <c:v>1.4097999999999999</c:v>
                </c:pt>
                <c:pt idx="21">
                  <c:v>1.51634</c:v>
                </c:pt>
                <c:pt idx="22">
                  <c:v>1.78203</c:v>
                </c:pt>
                <c:pt idx="23">
                  <c:v>1.9131100000000001</c:v>
                </c:pt>
                <c:pt idx="24">
                  <c:v>2.2955000000000001</c:v>
                </c:pt>
                <c:pt idx="25">
                  <c:v>2.3502800000000001</c:v>
                </c:pt>
                <c:pt idx="26">
                  <c:v>2.5954000000000002</c:v>
                </c:pt>
                <c:pt idx="27">
                  <c:v>2.5217900000000002</c:v>
                </c:pt>
                <c:pt idx="28">
                  <c:v>2.5062500000000001</c:v>
                </c:pt>
                <c:pt idx="29">
                  <c:v>2.4971299999999998</c:v>
                </c:pt>
                <c:pt idx="30">
                  <c:v>2.69564</c:v>
                </c:pt>
                <c:pt idx="31">
                  <c:v>2.8401000000000001</c:v>
                </c:pt>
                <c:pt idx="32">
                  <c:v>2.9838499999999999</c:v>
                </c:pt>
                <c:pt idx="33">
                  <c:v>3.0636099999999997</c:v>
                </c:pt>
                <c:pt idx="34">
                  <c:v>2.50848</c:v>
                </c:pt>
                <c:pt idx="35">
                  <c:v>2.5152700000000001</c:v>
                </c:pt>
                <c:pt idx="36">
                  <c:v>2.3341000000000003</c:v>
                </c:pt>
                <c:pt idx="37">
                  <c:v>2.36504</c:v>
                </c:pt>
                <c:pt idx="38">
                  <c:v>2.2212999999999998</c:v>
                </c:pt>
                <c:pt idx="39">
                  <c:v>2.6099199999999998</c:v>
                </c:pt>
                <c:pt idx="40">
                  <c:v>2.3770699999999998</c:v>
                </c:pt>
                <c:pt idx="41" formatCode="0.000">
                  <c:v>2.5664392527921738</c:v>
                </c:pt>
                <c:pt idx="42" formatCode="0.000">
                  <c:v>2.6059543818029343</c:v>
                </c:pt>
                <c:pt idx="43" formatCode="0.000">
                  <c:v>2.6433409385388877</c:v>
                </c:pt>
                <c:pt idx="44" formatCode="0.000">
                  <c:v>2.6785590112242939</c:v>
                </c:pt>
                <c:pt idx="45" formatCode="0.000">
                  <c:v>2.7114726695730655</c:v>
                </c:pt>
                <c:pt idx="46" formatCode="0.000">
                  <c:v>2.7420459019868892</c:v>
                </c:pt>
                <c:pt idx="47" formatCode="0.000">
                  <c:v>2.77026909483526</c:v>
                </c:pt>
                <c:pt idx="48" formatCode="0.000">
                  <c:v>2.7960688702321774</c:v>
                </c:pt>
                <c:pt idx="49" formatCode="0.000">
                  <c:v>2.8195447407189604</c:v>
                </c:pt>
                <c:pt idx="50" formatCode="0.000">
                  <c:v>2.8405305017052616</c:v>
                </c:pt>
                <c:pt idx="51" formatCode="0.000">
                  <c:v>2.8644167911766307</c:v>
                </c:pt>
                <c:pt idx="52" formatCode="0.000">
                  <c:v>2.8884342899446476</c:v>
                </c:pt>
                <c:pt idx="53" formatCode="0.000">
                  <c:v>2.9126100065476677</c:v>
                </c:pt>
                <c:pt idx="54" formatCode="0.000">
                  <c:v>2.9370428716659331</c:v>
                </c:pt>
                <c:pt idx="55" formatCode="0.000">
                  <c:v>2.9616838726009815</c:v>
                </c:pt>
                <c:pt idx="56" formatCode="0.000">
                  <c:v>2.9865558824448861</c:v>
                </c:pt>
                <c:pt idx="57" formatCode="0.000">
                  <c:v>3.0117529891752146</c:v>
                </c:pt>
                <c:pt idx="58" formatCode="0.000">
                  <c:v>3.0372140988285881</c:v>
                </c:pt>
                <c:pt idx="59" formatCode="0.000">
                  <c:v>3.0629204633150318</c:v>
                </c:pt>
                <c:pt idx="60" formatCode="0.000">
                  <c:v>3.0889467261778853</c:v>
                </c:pt>
                <c:pt idx="61" formatCode="0.000">
                  <c:v>3.1152911972999053</c:v>
                </c:pt>
                <c:pt idx="62" formatCode="0.000">
                  <c:v>3.1152911972999053</c:v>
                </c:pt>
                <c:pt idx="63" formatCode="0.000">
                  <c:v>3.1152911972999053</c:v>
                </c:pt>
                <c:pt idx="64" formatCode="0.000">
                  <c:v>3.1152911972999062</c:v>
                </c:pt>
                <c:pt idx="65" formatCode="0.000">
                  <c:v>3.1152911972999053</c:v>
                </c:pt>
                <c:pt idx="66" formatCode="0.000">
                  <c:v>3.1152911972999062</c:v>
                </c:pt>
                <c:pt idx="67" formatCode="0.000">
                  <c:v>3.1152911972999062</c:v>
                </c:pt>
                <c:pt idx="68" formatCode="0.000">
                  <c:v>3.1152911972999053</c:v>
                </c:pt>
                <c:pt idx="69" formatCode="0.000">
                  <c:v>3.1152911972999053</c:v>
                </c:pt>
                <c:pt idx="70" formatCode="0.000">
                  <c:v>3.1152911972999062</c:v>
                </c:pt>
                <c:pt idx="71" formatCode="0.000">
                  <c:v>3.1152911972999062</c:v>
                </c:pt>
                <c:pt idx="72" formatCode="0.000">
                  <c:v>3.1152911972999062</c:v>
                </c:pt>
                <c:pt idx="73" formatCode="0.000">
                  <c:v>3.1152911972999053</c:v>
                </c:pt>
                <c:pt idx="74" formatCode="0.000">
                  <c:v>3.1152911972999053</c:v>
                </c:pt>
                <c:pt idx="75" formatCode="0.000">
                  <c:v>3.1152911972999053</c:v>
                </c:pt>
              </c:numCache>
            </c:numRef>
          </c:val>
          <c:smooth val="0"/>
          <c:extLst>
            <c:ext xmlns:c16="http://schemas.microsoft.com/office/drawing/2014/chart" uri="{C3380CC4-5D6E-409C-BE32-E72D297353CC}">
              <c16:uniqueId val="{00000008-4DF0-4411-ADD9-B76D0D5B4758}"/>
            </c:ext>
          </c:extLst>
        </c:ser>
        <c:dLbls>
          <c:showLegendKey val="0"/>
          <c:showVal val="0"/>
          <c:showCatName val="0"/>
          <c:showSerName val="0"/>
          <c:showPercent val="0"/>
          <c:showBubbleSize val="0"/>
        </c:dLbls>
        <c:marker val="1"/>
        <c:smooth val="0"/>
        <c:axId val="513529896"/>
        <c:axId val="513540088"/>
      </c:lineChart>
      <c:catAx>
        <c:axId val="513529896"/>
        <c:scaling>
          <c:orientation val="minMax"/>
        </c:scaling>
        <c:delete val="0"/>
        <c:axPos val="b"/>
        <c:numFmt formatCode="General" sourceLinked="0"/>
        <c:majorTickMark val="out"/>
        <c:minorTickMark val="none"/>
        <c:tickLblPos val="nextTo"/>
        <c:crossAx val="513540088"/>
        <c:crosses val="autoZero"/>
        <c:auto val="1"/>
        <c:lblAlgn val="ctr"/>
        <c:lblOffset val="100"/>
        <c:noMultiLvlLbl val="0"/>
      </c:catAx>
      <c:valAx>
        <c:axId val="513540088"/>
        <c:scaling>
          <c:orientation val="minMax"/>
          <c:max val="5"/>
        </c:scaling>
        <c:delete val="0"/>
        <c:axPos val="l"/>
        <c:majorGridlines/>
        <c:numFmt formatCode="#,##0.0" sourceLinked="0"/>
        <c:majorTickMark val="out"/>
        <c:minorTickMark val="none"/>
        <c:tickLblPos val="nextTo"/>
        <c:crossAx val="513529896"/>
        <c:crosses val="autoZero"/>
        <c:crossBetween val="between"/>
      </c:valAx>
    </c:plotArea>
    <c:legend>
      <c:legendPos val="b"/>
      <c:legendEntry>
        <c:idx val="0"/>
        <c:delete val="1"/>
      </c:legendEntry>
      <c:layout>
        <c:manualLayout>
          <c:xMode val="edge"/>
          <c:yMode val="edge"/>
          <c:x val="0.13805021542118556"/>
          <c:y val="0.88041083022516919"/>
          <c:w val="0.77672955974842772"/>
          <c:h val="9.8536538195883414E-2"/>
        </c:manualLayou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B.C.</a:t>
            </a:r>
            <a:r>
              <a:rPr lang="en-US" sz="1200" baseline="0"/>
              <a:t> Spending by type of service</a:t>
            </a:r>
            <a:endParaRPr lang="en-US" sz="1200"/>
          </a:p>
        </c:rich>
      </c:tx>
      <c:overlay val="0"/>
    </c:title>
    <c:autoTitleDeleted val="0"/>
    <c:plotArea>
      <c:layout>
        <c:manualLayout>
          <c:layoutTarget val="inner"/>
          <c:xMode val="edge"/>
          <c:yMode val="edge"/>
          <c:x val="7.3065808970410484E-2"/>
          <c:y val="0.12161865008332819"/>
          <c:w val="0.8920595330208001"/>
          <c:h val="0.66443704974119766"/>
        </c:manualLayout>
      </c:layout>
      <c:barChart>
        <c:barDir val="col"/>
        <c:grouping val="clustered"/>
        <c:varyColors val="0"/>
        <c:ser>
          <c:idx val="6"/>
          <c:order val="6"/>
          <c:tx>
            <c:strRef>
              <c:f>'Data for Graph D'!$BS$2</c:f>
              <c:strCache>
                <c:ptCount val="1"/>
                <c:pt idx="0">
                  <c:v>v</c:v>
                </c:pt>
              </c:strCache>
            </c:strRef>
          </c:tx>
          <c:invertIfNegative val="0"/>
          <c:dPt>
            <c:idx val="41"/>
            <c:invertIfNegative val="0"/>
            <c:bubble3D val="0"/>
            <c:spPr>
              <a:solidFill>
                <a:schemeClr val="tx1"/>
              </a:solidFill>
              <a:ln>
                <a:solidFill>
                  <a:schemeClr val="tx1"/>
                </a:solidFill>
              </a:ln>
            </c:spPr>
            <c:extLst>
              <c:ext xmlns:c16="http://schemas.microsoft.com/office/drawing/2014/chart" uri="{C3380CC4-5D6E-409C-BE32-E72D297353CC}">
                <c16:uniqueId val="{00000001-61A3-4D61-A147-194C9751FE9A}"/>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D'!$BS$3:$BS$78</c:f>
              <c:numCache>
                <c:formatCode>General</c:formatCode>
                <c:ptCount val="76"/>
                <c:pt idx="41" formatCode="0.000">
                  <c:v>5</c:v>
                </c:pt>
              </c:numCache>
            </c:numRef>
          </c:val>
          <c:extLst>
            <c:ext xmlns:c16="http://schemas.microsoft.com/office/drawing/2014/chart" uri="{C3380CC4-5D6E-409C-BE32-E72D297353CC}">
              <c16:uniqueId val="{00000002-61A3-4D61-A147-194C9751FE9A}"/>
            </c:ext>
          </c:extLst>
        </c:ser>
        <c:dLbls>
          <c:showLegendKey val="0"/>
          <c:showVal val="0"/>
          <c:showCatName val="0"/>
          <c:showSerName val="0"/>
          <c:showPercent val="0"/>
          <c:showBubbleSize val="0"/>
        </c:dLbls>
        <c:gapWidth val="368"/>
        <c:axId val="513528328"/>
        <c:axId val="513538128"/>
      </c:barChart>
      <c:lineChart>
        <c:grouping val="standard"/>
        <c:varyColors val="0"/>
        <c:ser>
          <c:idx val="0"/>
          <c:order val="0"/>
          <c:tx>
            <c:strRef>
              <c:f>'Data for Graph D'!$BM$2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D'!$BM$3:$BM$78</c:f>
              <c:numCache>
                <c:formatCode>General</c:formatCode>
                <c:ptCount val="76"/>
                <c:pt idx="0">
                  <c:v>4.5125199999999994</c:v>
                </c:pt>
                <c:pt idx="1">
                  <c:v>4.5780000000000003</c:v>
                </c:pt>
                <c:pt idx="2">
                  <c:v>4.6420700000000004</c:v>
                </c:pt>
                <c:pt idx="3">
                  <c:v>4.37019</c:v>
                </c:pt>
                <c:pt idx="4">
                  <c:v>4.2728900000000003</c:v>
                </c:pt>
                <c:pt idx="5">
                  <c:v>4.8389099999999994</c:v>
                </c:pt>
                <c:pt idx="6">
                  <c:v>4.9351699999999994</c:v>
                </c:pt>
                <c:pt idx="7">
                  <c:v>4.8450699999999998</c:v>
                </c:pt>
                <c:pt idx="8">
                  <c:v>4.6488399999999999</c:v>
                </c:pt>
                <c:pt idx="9">
                  <c:v>4.4359299999999999</c:v>
                </c:pt>
                <c:pt idx="10">
                  <c:v>4.2223899999999999</c:v>
                </c:pt>
                <c:pt idx="11">
                  <c:v>4.2731500000000002</c:v>
                </c:pt>
                <c:pt idx="12">
                  <c:v>4.2479899999999997</c:v>
                </c:pt>
                <c:pt idx="13">
                  <c:v>4.1149800000000001</c:v>
                </c:pt>
                <c:pt idx="14">
                  <c:v>4.0844100000000001</c:v>
                </c:pt>
                <c:pt idx="15">
                  <c:v>4.1679199999999996</c:v>
                </c:pt>
                <c:pt idx="16">
                  <c:v>4.1690399999999999</c:v>
                </c:pt>
                <c:pt idx="17">
                  <c:v>4.2450200000000002</c:v>
                </c:pt>
                <c:pt idx="18">
                  <c:v>4.3206600000000002</c:v>
                </c:pt>
                <c:pt idx="19">
                  <c:v>4.35555</c:v>
                </c:pt>
                <c:pt idx="20">
                  <c:v>4.2137799999999999</c:v>
                </c:pt>
                <c:pt idx="21">
                  <c:v>4.1751499999999995</c:v>
                </c:pt>
                <c:pt idx="22">
                  <c:v>4.1679399999999998</c:v>
                </c:pt>
                <c:pt idx="23">
                  <c:v>4.0173800000000002</c:v>
                </c:pt>
                <c:pt idx="24">
                  <c:v>3.9801700000000002</c:v>
                </c:pt>
                <c:pt idx="25">
                  <c:v>3.9106700000000001</c:v>
                </c:pt>
                <c:pt idx="26">
                  <c:v>3.8955799999999998</c:v>
                </c:pt>
                <c:pt idx="27">
                  <c:v>3.8801600000000001</c:v>
                </c:pt>
                <c:pt idx="28">
                  <c:v>3.7745500000000001</c:v>
                </c:pt>
                <c:pt idx="29">
                  <c:v>3.5957599999999998</c:v>
                </c:pt>
                <c:pt idx="30">
                  <c:v>3.4775399999999999</c:v>
                </c:pt>
                <c:pt idx="31">
                  <c:v>3.3804500000000002</c:v>
                </c:pt>
                <c:pt idx="32">
                  <c:v>3.3672</c:v>
                </c:pt>
                <c:pt idx="33">
                  <c:v>3.4471099999999999</c:v>
                </c:pt>
                <c:pt idx="34">
                  <c:v>3.4324699999999999</c:v>
                </c:pt>
                <c:pt idx="35">
                  <c:v>3.56311</c:v>
                </c:pt>
                <c:pt idx="36">
                  <c:v>3.82525</c:v>
                </c:pt>
                <c:pt idx="37">
                  <c:v>3.9782299999999999</c:v>
                </c:pt>
                <c:pt idx="38">
                  <c:v>4.0451099999999993</c:v>
                </c:pt>
                <c:pt idx="39">
                  <c:v>4.0521000000000003</c:v>
                </c:pt>
                <c:pt idx="40">
                  <c:v>4.1247300000000005</c:v>
                </c:pt>
                <c:pt idx="41" formatCode="0.000">
                  <c:v>3.7205428121258417</c:v>
                </c:pt>
                <c:pt idx="42" formatCode="0.000">
                  <c:v>3.7075610289124756</c:v>
                </c:pt>
                <c:pt idx="43" formatCode="0.000">
                  <c:v>3.6959021173845823</c:v>
                </c:pt>
                <c:pt idx="44" formatCode="0.000">
                  <c:v>3.6855646985889203</c:v>
                </c:pt>
                <c:pt idx="45" formatCode="0.000">
                  <c:v>3.6766319518694308</c:v>
                </c:pt>
                <c:pt idx="46" formatCode="0.000">
                  <c:v>3.6692963555854741</c:v>
                </c:pt>
                <c:pt idx="47" formatCode="0.000">
                  <c:v>3.6637128983188609</c:v>
                </c:pt>
                <c:pt idx="48" formatCode="0.000">
                  <c:v>3.6597256894549508</c:v>
                </c:pt>
                <c:pt idx="49" formatCode="0.000">
                  <c:v>3.6574709312054074</c:v>
                </c:pt>
                <c:pt idx="50" formatCode="0.000">
                  <c:v>3.6570136504287118</c:v>
                </c:pt>
                <c:pt idx="51" formatCode="0.000">
                  <c:v>3.6626592749350597</c:v>
                </c:pt>
                <c:pt idx="52" formatCode="0.000">
                  <c:v>3.6683426707618332</c:v>
                </c:pt>
                <c:pt idx="53" formatCode="0.000">
                  <c:v>3.6741613662668442</c:v>
                </c:pt>
                <c:pt idx="54" formatCode="0.000">
                  <c:v>3.6800341811172941</c:v>
                </c:pt>
                <c:pt idx="55" formatCode="0.000">
                  <c:v>3.6858976179069485</c:v>
                </c:pt>
                <c:pt idx="56" formatCode="0.000">
                  <c:v>3.6917138023671261</c:v>
                </c:pt>
                <c:pt idx="57" formatCode="0.000">
                  <c:v>3.6974704951793607</c:v>
                </c:pt>
                <c:pt idx="58" formatCode="0.000">
                  <c:v>3.7030967630924803</c:v>
                </c:pt>
                <c:pt idx="59" formatCode="0.000">
                  <c:v>3.7086355359817875</c:v>
                </c:pt>
                <c:pt idx="60" formatCode="0.000">
                  <c:v>3.7140571451022009</c:v>
                </c:pt>
                <c:pt idx="61" formatCode="0.000">
                  <c:v>3.7194302233630427</c:v>
                </c:pt>
                <c:pt idx="62" formatCode="0.000">
                  <c:v>3.7194302233630427</c:v>
                </c:pt>
                <c:pt idx="63" formatCode="0.000">
                  <c:v>3.7194302233630445</c:v>
                </c:pt>
                <c:pt idx="64" formatCode="0.000">
                  <c:v>3.7194302233630436</c:v>
                </c:pt>
                <c:pt idx="65" formatCode="0.000">
                  <c:v>3.7194302233630427</c:v>
                </c:pt>
                <c:pt idx="66" formatCode="0.000">
                  <c:v>3.7194302233630427</c:v>
                </c:pt>
                <c:pt idx="67" formatCode="0.000">
                  <c:v>3.7194302233630427</c:v>
                </c:pt>
                <c:pt idx="68" formatCode="0.000">
                  <c:v>3.7194302233630427</c:v>
                </c:pt>
                <c:pt idx="69" formatCode="0.000">
                  <c:v>3.7194302233630427</c:v>
                </c:pt>
                <c:pt idx="70" formatCode="0.000">
                  <c:v>3.7194302233630427</c:v>
                </c:pt>
                <c:pt idx="71" formatCode="0.000">
                  <c:v>3.7194302233630427</c:v>
                </c:pt>
                <c:pt idx="72" formatCode="0.000">
                  <c:v>3.7194302233630427</c:v>
                </c:pt>
                <c:pt idx="73" formatCode="0.000">
                  <c:v>3.7194302233630427</c:v>
                </c:pt>
                <c:pt idx="74" formatCode="0.000">
                  <c:v>3.7194302233630427</c:v>
                </c:pt>
                <c:pt idx="75" formatCode="0.000">
                  <c:v>3.7194302233630427</c:v>
                </c:pt>
              </c:numCache>
            </c:numRef>
          </c:val>
          <c:smooth val="0"/>
          <c:extLst>
            <c:ext xmlns:c16="http://schemas.microsoft.com/office/drawing/2014/chart" uri="{C3380CC4-5D6E-409C-BE32-E72D297353CC}">
              <c16:uniqueId val="{00000003-61A3-4D61-A147-194C9751FE9A}"/>
            </c:ext>
          </c:extLst>
        </c:ser>
        <c:ser>
          <c:idx val="1"/>
          <c:order val="1"/>
          <c:tx>
            <c:strRef>
              <c:f>'Data for Graph D'!$BN$2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D'!$BN$3:$BN$78</c:f>
              <c:numCache>
                <c:formatCode>General</c:formatCode>
                <c:ptCount val="76"/>
                <c:pt idx="0">
                  <c:v>0.85824</c:v>
                </c:pt>
                <c:pt idx="1">
                  <c:v>0.84627999999999992</c:v>
                </c:pt>
                <c:pt idx="2">
                  <c:v>0.83560000000000001</c:v>
                </c:pt>
                <c:pt idx="3">
                  <c:v>1.1282099999999999</c:v>
                </c:pt>
                <c:pt idx="4">
                  <c:v>1.24624</c:v>
                </c:pt>
                <c:pt idx="5">
                  <c:v>1.34673</c:v>
                </c:pt>
                <c:pt idx="6">
                  <c:v>1.17937</c:v>
                </c:pt>
                <c:pt idx="7">
                  <c:v>1.1772100000000001</c:v>
                </c:pt>
                <c:pt idx="8">
                  <c:v>1.16662</c:v>
                </c:pt>
                <c:pt idx="9">
                  <c:v>1.1624000000000001</c:v>
                </c:pt>
                <c:pt idx="10">
                  <c:v>1.1133900000000001</c:v>
                </c:pt>
                <c:pt idx="11">
                  <c:v>1.09257</c:v>
                </c:pt>
                <c:pt idx="12">
                  <c:v>1.0393400000000002</c:v>
                </c:pt>
                <c:pt idx="13">
                  <c:v>1.1410899999999999</c:v>
                </c:pt>
                <c:pt idx="14">
                  <c:v>1.2045399999999999</c:v>
                </c:pt>
                <c:pt idx="15">
                  <c:v>1.2867299999999999</c:v>
                </c:pt>
                <c:pt idx="16">
                  <c:v>1.36188</c:v>
                </c:pt>
                <c:pt idx="17">
                  <c:v>1.40422</c:v>
                </c:pt>
                <c:pt idx="18">
                  <c:v>1.4240999999999999</c:v>
                </c:pt>
                <c:pt idx="19">
                  <c:v>1.4698</c:v>
                </c:pt>
                <c:pt idx="20">
                  <c:v>1.4650300000000001</c:v>
                </c:pt>
                <c:pt idx="21">
                  <c:v>1.54297</c:v>
                </c:pt>
                <c:pt idx="22">
                  <c:v>1.5544499999999999</c:v>
                </c:pt>
                <c:pt idx="23">
                  <c:v>1.4847600000000001</c:v>
                </c:pt>
                <c:pt idx="24">
                  <c:v>1.53026</c:v>
                </c:pt>
                <c:pt idx="25">
                  <c:v>1.63757</c:v>
                </c:pt>
                <c:pt idx="26">
                  <c:v>1.63646</c:v>
                </c:pt>
                <c:pt idx="27">
                  <c:v>1.64588</c:v>
                </c:pt>
                <c:pt idx="28">
                  <c:v>1.5206600000000001</c:v>
                </c:pt>
                <c:pt idx="29">
                  <c:v>1.45126</c:v>
                </c:pt>
                <c:pt idx="30">
                  <c:v>1.18947</c:v>
                </c:pt>
                <c:pt idx="31">
                  <c:v>1.0967</c:v>
                </c:pt>
                <c:pt idx="32">
                  <c:v>1.01529</c:v>
                </c:pt>
                <c:pt idx="33">
                  <c:v>0.95724999999999993</c:v>
                </c:pt>
                <c:pt idx="34">
                  <c:v>0.94938</c:v>
                </c:pt>
                <c:pt idx="35">
                  <c:v>0.87170999999999998</c:v>
                </c:pt>
                <c:pt idx="36">
                  <c:v>0.77383000000000002</c:v>
                </c:pt>
                <c:pt idx="37">
                  <c:v>0.73465999999999998</c:v>
                </c:pt>
                <c:pt idx="38">
                  <c:v>0.73585</c:v>
                </c:pt>
                <c:pt idx="39">
                  <c:v>0.73321000000000003</c:v>
                </c:pt>
                <c:pt idx="40">
                  <c:v>0.74152000000000007</c:v>
                </c:pt>
                <c:pt idx="41" formatCode="0.000">
                  <c:v>1.3399584896368879</c:v>
                </c:pt>
                <c:pt idx="42" formatCode="0.000">
                  <c:v>1.3325109964979069</c:v>
                </c:pt>
                <c:pt idx="43" formatCode="0.000">
                  <c:v>1.3255483544859084</c:v>
                </c:pt>
                <c:pt idx="44" formatCode="0.000">
                  <c:v>1.3190671343678566</c:v>
                </c:pt>
                <c:pt idx="45" formatCode="0.000">
                  <c:v>1.3130940915040381</c:v>
                </c:pt>
                <c:pt idx="46" formatCode="0.000">
                  <c:v>1.3076946627583539</c:v>
                </c:pt>
                <c:pt idx="47" formatCode="0.000">
                  <c:v>1.3029203466680719</c:v>
                </c:pt>
                <c:pt idx="48" formatCode="0.000">
                  <c:v>1.2987118248106964</c:v>
                </c:pt>
                <c:pt idx="49" formatCode="0.000">
                  <c:v>1.2951136597742561</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c:ext xmlns:c16="http://schemas.microsoft.com/office/drawing/2014/chart" uri="{C3380CC4-5D6E-409C-BE32-E72D297353CC}">
              <c16:uniqueId val="{00000004-61A3-4D61-A147-194C9751FE9A}"/>
            </c:ext>
          </c:extLst>
        </c:ser>
        <c:ser>
          <c:idx val="2"/>
          <c:order val="2"/>
          <c:tx>
            <c:strRef>
              <c:f>'Data for Graph D'!$BO$2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D'!$BO$3:$BO$78</c:f>
              <c:numCache>
                <c:formatCode>General</c:formatCode>
                <c:ptCount val="76"/>
                <c:pt idx="0">
                  <c:v>1.3722000000000001</c:v>
                </c:pt>
                <c:pt idx="1">
                  <c:v>1.35162</c:v>
                </c:pt>
                <c:pt idx="2">
                  <c:v>1.4381899999999999</c:v>
                </c:pt>
                <c:pt idx="3">
                  <c:v>1.5783200000000002</c:v>
                </c:pt>
                <c:pt idx="4">
                  <c:v>1.5910500000000001</c:v>
                </c:pt>
                <c:pt idx="5">
                  <c:v>1.55661</c:v>
                </c:pt>
                <c:pt idx="6">
                  <c:v>1.5435700000000001</c:v>
                </c:pt>
                <c:pt idx="7">
                  <c:v>1.55141</c:v>
                </c:pt>
                <c:pt idx="8">
                  <c:v>1.55294</c:v>
                </c:pt>
                <c:pt idx="9">
                  <c:v>1.5763499999999999</c:v>
                </c:pt>
                <c:pt idx="10">
                  <c:v>1.5235000000000001</c:v>
                </c:pt>
                <c:pt idx="11">
                  <c:v>1.4827600000000001</c:v>
                </c:pt>
                <c:pt idx="12">
                  <c:v>1.4663600000000001</c:v>
                </c:pt>
                <c:pt idx="13">
                  <c:v>1.4564300000000001</c:v>
                </c:pt>
                <c:pt idx="14">
                  <c:v>1.46391</c:v>
                </c:pt>
                <c:pt idx="15">
                  <c:v>1.50607</c:v>
                </c:pt>
                <c:pt idx="16">
                  <c:v>1.5184200000000001</c:v>
                </c:pt>
                <c:pt idx="17">
                  <c:v>1.5588299999999999</c:v>
                </c:pt>
                <c:pt idx="18">
                  <c:v>1.55399</c:v>
                </c:pt>
                <c:pt idx="19">
                  <c:v>1.5971900000000001</c:v>
                </c:pt>
                <c:pt idx="20">
                  <c:v>1.7363199999999999</c:v>
                </c:pt>
                <c:pt idx="21">
                  <c:v>1.82853</c:v>
                </c:pt>
                <c:pt idx="22">
                  <c:v>1.8932799999999999</c:v>
                </c:pt>
                <c:pt idx="23">
                  <c:v>2.04705</c:v>
                </c:pt>
                <c:pt idx="24">
                  <c:v>1.8648499999999999</c:v>
                </c:pt>
                <c:pt idx="25">
                  <c:v>1.8918999999999999</c:v>
                </c:pt>
                <c:pt idx="26">
                  <c:v>1.7593100000000002</c:v>
                </c:pt>
                <c:pt idx="27">
                  <c:v>1.6952499999999999</c:v>
                </c:pt>
                <c:pt idx="28">
                  <c:v>1.6779499999999998</c:v>
                </c:pt>
                <c:pt idx="29">
                  <c:v>1.7205000000000001</c:v>
                </c:pt>
                <c:pt idx="30">
                  <c:v>1.7107399999999999</c:v>
                </c:pt>
                <c:pt idx="31">
                  <c:v>1.70244</c:v>
                </c:pt>
                <c:pt idx="32">
                  <c:v>1.6174999999999999</c:v>
                </c:pt>
                <c:pt idx="33">
                  <c:v>1.7291399999999999</c:v>
                </c:pt>
                <c:pt idx="34">
                  <c:v>1.61229</c:v>
                </c:pt>
                <c:pt idx="35">
                  <c:v>1.4628800000000002</c:v>
                </c:pt>
                <c:pt idx="36">
                  <c:v>1.4264999999999999</c:v>
                </c:pt>
                <c:pt idx="37">
                  <c:v>1.53298</c:v>
                </c:pt>
                <c:pt idx="38">
                  <c:v>1.4311700000000001</c:v>
                </c:pt>
                <c:pt idx="39">
                  <c:v>1.4293899999999999</c:v>
                </c:pt>
                <c:pt idx="40">
                  <c:v>1.44421</c:v>
                </c:pt>
                <c:pt idx="41" formatCode="0.000">
                  <c:v>1.2645557975998225</c:v>
                </c:pt>
                <c:pt idx="42" formatCode="0.000">
                  <c:v>1.2656114484848024</c:v>
                </c:pt>
                <c:pt idx="43" formatCode="0.000">
                  <c:v>1.2671001204758907</c:v>
                </c:pt>
                <c:pt idx="44" formatCode="0.000">
                  <c:v>1.2690271294654609</c:v>
                </c:pt>
                <c:pt idx="45" formatCode="0.000">
                  <c:v>1.2714270624035062</c:v>
                </c:pt>
                <c:pt idx="46" formatCode="0.000">
                  <c:v>1.27437300190792</c:v>
                </c:pt>
                <c:pt idx="47" formatCode="0.000">
                  <c:v>1.2779261490624818</c:v>
                </c:pt>
                <c:pt idx="48" formatCode="0.000">
                  <c:v>1.2820397801726053</c:v>
                </c:pt>
                <c:pt idx="49" formatCode="0.000">
                  <c:v>1.2867690464726955</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c:ext xmlns:c16="http://schemas.microsoft.com/office/drawing/2014/chart" uri="{C3380CC4-5D6E-409C-BE32-E72D297353CC}">
              <c16:uniqueId val="{00000005-61A3-4D61-A147-194C9751FE9A}"/>
            </c:ext>
          </c:extLst>
        </c:ser>
        <c:ser>
          <c:idx val="3"/>
          <c:order val="3"/>
          <c:tx>
            <c:strRef>
              <c:f>'Data for Graph D'!$BP$2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D'!$BP$3:$BP$78</c:f>
              <c:numCache>
                <c:formatCode>General</c:formatCode>
                <c:ptCount val="76"/>
                <c:pt idx="0">
                  <c:v>1.11317</c:v>
                </c:pt>
                <c:pt idx="1">
                  <c:v>1.1067799999999999</c:v>
                </c:pt>
                <c:pt idx="2">
                  <c:v>1.10615</c:v>
                </c:pt>
                <c:pt idx="3">
                  <c:v>1.0802700000000001</c:v>
                </c:pt>
                <c:pt idx="4">
                  <c:v>1.2081599999999999</c:v>
                </c:pt>
                <c:pt idx="5">
                  <c:v>1.26736</c:v>
                </c:pt>
                <c:pt idx="6">
                  <c:v>1.14208</c:v>
                </c:pt>
                <c:pt idx="7">
                  <c:v>0.99027999999999994</c:v>
                </c:pt>
                <c:pt idx="8">
                  <c:v>0.96831</c:v>
                </c:pt>
                <c:pt idx="9">
                  <c:v>1.0532599999999999</c:v>
                </c:pt>
                <c:pt idx="10">
                  <c:v>1.0453699999999999</c:v>
                </c:pt>
                <c:pt idx="11">
                  <c:v>1.0281899999999999</c:v>
                </c:pt>
                <c:pt idx="12">
                  <c:v>1.08209</c:v>
                </c:pt>
                <c:pt idx="13">
                  <c:v>1.1079300000000001</c:v>
                </c:pt>
                <c:pt idx="14">
                  <c:v>1.1371499999999999</c:v>
                </c:pt>
                <c:pt idx="15">
                  <c:v>1.1813199999999999</c:v>
                </c:pt>
                <c:pt idx="16">
                  <c:v>1.2187399999999999</c:v>
                </c:pt>
                <c:pt idx="17">
                  <c:v>1.27939</c:v>
                </c:pt>
                <c:pt idx="18">
                  <c:v>1.3913800000000001</c:v>
                </c:pt>
                <c:pt idx="19">
                  <c:v>1.4255100000000001</c:v>
                </c:pt>
                <c:pt idx="20">
                  <c:v>1.4781</c:v>
                </c:pt>
                <c:pt idx="21">
                  <c:v>1.54617</c:v>
                </c:pt>
                <c:pt idx="22">
                  <c:v>1.5867099999999998</c:v>
                </c:pt>
                <c:pt idx="23">
                  <c:v>1.64856</c:v>
                </c:pt>
                <c:pt idx="24">
                  <c:v>1.6631199999999999</c:v>
                </c:pt>
                <c:pt idx="25">
                  <c:v>1.68929</c:v>
                </c:pt>
                <c:pt idx="26">
                  <c:v>1.7049300000000001</c:v>
                </c:pt>
                <c:pt idx="27">
                  <c:v>1.7301</c:v>
                </c:pt>
                <c:pt idx="28">
                  <c:v>1.7302200000000001</c:v>
                </c:pt>
                <c:pt idx="29">
                  <c:v>1.7777399999999999</c:v>
                </c:pt>
                <c:pt idx="30">
                  <c:v>1.73349</c:v>
                </c:pt>
                <c:pt idx="31">
                  <c:v>1.7807799999999998</c:v>
                </c:pt>
                <c:pt idx="32">
                  <c:v>1.6742600000000001</c:v>
                </c:pt>
                <c:pt idx="33">
                  <c:v>1.6676599999999999</c:v>
                </c:pt>
                <c:pt idx="34">
                  <c:v>1.6412500000000001</c:v>
                </c:pt>
                <c:pt idx="35">
                  <c:v>1.8196299999999999</c:v>
                </c:pt>
                <c:pt idx="36">
                  <c:v>1.7443199999999999</c:v>
                </c:pt>
                <c:pt idx="37">
                  <c:v>1.68251</c:v>
                </c:pt>
                <c:pt idx="38">
                  <c:v>1.6177899999999998</c:v>
                </c:pt>
                <c:pt idx="39">
                  <c:v>1.5603</c:v>
                </c:pt>
                <c:pt idx="40">
                  <c:v>1.5398099999999999</c:v>
                </c:pt>
                <c:pt idx="41" formatCode="0.000">
                  <c:v>1.9836173207931904</c:v>
                </c:pt>
                <c:pt idx="42" formatCode="0.000">
                  <c:v>1.9835458872729355</c:v>
                </c:pt>
                <c:pt idx="43" formatCode="0.000">
                  <c:v>1.9841589475927204</c:v>
                </c:pt>
                <c:pt idx="44" formatCode="0.000">
                  <c:v>1.985463013031322</c:v>
                </c:pt>
                <c:pt idx="45" formatCode="0.000">
                  <c:v>1.9875103425212439</c:v>
                </c:pt>
                <c:pt idx="46" formatCode="0.000">
                  <c:v>1.9904131549707822</c:v>
                </c:pt>
                <c:pt idx="47" formatCode="0.000">
                  <c:v>1.9942647596940519</c:v>
                </c:pt>
                <c:pt idx="48" formatCode="0.000">
                  <c:v>1.9989898866779314</c:v>
                </c:pt>
                <c:pt idx="49" formatCode="0.000">
                  <c:v>2.0046722493356457</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2.027243689848822</c:v>
                </c:pt>
                <c:pt idx="56" formatCode="0.000">
                  <c:v>2.0304425913019193</c:v>
                </c:pt>
                <c:pt idx="57" formatCode="0.000">
                  <c:v>2.0336087723486482</c:v>
                </c:pt>
                <c:pt idx="58" formatCode="0.000">
                  <c:v>2.0367032197008643</c:v>
                </c:pt>
                <c:pt idx="59" formatCode="0.000">
                  <c:v>2.0397495447899829</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c:ext xmlns:c16="http://schemas.microsoft.com/office/drawing/2014/chart" uri="{C3380CC4-5D6E-409C-BE32-E72D297353CC}">
              <c16:uniqueId val="{00000006-61A3-4D61-A147-194C9751FE9A}"/>
            </c:ext>
          </c:extLst>
        </c:ser>
        <c:ser>
          <c:idx val="4"/>
          <c:order val="4"/>
          <c:tx>
            <c:strRef>
              <c:f>'Data for Graph D'!$BQ$2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D'!$BQ$3:$BQ$78</c:f>
              <c:numCache>
                <c:formatCode>General</c:formatCode>
                <c:ptCount val="76"/>
                <c:pt idx="0">
                  <c:v>2.0476399999999999</c:v>
                </c:pt>
                <c:pt idx="1">
                  <c:v>2.1188899999999999</c:v>
                </c:pt>
                <c:pt idx="2">
                  <c:v>2.08155</c:v>
                </c:pt>
                <c:pt idx="3">
                  <c:v>2.0845500000000001</c:v>
                </c:pt>
                <c:pt idx="4">
                  <c:v>2.1262699999999999</c:v>
                </c:pt>
                <c:pt idx="5">
                  <c:v>2.1234699999999997</c:v>
                </c:pt>
                <c:pt idx="6">
                  <c:v>2.2266900000000001</c:v>
                </c:pt>
                <c:pt idx="7">
                  <c:v>2.3131400000000002</c:v>
                </c:pt>
                <c:pt idx="8">
                  <c:v>2.3432200000000001</c:v>
                </c:pt>
                <c:pt idx="9">
                  <c:v>2.2616499999999999</c:v>
                </c:pt>
                <c:pt idx="10">
                  <c:v>2.1321500000000002</c:v>
                </c:pt>
                <c:pt idx="11">
                  <c:v>2.0889199999999999</c:v>
                </c:pt>
                <c:pt idx="12">
                  <c:v>2.04962</c:v>
                </c:pt>
                <c:pt idx="13">
                  <c:v>2.0141200000000001</c:v>
                </c:pt>
                <c:pt idx="14">
                  <c:v>1.9491499999999999</c:v>
                </c:pt>
                <c:pt idx="15">
                  <c:v>2.0247899999999999</c:v>
                </c:pt>
                <c:pt idx="16">
                  <c:v>2.06074</c:v>
                </c:pt>
                <c:pt idx="17">
                  <c:v>1.9888699999999999</c:v>
                </c:pt>
                <c:pt idx="18">
                  <c:v>2.0576300000000001</c:v>
                </c:pt>
                <c:pt idx="19">
                  <c:v>2.1541899999999998</c:v>
                </c:pt>
                <c:pt idx="20">
                  <c:v>2.2269100000000002</c:v>
                </c:pt>
                <c:pt idx="21">
                  <c:v>2.22662</c:v>
                </c:pt>
                <c:pt idx="22">
                  <c:v>2.1347100000000001</c:v>
                </c:pt>
                <c:pt idx="23">
                  <c:v>2.0842800000000001</c:v>
                </c:pt>
                <c:pt idx="24">
                  <c:v>2.0682300000000002</c:v>
                </c:pt>
                <c:pt idx="25">
                  <c:v>2.0497999999999998</c:v>
                </c:pt>
                <c:pt idx="26">
                  <c:v>2.0898099999999999</c:v>
                </c:pt>
                <c:pt idx="27">
                  <c:v>2.12921</c:v>
                </c:pt>
                <c:pt idx="28">
                  <c:v>2.0713499999999998</c:v>
                </c:pt>
                <c:pt idx="29">
                  <c:v>1.9760599999999999</c:v>
                </c:pt>
                <c:pt idx="30">
                  <c:v>1.9212300000000002</c:v>
                </c:pt>
                <c:pt idx="31">
                  <c:v>1.9409099999999999</c:v>
                </c:pt>
                <c:pt idx="32">
                  <c:v>1.9590699999999999</c:v>
                </c:pt>
                <c:pt idx="33">
                  <c:v>1.9168799999999999</c:v>
                </c:pt>
                <c:pt idx="34">
                  <c:v>1.89794</c:v>
                </c:pt>
                <c:pt idx="35">
                  <c:v>1.8800500000000002</c:v>
                </c:pt>
                <c:pt idx="36">
                  <c:v>1.9254199999999999</c:v>
                </c:pt>
                <c:pt idx="37">
                  <c:v>1.89201</c:v>
                </c:pt>
                <c:pt idx="38">
                  <c:v>1.91852</c:v>
                </c:pt>
                <c:pt idx="39">
                  <c:v>1.8929800000000001</c:v>
                </c:pt>
                <c:pt idx="40">
                  <c:v>1.8862899999999998</c:v>
                </c:pt>
                <c:pt idx="41" formatCode="0.000">
                  <c:v>1.9598240477481428</c:v>
                </c:pt>
                <c:pt idx="42" formatCode="0.000">
                  <c:v>1.9624357760890587</c:v>
                </c:pt>
                <c:pt idx="43" formatCode="0.000">
                  <c:v>1.965715643338841</c:v>
                </c:pt>
                <c:pt idx="44" formatCode="0.000">
                  <c:v>1.9696729202952041</c:v>
                </c:pt>
                <c:pt idx="45" formatCode="0.000">
                  <c:v>1.9743623371439616</c:v>
                </c:pt>
                <c:pt idx="46" formatCode="0.000">
                  <c:v>1.9798985254063743</c:v>
                </c:pt>
                <c:pt idx="47" formatCode="0.000">
                  <c:v>1.9863778560291356</c:v>
                </c:pt>
                <c:pt idx="48" formatCode="0.000">
                  <c:v>1.9937290332577604</c:v>
                </c:pt>
                <c:pt idx="49" formatCode="0.000">
                  <c:v>2.0020391117463179</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2.0272436898488215</c:v>
                </c:pt>
                <c:pt idx="56" formatCode="0.000">
                  <c:v>2.0304425913019193</c:v>
                </c:pt>
                <c:pt idx="57" formatCode="0.000">
                  <c:v>2.0336087723486482</c:v>
                </c:pt>
                <c:pt idx="58" formatCode="0.000">
                  <c:v>2.0367032197008643</c:v>
                </c:pt>
                <c:pt idx="59" formatCode="0.000">
                  <c:v>2.0397495447899834</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c:ext xmlns:c16="http://schemas.microsoft.com/office/drawing/2014/chart" uri="{C3380CC4-5D6E-409C-BE32-E72D297353CC}">
              <c16:uniqueId val="{00000007-61A3-4D61-A147-194C9751FE9A}"/>
            </c:ext>
          </c:extLst>
        </c:ser>
        <c:ser>
          <c:idx val="5"/>
          <c:order val="5"/>
          <c:tx>
            <c:strRef>
              <c:f>'Data for Graph D'!$BR$2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D'!$BR$3:$BR$78</c:f>
              <c:numCache>
                <c:formatCode>General</c:formatCode>
                <c:ptCount val="76"/>
                <c:pt idx="0">
                  <c:v>1.43614</c:v>
                </c:pt>
                <c:pt idx="1">
                  <c:v>1.58792</c:v>
                </c:pt>
                <c:pt idx="2">
                  <c:v>1.7534000000000001</c:v>
                </c:pt>
                <c:pt idx="3">
                  <c:v>1.7098499999999999</c:v>
                </c:pt>
                <c:pt idx="4">
                  <c:v>1.4940200000000001</c:v>
                </c:pt>
                <c:pt idx="5">
                  <c:v>1.78264</c:v>
                </c:pt>
                <c:pt idx="6">
                  <c:v>2.0280300000000002</c:v>
                </c:pt>
                <c:pt idx="7">
                  <c:v>1.7055100000000001</c:v>
                </c:pt>
                <c:pt idx="8">
                  <c:v>1.52885</c:v>
                </c:pt>
                <c:pt idx="9">
                  <c:v>1.5638300000000001</c:v>
                </c:pt>
                <c:pt idx="10">
                  <c:v>1.6040700000000001</c:v>
                </c:pt>
                <c:pt idx="11">
                  <c:v>1.53491</c:v>
                </c:pt>
                <c:pt idx="12">
                  <c:v>1.53027</c:v>
                </c:pt>
                <c:pt idx="13">
                  <c:v>1.62382</c:v>
                </c:pt>
                <c:pt idx="14">
                  <c:v>1.7655400000000001</c:v>
                </c:pt>
                <c:pt idx="15">
                  <c:v>1.9071</c:v>
                </c:pt>
                <c:pt idx="16">
                  <c:v>1.9043500000000002</c:v>
                </c:pt>
                <c:pt idx="17">
                  <c:v>2.0781999999999998</c:v>
                </c:pt>
                <c:pt idx="18">
                  <c:v>2.2521300000000002</c:v>
                </c:pt>
                <c:pt idx="19">
                  <c:v>2.3537599999999999</c:v>
                </c:pt>
                <c:pt idx="20">
                  <c:v>2.50265</c:v>
                </c:pt>
                <c:pt idx="21">
                  <c:v>2.50285</c:v>
                </c:pt>
                <c:pt idx="22">
                  <c:v>2.4193099999999998</c:v>
                </c:pt>
                <c:pt idx="23">
                  <c:v>2.2956600000000003</c:v>
                </c:pt>
                <c:pt idx="24">
                  <c:v>2.4669400000000001</c:v>
                </c:pt>
                <c:pt idx="25">
                  <c:v>2.42258</c:v>
                </c:pt>
                <c:pt idx="26">
                  <c:v>2.6079000000000003</c:v>
                </c:pt>
                <c:pt idx="27">
                  <c:v>2.5388299999999999</c:v>
                </c:pt>
                <c:pt idx="28">
                  <c:v>2.4878</c:v>
                </c:pt>
                <c:pt idx="29">
                  <c:v>2.4943200000000001</c:v>
                </c:pt>
                <c:pt idx="30">
                  <c:v>2.7905699999999998</c:v>
                </c:pt>
                <c:pt idx="31">
                  <c:v>2.9140600000000001</c:v>
                </c:pt>
                <c:pt idx="32">
                  <c:v>2.9362699999999999</c:v>
                </c:pt>
                <c:pt idx="33">
                  <c:v>3.1629499999999999</c:v>
                </c:pt>
                <c:pt idx="34">
                  <c:v>3.0108600000000001</c:v>
                </c:pt>
                <c:pt idx="35">
                  <c:v>2.97655</c:v>
                </c:pt>
                <c:pt idx="36">
                  <c:v>2.8828100000000001</c:v>
                </c:pt>
                <c:pt idx="37">
                  <c:v>2.90509</c:v>
                </c:pt>
                <c:pt idx="38">
                  <c:v>2.6162800000000002</c:v>
                </c:pt>
                <c:pt idx="39">
                  <c:v>2.7917800000000002</c:v>
                </c:pt>
                <c:pt idx="40">
                  <c:v>2.8500399999999999</c:v>
                </c:pt>
                <c:pt idx="41" formatCode="0.000">
                  <c:v>2.3421994158022055</c:v>
                </c:pt>
                <c:pt idx="42" formatCode="0.000">
                  <c:v>2.3355726765384692</c:v>
                </c:pt>
                <c:pt idx="43" formatCode="0.000">
                  <c:v>2.3297740335079267</c:v>
                </c:pt>
                <c:pt idx="44" formatCode="0.000">
                  <c:v>2.3248042538222182</c:v>
                </c:pt>
                <c:pt idx="45" formatCode="0.000">
                  <c:v>2.3207174868161951</c:v>
                </c:pt>
                <c:pt idx="46" formatCode="0.000">
                  <c:v>2.3176370696746038</c:v>
                </c:pt>
                <c:pt idx="47" formatCode="0.000">
                  <c:v>2.3156629818785008</c:v>
                </c:pt>
                <c:pt idx="48" formatCode="0.000">
                  <c:v>2.3146988552791692</c:v>
                </c:pt>
                <c:pt idx="49" formatCode="0.000">
                  <c:v>2.31483293754171</c:v>
                </c:pt>
                <c:pt idx="50" formatCode="0.000">
                  <c:v>2.3161086452715174</c:v>
                </c:pt>
                <c:pt idx="51" formatCode="0.000">
                  <c:v>2.3196842074588711</c:v>
                </c:pt>
                <c:pt idx="52" formatCode="0.000">
                  <c:v>2.3232836914824944</c:v>
                </c:pt>
                <c:pt idx="53" formatCode="0.000">
                  <c:v>2.3269688653023346</c:v>
                </c:pt>
                <c:pt idx="54" formatCode="0.000">
                  <c:v>2.3306883147076194</c:v>
                </c:pt>
                <c:pt idx="55" formatCode="0.000">
                  <c:v>2.3344018246744009</c:v>
                </c:pt>
                <c:pt idx="56" formatCode="0.000">
                  <c:v>2.3380854081658464</c:v>
                </c:pt>
                <c:pt idx="57" formatCode="0.000">
                  <c:v>2.3417313136135949</c:v>
                </c:pt>
                <c:pt idx="58" formatCode="0.000">
                  <c:v>2.3452946166252375</c:v>
                </c:pt>
                <c:pt idx="59" formatCode="0.000">
                  <c:v>2.3488025061217987</c:v>
                </c:pt>
                <c:pt idx="60" formatCode="0.000">
                  <c:v>2.3522361918980605</c:v>
                </c:pt>
                <c:pt idx="61" formatCode="0.000">
                  <c:v>2.3556391414632603</c:v>
                </c:pt>
                <c:pt idx="62" formatCode="0.000">
                  <c:v>2.3556391414632603</c:v>
                </c:pt>
                <c:pt idx="63" formatCode="0.000">
                  <c:v>2.3556391414632616</c:v>
                </c:pt>
                <c:pt idx="64" formatCode="0.000">
                  <c:v>2.3556391414632611</c:v>
                </c:pt>
                <c:pt idx="65" formatCode="0.000">
                  <c:v>2.3556391414632603</c:v>
                </c:pt>
                <c:pt idx="66" formatCode="0.000">
                  <c:v>2.3556391414632603</c:v>
                </c:pt>
                <c:pt idx="67" formatCode="0.000">
                  <c:v>2.3556391414632603</c:v>
                </c:pt>
                <c:pt idx="68" formatCode="0.000">
                  <c:v>2.3556391414632603</c:v>
                </c:pt>
                <c:pt idx="69" formatCode="0.000">
                  <c:v>2.3556391414632603</c:v>
                </c:pt>
                <c:pt idx="70" formatCode="0.000">
                  <c:v>2.3556391414632603</c:v>
                </c:pt>
                <c:pt idx="71" formatCode="0.000">
                  <c:v>2.3556391414632603</c:v>
                </c:pt>
                <c:pt idx="72" formatCode="0.000">
                  <c:v>2.3556391414632603</c:v>
                </c:pt>
                <c:pt idx="73" formatCode="0.000">
                  <c:v>2.3556391414632603</c:v>
                </c:pt>
                <c:pt idx="74" formatCode="0.000">
                  <c:v>2.3556391414632603</c:v>
                </c:pt>
                <c:pt idx="75" formatCode="0.000">
                  <c:v>2.3556391414632603</c:v>
                </c:pt>
              </c:numCache>
            </c:numRef>
          </c:val>
          <c:smooth val="0"/>
          <c:extLst>
            <c:ext xmlns:c16="http://schemas.microsoft.com/office/drawing/2014/chart" uri="{C3380CC4-5D6E-409C-BE32-E72D297353CC}">
              <c16:uniqueId val="{00000008-61A3-4D61-A147-194C9751FE9A}"/>
            </c:ext>
          </c:extLst>
        </c:ser>
        <c:dLbls>
          <c:showLegendKey val="0"/>
          <c:showVal val="0"/>
          <c:showCatName val="0"/>
          <c:showSerName val="0"/>
          <c:showPercent val="0"/>
          <c:showBubbleSize val="0"/>
        </c:dLbls>
        <c:marker val="1"/>
        <c:smooth val="0"/>
        <c:axId val="513528328"/>
        <c:axId val="513538128"/>
      </c:lineChart>
      <c:catAx>
        <c:axId val="513528328"/>
        <c:scaling>
          <c:orientation val="minMax"/>
        </c:scaling>
        <c:delete val="0"/>
        <c:axPos val="b"/>
        <c:numFmt formatCode="General" sourceLinked="0"/>
        <c:majorTickMark val="out"/>
        <c:minorTickMark val="none"/>
        <c:tickLblPos val="nextTo"/>
        <c:crossAx val="513538128"/>
        <c:crosses val="autoZero"/>
        <c:auto val="1"/>
        <c:lblAlgn val="ctr"/>
        <c:lblOffset val="100"/>
        <c:noMultiLvlLbl val="0"/>
      </c:catAx>
      <c:valAx>
        <c:axId val="513538128"/>
        <c:scaling>
          <c:orientation val="minMax"/>
          <c:max val="5"/>
        </c:scaling>
        <c:delete val="0"/>
        <c:axPos val="l"/>
        <c:majorGridlines/>
        <c:numFmt formatCode="#,##0.0" sourceLinked="0"/>
        <c:majorTickMark val="out"/>
        <c:minorTickMark val="none"/>
        <c:tickLblPos val="nextTo"/>
        <c:crossAx val="513528328"/>
        <c:crosses val="autoZero"/>
        <c:crossBetween val="between"/>
      </c:valAx>
    </c:plotArea>
    <c:legend>
      <c:legendPos val="b"/>
      <c:legendEntry>
        <c:idx val="0"/>
        <c:delete val="1"/>
      </c:legendEntry>
      <c:layout>
        <c:manualLayout>
          <c:xMode val="edge"/>
          <c:yMode val="edge"/>
          <c:x val="0.12193325545289498"/>
          <c:y val="0.88422424321249993"/>
          <c:w val="0.75613348909420997"/>
          <c:h val="0.10177750271147283"/>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Terr. Spending by type of service</a:t>
            </a:r>
          </a:p>
        </c:rich>
      </c:tx>
      <c:overlay val="0"/>
    </c:title>
    <c:autoTitleDeleted val="0"/>
    <c:plotArea>
      <c:layout>
        <c:manualLayout>
          <c:layoutTarget val="inner"/>
          <c:xMode val="edge"/>
          <c:yMode val="edge"/>
          <c:x val="0.10053846361988257"/>
          <c:y val="0.10487394481095269"/>
          <c:w val="0.86168076413128769"/>
          <c:h val="0.6653302121018656"/>
        </c:manualLayout>
      </c:layout>
      <c:barChart>
        <c:barDir val="col"/>
        <c:grouping val="clustered"/>
        <c:varyColors val="0"/>
        <c:ser>
          <c:idx val="6"/>
          <c:order val="5"/>
          <c:tx>
            <c:strRef>
              <c:f>'Data for Graph D'!$BZ$2</c:f>
              <c:strCache>
                <c:ptCount val="1"/>
                <c:pt idx="0">
                  <c:v>v</c:v>
                </c:pt>
              </c:strCache>
            </c:strRef>
          </c:tx>
          <c:invertIfNegative val="0"/>
          <c:dPt>
            <c:idx val="41"/>
            <c:invertIfNegative val="0"/>
            <c:bubble3D val="0"/>
            <c:spPr>
              <a:solidFill>
                <a:schemeClr val="tx1"/>
              </a:solidFill>
              <a:ln>
                <a:solidFill>
                  <a:schemeClr val="tx1"/>
                </a:solidFill>
              </a:ln>
            </c:spPr>
            <c:extLst>
              <c:ext xmlns:c16="http://schemas.microsoft.com/office/drawing/2014/chart" uri="{C3380CC4-5D6E-409C-BE32-E72D297353CC}">
                <c16:uniqueId val="{00000001-8ACB-4A33-B010-DE5FA7360FE1}"/>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D'!$BZ$3:$BZ$78</c:f>
              <c:numCache>
                <c:formatCode>General</c:formatCode>
                <c:ptCount val="76"/>
                <c:pt idx="41">
                  <c:v>0.3</c:v>
                </c:pt>
              </c:numCache>
            </c:numRef>
          </c:val>
          <c:extLst>
            <c:ext xmlns:c16="http://schemas.microsoft.com/office/drawing/2014/chart" uri="{C3380CC4-5D6E-409C-BE32-E72D297353CC}">
              <c16:uniqueId val="{00000002-8ACB-4A33-B010-DE5FA7360FE1}"/>
            </c:ext>
          </c:extLst>
        </c:ser>
        <c:dLbls>
          <c:showLegendKey val="0"/>
          <c:showVal val="0"/>
          <c:showCatName val="0"/>
          <c:showSerName val="0"/>
          <c:showPercent val="0"/>
          <c:showBubbleSize val="0"/>
        </c:dLbls>
        <c:gapWidth val="329"/>
        <c:axId val="513530288"/>
        <c:axId val="513530680"/>
      </c:barChart>
      <c:lineChart>
        <c:grouping val="standard"/>
        <c:varyColors val="0"/>
        <c:ser>
          <c:idx val="0"/>
          <c:order val="0"/>
          <c:tx>
            <c:strRef>
              <c:f>'Data for Graph D'!$BT$2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D'!$BT$3:$BT$78</c:f>
              <c:numCache>
                <c:formatCode>General</c:formatCode>
                <c:ptCount val="76"/>
                <c:pt idx="0">
                  <c:v>0.15246999999999999</c:v>
                </c:pt>
                <c:pt idx="1">
                  <c:v>0.15373999999999999</c:v>
                </c:pt>
                <c:pt idx="2">
                  <c:v>0.17152000000000001</c:v>
                </c:pt>
                <c:pt idx="3">
                  <c:v>0.17712</c:v>
                </c:pt>
                <c:pt idx="4">
                  <c:v>0.17788000000000001</c:v>
                </c:pt>
                <c:pt idx="5">
                  <c:v>0.15203</c:v>
                </c:pt>
                <c:pt idx="6">
                  <c:v>0.14766000000000001</c:v>
                </c:pt>
                <c:pt idx="7">
                  <c:v>0.18499000000000002</c:v>
                </c:pt>
                <c:pt idx="8">
                  <c:v>0.16774999999999998</c:v>
                </c:pt>
                <c:pt idx="9">
                  <c:v>0.17282</c:v>
                </c:pt>
                <c:pt idx="10">
                  <c:v>0.17193</c:v>
                </c:pt>
                <c:pt idx="11">
                  <c:v>0.16936999999999999</c:v>
                </c:pt>
                <c:pt idx="12">
                  <c:v>0.18081</c:v>
                </c:pt>
                <c:pt idx="13">
                  <c:v>0.22253000000000001</c:v>
                </c:pt>
                <c:pt idx="14">
                  <c:v>0.23068</c:v>
                </c:pt>
                <c:pt idx="15">
                  <c:v>0.22555999999999998</c:v>
                </c:pt>
                <c:pt idx="16">
                  <c:v>0.24610000000000001</c:v>
                </c:pt>
                <c:pt idx="17">
                  <c:v>0.22533000000000003</c:v>
                </c:pt>
                <c:pt idx="18">
                  <c:v>0.22358</c:v>
                </c:pt>
                <c:pt idx="19">
                  <c:v>0.21036000000000002</c:v>
                </c:pt>
                <c:pt idx="20">
                  <c:v>0.20152</c:v>
                </c:pt>
                <c:pt idx="21">
                  <c:v>0.183</c:v>
                </c:pt>
                <c:pt idx="22">
                  <c:v>0.17437</c:v>
                </c:pt>
                <c:pt idx="23">
                  <c:v>0.17474000000000001</c:v>
                </c:pt>
                <c:pt idx="24">
                  <c:v>0.18337999999999999</c:v>
                </c:pt>
                <c:pt idx="25">
                  <c:v>0.18092</c:v>
                </c:pt>
                <c:pt idx="26">
                  <c:v>0.18078</c:v>
                </c:pt>
                <c:pt idx="27">
                  <c:v>0.18529999999999999</c:v>
                </c:pt>
                <c:pt idx="28">
                  <c:v>0.18301999999999999</c:v>
                </c:pt>
                <c:pt idx="29">
                  <c:v>0.19064</c:v>
                </c:pt>
                <c:pt idx="30">
                  <c:v>0.20514000000000002</c:v>
                </c:pt>
                <c:pt idx="31">
                  <c:v>0.21789</c:v>
                </c:pt>
                <c:pt idx="32">
                  <c:v>0.21862000000000001</c:v>
                </c:pt>
                <c:pt idx="33">
                  <c:v>0.20344000000000001</c:v>
                </c:pt>
                <c:pt idx="34">
                  <c:v>0.20837999999999998</c:v>
                </c:pt>
                <c:pt idx="35">
                  <c:v>0.19853999999999999</c:v>
                </c:pt>
                <c:pt idx="36">
                  <c:v>0.20699999999999999</c:v>
                </c:pt>
                <c:pt idx="37">
                  <c:v>0.21148999999999998</c:v>
                </c:pt>
                <c:pt idx="38">
                  <c:v>0.22176000000000001</c:v>
                </c:pt>
                <c:pt idx="39">
                  <c:v>0.21756000000000003</c:v>
                </c:pt>
                <c:pt idx="40">
                  <c:v>0.21976000000000001</c:v>
                </c:pt>
                <c:pt idx="41" formatCode="0.000">
                  <c:v>0.20845425517371699</c:v>
                </c:pt>
                <c:pt idx="42" formatCode="0.000">
                  <c:v>0.21070100114806131</c:v>
                </c:pt>
                <c:pt idx="43" formatCode="0.000">
                  <c:v>0.2124411666237517</c:v>
                </c:pt>
                <c:pt idx="44" formatCode="0.000">
                  <c:v>0.21366916653383045</c:v>
                </c:pt>
                <c:pt idx="45" formatCode="0.000">
                  <c:v>0.21455207997688916</c:v>
                </c:pt>
                <c:pt idx="46" formatCode="0.000">
                  <c:v>0.2150792525744577</c:v>
                </c:pt>
                <c:pt idx="47" formatCode="0.000">
                  <c:v>0.21508544009515046</c:v>
                </c:pt>
                <c:pt idx="48" formatCode="0.000">
                  <c:v>0.21508255368775872</c:v>
                </c:pt>
                <c:pt idx="49" formatCode="0.000">
                  <c:v>0.21439578481647156</c:v>
                </c:pt>
                <c:pt idx="50" formatCode="0.000">
                  <c:v>0.21337002291500001</c:v>
                </c:pt>
                <c:pt idx="51" formatCode="0.000">
                  <c:v>0.21256521119575494</c:v>
                </c:pt>
                <c:pt idx="52" formatCode="0.000">
                  <c:v>0.21195730121911602</c:v>
                </c:pt>
                <c:pt idx="53" formatCode="0.000">
                  <c:v>0.21138401155049172</c:v>
                </c:pt>
                <c:pt idx="54" formatCode="0.000">
                  <c:v>0.21052038786765112</c:v>
                </c:pt>
                <c:pt idx="55" formatCode="0.000">
                  <c:v>0.2098540076320233</c:v>
                </c:pt>
                <c:pt idx="56" formatCode="0.000">
                  <c:v>0.20921873510613653</c:v>
                </c:pt>
                <c:pt idx="57" formatCode="0.000">
                  <c:v>0.2084585561935936</c:v>
                </c:pt>
                <c:pt idx="58" formatCode="0.000">
                  <c:v>0.20772498997168007</c:v>
                </c:pt>
                <c:pt idx="59" formatCode="0.000">
                  <c:v>0.20717511984379081</c:v>
                </c:pt>
                <c:pt idx="60" formatCode="0.000">
                  <c:v>0.20649394320894368</c:v>
                </c:pt>
                <c:pt idx="61" formatCode="0.000">
                  <c:v>0.20568069664940075</c:v>
                </c:pt>
                <c:pt idx="62" formatCode="0.000">
                  <c:v>0.20568069664940072</c:v>
                </c:pt>
                <c:pt idx="63" formatCode="0.000">
                  <c:v>0.20568069664940072</c:v>
                </c:pt>
                <c:pt idx="64" formatCode="0.000">
                  <c:v>0.20568069664940081</c:v>
                </c:pt>
                <c:pt idx="65" formatCode="0.000">
                  <c:v>0.20568069664940075</c:v>
                </c:pt>
                <c:pt idx="66" formatCode="0.000">
                  <c:v>0.20568069664940083</c:v>
                </c:pt>
                <c:pt idx="67" formatCode="0.000">
                  <c:v>0.20568069664940072</c:v>
                </c:pt>
                <c:pt idx="68" formatCode="0.000">
                  <c:v>0.20568069664940075</c:v>
                </c:pt>
                <c:pt idx="69" formatCode="0.000">
                  <c:v>0.20568069664940072</c:v>
                </c:pt>
                <c:pt idx="70" formatCode="0.000">
                  <c:v>0.20568069664940075</c:v>
                </c:pt>
                <c:pt idx="71" formatCode="0.000">
                  <c:v>0.20568069664940083</c:v>
                </c:pt>
                <c:pt idx="72" formatCode="0.000">
                  <c:v>0.20568069664940075</c:v>
                </c:pt>
                <c:pt idx="73" formatCode="0.000">
                  <c:v>0.20568069664940072</c:v>
                </c:pt>
                <c:pt idx="74" formatCode="0.000">
                  <c:v>0.20568069664940075</c:v>
                </c:pt>
                <c:pt idx="75" formatCode="0.000">
                  <c:v>0.20568069664940072</c:v>
                </c:pt>
              </c:numCache>
            </c:numRef>
          </c:val>
          <c:smooth val="0"/>
          <c:extLst>
            <c:ext xmlns:c16="http://schemas.microsoft.com/office/drawing/2014/chart" uri="{C3380CC4-5D6E-409C-BE32-E72D297353CC}">
              <c16:uniqueId val="{00000003-8ACB-4A33-B010-DE5FA7360FE1}"/>
            </c:ext>
          </c:extLst>
        </c:ser>
        <c:ser>
          <c:idx val="1"/>
          <c:order val="1"/>
          <c:tx>
            <c:strRef>
              <c:f>'Data for Graph D'!$BU$2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D'!$BU$3:$BU$78</c:f>
              <c:numCache>
                <c:formatCode>General</c:formatCode>
                <c:ptCount val="76"/>
                <c:pt idx="0">
                  <c:v>1.3939999999999999E-2</c:v>
                </c:pt>
                <c:pt idx="1">
                  <c:v>1.3520000000000001E-2</c:v>
                </c:pt>
                <c:pt idx="2">
                  <c:v>1.359E-2</c:v>
                </c:pt>
                <c:pt idx="3">
                  <c:v>1.3439999999999999E-2</c:v>
                </c:pt>
                <c:pt idx="4">
                  <c:v>9.9100000000000004E-3</c:v>
                </c:pt>
                <c:pt idx="5">
                  <c:v>9.8700000000000003E-3</c:v>
                </c:pt>
                <c:pt idx="6">
                  <c:v>9.5099999999999994E-3</c:v>
                </c:pt>
                <c:pt idx="7">
                  <c:v>8.7800000000000013E-3</c:v>
                </c:pt>
                <c:pt idx="8">
                  <c:v>9.11E-3</c:v>
                </c:pt>
                <c:pt idx="9">
                  <c:v>1.0069999999999999E-2</c:v>
                </c:pt>
                <c:pt idx="10">
                  <c:v>1.0289999999999999E-2</c:v>
                </c:pt>
                <c:pt idx="11">
                  <c:v>1.0840000000000001E-2</c:v>
                </c:pt>
                <c:pt idx="12">
                  <c:v>1.069E-2</c:v>
                </c:pt>
                <c:pt idx="13">
                  <c:v>1.0789999999999999E-2</c:v>
                </c:pt>
                <c:pt idx="14">
                  <c:v>1.159E-2</c:v>
                </c:pt>
                <c:pt idx="15">
                  <c:v>1.26E-2</c:v>
                </c:pt>
                <c:pt idx="16">
                  <c:v>1.37E-2</c:v>
                </c:pt>
                <c:pt idx="17">
                  <c:v>1.4750000000000001E-2</c:v>
                </c:pt>
                <c:pt idx="18">
                  <c:v>1.8319999999999999E-2</c:v>
                </c:pt>
                <c:pt idx="19">
                  <c:v>2.146E-2</c:v>
                </c:pt>
                <c:pt idx="20">
                  <c:v>2.5999999999999999E-2</c:v>
                </c:pt>
                <c:pt idx="21">
                  <c:v>2.8499999999999998E-2</c:v>
                </c:pt>
                <c:pt idx="22">
                  <c:v>2.743E-2</c:v>
                </c:pt>
                <c:pt idx="23">
                  <c:v>2.4979999999999999E-2</c:v>
                </c:pt>
                <c:pt idx="24">
                  <c:v>2.6420000000000003E-2</c:v>
                </c:pt>
                <c:pt idx="25">
                  <c:v>3.032E-2</c:v>
                </c:pt>
                <c:pt idx="26">
                  <c:v>2.9290000000000004E-2</c:v>
                </c:pt>
                <c:pt idx="27">
                  <c:v>3.329E-2</c:v>
                </c:pt>
                <c:pt idx="28">
                  <c:v>3.5839999999999997E-2</c:v>
                </c:pt>
                <c:pt idx="29">
                  <c:v>3.603E-2</c:v>
                </c:pt>
                <c:pt idx="30">
                  <c:v>4.0160000000000001E-2</c:v>
                </c:pt>
                <c:pt idx="31">
                  <c:v>4.0899999999999999E-2</c:v>
                </c:pt>
                <c:pt idx="32">
                  <c:v>4.1780000000000005E-2</c:v>
                </c:pt>
                <c:pt idx="33">
                  <c:v>5.0770000000000003E-2</c:v>
                </c:pt>
                <c:pt idx="34">
                  <c:v>5.6599999999999998E-2</c:v>
                </c:pt>
                <c:pt idx="35">
                  <c:v>6.1560000000000004E-2</c:v>
                </c:pt>
                <c:pt idx="36">
                  <c:v>6.651E-2</c:v>
                </c:pt>
                <c:pt idx="37">
                  <c:v>6.9260000000000002E-2</c:v>
                </c:pt>
                <c:pt idx="38">
                  <c:v>7.443000000000001E-2</c:v>
                </c:pt>
                <c:pt idx="39">
                  <c:v>7.3389999999999997E-2</c:v>
                </c:pt>
                <c:pt idx="40">
                  <c:v>7.4060000000000001E-2</c:v>
                </c:pt>
                <c:pt idx="41" formatCode="0.000">
                  <c:v>7.5075079907858527E-2</c:v>
                </c:pt>
                <c:pt idx="42" formatCode="0.000">
                  <c:v>7.5726710582364826E-2</c:v>
                </c:pt>
                <c:pt idx="43" formatCode="0.000">
                  <c:v>7.6192775105866889E-2</c:v>
                </c:pt>
                <c:pt idx="44" formatCode="0.000">
                  <c:v>7.6472399279941192E-2</c:v>
                </c:pt>
                <c:pt idx="45" formatCode="0.000">
                  <c:v>7.6626399439929604E-2</c:v>
                </c:pt>
                <c:pt idx="46" formatCode="0.000">
                  <c:v>7.6651751018567332E-2</c:v>
                </c:pt>
                <c:pt idx="47" formatCode="0.000">
                  <c:v>7.6490490371289563E-2</c:v>
                </c:pt>
                <c:pt idx="48" formatCode="0.000">
                  <c:v>7.6325462476499115E-2</c:v>
                </c:pt>
                <c:pt idx="49" formatCode="0.000">
                  <c:v>7.5917735160870456E-2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c:ext xmlns:c16="http://schemas.microsoft.com/office/drawing/2014/chart" uri="{C3380CC4-5D6E-409C-BE32-E72D297353CC}">
              <c16:uniqueId val="{00000004-8ACB-4A33-B010-DE5FA7360FE1}"/>
            </c:ext>
          </c:extLst>
        </c:ser>
        <c:ser>
          <c:idx val="2"/>
          <c:order val="2"/>
          <c:tx>
            <c:strRef>
              <c:f>'Data for Graph D'!$BV$2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D'!$BV$3:$BV$78</c:f>
              <c:numCache>
                <c:formatCode>General</c:formatCode>
                <c:ptCount val="76"/>
                <c:pt idx="0">
                  <c:v>3.3610000000000001E-2</c:v>
                </c:pt>
                <c:pt idx="1">
                  <c:v>3.2739999999999998E-2</c:v>
                </c:pt>
                <c:pt idx="2">
                  <c:v>3.3009999999999998E-2</c:v>
                </c:pt>
                <c:pt idx="3">
                  <c:v>3.3320000000000002E-2</c:v>
                </c:pt>
                <c:pt idx="4">
                  <c:v>3.3389999999999996E-2</c:v>
                </c:pt>
                <c:pt idx="5">
                  <c:v>3.3189999999999997E-2</c:v>
                </c:pt>
                <c:pt idx="6">
                  <c:v>3.6150000000000002E-2</c:v>
                </c:pt>
                <c:pt idx="7">
                  <c:v>3.3489999999999999E-2</c:v>
                </c:pt>
                <c:pt idx="8">
                  <c:v>3.4369999999999998E-2</c:v>
                </c:pt>
                <c:pt idx="9">
                  <c:v>3.0479999999999997E-2</c:v>
                </c:pt>
                <c:pt idx="10">
                  <c:v>2.836E-2</c:v>
                </c:pt>
                <c:pt idx="11">
                  <c:v>2.7E-2</c:v>
                </c:pt>
                <c:pt idx="12">
                  <c:v>2.5649999999999999E-2</c:v>
                </c:pt>
                <c:pt idx="13">
                  <c:v>3.1399999999999997E-2</c:v>
                </c:pt>
                <c:pt idx="14">
                  <c:v>3.3159999999999995E-2</c:v>
                </c:pt>
                <c:pt idx="15">
                  <c:v>3.1260000000000003E-2</c:v>
                </c:pt>
                <c:pt idx="16">
                  <c:v>3.3110000000000001E-2</c:v>
                </c:pt>
                <c:pt idx="17">
                  <c:v>3.2500000000000001E-2</c:v>
                </c:pt>
                <c:pt idx="18">
                  <c:v>3.3419999999999998E-2</c:v>
                </c:pt>
                <c:pt idx="19">
                  <c:v>3.3489999999999999E-2</c:v>
                </c:pt>
                <c:pt idx="20">
                  <c:v>3.354E-2</c:v>
                </c:pt>
                <c:pt idx="21">
                  <c:v>3.2629999999999999E-2</c:v>
                </c:pt>
                <c:pt idx="22">
                  <c:v>3.823E-2</c:v>
                </c:pt>
                <c:pt idx="23">
                  <c:v>3.3189999999999997E-2</c:v>
                </c:pt>
                <c:pt idx="24">
                  <c:v>3.703E-2</c:v>
                </c:pt>
                <c:pt idx="25">
                  <c:v>3.5389999999999998E-2</c:v>
                </c:pt>
                <c:pt idx="26">
                  <c:v>3.2739999999999998E-2</c:v>
                </c:pt>
                <c:pt idx="27">
                  <c:v>3.2939999999999997E-2</c:v>
                </c:pt>
                <c:pt idx="28">
                  <c:v>3.4949999999999995E-2</c:v>
                </c:pt>
                <c:pt idx="29">
                  <c:v>3.5189999999999999E-2</c:v>
                </c:pt>
                <c:pt idx="30">
                  <c:v>3.6660000000000005E-2</c:v>
                </c:pt>
                <c:pt idx="31">
                  <c:v>3.4849999999999999E-2</c:v>
                </c:pt>
                <c:pt idx="32">
                  <c:v>3.8279999999999995E-2</c:v>
                </c:pt>
                <c:pt idx="33">
                  <c:v>3.78E-2</c:v>
                </c:pt>
                <c:pt idx="34">
                  <c:v>3.6430000000000004E-2</c:v>
                </c:pt>
                <c:pt idx="35">
                  <c:v>3.6450000000000003E-2</c:v>
                </c:pt>
                <c:pt idx="36">
                  <c:v>3.5839999999999997E-2</c:v>
                </c:pt>
                <c:pt idx="37">
                  <c:v>3.5869999999999999E-2</c:v>
                </c:pt>
                <c:pt idx="38">
                  <c:v>3.5659999999999997E-2</c:v>
                </c:pt>
                <c:pt idx="39">
                  <c:v>3.542E-2</c:v>
                </c:pt>
                <c:pt idx="40">
                  <c:v>3.5270000000000003E-2</c:v>
                </c:pt>
                <c:pt idx="41" formatCode="0.000">
                  <c:v>7.0850424313128602E-2</c:v>
                </c:pt>
                <c:pt idx="42" formatCode="0.000">
                  <c:v>7.1924803713457913E-2</c:v>
                </c:pt>
                <c:pt idx="43" formatCode="0.000">
                  <c:v>7.2833159340670972E-2</c:v>
                </c:pt>
                <c:pt idx="44" formatCode="0.000">
                  <c:v>7.3571349640265266E-2</c:v>
                </c:pt>
                <c:pt idx="45" formatCode="0.000">
                  <c:v>7.4194894770164888E-2</c:v>
                </c:pt>
                <c:pt idx="46" formatCode="0.000">
                  <c:v>7.4698570567677494E-2</c:v>
                </c:pt>
                <c:pt idx="47" formatCode="0.000">
                  <c:v>7.502315705641921E-2</c:v>
                </c:pt>
                <c:pt idx="48" formatCode="0.000">
                  <c:v>7.5345644249606006E-2</c:v>
                </c:pt>
                <c:pt idx="49" formatCode="0.000">
                  <c:v>7.5428585704475901E-2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c:ext xmlns:c16="http://schemas.microsoft.com/office/drawing/2014/chart" uri="{C3380CC4-5D6E-409C-BE32-E72D297353CC}">
              <c16:uniqueId val="{00000005-8ACB-4A33-B010-DE5FA7360FE1}"/>
            </c:ext>
          </c:extLst>
        </c:ser>
        <c:ser>
          <c:idx val="3"/>
          <c:order val="3"/>
          <c:tx>
            <c:strRef>
              <c:f>'Data for Graph D'!$BW$2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D'!$BW$3:$BW$78</c:f>
              <c:numCache>
                <c:formatCode>General</c:formatCode>
                <c:ptCount val="76"/>
                <c:pt idx="0">
                  <c:v>3.8530000000000002E-2</c:v>
                </c:pt>
                <c:pt idx="1">
                  <c:v>3.7720000000000004E-2</c:v>
                </c:pt>
                <c:pt idx="2">
                  <c:v>3.7540000000000004E-2</c:v>
                </c:pt>
                <c:pt idx="3">
                  <c:v>3.9169999999999996E-2</c:v>
                </c:pt>
                <c:pt idx="4">
                  <c:v>3.8079999999999996E-2</c:v>
                </c:pt>
                <c:pt idx="5">
                  <c:v>3.5429999999999996E-2</c:v>
                </c:pt>
                <c:pt idx="6">
                  <c:v>3.3110000000000001E-2</c:v>
                </c:pt>
                <c:pt idx="7">
                  <c:v>3.1859999999999999E-2</c:v>
                </c:pt>
                <c:pt idx="8">
                  <c:v>3.2320000000000002E-2</c:v>
                </c:pt>
                <c:pt idx="9">
                  <c:v>3.2390000000000002E-2</c:v>
                </c:pt>
                <c:pt idx="10">
                  <c:v>3.288E-2</c:v>
                </c:pt>
                <c:pt idx="11">
                  <c:v>3.3230000000000003E-2</c:v>
                </c:pt>
                <c:pt idx="12">
                  <c:v>3.3980000000000003E-2</c:v>
                </c:pt>
                <c:pt idx="13">
                  <c:v>3.4140000000000004E-2</c:v>
                </c:pt>
                <c:pt idx="14">
                  <c:v>3.458E-2</c:v>
                </c:pt>
                <c:pt idx="15">
                  <c:v>3.2739999999999998E-2</c:v>
                </c:pt>
                <c:pt idx="16">
                  <c:v>3.6430000000000004E-2</c:v>
                </c:pt>
                <c:pt idx="17">
                  <c:v>3.6499999999999998E-2</c:v>
                </c:pt>
                <c:pt idx="18">
                  <c:v>3.7470000000000003E-2</c:v>
                </c:pt>
                <c:pt idx="19">
                  <c:v>3.3760000000000005E-2</c:v>
                </c:pt>
                <c:pt idx="20">
                  <c:v>3.4749999999999996E-2</c:v>
                </c:pt>
                <c:pt idx="21">
                  <c:v>3.5429999999999996E-2</c:v>
                </c:pt>
                <c:pt idx="22">
                  <c:v>3.9239999999999997E-2</c:v>
                </c:pt>
                <c:pt idx="23">
                  <c:v>3.7829999999999996E-2</c:v>
                </c:pt>
                <c:pt idx="24">
                  <c:v>3.8470000000000004E-2</c:v>
                </c:pt>
                <c:pt idx="25">
                  <c:v>3.6000000000000004E-2</c:v>
                </c:pt>
                <c:pt idx="26">
                  <c:v>3.601E-2</c:v>
                </c:pt>
                <c:pt idx="27">
                  <c:v>3.8329999999999996E-2</c:v>
                </c:pt>
                <c:pt idx="28">
                  <c:v>4.1509999999999998E-2</c:v>
                </c:pt>
                <c:pt idx="29">
                  <c:v>4.0739999999999998E-2</c:v>
                </c:pt>
                <c:pt idx="30">
                  <c:v>4.0660000000000002E-2</c:v>
                </c:pt>
                <c:pt idx="31">
                  <c:v>4.163E-2</c:v>
                </c:pt>
                <c:pt idx="32">
                  <c:v>4.2769999999999996E-2</c:v>
                </c:pt>
                <c:pt idx="33">
                  <c:v>4.0299999999999996E-2</c:v>
                </c:pt>
                <c:pt idx="34">
                  <c:v>4.1000000000000002E-2</c:v>
                </c:pt>
                <c:pt idx="35">
                  <c:v>3.8719999999999997E-2</c:v>
                </c:pt>
                <c:pt idx="36">
                  <c:v>3.9800000000000002E-2</c:v>
                </c:pt>
                <c:pt idx="37">
                  <c:v>3.977E-2</c:v>
                </c:pt>
                <c:pt idx="38">
                  <c:v>3.8530000000000002E-2</c:v>
                </c:pt>
                <c:pt idx="39">
                  <c:v>3.7599999999999995E-2</c:v>
                </c:pt>
                <c:pt idx="40">
                  <c:v>3.7560000000000003E-2</c:v>
                </c:pt>
                <c:pt idx="41" formatCode="0.000">
                  <c:v>0.11113794197125951</c:v>
                </c:pt>
                <c:pt idx="42" formatCode="0.000">
                  <c:v>0.11272507748688854</c:v>
                </c:pt>
                <c:pt idx="43" formatCode="0.000">
                  <c:v>0.11404983903952545</c:v>
                </c:pt>
                <c:pt idx="44" formatCode="0.000">
                  <c:v>0.11510643873395429</c:v>
                </c:pt>
                <c:pt idx="45" formatCode="0.000">
                  <c:v>0.11598236743460037</c:v>
                </c:pt>
                <c:pt idx="46" formatCode="0.000">
                  <c:v>0.11666993673973135</c:v>
                </c:pt>
                <c:pt idx="47" formatCode="0.000">
                  <c:v>0.11707721795063901</c:v>
                </c:pt>
                <c:pt idx="48" formatCode="0.000">
                  <c:v>0.1174808950467339</c:v>
                </c:pt>
                <c:pt idx="49" formatCode="0.000">
                  <c:v>0.11751105840080278</c:v>
                </c:pt>
                <c:pt idx="50" formatCode="0.000">
                  <c:v>0.11735351260325</c:v>
                </c:pt>
                <c:pt idx="51" formatCode="0.000">
                  <c:v>0.11691086615766522</c:v>
                </c:pt>
                <c:pt idx="52" formatCode="0.000">
                  <c:v>0.11657651567051382</c:v>
                </c:pt>
                <c:pt idx="53" formatCode="0.000">
                  <c:v>0.11626120635277044</c:v>
                </c:pt>
                <c:pt idx="54" formatCode="0.000">
                  <c:v>0.11578621332720812</c:v>
                </c:pt>
                <c:pt idx="55" formatCode="0.000">
                  <c:v>0.11541970419761283</c:v>
                </c:pt>
                <c:pt idx="56" formatCode="0.000">
                  <c:v>0.1150703043083751</c:v>
                </c:pt>
                <c:pt idx="57" formatCode="0.000">
                  <c:v>0.11465220590647648</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c:ext xmlns:c16="http://schemas.microsoft.com/office/drawing/2014/chart" uri="{C3380CC4-5D6E-409C-BE32-E72D297353CC}">
              <c16:uniqueId val="{00000006-8ACB-4A33-B010-DE5FA7360FE1}"/>
            </c:ext>
          </c:extLst>
        </c:ser>
        <c:ser>
          <c:idx val="4"/>
          <c:order val="4"/>
          <c:tx>
            <c:strRef>
              <c:f>'Data for Graph D'!$BX$2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D'!$BX$3:$BX$78</c:f>
              <c:numCache>
                <c:formatCode>General</c:formatCode>
                <c:ptCount val="76"/>
                <c:pt idx="0">
                  <c:v>3.5250000000000004E-2</c:v>
                </c:pt>
                <c:pt idx="1">
                  <c:v>3.3450000000000001E-2</c:v>
                </c:pt>
                <c:pt idx="2">
                  <c:v>3.3660000000000002E-2</c:v>
                </c:pt>
                <c:pt idx="3">
                  <c:v>3.3320000000000002E-2</c:v>
                </c:pt>
                <c:pt idx="4">
                  <c:v>3.3910000000000003E-2</c:v>
                </c:pt>
                <c:pt idx="5">
                  <c:v>3.2289999999999999E-2</c:v>
                </c:pt>
                <c:pt idx="6">
                  <c:v>3.4249999999999996E-2</c:v>
                </c:pt>
                <c:pt idx="7">
                  <c:v>4.1609999999999994E-2</c:v>
                </c:pt>
                <c:pt idx="8">
                  <c:v>4.0840000000000001E-2</c:v>
                </c:pt>
                <c:pt idx="9">
                  <c:v>4.1100000000000005E-2</c:v>
                </c:pt>
                <c:pt idx="10">
                  <c:v>3.9410000000000001E-2</c:v>
                </c:pt>
                <c:pt idx="11">
                  <c:v>4.0149999999999998E-2</c:v>
                </c:pt>
                <c:pt idx="12">
                  <c:v>4.018E-2</c:v>
                </c:pt>
                <c:pt idx="13">
                  <c:v>4.0620000000000003E-2</c:v>
                </c:pt>
                <c:pt idx="14">
                  <c:v>3.8679999999999999E-2</c:v>
                </c:pt>
                <c:pt idx="15">
                  <c:v>3.8960000000000002E-2</c:v>
                </c:pt>
                <c:pt idx="16">
                  <c:v>3.9739999999999998E-2</c:v>
                </c:pt>
                <c:pt idx="17">
                  <c:v>4.0079999999999998E-2</c:v>
                </c:pt>
                <c:pt idx="18">
                  <c:v>4.0549999999999996E-2</c:v>
                </c:pt>
                <c:pt idx="19">
                  <c:v>4.1009999999999998E-2</c:v>
                </c:pt>
                <c:pt idx="20">
                  <c:v>4.1489999999999999E-2</c:v>
                </c:pt>
                <c:pt idx="21">
                  <c:v>4.2619999999999998E-2</c:v>
                </c:pt>
                <c:pt idx="22">
                  <c:v>4.0259999999999997E-2</c:v>
                </c:pt>
                <c:pt idx="23">
                  <c:v>3.8059999999999997E-2</c:v>
                </c:pt>
                <c:pt idx="24">
                  <c:v>4.6309999999999997E-2</c:v>
                </c:pt>
                <c:pt idx="25">
                  <c:v>4.7969999999999999E-2</c:v>
                </c:pt>
                <c:pt idx="26">
                  <c:v>4.7289999999999999E-2</c:v>
                </c:pt>
                <c:pt idx="27">
                  <c:v>5.0239999999999993E-2</c:v>
                </c:pt>
                <c:pt idx="28">
                  <c:v>5.7849999999999999E-2</c:v>
                </c:pt>
                <c:pt idx="29">
                  <c:v>6.0049999999999999E-2</c:v>
                </c:pt>
                <c:pt idx="30">
                  <c:v>6.0130000000000003E-2</c:v>
                </c:pt>
                <c:pt idx="31">
                  <c:v>6.055E-2</c:v>
                </c:pt>
                <c:pt idx="32">
                  <c:v>5.7640000000000004E-2</c:v>
                </c:pt>
                <c:pt idx="33">
                  <c:v>6.1879999999999998E-2</c:v>
                </c:pt>
                <c:pt idx="34">
                  <c:v>6.495999999999999E-2</c:v>
                </c:pt>
                <c:pt idx="35">
                  <c:v>6.631999999999999E-2</c:v>
                </c:pt>
                <c:pt idx="36">
                  <c:v>6.5600000000000006E-2</c:v>
                </c:pt>
                <c:pt idx="37">
                  <c:v>6.6489999999999994E-2</c:v>
                </c:pt>
                <c:pt idx="38">
                  <c:v>6.8889999999999993E-2</c:v>
                </c:pt>
                <c:pt idx="39">
                  <c:v>6.5879999999999994E-2</c:v>
                </c:pt>
                <c:pt idx="40">
                  <c:v>6.5390000000000004E-2</c:v>
                </c:pt>
                <c:pt idx="41" formatCode="0.000">
                  <c:v>0.10980485449956441</c:v>
                </c:pt>
                <c:pt idx="42" formatCode="0.000">
                  <c:v>0.11152538811533033</c:v>
                </c:pt>
                <c:pt idx="43" formatCode="0.000">
                  <c:v>0.112989714353414</c:v>
                </c:pt>
                <c:pt idx="44" formatCode="0.000">
                  <c:v>0.1141910143064005</c:v>
                </c:pt>
                <c:pt idx="45" formatCode="0.000">
                  <c:v>0.11521510763319194</c:v>
                </c:pt>
                <c:pt idx="46" formatCode="0.000">
                  <c:v>0.11605361185107316</c:v>
                </c:pt>
                <c:pt idx="47" formatCode="0.000">
                  <c:v>0.11661420182660402</c:v>
                </c:pt>
                <c:pt idx="48" formatCode="0.000">
                  <c:v>0.1171717140085354</c:v>
                </c:pt>
                <c:pt idx="49" formatCode="0.000">
                  <c:v>0.11735670759101856</c:v>
                </c:pt>
                <c:pt idx="50" formatCode="0.000">
                  <c:v>0.11735351260325001</c:v>
                </c:pt>
                <c:pt idx="51" formatCode="0.000">
                  <c:v>0.11691086615766522</c:v>
                </c:pt>
                <c:pt idx="52" formatCode="0.000">
                  <c:v>0.11657651567051382</c:v>
                </c:pt>
                <c:pt idx="53" formatCode="0.000">
                  <c:v>0.11626120635277044</c:v>
                </c:pt>
                <c:pt idx="54" formatCode="0.000">
                  <c:v>0.11578621332720812</c:v>
                </c:pt>
                <c:pt idx="55" formatCode="0.000">
                  <c:v>0.11541970419761281</c:v>
                </c:pt>
                <c:pt idx="56" formatCode="0.000">
                  <c:v>0.1150703043083751</c:v>
                </c:pt>
                <c:pt idx="57" formatCode="0.000">
                  <c:v>0.11465220590647647</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c:ext xmlns:c16="http://schemas.microsoft.com/office/drawing/2014/chart" uri="{C3380CC4-5D6E-409C-BE32-E72D297353CC}">
              <c16:uniqueId val="{00000007-8ACB-4A33-B010-DE5FA7360FE1}"/>
            </c:ext>
          </c:extLst>
        </c:ser>
        <c:dLbls>
          <c:showLegendKey val="0"/>
          <c:showVal val="0"/>
          <c:showCatName val="0"/>
          <c:showSerName val="0"/>
          <c:showPercent val="0"/>
          <c:showBubbleSize val="0"/>
        </c:dLbls>
        <c:marker val="1"/>
        <c:smooth val="0"/>
        <c:axId val="513530288"/>
        <c:axId val="513530680"/>
      </c:lineChart>
      <c:catAx>
        <c:axId val="513530288"/>
        <c:scaling>
          <c:orientation val="minMax"/>
        </c:scaling>
        <c:delete val="0"/>
        <c:axPos val="b"/>
        <c:numFmt formatCode="General" sourceLinked="0"/>
        <c:majorTickMark val="out"/>
        <c:minorTickMark val="none"/>
        <c:tickLblPos val="nextTo"/>
        <c:crossAx val="513530680"/>
        <c:crosses val="autoZero"/>
        <c:auto val="1"/>
        <c:lblAlgn val="ctr"/>
        <c:lblOffset val="100"/>
        <c:noMultiLvlLbl val="0"/>
      </c:catAx>
      <c:valAx>
        <c:axId val="513530680"/>
        <c:scaling>
          <c:orientation val="minMax"/>
          <c:max val="0.30000000000000004"/>
          <c:min val="0"/>
        </c:scaling>
        <c:delete val="0"/>
        <c:axPos val="l"/>
        <c:majorGridlines/>
        <c:numFmt formatCode="#,##0.00" sourceLinked="0"/>
        <c:majorTickMark val="out"/>
        <c:minorTickMark val="none"/>
        <c:tickLblPos val="nextTo"/>
        <c:crossAx val="513530288"/>
        <c:crosses val="autoZero"/>
        <c:crossBetween val="between"/>
      </c:valAx>
    </c:plotArea>
    <c:legend>
      <c:legendPos val="b"/>
      <c:legendEntry>
        <c:idx val="0"/>
        <c:delete val="1"/>
      </c:legendEntry>
      <c:layout>
        <c:manualLayout>
          <c:xMode val="edge"/>
          <c:yMode val="edge"/>
          <c:x val="0.15216101724630823"/>
          <c:y val="0.86636787969071438"/>
          <c:w val="0.82141447201512474"/>
          <c:h val="0.10840689508406044"/>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rate of NL spending by type of services</a:t>
            </a:r>
            <a:endParaRPr lang="en-CA" sz="1200"/>
          </a:p>
        </c:rich>
      </c:tx>
      <c:overlay val="1"/>
    </c:title>
    <c:autoTitleDeleted val="0"/>
    <c:plotArea>
      <c:layout>
        <c:manualLayout>
          <c:layoutTarget val="inner"/>
          <c:xMode val="edge"/>
          <c:yMode val="edge"/>
          <c:x val="5.0266539377879851E-2"/>
          <c:y val="0.10830539070759908"/>
          <c:w val="0.88031607586042826"/>
          <c:h val="0.60902440102304578"/>
        </c:manualLayout>
      </c:layout>
      <c:lineChart>
        <c:grouping val="standard"/>
        <c:varyColors val="0"/>
        <c:ser>
          <c:idx val="0"/>
          <c:order val="0"/>
          <c:tx>
            <c:strRef>
              <c:f>'Provincial spending by services'!$F$82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c:ext xmlns:c16="http://schemas.microsoft.com/office/drawing/2014/chart" uri="{C3380CC4-5D6E-409C-BE32-E72D297353CC}">
              <c16:uniqueId val="{00000000-F914-4A17-BF48-E5A806B76BE2}"/>
            </c:ext>
          </c:extLst>
        </c:ser>
        <c:ser>
          <c:idx val="1"/>
          <c:order val="1"/>
          <c:tx>
            <c:strRef>
              <c:f>'Provincial spending by services'!$G$82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c:ext xmlns:c16="http://schemas.microsoft.com/office/drawing/2014/chart" uri="{C3380CC4-5D6E-409C-BE32-E72D297353CC}">
              <c16:uniqueId val="{00000001-F914-4A17-BF48-E5A806B76BE2}"/>
            </c:ext>
          </c:extLst>
        </c:ser>
        <c:ser>
          <c:idx val="2"/>
          <c:order val="2"/>
          <c:tx>
            <c:strRef>
              <c:f>'Provincial spending by services'!$H$82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c:ext xmlns:c16="http://schemas.microsoft.com/office/drawing/2014/chart" uri="{C3380CC4-5D6E-409C-BE32-E72D297353CC}">
              <c16:uniqueId val="{00000002-F914-4A17-BF48-E5A806B76BE2}"/>
            </c:ext>
          </c:extLst>
        </c:ser>
        <c:ser>
          <c:idx val="3"/>
          <c:order val="3"/>
          <c:tx>
            <c:strRef>
              <c:f>'Provincial spending by services'!$I$82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c:ext xmlns:c16="http://schemas.microsoft.com/office/drawing/2014/chart" uri="{C3380CC4-5D6E-409C-BE32-E72D297353CC}">
              <c16:uniqueId val="{00000003-F914-4A17-BF48-E5A806B76BE2}"/>
            </c:ext>
          </c:extLst>
        </c:ser>
        <c:ser>
          <c:idx val="4"/>
          <c:order val="4"/>
          <c:tx>
            <c:strRef>
              <c:f>'Provincial spending by services'!$J$82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c:ext xmlns:c16="http://schemas.microsoft.com/office/drawing/2014/chart" uri="{C3380CC4-5D6E-409C-BE32-E72D297353CC}">
              <c16:uniqueId val="{00000004-F914-4A17-BF48-E5A806B76BE2}"/>
            </c:ext>
          </c:extLst>
        </c:ser>
        <c:ser>
          <c:idx val="5"/>
          <c:order val="5"/>
          <c:tx>
            <c:strRef>
              <c:f>'Provincial spending by services'!$K$82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c:ext xmlns:c16="http://schemas.microsoft.com/office/drawing/2014/chart" uri="{C3380CC4-5D6E-409C-BE32-E72D297353CC}">
              <c16:uniqueId val="{00000005-F914-4A17-BF48-E5A806B76BE2}"/>
            </c:ext>
          </c:extLst>
        </c:ser>
        <c:ser>
          <c:idx val="6"/>
          <c:order val="6"/>
          <c:tx>
            <c:strRef>
              <c:f>'Provincial spending by services'!$L$82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c:ext xmlns:c16="http://schemas.microsoft.com/office/drawing/2014/chart" uri="{C3380CC4-5D6E-409C-BE32-E72D297353CC}">
              <c16:uniqueId val="{00000006-F914-4A17-BF48-E5A806B76BE2}"/>
            </c:ext>
          </c:extLst>
        </c:ser>
        <c:dLbls>
          <c:showLegendKey val="0"/>
          <c:showVal val="0"/>
          <c:showCatName val="0"/>
          <c:showSerName val="0"/>
          <c:showPercent val="0"/>
          <c:showBubbleSize val="0"/>
        </c:dLbls>
        <c:smooth val="0"/>
        <c:axId val="513533816"/>
        <c:axId val="513531072"/>
      </c:lineChart>
      <c:catAx>
        <c:axId val="513533816"/>
        <c:scaling>
          <c:orientation val="minMax"/>
        </c:scaling>
        <c:delete val="0"/>
        <c:axPos val="b"/>
        <c:numFmt formatCode="General" sourceLinked="1"/>
        <c:majorTickMark val="out"/>
        <c:minorTickMark val="none"/>
        <c:tickLblPos val="nextTo"/>
        <c:crossAx val="513531072"/>
        <c:crosses val="autoZero"/>
        <c:auto val="1"/>
        <c:lblAlgn val="ctr"/>
        <c:lblOffset val="100"/>
        <c:noMultiLvlLbl val="0"/>
      </c:catAx>
      <c:valAx>
        <c:axId val="513531072"/>
        <c:scaling>
          <c:orientation val="minMax"/>
        </c:scaling>
        <c:delete val="0"/>
        <c:axPos val="l"/>
        <c:majorGridlines/>
        <c:numFmt formatCode="General" sourceLinked="1"/>
        <c:majorTickMark val="out"/>
        <c:minorTickMark val="none"/>
        <c:tickLblPos val="nextTo"/>
        <c:crossAx val="513533816"/>
        <c:crosses val="autoZero"/>
        <c:crossBetween val="between"/>
      </c:valAx>
    </c:plotArea>
    <c:legend>
      <c:legendPos val="b"/>
      <c:layout>
        <c:manualLayout>
          <c:xMode val="edge"/>
          <c:yMode val="edge"/>
          <c:x val="1.9187303627046893E-2"/>
          <c:y val="0.84619496794766469"/>
          <c:w val="0.9808126963729531"/>
          <c:h val="0.12861984015193839"/>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of  PEI spending by type of services</a:t>
            </a:r>
            <a:endParaRPr lang="en-CA" sz="1200"/>
          </a:p>
        </c:rich>
      </c:tx>
      <c:overlay val="1"/>
    </c:title>
    <c:autoTitleDeleted val="0"/>
    <c:plotArea>
      <c:layout>
        <c:manualLayout>
          <c:layoutTarget val="inner"/>
          <c:xMode val="edge"/>
          <c:yMode val="edge"/>
          <c:x val="5.4654751081750066E-2"/>
          <c:y val="0.14567155811894794"/>
          <c:w val="0.91191062720326854"/>
          <c:h val="0.57983773974003461"/>
        </c:manualLayout>
      </c:layout>
      <c:lineChart>
        <c:grouping val="standard"/>
        <c:varyColors val="0"/>
        <c:ser>
          <c:idx val="0"/>
          <c:order val="0"/>
          <c:tx>
            <c:strRef>
              <c:f>'Provincial spending by services'!$N$82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c:ext xmlns:c16="http://schemas.microsoft.com/office/drawing/2014/chart" uri="{C3380CC4-5D6E-409C-BE32-E72D297353CC}">
              <c16:uniqueId val="{00000000-2FE0-466D-8D5F-8D499562FFE8}"/>
            </c:ext>
          </c:extLst>
        </c:ser>
        <c:ser>
          <c:idx val="1"/>
          <c:order val="1"/>
          <c:tx>
            <c:strRef>
              <c:f>'Provincial spending by services'!$O$82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c:ext xmlns:c16="http://schemas.microsoft.com/office/drawing/2014/chart" uri="{C3380CC4-5D6E-409C-BE32-E72D297353CC}">
              <c16:uniqueId val="{00000001-2FE0-466D-8D5F-8D499562FFE8}"/>
            </c:ext>
          </c:extLst>
        </c:ser>
        <c:ser>
          <c:idx val="2"/>
          <c:order val="2"/>
          <c:tx>
            <c:strRef>
              <c:f>'Provincial spending by services'!$P$82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4.9704858174088651</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c:ext xmlns:c16="http://schemas.microsoft.com/office/drawing/2014/chart" uri="{C3380CC4-5D6E-409C-BE32-E72D297353CC}">
              <c16:uniqueId val="{00000002-2FE0-466D-8D5F-8D499562FFE8}"/>
            </c:ext>
          </c:extLst>
        </c:ser>
        <c:ser>
          <c:idx val="3"/>
          <c:order val="3"/>
          <c:tx>
            <c:strRef>
              <c:f>'Provincial spending by services'!$Q$82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c:ext xmlns:c16="http://schemas.microsoft.com/office/drawing/2014/chart" uri="{C3380CC4-5D6E-409C-BE32-E72D297353CC}">
              <c16:uniqueId val="{00000003-2FE0-466D-8D5F-8D499562FFE8}"/>
            </c:ext>
          </c:extLst>
        </c:ser>
        <c:ser>
          <c:idx val="4"/>
          <c:order val="4"/>
          <c:tx>
            <c:strRef>
              <c:f>'Provincial spending by services'!$R$82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c:ext xmlns:c16="http://schemas.microsoft.com/office/drawing/2014/chart" uri="{C3380CC4-5D6E-409C-BE32-E72D297353CC}">
              <c16:uniqueId val="{00000004-2FE0-466D-8D5F-8D499562FFE8}"/>
            </c:ext>
          </c:extLst>
        </c:ser>
        <c:ser>
          <c:idx val="5"/>
          <c:order val="5"/>
          <c:tx>
            <c:strRef>
              <c:f>'Provincial spending by services'!$S$82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c:ext xmlns:c16="http://schemas.microsoft.com/office/drawing/2014/chart" uri="{C3380CC4-5D6E-409C-BE32-E72D297353CC}">
              <c16:uniqueId val="{00000005-2FE0-466D-8D5F-8D499562FFE8}"/>
            </c:ext>
          </c:extLst>
        </c:ser>
        <c:ser>
          <c:idx val="6"/>
          <c:order val="6"/>
          <c:tx>
            <c:strRef>
              <c:f>'Provincial spending by services'!$T$82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c:ext xmlns:c16="http://schemas.microsoft.com/office/drawing/2014/chart" uri="{C3380CC4-5D6E-409C-BE32-E72D297353CC}">
              <c16:uniqueId val="{00000006-2FE0-466D-8D5F-8D499562FFE8}"/>
            </c:ext>
          </c:extLst>
        </c:ser>
        <c:dLbls>
          <c:showLegendKey val="0"/>
          <c:showVal val="0"/>
          <c:showCatName val="0"/>
          <c:showSerName val="0"/>
          <c:showPercent val="0"/>
          <c:showBubbleSize val="0"/>
        </c:dLbls>
        <c:smooth val="0"/>
        <c:axId val="513531464"/>
        <c:axId val="513533424"/>
      </c:lineChart>
      <c:catAx>
        <c:axId val="513531464"/>
        <c:scaling>
          <c:orientation val="minMax"/>
        </c:scaling>
        <c:delete val="0"/>
        <c:axPos val="b"/>
        <c:numFmt formatCode="General" sourceLinked="1"/>
        <c:majorTickMark val="out"/>
        <c:minorTickMark val="none"/>
        <c:tickLblPos val="nextTo"/>
        <c:crossAx val="513533424"/>
        <c:crosses val="autoZero"/>
        <c:auto val="1"/>
        <c:lblAlgn val="ctr"/>
        <c:lblOffset val="100"/>
        <c:noMultiLvlLbl val="0"/>
      </c:catAx>
      <c:valAx>
        <c:axId val="513533424"/>
        <c:scaling>
          <c:orientation val="minMax"/>
        </c:scaling>
        <c:delete val="0"/>
        <c:axPos val="l"/>
        <c:majorGridlines/>
        <c:numFmt formatCode="General" sourceLinked="1"/>
        <c:majorTickMark val="out"/>
        <c:minorTickMark val="none"/>
        <c:tickLblPos val="nextTo"/>
        <c:crossAx val="513531464"/>
        <c:crosses val="autoZero"/>
        <c:crossBetween val="between"/>
      </c:valAx>
    </c:plotArea>
    <c:legend>
      <c:legendPos val="b"/>
      <c:layout>
        <c:manualLayout>
          <c:xMode val="edge"/>
          <c:yMode val="edge"/>
          <c:x val="7.6198740609483548E-2"/>
          <c:y val="0.85561353856362632"/>
          <c:w val="0.90014095008830308"/>
          <c:h val="0.12259158780802777"/>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NS spending</a:t>
            </a:r>
            <a:r>
              <a:rPr lang="en-CA" sz="1200" baseline="0"/>
              <a:t> by type of services</a:t>
            </a:r>
            <a:endParaRPr lang="en-CA" sz="1200"/>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4006733932083676"/>
          <c:w val="0.90597604145686161"/>
          <c:h val="0.55252026373689711"/>
        </c:manualLayout>
      </c:layout>
      <c:lineChart>
        <c:grouping val="standard"/>
        <c:varyColors val="0"/>
        <c:ser>
          <c:idx val="0"/>
          <c:order val="0"/>
          <c:tx>
            <c:strRef>
              <c:f>'Provincial spending by services'!$V$82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c:ext xmlns:c16="http://schemas.microsoft.com/office/drawing/2014/chart" uri="{C3380CC4-5D6E-409C-BE32-E72D297353CC}">
              <c16:uniqueId val="{00000000-A526-45CB-B5F1-D316E824E084}"/>
            </c:ext>
          </c:extLst>
        </c:ser>
        <c:ser>
          <c:idx val="1"/>
          <c:order val="1"/>
          <c:tx>
            <c:strRef>
              <c:f>'Provincial spending by services'!$W$82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c:ext xmlns:c16="http://schemas.microsoft.com/office/drawing/2014/chart" uri="{C3380CC4-5D6E-409C-BE32-E72D297353CC}">
              <c16:uniqueId val="{00000001-A526-45CB-B5F1-D316E824E084}"/>
            </c:ext>
          </c:extLst>
        </c:ser>
        <c:ser>
          <c:idx val="2"/>
          <c:order val="2"/>
          <c:tx>
            <c:strRef>
              <c:f>'Provincial spending by services'!$X$82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c:ext xmlns:c16="http://schemas.microsoft.com/office/drawing/2014/chart" uri="{C3380CC4-5D6E-409C-BE32-E72D297353CC}">
              <c16:uniqueId val="{00000002-A526-45CB-B5F1-D316E824E084}"/>
            </c:ext>
          </c:extLst>
        </c:ser>
        <c:ser>
          <c:idx val="3"/>
          <c:order val="3"/>
          <c:tx>
            <c:strRef>
              <c:f>'Provincial spending by services'!$Y$82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c:ext xmlns:c16="http://schemas.microsoft.com/office/drawing/2014/chart" uri="{C3380CC4-5D6E-409C-BE32-E72D297353CC}">
              <c16:uniqueId val="{00000003-A526-45CB-B5F1-D316E824E084}"/>
            </c:ext>
          </c:extLst>
        </c:ser>
        <c:ser>
          <c:idx val="4"/>
          <c:order val="4"/>
          <c:tx>
            <c:strRef>
              <c:f>'Provincial spending by services'!$Z$82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c:ext xmlns:c16="http://schemas.microsoft.com/office/drawing/2014/chart" uri="{C3380CC4-5D6E-409C-BE32-E72D297353CC}">
              <c16:uniqueId val="{00000004-A526-45CB-B5F1-D316E824E084}"/>
            </c:ext>
          </c:extLst>
        </c:ser>
        <c:ser>
          <c:idx val="5"/>
          <c:order val="5"/>
          <c:tx>
            <c:strRef>
              <c:f>'Provincial spending by services'!$AA$82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c:ext xmlns:c16="http://schemas.microsoft.com/office/drawing/2014/chart" uri="{C3380CC4-5D6E-409C-BE32-E72D297353CC}">
              <c16:uniqueId val="{00000005-A526-45CB-B5F1-D316E824E084}"/>
            </c:ext>
          </c:extLst>
        </c:ser>
        <c:ser>
          <c:idx val="6"/>
          <c:order val="6"/>
          <c:tx>
            <c:strRef>
              <c:f>'Provincial spending by services'!$AB$82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c:ext xmlns:c16="http://schemas.microsoft.com/office/drawing/2014/chart" uri="{C3380CC4-5D6E-409C-BE32-E72D297353CC}">
              <c16:uniqueId val="{00000006-A526-45CB-B5F1-D316E824E084}"/>
            </c:ext>
          </c:extLst>
        </c:ser>
        <c:dLbls>
          <c:showLegendKey val="0"/>
          <c:showVal val="0"/>
          <c:showCatName val="0"/>
          <c:showSerName val="0"/>
          <c:showPercent val="0"/>
          <c:showBubbleSize val="0"/>
        </c:dLbls>
        <c:smooth val="0"/>
        <c:axId val="513531856"/>
        <c:axId val="513542832"/>
      </c:lineChart>
      <c:catAx>
        <c:axId val="513531856"/>
        <c:scaling>
          <c:orientation val="minMax"/>
        </c:scaling>
        <c:delete val="0"/>
        <c:axPos val="b"/>
        <c:numFmt formatCode="General" sourceLinked="1"/>
        <c:majorTickMark val="out"/>
        <c:minorTickMark val="none"/>
        <c:tickLblPos val="nextTo"/>
        <c:crossAx val="513542832"/>
        <c:crosses val="autoZero"/>
        <c:auto val="1"/>
        <c:lblAlgn val="ctr"/>
        <c:lblOffset val="100"/>
        <c:noMultiLvlLbl val="0"/>
      </c:catAx>
      <c:valAx>
        <c:axId val="513542832"/>
        <c:scaling>
          <c:orientation val="minMax"/>
        </c:scaling>
        <c:delete val="0"/>
        <c:axPos val="l"/>
        <c:majorGridlines/>
        <c:numFmt formatCode="General" sourceLinked="1"/>
        <c:majorTickMark val="out"/>
        <c:minorTickMark val="none"/>
        <c:tickLblPos val="nextTo"/>
        <c:crossAx val="513531856"/>
        <c:crosses val="autoZero"/>
        <c:crossBetween val="between"/>
      </c:valAx>
    </c:plotArea>
    <c:legend>
      <c:legendPos val="b"/>
      <c:layout>
        <c:manualLayout>
          <c:xMode val="edge"/>
          <c:yMode val="edge"/>
          <c:x val="4.7424396147050595E-2"/>
          <c:y val="0.82728398165004891"/>
          <c:w val="0.9525756476292695"/>
          <c:h val="0.11867064640631622"/>
        </c:manualLayou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NB Spending by type of services</a:t>
            </a:r>
            <a:endParaRPr lang="en-CA" sz="1200"/>
          </a:p>
        </c:rich>
      </c:tx>
      <c:overlay val="1"/>
    </c:title>
    <c:autoTitleDeleted val="0"/>
    <c:plotArea>
      <c:layout>
        <c:manualLayout>
          <c:layoutTarget val="inner"/>
          <c:xMode val="edge"/>
          <c:yMode val="edge"/>
          <c:x val="5.285293702514518E-2"/>
          <c:y val="0.12475024877181161"/>
          <c:w val="0.91054697006267282"/>
          <c:h val="0.58892878690021933"/>
        </c:manualLayout>
      </c:layout>
      <c:lineChart>
        <c:grouping val="standard"/>
        <c:varyColors val="0"/>
        <c:ser>
          <c:idx val="0"/>
          <c:order val="0"/>
          <c:tx>
            <c:strRef>
              <c:f>'Provincial spending by services'!$AD$82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c:ext xmlns:c16="http://schemas.microsoft.com/office/drawing/2014/chart" uri="{C3380CC4-5D6E-409C-BE32-E72D297353CC}">
              <c16:uniqueId val="{00000000-31B7-4BE6-90F6-6BA380612C86}"/>
            </c:ext>
          </c:extLst>
        </c:ser>
        <c:ser>
          <c:idx val="1"/>
          <c:order val="1"/>
          <c:tx>
            <c:strRef>
              <c:f>'Provincial spending by services'!$AE$82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c:ext xmlns:c16="http://schemas.microsoft.com/office/drawing/2014/chart" uri="{C3380CC4-5D6E-409C-BE32-E72D297353CC}">
              <c16:uniqueId val="{00000001-31B7-4BE6-90F6-6BA380612C86}"/>
            </c:ext>
          </c:extLst>
        </c:ser>
        <c:ser>
          <c:idx val="2"/>
          <c:order val="2"/>
          <c:tx>
            <c:strRef>
              <c:f>'Provincial spending by services'!$AF$82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c:ext xmlns:c16="http://schemas.microsoft.com/office/drawing/2014/chart" uri="{C3380CC4-5D6E-409C-BE32-E72D297353CC}">
              <c16:uniqueId val="{00000002-31B7-4BE6-90F6-6BA380612C86}"/>
            </c:ext>
          </c:extLst>
        </c:ser>
        <c:ser>
          <c:idx val="3"/>
          <c:order val="3"/>
          <c:tx>
            <c:strRef>
              <c:f>'Provincial spending by services'!$AG$82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c:ext xmlns:c16="http://schemas.microsoft.com/office/drawing/2014/chart" uri="{C3380CC4-5D6E-409C-BE32-E72D297353CC}">
              <c16:uniqueId val="{00000003-31B7-4BE6-90F6-6BA380612C86}"/>
            </c:ext>
          </c:extLst>
        </c:ser>
        <c:ser>
          <c:idx val="4"/>
          <c:order val="4"/>
          <c:tx>
            <c:strRef>
              <c:f>'Provincial spending by services'!$AH$82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c:ext xmlns:c16="http://schemas.microsoft.com/office/drawing/2014/chart" uri="{C3380CC4-5D6E-409C-BE32-E72D297353CC}">
              <c16:uniqueId val="{00000004-31B7-4BE6-90F6-6BA380612C86}"/>
            </c:ext>
          </c:extLst>
        </c:ser>
        <c:ser>
          <c:idx val="5"/>
          <c:order val="5"/>
          <c:tx>
            <c:strRef>
              <c:f>'Provincial spending by services'!$AI$82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c:ext xmlns:c16="http://schemas.microsoft.com/office/drawing/2014/chart" uri="{C3380CC4-5D6E-409C-BE32-E72D297353CC}">
              <c16:uniqueId val="{00000005-31B7-4BE6-90F6-6BA380612C86}"/>
            </c:ext>
          </c:extLst>
        </c:ser>
        <c:ser>
          <c:idx val="6"/>
          <c:order val="6"/>
          <c:tx>
            <c:strRef>
              <c:f>'Provincial spending by services'!$AJ$82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c:ext xmlns:c16="http://schemas.microsoft.com/office/drawing/2014/chart" uri="{C3380CC4-5D6E-409C-BE32-E72D297353CC}">
              <c16:uniqueId val="{00000006-31B7-4BE6-90F6-6BA380612C86}"/>
            </c:ext>
          </c:extLst>
        </c:ser>
        <c:dLbls>
          <c:showLegendKey val="0"/>
          <c:showVal val="0"/>
          <c:showCatName val="0"/>
          <c:showSerName val="0"/>
          <c:showPercent val="0"/>
          <c:showBubbleSize val="0"/>
        </c:dLbls>
        <c:smooth val="0"/>
        <c:axId val="513540872"/>
        <c:axId val="513541656"/>
      </c:lineChart>
      <c:catAx>
        <c:axId val="513540872"/>
        <c:scaling>
          <c:orientation val="minMax"/>
        </c:scaling>
        <c:delete val="0"/>
        <c:axPos val="b"/>
        <c:numFmt formatCode="General" sourceLinked="1"/>
        <c:majorTickMark val="out"/>
        <c:minorTickMark val="none"/>
        <c:tickLblPos val="nextTo"/>
        <c:crossAx val="513541656"/>
        <c:crosses val="autoZero"/>
        <c:auto val="1"/>
        <c:lblAlgn val="ctr"/>
        <c:lblOffset val="100"/>
        <c:noMultiLvlLbl val="0"/>
      </c:catAx>
      <c:valAx>
        <c:axId val="513541656"/>
        <c:scaling>
          <c:orientation val="minMax"/>
        </c:scaling>
        <c:delete val="0"/>
        <c:axPos val="l"/>
        <c:majorGridlines/>
        <c:numFmt formatCode="General" sourceLinked="1"/>
        <c:majorTickMark val="out"/>
        <c:minorTickMark val="none"/>
        <c:tickLblPos val="nextTo"/>
        <c:crossAx val="513540872"/>
        <c:crosses val="autoZero"/>
        <c:crossBetween val="between"/>
      </c:valAx>
    </c:plotArea>
    <c:legend>
      <c:legendPos val="b"/>
      <c:layout>
        <c:manualLayout>
          <c:xMode val="edge"/>
          <c:yMode val="edge"/>
          <c:x val="3.3061063361210781E-3"/>
          <c:y val="0.84096821205544281"/>
          <c:w val="0.99669389366387895"/>
          <c:h val="0.1377084898067919"/>
        </c:manualLayout>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QC spending by type of services</a:t>
            </a:r>
            <a:endParaRPr lang="en-CA" sz="1200"/>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2874709251785788"/>
          <c:w val="0.90961716737782439"/>
          <c:h val="0.57575857342623415"/>
        </c:manualLayout>
      </c:layout>
      <c:lineChart>
        <c:grouping val="standard"/>
        <c:varyColors val="0"/>
        <c:ser>
          <c:idx val="0"/>
          <c:order val="0"/>
          <c:tx>
            <c:strRef>
              <c:f>'Provincial spending by services'!$AL$82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c:ext xmlns:c16="http://schemas.microsoft.com/office/drawing/2014/chart" uri="{C3380CC4-5D6E-409C-BE32-E72D297353CC}">
              <c16:uniqueId val="{00000000-D3BA-4219-8F14-CB19A9421B20}"/>
            </c:ext>
          </c:extLst>
        </c:ser>
        <c:ser>
          <c:idx val="1"/>
          <c:order val="1"/>
          <c:tx>
            <c:strRef>
              <c:f>'Provincial spending by services'!$AM$82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c:ext xmlns:c16="http://schemas.microsoft.com/office/drawing/2014/chart" uri="{C3380CC4-5D6E-409C-BE32-E72D297353CC}">
              <c16:uniqueId val="{00000001-D3BA-4219-8F14-CB19A9421B20}"/>
            </c:ext>
          </c:extLst>
        </c:ser>
        <c:ser>
          <c:idx val="2"/>
          <c:order val="2"/>
          <c:tx>
            <c:strRef>
              <c:f>'Provincial spending by services'!$AN$82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c:ext xmlns:c16="http://schemas.microsoft.com/office/drawing/2014/chart" uri="{C3380CC4-5D6E-409C-BE32-E72D297353CC}">
              <c16:uniqueId val="{00000002-D3BA-4219-8F14-CB19A9421B20}"/>
            </c:ext>
          </c:extLst>
        </c:ser>
        <c:ser>
          <c:idx val="3"/>
          <c:order val="3"/>
          <c:tx>
            <c:strRef>
              <c:f>'Provincial spending by services'!$AO$82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c:ext xmlns:c16="http://schemas.microsoft.com/office/drawing/2014/chart" uri="{C3380CC4-5D6E-409C-BE32-E72D297353CC}">
              <c16:uniqueId val="{00000003-D3BA-4219-8F14-CB19A9421B20}"/>
            </c:ext>
          </c:extLst>
        </c:ser>
        <c:ser>
          <c:idx val="4"/>
          <c:order val="4"/>
          <c:tx>
            <c:strRef>
              <c:f>'Provincial spending by services'!$AP$82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c:ext xmlns:c16="http://schemas.microsoft.com/office/drawing/2014/chart" uri="{C3380CC4-5D6E-409C-BE32-E72D297353CC}">
              <c16:uniqueId val="{00000004-D3BA-4219-8F14-CB19A9421B20}"/>
            </c:ext>
          </c:extLst>
        </c:ser>
        <c:ser>
          <c:idx val="5"/>
          <c:order val="5"/>
          <c:tx>
            <c:strRef>
              <c:f>'Provincial spending by services'!$AQ$82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c:ext xmlns:c16="http://schemas.microsoft.com/office/drawing/2014/chart" uri="{C3380CC4-5D6E-409C-BE32-E72D297353CC}">
              <c16:uniqueId val="{00000005-D3BA-4219-8F14-CB19A9421B20}"/>
            </c:ext>
          </c:extLst>
        </c:ser>
        <c:ser>
          <c:idx val="6"/>
          <c:order val="6"/>
          <c:tx>
            <c:strRef>
              <c:f>'Provincial spending by services'!$AR$82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c:ext xmlns:c16="http://schemas.microsoft.com/office/drawing/2014/chart" uri="{C3380CC4-5D6E-409C-BE32-E72D297353CC}">
              <c16:uniqueId val="{00000006-D3BA-4219-8F14-CB19A9421B20}"/>
            </c:ext>
          </c:extLst>
        </c:ser>
        <c:dLbls>
          <c:showLegendKey val="0"/>
          <c:showVal val="0"/>
          <c:showCatName val="0"/>
          <c:showSerName val="0"/>
          <c:showPercent val="0"/>
          <c:showBubbleSize val="0"/>
        </c:dLbls>
        <c:smooth val="0"/>
        <c:axId val="513543616"/>
        <c:axId val="513541264"/>
      </c:lineChart>
      <c:catAx>
        <c:axId val="513543616"/>
        <c:scaling>
          <c:orientation val="minMax"/>
        </c:scaling>
        <c:delete val="0"/>
        <c:axPos val="b"/>
        <c:numFmt formatCode="General" sourceLinked="1"/>
        <c:majorTickMark val="out"/>
        <c:minorTickMark val="none"/>
        <c:tickLblPos val="nextTo"/>
        <c:crossAx val="513541264"/>
        <c:crosses val="autoZero"/>
        <c:auto val="1"/>
        <c:lblAlgn val="ctr"/>
        <c:lblOffset val="100"/>
        <c:noMultiLvlLbl val="0"/>
      </c:catAx>
      <c:valAx>
        <c:axId val="513541264"/>
        <c:scaling>
          <c:orientation val="minMax"/>
        </c:scaling>
        <c:delete val="0"/>
        <c:axPos val="l"/>
        <c:majorGridlines/>
        <c:numFmt formatCode="General" sourceLinked="1"/>
        <c:majorTickMark val="out"/>
        <c:minorTickMark val="none"/>
        <c:tickLblPos val="nextTo"/>
        <c:crossAx val="513543616"/>
        <c:crosses val="autoZero"/>
        <c:crossBetween val="between"/>
      </c:valAx>
    </c:plotArea>
    <c:legend>
      <c:legendPos val="b"/>
      <c:layout>
        <c:manualLayout>
          <c:xMode val="edge"/>
          <c:yMode val="edge"/>
          <c:x val="6.6632206640900887E-2"/>
          <c:y val="0.81753430496809065"/>
          <c:w val="0.93069344825738498"/>
          <c:h val="0.16045922478309765"/>
        </c:manualLayout>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ON spending by type of services</a:t>
            </a:r>
            <a:endParaRPr lang="en-CA" sz="1200"/>
          </a:p>
        </c:rich>
      </c:tx>
      <c:layout>
        <c:manualLayout>
          <c:xMode val="edge"/>
          <c:yMode val="edge"/>
          <c:x val="0.21206704932233372"/>
          <c:y val="2.6621923468408401E-2"/>
        </c:manualLayout>
      </c:layout>
      <c:overlay val="1"/>
    </c:title>
    <c:autoTitleDeleted val="0"/>
    <c:plotArea>
      <c:layout>
        <c:manualLayout>
          <c:layoutTarget val="inner"/>
          <c:xMode val="edge"/>
          <c:yMode val="edge"/>
          <c:x val="5.2852958128212071E-2"/>
          <c:y val="0.12209011745688461"/>
          <c:w val="0.91054693434595801"/>
          <c:h val="0.56770488175404032"/>
        </c:manualLayout>
      </c:layout>
      <c:lineChart>
        <c:grouping val="standard"/>
        <c:varyColors val="0"/>
        <c:ser>
          <c:idx val="0"/>
          <c:order val="0"/>
          <c:tx>
            <c:strRef>
              <c:f>'Provincial spending by services'!$AT$82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c:ext xmlns:c16="http://schemas.microsoft.com/office/drawing/2014/chart" uri="{C3380CC4-5D6E-409C-BE32-E72D297353CC}">
              <c16:uniqueId val="{00000000-43F2-4F27-BC31-F2BEED7E48DA}"/>
            </c:ext>
          </c:extLst>
        </c:ser>
        <c:ser>
          <c:idx val="1"/>
          <c:order val="1"/>
          <c:tx>
            <c:strRef>
              <c:f>'Provincial spending by services'!$AU$82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c:ext xmlns:c16="http://schemas.microsoft.com/office/drawing/2014/chart" uri="{C3380CC4-5D6E-409C-BE32-E72D297353CC}">
              <c16:uniqueId val="{00000001-43F2-4F27-BC31-F2BEED7E48DA}"/>
            </c:ext>
          </c:extLst>
        </c:ser>
        <c:ser>
          <c:idx val="2"/>
          <c:order val="2"/>
          <c:tx>
            <c:strRef>
              <c:f>'Provincial spending by services'!$AV$82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c:ext xmlns:c16="http://schemas.microsoft.com/office/drawing/2014/chart" uri="{C3380CC4-5D6E-409C-BE32-E72D297353CC}">
              <c16:uniqueId val="{00000002-43F2-4F27-BC31-F2BEED7E48DA}"/>
            </c:ext>
          </c:extLst>
        </c:ser>
        <c:ser>
          <c:idx val="3"/>
          <c:order val="3"/>
          <c:tx>
            <c:strRef>
              <c:f>'Provincial spending by services'!$AW$82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c:ext xmlns:c16="http://schemas.microsoft.com/office/drawing/2014/chart" uri="{C3380CC4-5D6E-409C-BE32-E72D297353CC}">
              <c16:uniqueId val="{00000003-43F2-4F27-BC31-F2BEED7E48DA}"/>
            </c:ext>
          </c:extLst>
        </c:ser>
        <c:ser>
          <c:idx val="4"/>
          <c:order val="4"/>
          <c:tx>
            <c:strRef>
              <c:f>'Provincial spending by services'!$AX$82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c:ext xmlns:c16="http://schemas.microsoft.com/office/drawing/2014/chart" uri="{C3380CC4-5D6E-409C-BE32-E72D297353CC}">
              <c16:uniqueId val="{00000004-43F2-4F27-BC31-F2BEED7E48DA}"/>
            </c:ext>
          </c:extLst>
        </c:ser>
        <c:ser>
          <c:idx val="5"/>
          <c:order val="5"/>
          <c:tx>
            <c:strRef>
              <c:f>'Provincial spending by services'!$AY$82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c:ext xmlns:c16="http://schemas.microsoft.com/office/drawing/2014/chart" uri="{C3380CC4-5D6E-409C-BE32-E72D297353CC}">
              <c16:uniqueId val="{00000005-43F2-4F27-BC31-F2BEED7E48DA}"/>
            </c:ext>
          </c:extLst>
        </c:ser>
        <c:ser>
          <c:idx val="6"/>
          <c:order val="6"/>
          <c:tx>
            <c:strRef>
              <c:f>'Provincial spending by services'!$AZ$82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c:ext xmlns:c16="http://schemas.microsoft.com/office/drawing/2014/chart" uri="{C3380CC4-5D6E-409C-BE32-E72D297353CC}">
              <c16:uniqueId val="{00000006-43F2-4F27-BC31-F2BEED7E48DA}"/>
            </c:ext>
          </c:extLst>
        </c:ser>
        <c:dLbls>
          <c:showLegendKey val="0"/>
          <c:showVal val="0"/>
          <c:showCatName val="0"/>
          <c:showSerName val="0"/>
          <c:showPercent val="0"/>
          <c:showBubbleSize val="0"/>
        </c:dLbls>
        <c:smooth val="0"/>
        <c:axId val="513540480"/>
        <c:axId val="514825032"/>
      </c:lineChart>
      <c:catAx>
        <c:axId val="513540480"/>
        <c:scaling>
          <c:orientation val="minMax"/>
        </c:scaling>
        <c:delete val="0"/>
        <c:axPos val="b"/>
        <c:numFmt formatCode="General" sourceLinked="1"/>
        <c:majorTickMark val="out"/>
        <c:minorTickMark val="none"/>
        <c:tickLblPos val="nextTo"/>
        <c:crossAx val="514825032"/>
        <c:crosses val="autoZero"/>
        <c:auto val="1"/>
        <c:lblAlgn val="ctr"/>
        <c:lblOffset val="100"/>
        <c:noMultiLvlLbl val="0"/>
      </c:catAx>
      <c:valAx>
        <c:axId val="514825032"/>
        <c:scaling>
          <c:orientation val="minMax"/>
        </c:scaling>
        <c:delete val="0"/>
        <c:axPos val="l"/>
        <c:majorGridlines/>
        <c:numFmt formatCode="General" sourceLinked="1"/>
        <c:majorTickMark val="out"/>
        <c:minorTickMark val="none"/>
        <c:tickLblPos val="nextTo"/>
        <c:crossAx val="513540480"/>
        <c:crosses val="autoZero"/>
        <c:crossBetween val="between"/>
      </c:valAx>
    </c:plotArea>
    <c:legend>
      <c:legendPos val="b"/>
      <c:layout>
        <c:manualLayout>
          <c:xMode val="edge"/>
          <c:yMode val="edge"/>
          <c:x val="5.2762122159803825E-2"/>
          <c:y val="0.82220837389757839"/>
          <c:w val="0.9249006144703894"/>
          <c:h val="0.15497283455807156"/>
        </c:manualLayout>
      </c:layou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MA</a:t>
            </a:r>
            <a:r>
              <a:rPr lang="en-CA" sz="1200" baseline="0"/>
              <a:t> spending by type of services</a:t>
            </a:r>
            <a:endParaRPr lang="en-CA" sz="1200"/>
          </a:p>
        </c:rich>
      </c:tx>
      <c:overlay val="1"/>
    </c:title>
    <c:autoTitleDeleted val="0"/>
    <c:plotArea>
      <c:layout>
        <c:manualLayout>
          <c:layoutTarget val="inner"/>
          <c:xMode val="edge"/>
          <c:yMode val="edge"/>
          <c:x val="5.1583560879404022E-2"/>
          <c:y val="0.12760610090243552"/>
          <c:w val="0.91301998677394558"/>
          <c:h val="0.5579683772703169"/>
        </c:manualLayout>
      </c:layout>
      <c:lineChart>
        <c:grouping val="standard"/>
        <c:varyColors val="0"/>
        <c:ser>
          <c:idx val="0"/>
          <c:order val="0"/>
          <c:tx>
            <c:strRef>
              <c:f>'Provincial spending by services'!$BB$82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services'!$BB$83:$BB$119</c:f>
              <c:numCache>
                <c:formatCode>#,##0.00</c:formatCode>
                <c:ptCount val="37"/>
                <c:pt idx="1">
                  <c:v>5.9169974069967965</c:v>
                </c:pt>
                <c:pt idx="2">
                  <c:v>4.3225599984054979</c:v>
                </c:pt>
                <c:pt idx="3">
                  <c:v>4.3223496393564167</c:v>
                </c:pt>
                <c:pt idx="4">
                  <c:v>4.1115106781700721</c:v>
                </c:pt>
                <c:pt idx="5">
                  <c:v>4.0950026078253723</c:v>
                </c:pt>
                <c:pt idx="6">
                  <c:v>4.2948516022288459</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c:ext xmlns:c16="http://schemas.microsoft.com/office/drawing/2014/chart" uri="{C3380CC4-5D6E-409C-BE32-E72D297353CC}">
              <c16:uniqueId val="{00000000-ED3F-4226-BCD3-B0EB1F960057}"/>
            </c:ext>
          </c:extLst>
        </c:ser>
        <c:ser>
          <c:idx val="1"/>
          <c:order val="1"/>
          <c:tx>
            <c:strRef>
              <c:f>'Provincial spending by services'!$BC$82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services'!$BC$83:$BC$119</c:f>
              <c:numCache>
                <c:formatCode>#,##0.00</c:formatCode>
                <c:ptCount val="37"/>
                <c:pt idx="1">
                  <c:v>7.0689659451248552</c:v>
                </c:pt>
                <c:pt idx="2">
                  <c:v>4.1071323919535336</c:v>
                </c:pt>
                <c:pt idx="3">
                  <c:v>4.1057734099377816</c:v>
                </c:pt>
                <c:pt idx="4">
                  <c:v>3.8942157553855363</c:v>
                </c:pt>
                <c:pt idx="5">
                  <c:v>3.8765761435447237</c:v>
                </c:pt>
                <c:pt idx="6">
                  <c:v>4.0748276399071619</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c:ext xmlns:c16="http://schemas.microsoft.com/office/drawing/2014/chart" uri="{C3380CC4-5D6E-409C-BE32-E72D297353CC}">
              <c16:uniqueId val="{00000001-ED3F-4226-BCD3-B0EB1F960057}"/>
            </c:ext>
          </c:extLst>
        </c:ser>
        <c:ser>
          <c:idx val="2"/>
          <c:order val="2"/>
          <c:tx>
            <c:strRef>
              <c:f>'Provincial spending by services'!$BD$82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services'!$BD$83:$BD$119</c:f>
              <c:numCache>
                <c:formatCode>#,##0.00</c:formatCode>
                <c:ptCount val="37"/>
                <c:pt idx="1">
                  <c:v>6.6774028740947804</c:v>
                </c:pt>
                <c:pt idx="2">
                  <c:v>4.7757220421152615</c:v>
                </c:pt>
                <c:pt idx="3">
                  <c:v>4.7750207519673911</c:v>
                </c:pt>
                <c:pt idx="4">
                  <c:v>4.5627829305116059</c:v>
                </c:pt>
                <c:pt idx="5">
                  <c:v>4.5457243862153556</c:v>
                </c:pt>
                <c:pt idx="6">
                  <c:v>4.7459638508170405</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c:ext xmlns:c16="http://schemas.microsoft.com/office/drawing/2014/chart" uri="{C3380CC4-5D6E-409C-BE32-E72D297353CC}">
              <c16:uniqueId val="{00000002-ED3F-4226-BCD3-B0EB1F960057}"/>
            </c:ext>
          </c:extLst>
        </c:ser>
        <c:ser>
          <c:idx val="3"/>
          <c:order val="3"/>
          <c:tx>
            <c:strRef>
              <c:f>'Provincial spending by services'!$BE$82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services'!$BE$83:$BE$119</c:f>
              <c:numCache>
                <c:formatCode>#,##0.00</c:formatCode>
                <c:ptCount val="37"/>
                <c:pt idx="1">
                  <c:v>5.6106288453538715</c:v>
                </c:pt>
                <c:pt idx="2">
                  <c:v>4.3204680263656856</c:v>
                </c:pt>
                <c:pt idx="3">
                  <c:v>4.3202508141797109</c:v>
                </c:pt>
                <c:pt idx="4">
                  <c:v>4.1094092175886114</c:v>
                </c:pt>
                <c:pt idx="5">
                  <c:v>4.0928945704234527</c:v>
                </c:pt>
                <c:pt idx="6">
                  <c:v>4.292732560159469</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c:ext xmlns:c16="http://schemas.microsoft.com/office/drawing/2014/chart" uri="{C3380CC4-5D6E-409C-BE32-E72D297353CC}">
              <c16:uniqueId val="{00000003-ED3F-4226-BCD3-B0EB1F960057}"/>
            </c:ext>
          </c:extLst>
        </c:ser>
        <c:ser>
          <c:idx val="4"/>
          <c:order val="4"/>
          <c:tx>
            <c:strRef>
              <c:f>'Provincial spending by services'!$BF$82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services'!$BF$83:$BF$119</c:f>
              <c:numCache>
                <c:formatCode>#,##0.00</c:formatCode>
                <c:ptCount val="37"/>
                <c:pt idx="1">
                  <c:v>5.6106288453538307</c:v>
                </c:pt>
                <c:pt idx="2">
                  <c:v>6.6995128411104137</c:v>
                </c:pt>
                <c:pt idx="3">
                  <c:v>6.6539174208432073</c:v>
                </c:pt>
                <c:pt idx="4">
                  <c:v>6.3949256224525204</c:v>
                </c:pt>
                <c:pt idx="5">
                  <c:v>6.3363592671456361</c:v>
                </c:pt>
                <c:pt idx="6">
                  <c:v>6.5003743174461253</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c:ext xmlns:c16="http://schemas.microsoft.com/office/drawing/2014/chart" uri="{C3380CC4-5D6E-409C-BE32-E72D297353CC}">
              <c16:uniqueId val="{00000004-ED3F-4226-BCD3-B0EB1F960057}"/>
            </c:ext>
          </c:extLst>
        </c:ser>
        <c:ser>
          <c:idx val="5"/>
          <c:order val="5"/>
          <c:tx>
            <c:strRef>
              <c:f>'Provincial spending by services'!$BG$82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services'!$BG$83:$BG$119</c:f>
              <c:numCache>
                <c:formatCode>#,##0.00</c:formatCode>
                <c:ptCount val="37"/>
                <c:pt idx="1">
                  <c:v>7.3383286704160859</c:v>
                </c:pt>
                <c:pt idx="2">
                  <c:v>4.8281485126596024</c:v>
                </c:pt>
                <c:pt idx="3">
                  <c:v>4.827137846410082</c:v>
                </c:pt>
                <c:pt idx="4">
                  <c:v>4.614488779962481</c:v>
                </c:pt>
                <c:pt idx="5">
                  <c:v>4.597118869143376</c:v>
                </c:pt>
                <c:pt idx="6">
                  <c:v>4.7971559260491343</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c:ext xmlns:c16="http://schemas.microsoft.com/office/drawing/2014/chart" uri="{C3380CC4-5D6E-409C-BE32-E72D297353CC}">
              <c16:uniqueId val="{00000005-ED3F-4226-BCD3-B0EB1F960057}"/>
            </c:ext>
          </c:extLst>
        </c:ser>
        <c:ser>
          <c:idx val="6"/>
          <c:order val="6"/>
          <c:tx>
            <c:strRef>
              <c:f>'Provincial spending by services'!$BH$82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services'!$BH$83:$BH$119</c:f>
              <c:numCache>
                <c:formatCode>#,##0.00</c:formatCode>
                <c:ptCount val="37"/>
                <c:pt idx="1">
                  <c:v>2.293469574369015</c:v>
                </c:pt>
                <c:pt idx="2">
                  <c:v>4.3914685167992182</c:v>
                </c:pt>
                <c:pt idx="3">
                  <c:v>4.3914368759109079</c:v>
                </c:pt>
                <c:pt idx="4">
                  <c:v>4.1806374938427755</c:v>
                </c:pt>
                <c:pt idx="5">
                  <c:v>4.1642983558213391</c:v>
                </c:pt>
                <c:pt idx="6">
                  <c:v>4.3644613477909253</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c:ext xmlns:c16="http://schemas.microsoft.com/office/drawing/2014/chart" uri="{C3380CC4-5D6E-409C-BE32-E72D297353CC}">
              <c16:uniqueId val="{00000006-ED3F-4226-BCD3-B0EB1F960057}"/>
            </c:ext>
          </c:extLst>
        </c:ser>
        <c:dLbls>
          <c:showLegendKey val="0"/>
          <c:showVal val="0"/>
          <c:showCatName val="0"/>
          <c:showSerName val="0"/>
          <c:showPercent val="0"/>
          <c:showBubbleSize val="0"/>
        </c:dLbls>
        <c:smooth val="0"/>
        <c:axId val="514823464"/>
        <c:axId val="514823072"/>
      </c:lineChart>
      <c:catAx>
        <c:axId val="514823464"/>
        <c:scaling>
          <c:orientation val="minMax"/>
        </c:scaling>
        <c:delete val="0"/>
        <c:axPos val="b"/>
        <c:numFmt formatCode="General" sourceLinked="1"/>
        <c:majorTickMark val="out"/>
        <c:minorTickMark val="none"/>
        <c:tickLblPos val="nextTo"/>
        <c:crossAx val="514823072"/>
        <c:crosses val="autoZero"/>
        <c:auto val="1"/>
        <c:lblAlgn val="ctr"/>
        <c:lblOffset val="100"/>
        <c:noMultiLvlLbl val="0"/>
      </c:catAx>
      <c:valAx>
        <c:axId val="514823072"/>
        <c:scaling>
          <c:orientation val="minMax"/>
        </c:scaling>
        <c:delete val="0"/>
        <c:axPos val="l"/>
        <c:majorGridlines/>
        <c:numFmt formatCode="General" sourceLinked="1"/>
        <c:majorTickMark val="out"/>
        <c:minorTickMark val="none"/>
        <c:tickLblPos val="nextTo"/>
        <c:crossAx val="514823464"/>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SK spending  by type of services</a:t>
            </a:r>
            <a:endParaRPr lang="en-CA" sz="1200"/>
          </a:p>
        </c:rich>
      </c:tx>
      <c:layout>
        <c:manualLayout>
          <c:xMode val="edge"/>
          <c:yMode val="edge"/>
          <c:x val="0.19016510918585125"/>
          <c:y val="1.9079686083577439E-2"/>
        </c:manualLayout>
      </c:layout>
      <c:overlay val="1"/>
    </c:title>
    <c:autoTitleDeleted val="0"/>
    <c:plotArea>
      <c:layout>
        <c:manualLayout>
          <c:layoutTarget val="inner"/>
          <c:xMode val="edge"/>
          <c:yMode val="edge"/>
          <c:x val="5.0916534939991681E-2"/>
          <c:y val="0.12631713683319878"/>
          <c:w val="0.91431935469539649"/>
          <c:h val="0.55861745289495923"/>
        </c:manualLayout>
      </c:layout>
      <c:lineChart>
        <c:grouping val="standard"/>
        <c:varyColors val="0"/>
        <c:ser>
          <c:idx val="0"/>
          <c:order val="0"/>
          <c:tx>
            <c:strRef>
              <c:f>'Provincial spending by services'!$BJ$82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c:ext xmlns:c16="http://schemas.microsoft.com/office/drawing/2014/chart" uri="{C3380CC4-5D6E-409C-BE32-E72D297353CC}">
              <c16:uniqueId val="{00000000-029F-42C2-AC16-4909E4F20B7F}"/>
            </c:ext>
          </c:extLst>
        </c:ser>
        <c:ser>
          <c:idx val="1"/>
          <c:order val="1"/>
          <c:tx>
            <c:strRef>
              <c:f>'Provincial spending by services'!$BK$82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c:ext xmlns:c16="http://schemas.microsoft.com/office/drawing/2014/chart" uri="{C3380CC4-5D6E-409C-BE32-E72D297353CC}">
              <c16:uniqueId val="{00000001-029F-42C2-AC16-4909E4F20B7F}"/>
            </c:ext>
          </c:extLst>
        </c:ser>
        <c:ser>
          <c:idx val="2"/>
          <c:order val="2"/>
          <c:tx>
            <c:strRef>
              <c:f>'Provincial spending by services'!$BL$82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c:ext xmlns:c16="http://schemas.microsoft.com/office/drawing/2014/chart" uri="{C3380CC4-5D6E-409C-BE32-E72D297353CC}">
              <c16:uniqueId val="{00000002-029F-42C2-AC16-4909E4F20B7F}"/>
            </c:ext>
          </c:extLst>
        </c:ser>
        <c:ser>
          <c:idx val="3"/>
          <c:order val="3"/>
          <c:tx>
            <c:strRef>
              <c:f>'Provincial spending by services'!$BM$82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c:ext xmlns:c16="http://schemas.microsoft.com/office/drawing/2014/chart" uri="{C3380CC4-5D6E-409C-BE32-E72D297353CC}">
              <c16:uniqueId val="{00000003-029F-42C2-AC16-4909E4F20B7F}"/>
            </c:ext>
          </c:extLst>
        </c:ser>
        <c:ser>
          <c:idx val="4"/>
          <c:order val="4"/>
          <c:tx>
            <c:strRef>
              <c:f>'Provincial spending by services'!$BN$82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c:ext xmlns:c16="http://schemas.microsoft.com/office/drawing/2014/chart" uri="{C3380CC4-5D6E-409C-BE32-E72D297353CC}">
              <c16:uniqueId val="{00000004-029F-42C2-AC16-4909E4F20B7F}"/>
            </c:ext>
          </c:extLst>
        </c:ser>
        <c:ser>
          <c:idx val="5"/>
          <c:order val="5"/>
          <c:tx>
            <c:strRef>
              <c:f>'Provincial spending by services'!$BO$82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c:ext xmlns:c16="http://schemas.microsoft.com/office/drawing/2014/chart" uri="{C3380CC4-5D6E-409C-BE32-E72D297353CC}">
              <c16:uniqueId val="{00000005-029F-42C2-AC16-4909E4F20B7F}"/>
            </c:ext>
          </c:extLst>
        </c:ser>
        <c:ser>
          <c:idx val="6"/>
          <c:order val="6"/>
          <c:tx>
            <c:strRef>
              <c:f>'Provincial spending by services'!$BP$82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c:ext xmlns:c16="http://schemas.microsoft.com/office/drawing/2014/chart" uri="{C3380CC4-5D6E-409C-BE32-E72D297353CC}">
              <c16:uniqueId val="{00000006-029F-42C2-AC16-4909E4F20B7F}"/>
            </c:ext>
          </c:extLst>
        </c:ser>
        <c:dLbls>
          <c:showLegendKey val="0"/>
          <c:showVal val="0"/>
          <c:showCatName val="0"/>
          <c:showSerName val="0"/>
          <c:showPercent val="0"/>
          <c:showBubbleSize val="0"/>
        </c:dLbls>
        <c:smooth val="0"/>
        <c:axId val="514816800"/>
        <c:axId val="514817976"/>
      </c:lineChart>
      <c:catAx>
        <c:axId val="514816800"/>
        <c:scaling>
          <c:orientation val="minMax"/>
        </c:scaling>
        <c:delete val="0"/>
        <c:axPos val="b"/>
        <c:numFmt formatCode="General" sourceLinked="1"/>
        <c:majorTickMark val="out"/>
        <c:minorTickMark val="none"/>
        <c:tickLblPos val="nextTo"/>
        <c:crossAx val="514817976"/>
        <c:crosses val="autoZero"/>
        <c:auto val="1"/>
        <c:lblAlgn val="ctr"/>
        <c:lblOffset val="100"/>
        <c:noMultiLvlLbl val="0"/>
      </c:catAx>
      <c:valAx>
        <c:axId val="514817976"/>
        <c:scaling>
          <c:orientation val="minMax"/>
        </c:scaling>
        <c:delete val="0"/>
        <c:axPos val="l"/>
        <c:majorGridlines/>
        <c:numFmt formatCode="General" sourceLinked="1"/>
        <c:majorTickMark val="out"/>
        <c:minorTickMark val="none"/>
        <c:tickLblPos val="nextTo"/>
        <c:crossAx val="514816800"/>
        <c:crosses val="autoZero"/>
        <c:crossBetween val="between"/>
      </c:valAx>
    </c:plotArea>
    <c:legend>
      <c:legendPos val="b"/>
      <c:layout>
        <c:manualLayout>
          <c:xMode val="edge"/>
          <c:yMode val="edge"/>
          <c:x val="8.0748468941382337E-2"/>
          <c:y val="0.80939333509006661"/>
          <c:w val="0.87815819471340573"/>
          <c:h val="0.16282904571222365"/>
        </c:manualLayout>
      </c:layou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AB spending by type of services</a:t>
            </a:r>
          </a:p>
        </c:rich>
      </c:tx>
      <c:overlay val="1"/>
    </c:title>
    <c:autoTitleDeleted val="0"/>
    <c:plotArea>
      <c:layout>
        <c:manualLayout>
          <c:layoutTarget val="inner"/>
          <c:xMode val="edge"/>
          <c:yMode val="edge"/>
          <c:x val="6.4269741117512533E-2"/>
          <c:y val="0.10723745074962134"/>
          <c:w val="0.90022667058250117"/>
          <c:h val="0.58151307619525217"/>
        </c:manualLayout>
      </c:layout>
      <c:lineChart>
        <c:grouping val="standard"/>
        <c:varyColors val="0"/>
        <c:ser>
          <c:idx val="0"/>
          <c:order val="0"/>
          <c:tx>
            <c:strRef>
              <c:f>'Provincial spending by services'!$BR$82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c:ext xmlns:c16="http://schemas.microsoft.com/office/drawing/2014/chart" uri="{C3380CC4-5D6E-409C-BE32-E72D297353CC}">
              <c16:uniqueId val="{00000000-B925-45DB-B2C4-E081C25B66B3}"/>
            </c:ext>
          </c:extLst>
        </c:ser>
        <c:ser>
          <c:idx val="1"/>
          <c:order val="1"/>
          <c:tx>
            <c:strRef>
              <c:f>'Provincial spending by services'!$BS$82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c:ext xmlns:c16="http://schemas.microsoft.com/office/drawing/2014/chart" uri="{C3380CC4-5D6E-409C-BE32-E72D297353CC}">
              <c16:uniqueId val="{00000001-B925-45DB-B2C4-E081C25B66B3}"/>
            </c:ext>
          </c:extLst>
        </c:ser>
        <c:ser>
          <c:idx val="2"/>
          <c:order val="2"/>
          <c:tx>
            <c:strRef>
              <c:f>'Provincial spending by services'!$BT$82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c:ext xmlns:c16="http://schemas.microsoft.com/office/drawing/2014/chart" uri="{C3380CC4-5D6E-409C-BE32-E72D297353CC}">
              <c16:uniqueId val="{00000002-B925-45DB-B2C4-E081C25B66B3}"/>
            </c:ext>
          </c:extLst>
        </c:ser>
        <c:ser>
          <c:idx val="3"/>
          <c:order val="3"/>
          <c:tx>
            <c:strRef>
              <c:f>'Provincial spending by services'!$BU$82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c:ext xmlns:c16="http://schemas.microsoft.com/office/drawing/2014/chart" uri="{C3380CC4-5D6E-409C-BE32-E72D297353CC}">
              <c16:uniqueId val="{00000003-B925-45DB-B2C4-E081C25B66B3}"/>
            </c:ext>
          </c:extLst>
        </c:ser>
        <c:ser>
          <c:idx val="4"/>
          <c:order val="4"/>
          <c:tx>
            <c:strRef>
              <c:f>'Provincial spending by services'!$BV$82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c:ext xmlns:c16="http://schemas.microsoft.com/office/drawing/2014/chart" uri="{C3380CC4-5D6E-409C-BE32-E72D297353CC}">
              <c16:uniqueId val="{00000004-B925-45DB-B2C4-E081C25B66B3}"/>
            </c:ext>
          </c:extLst>
        </c:ser>
        <c:ser>
          <c:idx val="5"/>
          <c:order val="5"/>
          <c:tx>
            <c:strRef>
              <c:f>'Provincial spending by services'!$BW$82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c:ext xmlns:c16="http://schemas.microsoft.com/office/drawing/2014/chart" uri="{C3380CC4-5D6E-409C-BE32-E72D297353CC}">
              <c16:uniqueId val="{00000005-B925-45DB-B2C4-E081C25B66B3}"/>
            </c:ext>
          </c:extLst>
        </c:ser>
        <c:ser>
          <c:idx val="6"/>
          <c:order val="6"/>
          <c:tx>
            <c:strRef>
              <c:f>'Provincial spending by services'!$BX$82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c:ext xmlns:c16="http://schemas.microsoft.com/office/drawing/2014/chart" uri="{C3380CC4-5D6E-409C-BE32-E72D297353CC}">
              <c16:uniqueId val="{00000006-B925-45DB-B2C4-E081C25B66B3}"/>
            </c:ext>
          </c:extLst>
        </c:ser>
        <c:dLbls>
          <c:showLegendKey val="0"/>
          <c:showVal val="0"/>
          <c:showCatName val="0"/>
          <c:showSerName val="0"/>
          <c:showPercent val="0"/>
          <c:showBubbleSize val="0"/>
        </c:dLbls>
        <c:smooth val="0"/>
        <c:axId val="514823856"/>
        <c:axId val="514824248"/>
      </c:lineChart>
      <c:catAx>
        <c:axId val="514823856"/>
        <c:scaling>
          <c:orientation val="minMax"/>
        </c:scaling>
        <c:delete val="0"/>
        <c:axPos val="b"/>
        <c:numFmt formatCode="General" sourceLinked="1"/>
        <c:majorTickMark val="out"/>
        <c:minorTickMark val="none"/>
        <c:tickLblPos val="nextTo"/>
        <c:crossAx val="514824248"/>
        <c:crosses val="autoZero"/>
        <c:auto val="1"/>
        <c:lblAlgn val="ctr"/>
        <c:lblOffset val="100"/>
        <c:noMultiLvlLbl val="0"/>
      </c:catAx>
      <c:valAx>
        <c:axId val="514824248"/>
        <c:scaling>
          <c:orientation val="minMax"/>
        </c:scaling>
        <c:delete val="0"/>
        <c:axPos val="l"/>
        <c:majorGridlines/>
        <c:numFmt formatCode="General" sourceLinked="1"/>
        <c:majorTickMark val="out"/>
        <c:minorTickMark val="none"/>
        <c:tickLblPos val="nextTo"/>
        <c:crossAx val="514823856"/>
        <c:crosses val="autoZero"/>
        <c:crossBetween val="between"/>
      </c:valAx>
    </c:plotArea>
    <c:legend>
      <c:legendPos val="b"/>
      <c:layout>
        <c:manualLayout>
          <c:xMode val="edge"/>
          <c:yMode val="edge"/>
          <c:x val="7.9908214816851425E-2"/>
          <c:y val="0.81016193094836253"/>
          <c:w val="0.88234258032668056"/>
          <c:h val="0.16694244575134451"/>
        </c:manualLayout>
      </c:layou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BC spending by type of services</a:t>
            </a:r>
          </a:p>
        </c:rich>
      </c:tx>
      <c:overlay val="1"/>
    </c:title>
    <c:autoTitleDeleted val="0"/>
    <c:plotArea>
      <c:layout>
        <c:manualLayout>
          <c:layoutTarget val="inner"/>
          <c:xMode val="edge"/>
          <c:yMode val="edge"/>
          <c:x val="5.8190324046924688E-2"/>
          <c:y val="0.10868488003077162"/>
          <c:w val="0.90014876072294903"/>
          <c:h val="0.54958725263516106"/>
        </c:manualLayout>
      </c:layout>
      <c:lineChart>
        <c:grouping val="standard"/>
        <c:varyColors val="0"/>
        <c:ser>
          <c:idx val="0"/>
          <c:order val="0"/>
          <c:tx>
            <c:strRef>
              <c:f>'Provincial spending by services'!$BZ$82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c:ext xmlns:c16="http://schemas.microsoft.com/office/drawing/2014/chart" uri="{C3380CC4-5D6E-409C-BE32-E72D297353CC}">
              <c16:uniqueId val="{00000000-60DB-4C21-93DF-BEA6A94C8192}"/>
            </c:ext>
          </c:extLst>
        </c:ser>
        <c:ser>
          <c:idx val="1"/>
          <c:order val="1"/>
          <c:tx>
            <c:strRef>
              <c:f>'Provincial spending by services'!$CA$82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c:ext xmlns:c16="http://schemas.microsoft.com/office/drawing/2014/chart" uri="{C3380CC4-5D6E-409C-BE32-E72D297353CC}">
              <c16:uniqueId val="{00000001-60DB-4C21-93DF-BEA6A94C8192}"/>
            </c:ext>
          </c:extLst>
        </c:ser>
        <c:ser>
          <c:idx val="2"/>
          <c:order val="2"/>
          <c:tx>
            <c:strRef>
              <c:f>'Provincial spending by services'!$CB$82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c:ext xmlns:c16="http://schemas.microsoft.com/office/drawing/2014/chart" uri="{C3380CC4-5D6E-409C-BE32-E72D297353CC}">
              <c16:uniqueId val="{00000002-60DB-4C21-93DF-BEA6A94C8192}"/>
            </c:ext>
          </c:extLst>
        </c:ser>
        <c:ser>
          <c:idx val="3"/>
          <c:order val="3"/>
          <c:tx>
            <c:strRef>
              <c:f>'Provincial spending by services'!$CC$82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c:ext xmlns:c16="http://schemas.microsoft.com/office/drawing/2014/chart" uri="{C3380CC4-5D6E-409C-BE32-E72D297353CC}">
              <c16:uniqueId val="{00000003-60DB-4C21-93DF-BEA6A94C8192}"/>
            </c:ext>
          </c:extLst>
        </c:ser>
        <c:ser>
          <c:idx val="4"/>
          <c:order val="4"/>
          <c:tx>
            <c:strRef>
              <c:f>'Provincial spending by services'!$CD$82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c:ext xmlns:c16="http://schemas.microsoft.com/office/drawing/2014/chart" uri="{C3380CC4-5D6E-409C-BE32-E72D297353CC}">
              <c16:uniqueId val="{00000004-60DB-4C21-93DF-BEA6A94C8192}"/>
            </c:ext>
          </c:extLst>
        </c:ser>
        <c:ser>
          <c:idx val="5"/>
          <c:order val="5"/>
          <c:tx>
            <c:strRef>
              <c:f>'Provincial spending by services'!$CE$82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c:ext xmlns:c16="http://schemas.microsoft.com/office/drawing/2014/chart" uri="{C3380CC4-5D6E-409C-BE32-E72D297353CC}">
              <c16:uniqueId val="{00000005-60DB-4C21-93DF-BEA6A94C8192}"/>
            </c:ext>
          </c:extLst>
        </c:ser>
        <c:ser>
          <c:idx val="6"/>
          <c:order val="6"/>
          <c:tx>
            <c:strRef>
              <c:f>'Provincial spending by services'!$CF$82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c:ext xmlns:c16="http://schemas.microsoft.com/office/drawing/2014/chart" uri="{C3380CC4-5D6E-409C-BE32-E72D297353CC}">
              <c16:uniqueId val="{00000006-60DB-4C21-93DF-BEA6A94C8192}"/>
            </c:ext>
          </c:extLst>
        </c:ser>
        <c:dLbls>
          <c:showLegendKey val="0"/>
          <c:showVal val="0"/>
          <c:showCatName val="0"/>
          <c:showSerName val="0"/>
          <c:showPercent val="0"/>
          <c:showBubbleSize val="0"/>
        </c:dLbls>
        <c:smooth val="0"/>
        <c:axId val="514814448"/>
        <c:axId val="514824640"/>
      </c:lineChart>
      <c:catAx>
        <c:axId val="514814448"/>
        <c:scaling>
          <c:orientation val="minMax"/>
        </c:scaling>
        <c:delete val="0"/>
        <c:axPos val="b"/>
        <c:numFmt formatCode="General" sourceLinked="1"/>
        <c:majorTickMark val="out"/>
        <c:minorTickMark val="none"/>
        <c:tickLblPos val="nextTo"/>
        <c:crossAx val="514824640"/>
        <c:crosses val="autoZero"/>
        <c:auto val="1"/>
        <c:lblAlgn val="ctr"/>
        <c:lblOffset val="100"/>
        <c:noMultiLvlLbl val="0"/>
      </c:catAx>
      <c:valAx>
        <c:axId val="514824640"/>
        <c:scaling>
          <c:orientation val="minMax"/>
        </c:scaling>
        <c:delete val="0"/>
        <c:axPos val="l"/>
        <c:majorGridlines/>
        <c:numFmt formatCode="General" sourceLinked="1"/>
        <c:majorTickMark val="out"/>
        <c:minorTickMark val="none"/>
        <c:tickLblPos val="nextTo"/>
        <c:crossAx val="514814448"/>
        <c:crosses val="autoZero"/>
        <c:crossBetween val="between"/>
      </c:valAx>
    </c:plotArea>
    <c:legend>
      <c:legendPos val="b"/>
      <c:layout>
        <c:manualLayout>
          <c:xMode val="edge"/>
          <c:yMode val="edge"/>
          <c:x val="3.1228322212912458E-2"/>
          <c:y val="0.81286227511544329"/>
          <c:w val="0.96191140092894611"/>
          <c:h val="0.1654747781609068"/>
        </c:manualLayou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Terr. spending by type of services</a:t>
            </a:r>
          </a:p>
        </c:rich>
      </c:tx>
      <c:overlay val="1"/>
    </c:title>
    <c:autoTitleDeleted val="0"/>
    <c:plotArea>
      <c:layout>
        <c:manualLayout>
          <c:layoutTarget val="inner"/>
          <c:xMode val="edge"/>
          <c:yMode val="edge"/>
          <c:x val="6.5854860035087268E-2"/>
          <c:y val="9.1477574505118897E-2"/>
          <c:w val="0.89743256265126581"/>
          <c:h val="0.56391008510976526"/>
        </c:manualLayout>
      </c:layout>
      <c:lineChart>
        <c:grouping val="standard"/>
        <c:varyColors val="0"/>
        <c:ser>
          <c:idx val="0"/>
          <c:order val="0"/>
          <c:tx>
            <c:strRef>
              <c:f>'Provincial spending by services'!$CH$82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c:ext xmlns:c16="http://schemas.microsoft.com/office/drawing/2014/chart" uri="{C3380CC4-5D6E-409C-BE32-E72D297353CC}">
              <c16:uniqueId val="{00000000-4952-48CA-8663-5606A964C5D4}"/>
            </c:ext>
          </c:extLst>
        </c:ser>
        <c:ser>
          <c:idx val="1"/>
          <c:order val="1"/>
          <c:tx>
            <c:strRef>
              <c:f>'Provincial spending by services'!$CI$82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c:ext xmlns:c16="http://schemas.microsoft.com/office/drawing/2014/chart" uri="{C3380CC4-5D6E-409C-BE32-E72D297353CC}">
              <c16:uniqueId val="{00000001-4952-48CA-8663-5606A964C5D4}"/>
            </c:ext>
          </c:extLst>
        </c:ser>
        <c:ser>
          <c:idx val="2"/>
          <c:order val="2"/>
          <c:tx>
            <c:strRef>
              <c:f>'Provincial spending by services'!$CJ$82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c:ext xmlns:c16="http://schemas.microsoft.com/office/drawing/2014/chart" uri="{C3380CC4-5D6E-409C-BE32-E72D297353CC}">
              <c16:uniqueId val="{00000002-4952-48CA-8663-5606A964C5D4}"/>
            </c:ext>
          </c:extLst>
        </c:ser>
        <c:ser>
          <c:idx val="3"/>
          <c:order val="3"/>
          <c:tx>
            <c:strRef>
              <c:f>'Provincial spending by services'!$CK$82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4.4973166521788812</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c:ext xmlns:c16="http://schemas.microsoft.com/office/drawing/2014/chart" uri="{C3380CC4-5D6E-409C-BE32-E72D297353CC}">
              <c16:uniqueId val="{00000003-4952-48CA-8663-5606A964C5D4}"/>
            </c:ext>
          </c:extLst>
        </c:ser>
        <c:ser>
          <c:idx val="4"/>
          <c:order val="4"/>
          <c:tx>
            <c:strRef>
              <c:f>'Provincial spending by services'!$CL$82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c:ext xmlns:c16="http://schemas.microsoft.com/office/drawing/2014/chart" uri="{C3380CC4-5D6E-409C-BE32-E72D297353CC}">
              <c16:uniqueId val="{00000004-4952-48CA-8663-5606A964C5D4}"/>
            </c:ext>
          </c:extLst>
        </c:ser>
        <c:ser>
          <c:idx val="5"/>
          <c:order val="5"/>
          <c:tx>
            <c:strRef>
              <c:f>'Provincial spending by services'!$CM$82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c:ext xmlns:c16="http://schemas.microsoft.com/office/drawing/2014/chart" uri="{C3380CC4-5D6E-409C-BE32-E72D297353CC}">
              <c16:uniqueId val="{00000005-4952-48CA-8663-5606A964C5D4}"/>
            </c:ext>
          </c:extLst>
        </c:ser>
        <c:ser>
          <c:idx val="6"/>
          <c:order val="6"/>
          <c:tx>
            <c:strRef>
              <c:f>'Provincial spending by services'!$CN$82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c:ext xmlns:c16="http://schemas.microsoft.com/office/drawing/2014/chart" uri="{C3380CC4-5D6E-409C-BE32-E72D297353CC}">
              <c16:uniqueId val="{00000006-4952-48CA-8663-5606A964C5D4}"/>
            </c:ext>
          </c:extLst>
        </c:ser>
        <c:dLbls>
          <c:showLegendKey val="0"/>
          <c:showVal val="0"/>
          <c:showCatName val="0"/>
          <c:showSerName val="0"/>
          <c:showPercent val="0"/>
          <c:showBubbleSize val="0"/>
        </c:dLbls>
        <c:smooth val="0"/>
        <c:axId val="514814056"/>
        <c:axId val="514826208"/>
      </c:lineChart>
      <c:catAx>
        <c:axId val="514814056"/>
        <c:scaling>
          <c:orientation val="minMax"/>
        </c:scaling>
        <c:delete val="0"/>
        <c:axPos val="b"/>
        <c:numFmt formatCode="General" sourceLinked="1"/>
        <c:majorTickMark val="out"/>
        <c:minorTickMark val="none"/>
        <c:tickLblPos val="nextTo"/>
        <c:crossAx val="514826208"/>
        <c:crosses val="autoZero"/>
        <c:auto val="1"/>
        <c:lblAlgn val="ctr"/>
        <c:lblOffset val="100"/>
        <c:noMultiLvlLbl val="0"/>
      </c:catAx>
      <c:valAx>
        <c:axId val="514826208"/>
        <c:scaling>
          <c:orientation val="minMax"/>
        </c:scaling>
        <c:delete val="0"/>
        <c:axPos val="l"/>
        <c:majorGridlines/>
        <c:numFmt formatCode="General" sourceLinked="1"/>
        <c:majorTickMark val="out"/>
        <c:minorTickMark val="none"/>
        <c:tickLblPos val="nextTo"/>
        <c:crossAx val="514814056"/>
        <c:crosses val="autoZero"/>
        <c:crossBetween val="between"/>
      </c:valAx>
    </c:plotArea>
    <c:legend>
      <c:legendPos val="b"/>
      <c:layout>
        <c:manualLayout>
          <c:xMode val="edge"/>
          <c:yMode val="edge"/>
          <c:x val="4.9218419856321471E-2"/>
          <c:y val="0.81206033140329559"/>
          <c:w val="0.92951532506947021"/>
          <c:h val="0.16527300391312302"/>
        </c:manualLayout>
      </c:layou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rate of NL private spending by type of services</a:t>
            </a:r>
            <a:endParaRPr lang="en-CA" sz="1200"/>
          </a:p>
        </c:rich>
      </c:tx>
      <c:overlay val="1"/>
    </c:title>
    <c:autoTitleDeleted val="0"/>
    <c:plotArea>
      <c:layout>
        <c:manualLayout>
          <c:layoutTarget val="inner"/>
          <c:xMode val="edge"/>
          <c:yMode val="edge"/>
          <c:x val="7.5336227241476539E-2"/>
          <c:y val="0.1486257134413636"/>
          <c:w val="0.89585889872564417"/>
          <c:h val="0.5659583525112486"/>
        </c:manualLayout>
      </c:layout>
      <c:lineChart>
        <c:grouping val="standard"/>
        <c:varyColors val="0"/>
        <c:ser>
          <c:idx val="0"/>
          <c:order val="0"/>
          <c:tx>
            <c:strRef>
              <c:f>'Provincial spending by services'!$F$82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c:ext xmlns:c16="http://schemas.microsoft.com/office/drawing/2014/chart" uri="{C3380CC4-5D6E-409C-BE32-E72D297353CC}">
              <c16:uniqueId val="{00000000-A190-483F-9B6F-8DE37E097007}"/>
            </c:ext>
          </c:extLst>
        </c:ser>
        <c:ser>
          <c:idx val="1"/>
          <c:order val="1"/>
          <c:tx>
            <c:strRef>
              <c:f>'Provincial spending by services'!$G$82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c:ext xmlns:c16="http://schemas.microsoft.com/office/drawing/2014/chart" uri="{C3380CC4-5D6E-409C-BE32-E72D297353CC}">
              <c16:uniqueId val="{00000001-A190-483F-9B6F-8DE37E097007}"/>
            </c:ext>
          </c:extLst>
        </c:ser>
        <c:ser>
          <c:idx val="2"/>
          <c:order val="2"/>
          <c:tx>
            <c:strRef>
              <c:f>'Provincial spending by services'!$H$82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c:ext xmlns:c16="http://schemas.microsoft.com/office/drawing/2014/chart" uri="{C3380CC4-5D6E-409C-BE32-E72D297353CC}">
              <c16:uniqueId val="{00000002-A190-483F-9B6F-8DE37E097007}"/>
            </c:ext>
          </c:extLst>
        </c:ser>
        <c:ser>
          <c:idx val="3"/>
          <c:order val="3"/>
          <c:tx>
            <c:strRef>
              <c:f>'Provincial spending by services'!$I$82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c:ext xmlns:c16="http://schemas.microsoft.com/office/drawing/2014/chart" uri="{C3380CC4-5D6E-409C-BE32-E72D297353CC}">
              <c16:uniqueId val="{00000003-A190-483F-9B6F-8DE37E097007}"/>
            </c:ext>
          </c:extLst>
        </c:ser>
        <c:ser>
          <c:idx val="4"/>
          <c:order val="4"/>
          <c:tx>
            <c:strRef>
              <c:f>'Provincial spending by services'!$J$82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c:ext xmlns:c16="http://schemas.microsoft.com/office/drawing/2014/chart" uri="{C3380CC4-5D6E-409C-BE32-E72D297353CC}">
              <c16:uniqueId val="{00000004-A190-483F-9B6F-8DE37E097007}"/>
            </c:ext>
          </c:extLst>
        </c:ser>
        <c:ser>
          <c:idx val="5"/>
          <c:order val="5"/>
          <c:tx>
            <c:strRef>
              <c:f>'Provincial spending by services'!$K$82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c:ext xmlns:c16="http://schemas.microsoft.com/office/drawing/2014/chart" uri="{C3380CC4-5D6E-409C-BE32-E72D297353CC}">
              <c16:uniqueId val="{00000005-A190-483F-9B6F-8DE37E097007}"/>
            </c:ext>
          </c:extLst>
        </c:ser>
        <c:ser>
          <c:idx val="6"/>
          <c:order val="6"/>
          <c:tx>
            <c:strRef>
              <c:f>'Provincial spending by services'!$L$82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c:ext xmlns:c16="http://schemas.microsoft.com/office/drawing/2014/chart" uri="{C3380CC4-5D6E-409C-BE32-E72D297353CC}">
              <c16:uniqueId val="{00000006-A190-483F-9B6F-8DE37E097007}"/>
            </c:ext>
          </c:extLst>
        </c:ser>
        <c:dLbls>
          <c:showLegendKey val="0"/>
          <c:showVal val="0"/>
          <c:showCatName val="0"/>
          <c:showSerName val="0"/>
          <c:showPercent val="0"/>
          <c:showBubbleSize val="0"/>
        </c:dLbls>
        <c:smooth val="0"/>
        <c:axId val="514815232"/>
        <c:axId val="514815624"/>
      </c:lineChart>
      <c:catAx>
        <c:axId val="514815232"/>
        <c:scaling>
          <c:orientation val="minMax"/>
        </c:scaling>
        <c:delete val="0"/>
        <c:axPos val="b"/>
        <c:numFmt formatCode="General" sourceLinked="1"/>
        <c:majorTickMark val="out"/>
        <c:minorTickMark val="none"/>
        <c:tickLblPos val="nextTo"/>
        <c:crossAx val="514815624"/>
        <c:crosses val="autoZero"/>
        <c:auto val="1"/>
        <c:lblAlgn val="ctr"/>
        <c:lblOffset val="100"/>
        <c:noMultiLvlLbl val="0"/>
      </c:catAx>
      <c:valAx>
        <c:axId val="514815624"/>
        <c:scaling>
          <c:orientation val="minMax"/>
        </c:scaling>
        <c:delete val="0"/>
        <c:axPos val="l"/>
        <c:majorGridlines/>
        <c:numFmt formatCode="General" sourceLinked="1"/>
        <c:majorTickMark val="out"/>
        <c:minorTickMark val="none"/>
        <c:tickLblPos val="nextTo"/>
        <c:crossAx val="514815232"/>
        <c:crosses val="autoZero"/>
        <c:crossBetween val="between"/>
      </c:valAx>
    </c:plotArea>
    <c:legend>
      <c:legendPos val="b"/>
      <c:layout>
        <c:manualLayout>
          <c:xMode val="edge"/>
          <c:yMode val="edge"/>
          <c:x val="1.9187303627046893E-2"/>
          <c:y val="0.83000914732905817"/>
          <c:w val="0.91330208385706801"/>
          <c:h val="0.14480577895074101"/>
        </c:manualLayout>
      </c:layou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of  PEI private spending by type of services</a:t>
            </a:r>
            <a:endParaRPr lang="en-CA" sz="1200"/>
          </a:p>
        </c:rich>
      </c:tx>
      <c:overlay val="1"/>
    </c:title>
    <c:autoTitleDeleted val="0"/>
    <c:plotArea>
      <c:layout>
        <c:manualLayout>
          <c:layoutTarget val="inner"/>
          <c:xMode val="edge"/>
          <c:yMode val="edge"/>
          <c:x val="5.4654709779848619E-2"/>
          <c:y val="0.16597625804388666"/>
          <c:w val="0.91191062720326854"/>
          <c:h val="0.54128349618948235"/>
        </c:manualLayout>
      </c:layout>
      <c:lineChart>
        <c:grouping val="standard"/>
        <c:varyColors val="0"/>
        <c:ser>
          <c:idx val="0"/>
          <c:order val="0"/>
          <c:tx>
            <c:strRef>
              <c:f>'Provincial spending by services'!$N$82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c:ext xmlns:c16="http://schemas.microsoft.com/office/drawing/2014/chart" uri="{C3380CC4-5D6E-409C-BE32-E72D297353CC}">
              <c16:uniqueId val="{00000000-7B71-4A06-83DD-3C755355655F}"/>
            </c:ext>
          </c:extLst>
        </c:ser>
        <c:ser>
          <c:idx val="1"/>
          <c:order val="1"/>
          <c:tx>
            <c:strRef>
              <c:f>'Provincial spending by services'!$O$82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c:ext xmlns:c16="http://schemas.microsoft.com/office/drawing/2014/chart" uri="{C3380CC4-5D6E-409C-BE32-E72D297353CC}">
              <c16:uniqueId val="{00000001-7B71-4A06-83DD-3C755355655F}"/>
            </c:ext>
          </c:extLst>
        </c:ser>
        <c:ser>
          <c:idx val="2"/>
          <c:order val="2"/>
          <c:tx>
            <c:strRef>
              <c:f>'Provincial spending by services'!$P$82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4.9704858174088651</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c:ext xmlns:c16="http://schemas.microsoft.com/office/drawing/2014/chart" uri="{C3380CC4-5D6E-409C-BE32-E72D297353CC}">
              <c16:uniqueId val="{00000002-7B71-4A06-83DD-3C755355655F}"/>
            </c:ext>
          </c:extLst>
        </c:ser>
        <c:ser>
          <c:idx val="3"/>
          <c:order val="3"/>
          <c:tx>
            <c:strRef>
              <c:f>'Provincial spending by services'!$Q$82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c:ext xmlns:c16="http://schemas.microsoft.com/office/drawing/2014/chart" uri="{C3380CC4-5D6E-409C-BE32-E72D297353CC}">
              <c16:uniqueId val="{00000003-7B71-4A06-83DD-3C755355655F}"/>
            </c:ext>
          </c:extLst>
        </c:ser>
        <c:ser>
          <c:idx val="4"/>
          <c:order val="4"/>
          <c:tx>
            <c:strRef>
              <c:f>'Provincial spending by services'!$R$82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c:ext xmlns:c16="http://schemas.microsoft.com/office/drawing/2014/chart" uri="{C3380CC4-5D6E-409C-BE32-E72D297353CC}">
              <c16:uniqueId val="{00000004-7B71-4A06-83DD-3C755355655F}"/>
            </c:ext>
          </c:extLst>
        </c:ser>
        <c:ser>
          <c:idx val="5"/>
          <c:order val="5"/>
          <c:tx>
            <c:strRef>
              <c:f>'Provincial spending by services'!$S$82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c:ext xmlns:c16="http://schemas.microsoft.com/office/drawing/2014/chart" uri="{C3380CC4-5D6E-409C-BE32-E72D297353CC}">
              <c16:uniqueId val="{00000005-7B71-4A06-83DD-3C755355655F}"/>
            </c:ext>
          </c:extLst>
        </c:ser>
        <c:ser>
          <c:idx val="6"/>
          <c:order val="6"/>
          <c:tx>
            <c:strRef>
              <c:f>'Provincial spending by services'!$T$82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c:ext xmlns:c16="http://schemas.microsoft.com/office/drawing/2014/chart" uri="{C3380CC4-5D6E-409C-BE32-E72D297353CC}">
              <c16:uniqueId val="{00000006-7B71-4A06-83DD-3C755355655F}"/>
            </c:ext>
          </c:extLst>
        </c:ser>
        <c:dLbls>
          <c:showLegendKey val="0"/>
          <c:showVal val="0"/>
          <c:showCatName val="0"/>
          <c:showSerName val="0"/>
          <c:showPercent val="0"/>
          <c:showBubbleSize val="0"/>
        </c:dLbls>
        <c:smooth val="0"/>
        <c:axId val="514816408"/>
        <c:axId val="514819544"/>
      </c:lineChart>
      <c:catAx>
        <c:axId val="514816408"/>
        <c:scaling>
          <c:orientation val="minMax"/>
        </c:scaling>
        <c:delete val="0"/>
        <c:axPos val="b"/>
        <c:numFmt formatCode="General" sourceLinked="1"/>
        <c:majorTickMark val="out"/>
        <c:minorTickMark val="none"/>
        <c:tickLblPos val="nextTo"/>
        <c:crossAx val="514819544"/>
        <c:crosses val="autoZero"/>
        <c:auto val="1"/>
        <c:lblAlgn val="ctr"/>
        <c:lblOffset val="100"/>
        <c:noMultiLvlLbl val="0"/>
      </c:catAx>
      <c:valAx>
        <c:axId val="514819544"/>
        <c:scaling>
          <c:orientation val="minMax"/>
        </c:scaling>
        <c:delete val="0"/>
        <c:axPos val="l"/>
        <c:majorGridlines/>
        <c:numFmt formatCode="General" sourceLinked="1"/>
        <c:majorTickMark val="out"/>
        <c:minorTickMark val="none"/>
        <c:tickLblPos val="nextTo"/>
        <c:crossAx val="514816408"/>
        <c:crosses val="autoZero"/>
        <c:crossBetween val="between"/>
      </c:valAx>
    </c:plotArea>
    <c:legend>
      <c:legendPos val="b"/>
      <c:layout>
        <c:manualLayout>
          <c:xMode val="edge"/>
          <c:yMode val="edge"/>
          <c:x val="0.10786092037002837"/>
          <c:y val="0.8304244379091168"/>
          <c:w val="0.89213907962997152"/>
          <c:h val="0.14778079246118331"/>
        </c:manualLayout>
      </c:layou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NS private spending</a:t>
            </a:r>
            <a:r>
              <a:rPr lang="en-CA" sz="1200" baseline="0"/>
              <a:t> by type of services</a:t>
            </a:r>
            <a:endParaRPr lang="en-CA" sz="1200"/>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5371979941482103"/>
          <c:w val="0.92600475369763324"/>
          <c:h val="0.56076180739540993"/>
        </c:manualLayout>
      </c:layout>
      <c:lineChart>
        <c:grouping val="standard"/>
        <c:varyColors val="0"/>
        <c:ser>
          <c:idx val="0"/>
          <c:order val="0"/>
          <c:tx>
            <c:strRef>
              <c:f>'Provincial spending by services'!$V$82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c:ext xmlns:c16="http://schemas.microsoft.com/office/drawing/2014/chart" uri="{C3380CC4-5D6E-409C-BE32-E72D297353CC}">
              <c16:uniqueId val="{00000000-D480-472D-9484-EC44B205A4F9}"/>
            </c:ext>
          </c:extLst>
        </c:ser>
        <c:ser>
          <c:idx val="1"/>
          <c:order val="1"/>
          <c:tx>
            <c:strRef>
              <c:f>'Provincial spending by services'!$W$82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c:ext xmlns:c16="http://schemas.microsoft.com/office/drawing/2014/chart" uri="{C3380CC4-5D6E-409C-BE32-E72D297353CC}">
              <c16:uniqueId val="{00000001-D480-472D-9484-EC44B205A4F9}"/>
            </c:ext>
          </c:extLst>
        </c:ser>
        <c:ser>
          <c:idx val="2"/>
          <c:order val="2"/>
          <c:tx>
            <c:strRef>
              <c:f>'Provincial spending by services'!$X$82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c:ext xmlns:c16="http://schemas.microsoft.com/office/drawing/2014/chart" uri="{C3380CC4-5D6E-409C-BE32-E72D297353CC}">
              <c16:uniqueId val="{00000002-D480-472D-9484-EC44B205A4F9}"/>
            </c:ext>
          </c:extLst>
        </c:ser>
        <c:ser>
          <c:idx val="3"/>
          <c:order val="3"/>
          <c:tx>
            <c:strRef>
              <c:f>'Provincial spending by services'!$Y$82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c:ext xmlns:c16="http://schemas.microsoft.com/office/drawing/2014/chart" uri="{C3380CC4-5D6E-409C-BE32-E72D297353CC}">
              <c16:uniqueId val="{00000003-D480-472D-9484-EC44B205A4F9}"/>
            </c:ext>
          </c:extLst>
        </c:ser>
        <c:ser>
          <c:idx val="4"/>
          <c:order val="4"/>
          <c:tx>
            <c:strRef>
              <c:f>'Provincial spending by services'!$Z$82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c:ext xmlns:c16="http://schemas.microsoft.com/office/drawing/2014/chart" uri="{C3380CC4-5D6E-409C-BE32-E72D297353CC}">
              <c16:uniqueId val="{00000004-D480-472D-9484-EC44B205A4F9}"/>
            </c:ext>
          </c:extLst>
        </c:ser>
        <c:ser>
          <c:idx val="5"/>
          <c:order val="5"/>
          <c:tx>
            <c:strRef>
              <c:f>'Provincial spending by services'!$AA$82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c:ext xmlns:c16="http://schemas.microsoft.com/office/drawing/2014/chart" uri="{C3380CC4-5D6E-409C-BE32-E72D297353CC}">
              <c16:uniqueId val="{00000005-D480-472D-9484-EC44B205A4F9}"/>
            </c:ext>
          </c:extLst>
        </c:ser>
        <c:ser>
          <c:idx val="6"/>
          <c:order val="6"/>
          <c:tx>
            <c:strRef>
              <c:f>'Provincial spending by services'!$AB$82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c:ext xmlns:c16="http://schemas.microsoft.com/office/drawing/2014/chart" uri="{C3380CC4-5D6E-409C-BE32-E72D297353CC}">
              <c16:uniqueId val="{00000006-D480-472D-9484-EC44B205A4F9}"/>
            </c:ext>
          </c:extLst>
        </c:ser>
        <c:dLbls>
          <c:showLegendKey val="0"/>
          <c:showVal val="0"/>
          <c:showCatName val="0"/>
          <c:showSerName val="0"/>
          <c:showPercent val="0"/>
          <c:showBubbleSize val="0"/>
        </c:dLbls>
        <c:smooth val="0"/>
        <c:axId val="514820328"/>
        <c:axId val="514821112"/>
      </c:lineChart>
      <c:catAx>
        <c:axId val="514820328"/>
        <c:scaling>
          <c:orientation val="minMax"/>
        </c:scaling>
        <c:delete val="0"/>
        <c:axPos val="b"/>
        <c:numFmt formatCode="General" sourceLinked="1"/>
        <c:majorTickMark val="out"/>
        <c:minorTickMark val="none"/>
        <c:tickLblPos val="nextTo"/>
        <c:crossAx val="514821112"/>
        <c:crosses val="autoZero"/>
        <c:auto val="1"/>
        <c:lblAlgn val="ctr"/>
        <c:lblOffset val="100"/>
        <c:noMultiLvlLbl val="0"/>
      </c:catAx>
      <c:valAx>
        <c:axId val="514821112"/>
        <c:scaling>
          <c:orientation val="minMax"/>
        </c:scaling>
        <c:delete val="0"/>
        <c:axPos val="l"/>
        <c:majorGridlines/>
        <c:numFmt formatCode="General" sourceLinked="1"/>
        <c:majorTickMark val="out"/>
        <c:minorTickMark val="none"/>
        <c:tickLblPos val="nextTo"/>
        <c:crossAx val="514820328"/>
        <c:crosses val="autoZero"/>
        <c:crossBetween val="between"/>
      </c:valAx>
    </c:plotArea>
    <c:legend>
      <c:legendPos val="b"/>
      <c:layout>
        <c:manualLayout>
          <c:xMode val="edge"/>
          <c:yMode val="edge"/>
          <c:x val="8.869814020028613E-2"/>
          <c:y val="0.8455879636082777"/>
          <c:w val="0.9113018597997139"/>
          <c:h val="0.14132434862888887"/>
        </c:manualLayout>
      </c:layou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NB private spending by type of services</a:t>
            </a:r>
            <a:endParaRPr lang="en-CA" sz="1200"/>
          </a:p>
        </c:rich>
      </c:tx>
      <c:overlay val="1"/>
    </c:title>
    <c:autoTitleDeleted val="0"/>
    <c:plotArea>
      <c:layout>
        <c:manualLayout>
          <c:layoutTarget val="inner"/>
          <c:xMode val="edge"/>
          <c:yMode val="edge"/>
          <c:x val="5.2853005130093111E-2"/>
          <c:y val="0.14523523217555384"/>
          <c:w val="0.91054697006267282"/>
          <c:h val="0.56603995838110899"/>
        </c:manualLayout>
      </c:layout>
      <c:lineChart>
        <c:grouping val="standard"/>
        <c:varyColors val="0"/>
        <c:ser>
          <c:idx val="0"/>
          <c:order val="0"/>
          <c:tx>
            <c:strRef>
              <c:f>'Provincial spending by services'!$AD$82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c:ext xmlns:c16="http://schemas.microsoft.com/office/drawing/2014/chart" uri="{C3380CC4-5D6E-409C-BE32-E72D297353CC}">
              <c16:uniqueId val="{00000000-2E1F-4D27-9D83-C13EF943291E}"/>
            </c:ext>
          </c:extLst>
        </c:ser>
        <c:ser>
          <c:idx val="1"/>
          <c:order val="1"/>
          <c:tx>
            <c:strRef>
              <c:f>'Provincial spending by services'!$AE$82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c:ext xmlns:c16="http://schemas.microsoft.com/office/drawing/2014/chart" uri="{C3380CC4-5D6E-409C-BE32-E72D297353CC}">
              <c16:uniqueId val="{00000001-2E1F-4D27-9D83-C13EF943291E}"/>
            </c:ext>
          </c:extLst>
        </c:ser>
        <c:ser>
          <c:idx val="2"/>
          <c:order val="2"/>
          <c:tx>
            <c:strRef>
              <c:f>'Provincial spending by services'!$AF$82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c:ext xmlns:c16="http://schemas.microsoft.com/office/drawing/2014/chart" uri="{C3380CC4-5D6E-409C-BE32-E72D297353CC}">
              <c16:uniqueId val="{00000002-2E1F-4D27-9D83-C13EF943291E}"/>
            </c:ext>
          </c:extLst>
        </c:ser>
        <c:ser>
          <c:idx val="3"/>
          <c:order val="3"/>
          <c:tx>
            <c:strRef>
              <c:f>'Provincial spending by services'!$AG$82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c:ext xmlns:c16="http://schemas.microsoft.com/office/drawing/2014/chart" uri="{C3380CC4-5D6E-409C-BE32-E72D297353CC}">
              <c16:uniqueId val="{00000003-2E1F-4D27-9D83-C13EF943291E}"/>
            </c:ext>
          </c:extLst>
        </c:ser>
        <c:ser>
          <c:idx val="4"/>
          <c:order val="4"/>
          <c:tx>
            <c:strRef>
              <c:f>'Provincial spending by services'!$AH$82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c:ext xmlns:c16="http://schemas.microsoft.com/office/drawing/2014/chart" uri="{C3380CC4-5D6E-409C-BE32-E72D297353CC}">
              <c16:uniqueId val="{00000004-2E1F-4D27-9D83-C13EF943291E}"/>
            </c:ext>
          </c:extLst>
        </c:ser>
        <c:ser>
          <c:idx val="5"/>
          <c:order val="5"/>
          <c:tx>
            <c:strRef>
              <c:f>'Provincial spending by services'!$AI$82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c:ext xmlns:c16="http://schemas.microsoft.com/office/drawing/2014/chart" uri="{C3380CC4-5D6E-409C-BE32-E72D297353CC}">
              <c16:uniqueId val="{00000005-2E1F-4D27-9D83-C13EF943291E}"/>
            </c:ext>
          </c:extLst>
        </c:ser>
        <c:ser>
          <c:idx val="6"/>
          <c:order val="6"/>
          <c:tx>
            <c:strRef>
              <c:f>'Provincial spending by services'!$AJ$82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c:ext xmlns:c16="http://schemas.microsoft.com/office/drawing/2014/chart" uri="{C3380CC4-5D6E-409C-BE32-E72D297353CC}">
              <c16:uniqueId val="{00000006-2E1F-4D27-9D83-C13EF943291E}"/>
            </c:ext>
          </c:extLst>
        </c:ser>
        <c:dLbls>
          <c:showLegendKey val="0"/>
          <c:showVal val="0"/>
          <c:showCatName val="0"/>
          <c:showSerName val="0"/>
          <c:showPercent val="0"/>
          <c:showBubbleSize val="0"/>
        </c:dLbls>
        <c:smooth val="0"/>
        <c:axId val="514821896"/>
        <c:axId val="514822288"/>
      </c:lineChart>
      <c:catAx>
        <c:axId val="514821896"/>
        <c:scaling>
          <c:orientation val="minMax"/>
        </c:scaling>
        <c:delete val="0"/>
        <c:axPos val="b"/>
        <c:numFmt formatCode="General" sourceLinked="1"/>
        <c:majorTickMark val="out"/>
        <c:minorTickMark val="none"/>
        <c:tickLblPos val="nextTo"/>
        <c:crossAx val="514822288"/>
        <c:crosses val="autoZero"/>
        <c:auto val="1"/>
        <c:lblAlgn val="ctr"/>
        <c:lblOffset val="100"/>
        <c:noMultiLvlLbl val="0"/>
      </c:catAx>
      <c:valAx>
        <c:axId val="514822288"/>
        <c:scaling>
          <c:orientation val="minMax"/>
        </c:scaling>
        <c:delete val="0"/>
        <c:axPos val="l"/>
        <c:majorGridlines/>
        <c:numFmt formatCode="General" sourceLinked="1"/>
        <c:majorTickMark val="out"/>
        <c:minorTickMark val="none"/>
        <c:tickLblPos val="nextTo"/>
        <c:crossAx val="514821896"/>
        <c:crosses val="autoZero"/>
        <c:crossBetween val="between"/>
      </c:valAx>
    </c:plotArea>
    <c:legend>
      <c:legendPos val="b"/>
      <c:layout>
        <c:manualLayout>
          <c:xMode val="edge"/>
          <c:yMode val="edge"/>
          <c:x val="6.1575021753398476E-2"/>
          <c:y val="0.82641639757380192"/>
          <c:w val="0.93842497824660154"/>
          <c:h val="0.15226000467552359"/>
        </c:manualLayout>
      </c:layout>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QC private spending by type of services</a:t>
            </a:r>
            <a:endParaRPr lang="en-CA" sz="1200"/>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6325681642735834"/>
          <c:w val="0.90961716737782439"/>
          <c:h val="0.54124884977613097"/>
        </c:manualLayout>
      </c:layout>
      <c:lineChart>
        <c:grouping val="standard"/>
        <c:varyColors val="0"/>
        <c:ser>
          <c:idx val="0"/>
          <c:order val="0"/>
          <c:tx>
            <c:strRef>
              <c:f>'Provincial spending by services'!$AL$82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c:ext xmlns:c16="http://schemas.microsoft.com/office/drawing/2014/chart" uri="{C3380CC4-5D6E-409C-BE32-E72D297353CC}">
              <c16:uniqueId val="{00000000-756A-462D-83FB-837A3EE2B46F}"/>
            </c:ext>
          </c:extLst>
        </c:ser>
        <c:ser>
          <c:idx val="1"/>
          <c:order val="1"/>
          <c:tx>
            <c:strRef>
              <c:f>'Provincial spending by services'!$AM$82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c:ext xmlns:c16="http://schemas.microsoft.com/office/drawing/2014/chart" uri="{C3380CC4-5D6E-409C-BE32-E72D297353CC}">
              <c16:uniqueId val="{00000001-756A-462D-83FB-837A3EE2B46F}"/>
            </c:ext>
          </c:extLst>
        </c:ser>
        <c:ser>
          <c:idx val="2"/>
          <c:order val="2"/>
          <c:tx>
            <c:strRef>
              <c:f>'Provincial spending by services'!$AN$82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c:ext xmlns:c16="http://schemas.microsoft.com/office/drawing/2014/chart" uri="{C3380CC4-5D6E-409C-BE32-E72D297353CC}">
              <c16:uniqueId val="{00000002-756A-462D-83FB-837A3EE2B46F}"/>
            </c:ext>
          </c:extLst>
        </c:ser>
        <c:ser>
          <c:idx val="3"/>
          <c:order val="3"/>
          <c:tx>
            <c:strRef>
              <c:f>'Provincial spending by services'!$AO$82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c:ext xmlns:c16="http://schemas.microsoft.com/office/drawing/2014/chart" uri="{C3380CC4-5D6E-409C-BE32-E72D297353CC}">
              <c16:uniqueId val="{00000003-756A-462D-83FB-837A3EE2B46F}"/>
            </c:ext>
          </c:extLst>
        </c:ser>
        <c:ser>
          <c:idx val="4"/>
          <c:order val="4"/>
          <c:tx>
            <c:strRef>
              <c:f>'Provincial spending by services'!$AP$82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c:ext xmlns:c16="http://schemas.microsoft.com/office/drawing/2014/chart" uri="{C3380CC4-5D6E-409C-BE32-E72D297353CC}">
              <c16:uniqueId val="{00000004-756A-462D-83FB-837A3EE2B46F}"/>
            </c:ext>
          </c:extLst>
        </c:ser>
        <c:ser>
          <c:idx val="5"/>
          <c:order val="5"/>
          <c:tx>
            <c:strRef>
              <c:f>'Provincial spending by services'!$AQ$82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c:ext xmlns:c16="http://schemas.microsoft.com/office/drawing/2014/chart" uri="{C3380CC4-5D6E-409C-BE32-E72D297353CC}">
              <c16:uniqueId val="{00000005-756A-462D-83FB-837A3EE2B46F}"/>
            </c:ext>
          </c:extLst>
        </c:ser>
        <c:ser>
          <c:idx val="6"/>
          <c:order val="6"/>
          <c:tx>
            <c:strRef>
              <c:f>'Provincial spending by services'!$AR$82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c:ext xmlns:c16="http://schemas.microsoft.com/office/drawing/2014/chart" uri="{C3380CC4-5D6E-409C-BE32-E72D297353CC}">
              <c16:uniqueId val="{00000006-756A-462D-83FB-837A3EE2B46F}"/>
            </c:ext>
          </c:extLst>
        </c:ser>
        <c:dLbls>
          <c:showLegendKey val="0"/>
          <c:showVal val="0"/>
          <c:showCatName val="0"/>
          <c:showSerName val="0"/>
          <c:showPercent val="0"/>
          <c:showBubbleSize val="0"/>
        </c:dLbls>
        <c:smooth val="0"/>
        <c:axId val="514826600"/>
        <c:axId val="514829344"/>
      </c:lineChart>
      <c:catAx>
        <c:axId val="514826600"/>
        <c:scaling>
          <c:orientation val="minMax"/>
        </c:scaling>
        <c:delete val="0"/>
        <c:axPos val="b"/>
        <c:numFmt formatCode="General" sourceLinked="1"/>
        <c:majorTickMark val="out"/>
        <c:minorTickMark val="none"/>
        <c:tickLblPos val="nextTo"/>
        <c:crossAx val="514829344"/>
        <c:crosses val="autoZero"/>
        <c:auto val="1"/>
        <c:lblAlgn val="ctr"/>
        <c:lblOffset val="100"/>
        <c:noMultiLvlLbl val="0"/>
      </c:catAx>
      <c:valAx>
        <c:axId val="514829344"/>
        <c:scaling>
          <c:orientation val="minMax"/>
        </c:scaling>
        <c:delete val="0"/>
        <c:axPos val="l"/>
        <c:majorGridlines/>
        <c:numFmt formatCode="General" sourceLinked="1"/>
        <c:majorTickMark val="out"/>
        <c:minorTickMark val="none"/>
        <c:tickLblPos val="nextTo"/>
        <c:crossAx val="514826600"/>
        <c:crosses val="autoZero"/>
        <c:crossBetween val="between"/>
      </c:valAx>
    </c:plotArea>
    <c:legend>
      <c:legendPos val="b"/>
      <c:layout>
        <c:manualLayout>
          <c:xMode val="edge"/>
          <c:yMode val="edge"/>
          <c:x val="6.6632206640900887E-2"/>
          <c:y val="0.82309464258144205"/>
          <c:w val="0.93336789777328177"/>
          <c:h val="0.15489911996294581"/>
        </c:manualLayout>
      </c:layou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ON private spending by type of services</a:t>
            </a:r>
            <a:endParaRPr lang="en-CA" sz="1200"/>
          </a:p>
        </c:rich>
      </c:tx>
      <c:layout>
        <c:manualLayout>
          <c:xMode val="edge"/>
          <c:yMode val="edge"/>
          <c:x val="8.9863841573052175E-2"/>
          <c:y val="1.6495141497143366E-2"/>
        </c:manualLayout>
      </c:layout>
      <c:overlay val="1"/>
    </c:title>
    <c:autoTitleDeleted val="0"/>
    <c:plotArea>
      <c:layout>
        <c:manualLayout>
          <c:layoutTarget val="inner"/>
          <c:xMode val="edge"/>
          <c:yMode val="edge"/>
          <c:x val="5.2852958128212071E-2"/>
          <c:y val="0.12209011745688461"/>
          <c:w val="0.91054693434595801"/>
          <c:h val="0.5906900982752068"/>
        </c:manualLayout>
      </c:layout>
      <c:lineChart>
        <c:grouping val="standard"/>
        <c:varyColors val="0"/>
        <c:ser>
          <c:idx val="0"/>
          <c:order val="0"/>
          <c:tx>
            <c:strRef>
              <c:f>'Provincial spending by services'!$AT$82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c:ext xmlns:c16="http://schemas.microsoft.com/office/drawing/2014/chart" uri="{C3380CC4-5D6E-409C-BE32-E72D297353CC}">
              <c16:uniqueId val="{00000000-13B6-4A53-A2E5-9CE6C65E5ECB}"/>
            </c:ext>
          </c:extLst>
        </c:ser>
        <c:ser>
          <c:idx val="1"/>
          <c:order val="1"/>
          <c:tx>
            <c:strRef>
              <c:f>'Provincial spending by services'!$AU$82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c:ext xmlns:c16="http://schemas.microsoft.com/office/drawing/2014/chart" uri="{C3380CC4-5D6E-409C-BE32-E72D297353CC}">
              <c16:uniqueId val="{00000001-13B6-4A53-A2E5-9CE6C65E5ECB}"/>
            </c:ext>
          </c:extLst>
        </c:ser>
        <c:ser>
          <c:idx val="2"/>
          <c:order val="2"/>
          <c:tx>
            <c:strRef>
              <c:f>'Provincial spending by services'!$AV$82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c:ext xmlns:c16="http://schemas.microsoft.com/office/drawing/2014/chart" uri="{C3380CC4-5D6E-409C-BE32-E72D297353CC}">
              <c16:uniqueId val="{00000002-13B6-4A53-A2E5-9CE6C65E5ECB}"/>
            </c:ext>
          </c:extLst>
        </c:ser>
        <c:ser>
          <c:idx val="3"/>
          <c:order val="3"/>
          <c:tx>
            <c:strRef>
              <c:f>'Provincial spending by services'!$AW$82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c:ext xmlns:c16="http://schemas.microsoft.com/office/drawing/2014/chart" uri="{C3380CC4-5D6E-409C-BE32-E72D297353CC}">
              <c16:uniqueId val="{00000003-13B6-4A53-A2E5-9CE6C65E5ECB}"/>
            </c:ext>
          </c:extLst>
        </c:ser>
        <c:ser>
          <c:idx val="4"/>
          <c:order val="4"/>
          <c:tx>
            <c:strRef>
              <c:f>'Provincial spending by services'!$AX$82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c:ext xmlns:c16="http://schemas.microsoft.com/office/drawing/2014/chart" uri="{C3380CC4-5D6E-409C-BE32-E72D297353CC}">
              <c16:uniqueId val="{00000004-13B6-4A53-A2E5-9CE6C65E5ECB}"/>
            </c:ext>
          </c:extLst>
        </c:ser>
        <c:ser>
          <c:idx val="5"/>
          <c:order val="5"/>
          <c:tx>
            <c:strRef>
              <c:f>'Provincial spending by services'!$AY$82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c:ext xmlns:c16="http://schemas.microsoft.com/office/drawing/2014/chart" uri="{C3380CC4-5D6E-409C-BE32-E72D297353CC}">
              <c16:uniqueId val="{00000005-13B6-4A53-A2E5-9CE6C65E5ECB}"/>
            </c:ext>
          </c:extLst>
        </c:ser>
        <c:ser>
          <c:idx val="6"/>
          <c:order val="6"/>
          <c:tx>
            <c:strRef>
              <c:f>'Provincial spending by services'!$AZ$82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c:ext xmlns:c16="http://schemas.microsoft.com/office/drawing/2014/chart" uri="{C3380CC4-5D6E-409C-BE32-E72D297353CC}">
              <c16:uniqueId val="{00000006-13B6-4A53-A2E5-9CE6C65E5ECB}"/>
            </c:ext>
          </c:extLst>
        </c:ser>
        <c:dLbls>
          <c:showLegendKey val="0"/>
          <c:showVal val="0"/>
          <c:showCatName val="0"/>
          <c:showSerName val="0"/>
          <c:showPercent val="0"/>
          <c:showBubbleSize val="0"/>
        </c:dLbls>
        <c:smooth val="0"/>
        <c:axId val="514827384"/>
        <c:axId val="514827776"/>
      </c:lineChart>
      <c:catAx>
        <c:axId val="514827384"/>
        <c:scaling>
          <c:orientation val="minMax"/>
        </c:scaling>
        <c:delete val="0"/>
        <c:axPos val="b"/>
        <c:numFmt formatCode="General" sourceLinked="1"/>
        <c:majorTickMark val="out"/>
        <c:minorTickMark val="none"/>
        <c:tickLblPos val="nextTo"/>
        <c:crossAx val="514827776"/>
        <c:crosses val="autoZero"/>
        <c:auto val="1"/>
        <c:lblAlgn val="ctr"/>
        <c:lblOffset val="100"/>
        <c:noMultiLvlLbl val="0"/>
      </c:catAx>
      <c:valAx>
        <c:axId val="514827776"/>
        <c:scaling>
          <c:orientation val="minMax"/>
        </c:scaling>
        <c:delete val="0"/>
        <c:axPos val="l"/>
        <c:majorGridlines/>
        <c:numFmt formatCode="General" sourceLinked="1"/>
        <c:majorTickMark val="out"/>
        <c:minorTickMark val="none"/>
        <c:tickLblPos val="nextTo"/>
        <c:crossAx val="514827384"/>
        <c:crosses val="autoZero"/>
        <c:crossBetween val="between"/>
      </c:valAx>
    </c:plotArea>
    <c:legend>
      <c:legendPos val="b"/>
      <c:layout>
        <c:manualLayout>
          <c:xMode val="edge"/>
          <c:yMode val="edge"/>
          <c:x val="5.2762122159803825E-2"/>
          <c:y val="0.82699194096765272"/>
          <c:w val="0.9249006144703894"/>
          <c:h val="0.15018938855291633"/>
        </c:manualLayout>
      </c:layout>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MA</a:t>
            </a:r>
            <a:r>
              <a:rPr lang="en-CA" sz="1200" baseline="0"/>
              <a:t> private spending by type of services</a:t>
            </a:r>
            <a:endParaRPr lang="en-CA" sz="1200"/>
          </a:p>
        </c:rich>
      </c:tx>
      <c:overlay val="1"/>
    </c:title>
    <c:autoTitleDeleted val="0"/>
    <c:plotArea>
      <c:layout>
        <c:manualLayout>
          <c:layoutTarget val="inner"/>
          <c:xMode val="edge"/>
          <c:yMode val="edge"/>
          <c:x val="5.1583560879404022E-2"/>
          <c:y val="0.12760610090243552"/>
          <c:w val="0.91301998677394558"/>
          <c:h val="0.58421439849220058"/>
        </c:manualLayout>
      </c:layout>
      <c:lineChart>
        <c:grouping val="standard"/>
        <c:varyColors val="0"/>
        <c:ser>
          <c:idx val="0"/>
          <c:order val="0"/>
          <c:tx>
            <c:strRef>
              <c:f>'Provincial spending by services'!$BB$82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services'!$BB$83:$BB$119</c:f>
              <c:numCache>
                <c:formatCode>#,##0.00</c:formatCode>
                <c:ptCount val="37"/>
                <c:pt idx="1">
                  <c:v>5.9169974069967965</c:v>
                </c:pt>
                <c:pt idx="2">
                  <c:v>4.3225599984054979</c:v>
                </c:pt>
                <c:pt idx="3">
                  <c:v>4.3223496393564167</c:v>
                </c:pt>
                <c:pt idx="4">
                  <c:v>4.1115106781700721</c:v>
                </c:pt>
                <c:pt idx="5">
                  <c:v>4.0950026078253723</c:v>
                </c:pt>
                <c:pt idx="6">
                  <c:v>4.2948516022288459</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c:ext xmlns:c16="http://schemas.microsoft.com/office/drawing/2014/chart" uri="{C3380CC4-5D6E-409C-BE32-E72D297353CC}">
              <c16:uniqueId val="{00000000-137E-4869-8154-65622A389227}"/>
            </c:ext>
          </c:extLst>
        </c:ser>
        <c:ser>
          <c:idx val="1"/>
          <c:order val="1"/>
          <c:tx>
            <c:strRef>
              <c:f>'Provincial spending by services'!$BC$82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services'!$BC$83:$BC$119</c:f>
              <c:numCache>
                <c:formatCode>#,##0.00</c:formatCode>
                <c:ptCount val="37"/>
                <c:pt idx="1">
                  <c:v>7.0689659451248552</c:v>
                </c:pt>
                <c:pt idx="2">
                  <c:v>4.1071323919535336</c:v>
                </c:pt>
                <c:pt idx="3">
                  <c:v>4.1057734099377816</c:v>
                </c:pt>
                <c:pt idx="4">
                  <c:v>3.8942157553855363</c:v>
                </c:pt>
                <c:pt idx="5">
                  <c:v>3.8765761435447237</c:v>
                </c:pt>
                <c:pt idx="6">
                  <c:v>4.0748276399071619</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c:ext xmlns:c16="http://schemas.microsoft.com/office/drawing/2014/chart" uri="{C3380CC4-5D6E-409C-BE32-E72D297353CC}">
              <c16:uniqueId val="{00000001-137E-4869-8154-65622A389227}"/>
            </c:ext>
          </c:extLst>
        </c:ser>
        <c:ser>
          <c:idx val="2"/>
          <c:order val="2"/>
          <c:tx>
            <c:strRef>
              <c:f>'Provincial spending by services'!$BD$82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services'!$BD$83:$BD$119</c:f>
              <c:numCache>
                <c:formatCode>#,##0.00</c:formatCode>
                <c:ptCount val="37"/>
                <c:pt idx="1">
                  <c:v>6.6774028740947804</c:v>
                </c:pt>
                <c:pt idx="2">
                  <c:v>4.7757220421152615</c:v>
                </c:pt>
                <c:pt idx="3">
                  <c:v>4.7750207519673911</c:v>
                </c:pt>
                <c:pt idx="4">
                  <c:v>4.5627829305116059</c:v>
                </c:pt>
                <c:pt idx="5">
                  <c:v>4.5457243862153556</c:v>
                </c:pt>
                <c:pt idx="6">
                  <c:v>4.7459638508170405</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c:ext xmlns:c16="http://schemas.microsoft.com/office/drawing/2014/chart" uri="{C3380CC4-5D6E-409C-BE32-E72D297353CC}">
              <c16:uniqueId val="{00000002-137E-4869-8154-65622A389227}"/>
            </c:ext>
          </c:extLst>
        </c:ser>
        <c:ser>
          <c:idx val="3"/>
          <c:order val="3"/>
          <c:tx>
            <c:strRef>
              <c:f>'Provincial spending by services'!$BE$82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services'!$BE$83:$BE$119</c:f>
              <c:numCache>
                <c:formatCode>#,##0.00</c:formatCode>
                <c:ptCount val="37"/>
                <c:pt idx="1">
                  <c:v>5.6106288453538715</c:v>
                </c:pt>
                <c:pt idx="2">
                  <c:v>4.3204680263656856</c:v>
                </c:pt>
                <c:pt idx="3">
                  <c:v>4.3202508141797109</c:v>
                </c:pt>
                <c:pt idx="4">
                  <c:v>4.1094092175886114</c:v>
                </c:pt>
                <c:pt idx="5">
                  <c:v>4.0928945704234527</c:v>
                </c:pt>
                <c:pt idx="6">
                  <c:v>4.292732560159469</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c:ext xmlns:c16="http://schemas.microsoft.com/office/drawing/2014/chart" uri="{C3380CC4-5D6E-409C-BE32-E72D297353CC}">
              <c16:uniqueId val="{00000003-137E-4869-8154-65622A389227}"/>
            </c:ext>
          </c:extLst>
        </c:ser>
        <c:ser>
          <c:idx val="4"/>
          <c:order val="4"/>
          <c:tx>
            <c:strRef>
              <c:f>'Provincial spending by services'!$BF$82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services'!$BF$83:$BF$119</c:f>
              <c:numCache>
                <c:formatCode>#,##0.00</c:formatCode>
                <c:ptCount val="37"/>
                <c:pt idx="1">
                  <c:v>5.6106288453538307</c:v>
                </c:pt>
                <c:pt idx="2">
                  <c:v>6.6995128411104137</c:v>
                </c:pt>
                <c:pt idx="3">
                  <c:v>6.6539174208432073</c:v>
                </c:pt>
                <c:pt idx="4">
                  <c:v>6.3949256224525204</c:v>
                </c:pt>
                <c:pt idx="5">
                  <c:v>6.3363592671456361</c:v>
                </c:pt>
                <c:pt idx="6">
                  <c:v>6.5003743174461253</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c:ext xmlns:c16="http://schemas.microsoft.com/office/drawing/2014/chart" uri="{C3380CC4-5D6E-409C-BE32-E72D297353CC}">
              <c16:uniqueId val="{00000004-137E-4869-8154-65622A389227}"/>
            </c:ext>
          </c:extLst>
        </c:ser>
        <c:ser>
          <c:idx val="5"/>
          <c:order val="5"/>
          <c:tx>
            <c:strRef>
              <c:f>'Provincial spending by services'!$BG$82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services'!$BG$83:$BG$119</c:f>
              <c:numCache>
                <c:formatCode>#,##0.00</c:formatCode>
                <c:ptCount val="37"/>
                <c:pt idx="1">
                  <c:v>7.3383286704160859</c:v>
                </c:pt>
                <c:pt idx="2">
                  <c:v>4.8281485126596024</c:v>
                </c:pt>
                <c:pt idx="3">
                  <c:v>4.827137846410082</c:v>
                </c:pt>
                <c:pt idx="4">
                  <c:v>4.614488779962481</c:v>
                </c:pt>
                <c:pt idx="5">
                  <c:v>4.597118869143376</c:v>
                </c:pt>
                <c:pt idx="6">
                  <c:v>4.7971559260491343</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c:ext xmlns:c16="http://schemas.microsoft.com/office/drawing/2014/chart" uri="{C3380CC4-5D6E-409C-BE32-E72D297353CC}">
              <c16:uniqueId val="{00000005-137E-4869-8154-65622A389227}"/>
            </c:ext>
          </c:extLst>
        </c:ser>
        <c:ser>
          <c:idx val="6"/>
          <c:order val="6"/>
          <c:tx>
            <c:strRef>
              <c:f>'Provincial spending by services'!$BH$82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services'!$BH$83:$BH$119</c:f>
              <c:numCache>
                <c:formatCode>#,##0.00</c:formatCode>
                <c:ptCount val="37"/>
                <c:pt idx="1">
                  <c:v>2.293469574369015</c:v>
                </c:pt>
                <c:pt idx="2">
                  <c:v>4.3914685167992182</c:v>
                </c:pt>
                <c:pt idx="3">
                  <c:v>4.3914368759109079</c:v>
                </c:pt>
                <c:pt idx="4">
                  <c:v>4.1806374938427755</c:v>
                </c:pt>
                <c:pt idx="5">
                  <c:v>4.1642983558213391</c:v>
                </c:pt>
                <c:pt idx="6">
                  <c:v>4.3644613477909253</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c:ext xmlns:c16="http://schemas.microsoft.com/office/drawing/2014/chart" uri="{C3380CC4-5D6E-409C-BE32-E72D297353CC}">
              <c16:uniqueId val="{00000006-137E-4869-8154-65622A389227}"/>
            </c:ext>
          </c:extLst>
        </c:ser>
        <c:dLbls>
          <c:showLegendKey val="0"/>
          <c:showVal val="0"/>
          <c:showCatName val="0"/>
          <c:showSerName val="0"/>
          <c:showPercent val="0"/>
          <c:showBubbleSize val="0"/>
        </c:dLbls>
        <c:smooth val="0"/>
        <c:axId val="514828560"/>
        <c:axId val="514828952"/>
      </c:lineChart>
      <c:catAx>
        <c:axId val="514828560"/>
        <c:scaling>
          <c:orientation val="minMax"/>
        </c:scaling>
        <c:delete val="0"/>
        <c:axPos val="b"/>
        <c:numFmt formatCode="General" sourceLinked="1"/>
        <c:majorTickMark val="out"/>
        <c:minorTickMark val="none"/>
        <c:tickLblPos val="nextTo"/>
        <c:crossAx val="514828952"/>
        <c:crosses val="autoZero"/>
        <c:auto val="1"/>
        <c:lblAlgn val="ctr"/>
        <c:lblOffset val="100"/>
        <c:noMultiLvlLbl val="0"/>
      </c:catAx>
      <c:valAx>
        <c:axId val="514828952"/>
        <c:scaling>
          <c:orientation val="minMax"/>
        </c:scaling>
        <c:delete val="0"/>
        <c:axPos val="l"/>
        <c:majorGridlines/>
        <c:numFmt formatCode="General" sourceLinked="1"/>
        <c:majorTickMark val="out"/>
        <c:minorTickMark val="none"/>
        <c:tickLblPos val="nextTo"/>
        <c:crossAx val="514828560"/>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SK private spending  by type of services</a:t>
            </a:r>
            <a:endParaRPr lang="en-CA" sz="1200"/>
          </a:p>
        </c:rich>
      </c:tx>
      <c:layout>
        <c:manualLayout>
          <c:xMode val="edge"/>
          <c:yMode val="edge"/>
          <c:x val="0.10007275664785606"/>
          <c:y val="3.3943002070538721E-2"/>
        </c:manualLayout>
      </c:layout>
      <c:overlay val="1"/>
    </c:title>
    <c:autoTitleDeleted val="0"/>
    <c:plotArea>
      <c:layout>
        <c:manualLayout>
          <c:layoutTarget val="inner"/>
          <c:xMode val="edge"/>
          <c:yMode val="edge"/>
          <c:x val="5.0916534939991681E-2"/>
          <c:y val="0.14943293552883763"/>
          <c:w val="0.91431935469539649"/>
          <c:h val="0.56191971676548724"/>
        </c:manualLayout>
      </c:layout>
      <c:lineChart>
        <c:grouping val="standard"/>
        <c:varyColors val="0"/>
        <c:ser>
          <c:idx val="0"/>
          <c:order val="0"/>
          <c:tx>
            <c:strRef>
              <c:f>'Provincial spending by services'!$BJ$82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c:ext xmlns:c16="http://schemas.microsoft.com/office/drawing/2014/chart" uri="{C3380CC4-5D6E-409C-BE32-E72D297353CC}">
              <c16:uniqueId val="{00000000-09D7-4E85-B0B2-CCC0AFB12D7A}"/>
            </c:ext>
          </c:extLst>
        </c:ser>
        <c:ser>
          <c:idx val="1"/>
          <c:order val="1"/>
          <c:tx>
            <c:strRef>
              <c:f>'Provincial spending by services'!$BK$82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c:ext xmlns:c16="http://schemas.microsoft.com/office/drawing/2014/chart" uri="{C3380CC4-5D6E-409C-BE32-E72D297353CC}">
              <c16:uniqueId val="{00000001-09D7-4E85-B0B2-CCC0AFB12D7A}"/>
            </c:ext>
          </c:extLst>
        </c:ser>
        <c:ser>
          <c:idx val="2"/>
          <c:order val="2"/>
          <c:tx>
            <c:strRef>
              <c:f>'Provincial spending by services'!$BL$82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c:ext xmlns:c16="http://schemas.microsoft.com/office/drawing/2014/chart" uri="{C3380CC4-5D6E-409C-BE32-E72D297353CC}">
              <c16:uniqueId val="{00000002-09D7-4E85-B0B2-CCC0AFB12D7A}"/>
            </c:ext>
          </c:extLst>
        </c:ser>
        <c:ser>
          <c:idx val="3"/>
          <c:order val="3"/>
          <c:tx>
            <c:strRef>
              <c:f>'Provincial spending by services'!$BM$82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c:ext xmlns:c16="http://schemas.microsoft.com/office/drawing/2014/chart" uri="{C3380CC4-5D6E-409C-BE32-E72D297353CC}">
              <c16:uniqueId val="{00000003-09D7-4E85-B0B2-CCC0AFB12D7A}"/>
            </c:ext>
          </c:extLst>
        </c:ser>
        <c:ser>
          <c:idx val="4"/>
          <c:order val="4"/>
          <c:tx>
            <c:strRef>
              <c:f>'Provincial spending by services'!$BN$82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c:ext xmlns:c16="http://schemas.microsoft.com/office/drawing/2014/chart" uri="{C3380CC4-5D6E-409C-BE32-E72D297353CC}">
              <c16:uniqueId val="{00000004-09D7-4E85-B0B2-CCC0AFB12D7A}"/>
            </c:ext>
          </c:extLst>
        </c:ser>
        <c:ser>
          <c:idx val="5"/>
          <c:order val="5"/>
          <c:tx>
            <c:strRef>
              <c:f>'Provincial spending by services'!$BO$82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c:ext xmlns:c16="http://schemas.microsoft.com/office/drawing/2014/chart" uri="{C3380CC4-5D6E-409C-BE32-E72D297353CC}">
              <c16:uniqueId val="{00000005-09D7-4E85-B0B2-CCC0AFB12D7A}"/>
            </c:ext>
          </c:extLst>
        </c:ser>
        <c:ser>
          <c:idx val="6"/>
          <c:order val="6"/>
          <c:tx>
            <c:strRef>
              <c:f>'Provincial spending by services'!$BP$82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c:ext xmlns:c16="http://schemas.microsoft.com/office/drawing/2014/chart" uri="{C3380CC4-5D6E-409C-BE32-E72D297353CC}">
              <c16:uniqueId val="{00000006-09D7-4E85-B0B2-CCC0AFB12D7A}"/>
            </c:ext>
          </c:extLst>
        </c:ser>
        <c:dLbls>
          <c:showLegendKey val="0"/>
          <c:showVal val="0"/>
          <c:showCatName val="0"/>
          <c:showSerName val="0"/>
          <c:showPercent val="0"/>
          <c:showBubbleSize val="0"/>
        </c:dLbls>
        <c:smooth val="0"/>
        <c:axId val="517120952"/>
        <c:axId val="517115072"/>
      </c:lineChart>
      <c:catAx>
        <c:axId val="517120952"/>
        <c:scaling>
          <c:orientation val="minMax"/>
        </c:scaling>
        <c:delete val="0"/>
        <c:axPos val="b"/>
        <c:numFmt formatCode="General" sourceLinked="1"/>
        <c:majorTickMark val="out"/>
        <c:minorTickMark val="none"/>
        <c:tickLblPos val="nextTo"/>
        <c:crossAx val="517115072"/>
        <c:crosses val="autoZero"/>
        <c:auto val="1"/>
        <c:lblAlgn val="ctr"/>
        <c:lblOffset val="100"/>
        <c:noMultiLvlLbl val="0"/>
      </c:catAx>
      <c:valAx>
        <c:axId val="517115072"/>
        <c:scaling>
          <c:orientation val="minMax"/>
        </c:scaling>
        <c:delete val="0"/>
        <c:axPos val="l"/>
        <c:majorGridlines/>
        <c:numFmt formatCode="General" sourceLinked="1"/>
        <c:majorTickMark val="out"/>
        <c:minorTickMark val="none"/>
        <c:tickLblPos val="nextTo"/>
        <c:crossAx val="517120952"/>
        <c:crosses val="autoZero"/>
        <c:crossBetween val="between"/>
      </c:valAx>
    </c:plotArea>
    <c:legend>
      <c:legendPos val="b"/>
      <c:layout>
        <c:manualLayout>
          <c:xMode val="edge"/>
          <c:yMode val="edge"/>
          <c:x val="8.0748468941382337E-2"/>
          <c:y val="0.82920694700455733"/>
          <c:w val="0.87815819471340573"/>
          <c:h val="0.1430156435792368"/>
        </c:manualLayout>
      </c:layou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AB private</a:t>
            </a:r>
            <a:r>
              <a:rPr lang="en-CA" sz="1200" baseline="0"/>
              <a:t> </a:t>
            </a:r>
            <a:r>
              <a:rPr lang="en-CA" sz="1200"/>
              <a:t>spending by type of services</a:t>
            </a:r>
          </a:p>
        </c:rich>
      </c:tx>
      <c:overlay val="1"/>
    </c:title>
    <c:autoTitleDeleted val="0"/>
    <c:plotArea>
      <c:layout>
        <c:manualLayout>
          <c:layoutTarget val="inner"/>
          <c:xMode val="edge"/>
          <c:yMode val="edge"/>
          <c:x val="6.4269741117512533E-2"/>
          <c:y val="0.14344090023028205"/>
          <c:w val="0.90022667058250117"/>
          <c:h val="0.57493056034266055"/>
        </c:manualLayout>
      </c:layout>
      <c:lineChart>
        <c:grouping val="standard"/>
        <c:varyColors val="0"/>
        <c:ser>
          <c:idx val="0"/>
          <c:order val="0"/>
          <c:tx>
            <c:strRef>
              <c:f>'Provincial spending by services'!$BR$82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c:ext xmlns:c16="http://schemas.microsoft.com/office/drawing/2014/chart" uri="{C3380CC4-5D6E-409C-BE32-E72D297353CC}">
              <c16:uniqueId val="{00000000-362D-45DA-9CDA-1B52C5B4F535}"/>
            </c:ext>
          </c:extLst>
        </c:ser>
        <c:ser>
          <c:idx val="1"/>
          <c:order val="1"/>
          <c:tx>
            <c:strRef>
              <c:f>'Provincial spending by services'!$BS$82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c:ext xmlns:c16="http://schemas.microsoft.com/office/drawing/2014/chart" uri="{C3380CC4-5D6E-409C-BE32-E72D297353CC}">
              <c16:uniqueId val="{00000001-362D-45DA-9CDA-1B52C5B4F535}"/>
            </c:ext>
          </c:extLst>
        </c:ser>
        <c:ser>
          <c:idx val="2"/>
          <c:order val="2"/>
          <c:tx>
            <c:strRef>
              <c:f>'Provincial spending by services'!$BT$82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c:ext xmlns:c16="http://schemas.microsoft.com/office/drawing/2014/chart" uri="{C3380CC4-5D6E-409C-BE32-E72D297353CC}">
              <c16:uniqueId val="{00000002-362D-45DA-9CDA-1B52C5B4F535}"/>
            </c:ext>
          </c:extLst>
        </c:ser>
        <c:ser>
          <c:idx val="3"/>
          <c:order val="3"/>
          <c:tx>
            <c:strRef>
              <c:f>'Provincial spending by services'!$BU$82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c:ext xmlns:c16="http://schemas.microsoft.com/office/drawing/2014/chart" uri="{C3380CC4-5D6E-409C-BE32-E72D297353CC}">
              <c16:uniqueId val="{00000003-362D-45DA-9CDA-1B52C5B4F535}"/>
            </c:ext>
          </c:extLst>
        </c:ser>
        <c:ser>
          <c:idx val="4"/>
          <c:order val="4"/>
          <c:tx>
            <c:strRef>
              <c:f>'Provincial spending by services'!$BV$82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c:ext xmlns:c16="http://schemas.microsoft.com/office/drawing/2014/chart" uri="{C3380CC4-5D6E-409C-BE32-E72D297353CC}">
              <c16:uniqueId val="{00000004-362D-45DA-9CDA-1B52C5B4F535}"/>
            </c:ext>
          </c:extLst>
        </c:ser>
        <c:ser>
          <c:idx val="5"/>
          <c:order val="5"/>
          <c:tx>
            <c:strRef>
              <c:f>'Provincial spending by services'!$BW$82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c:ext xmlns:c16="http://schemas.microsoft.com/office/drawing/2014/chart" uri="{C3380CC4-5D6E-409C-BE32-E72D297353CC}">
              <c16:uniqueId val="{00000005-362D-45DA-9CDA-1B52C5B4F535}"/>
            </c:ext>
          </c:extLst>
        </c:ser>
        <c:ser>
          <c:idx val="6"/>
          <c:order val="6"/>
          <c:tx>
            <c:strRef>
              <c:f>'Provincial spending by services'!$BX$82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c:ext xmlns:c16="http://schemas.microsoft.com/office/drawing/2014/chart" uri="{C3380CC4-5D6E-409C-BE32-E72D297353CC}">
              <c16:uniqueId val="{00000006-362D-45DA-9CDA-1B52C5B4F535}"/>
            </c:ext>
          </c:extLst>
        </c:ser>
        <c:dLbls>
          <c:showLegendKey val="0"/>
          <c:showVal val="0"/>
          <c:showCatName val="0"/>
          <c:showSerName val="0"/>
          <c:showPercent val="0"/>
          <c:showBubbleSize val="0"/>
        </c:dLbls>
        <c:smooth val="0"/>
        <c:axId val="517119776"/>
        <c:axId val="517123696"/>
      </c:lineChart>
      <c:catAx>
        <c:axId val="517119776"/>
        <c:scaling>
          <c:orientation val="minMax"/>
        </c:scaling>
        <c:delete val="0"/>
        <c:axPos val="b"/>
        <c:numFmt formatCode="General" sourceLinked="1"/>
        <c:majorTickMark val="out"/>
        <c:minorTickMark val="none"/>
        <c:tickLblPos val="nextTo"/>
        <c:crossAx val="517123696"/>
        <c:crosses val="autoZero"/>
        <c:auto val="1"/>
        <c:lblAlgn val="ctr"/>
        <c:lblOffset val="100"/>
        <c:noMultiLvlLbl val="0"/>
      </c:catAx>
      <c:valAx>
        <c:axId val="517123696"/>
        <c:scaling>
          <c:orientation val="minMax"/>
        </c:scaling>
        <c:delete val="0"/>
        <c:axPos val="l"/>
        <c:majorGridlines/>
        <c:numFmt formatCode="General" sourceLinked="1"/>
        <c:majorTickMark val="out"/>
        <c:minorTickMark val="none"/>
        <c:tickLblPos val="nextTo"/>
        <c:crossAx val="517119776"/>
        <c:crosses val="autoZero"/>
        <c:crossBetween val="between"/>
      </c:valAx>
    </c:plotArea>
    <c:legend>
      <c:legendPos val="b"/>
      <c:layout>
        <c:manualLayout>
          <c:xMode val="edge"/>
          <c:yMode val="edge"/>
          <c:x val="7.9908214816851425E-2"/>
          <c:y val="0.83649169963506276"/>
          <c:w val="0.88234258032668056"/>
          <c:h val="0.14061252023325713"/>
        </c:manualLayout>
      </c:layout>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BC private spending by type of services</a:t>
            </a:r>
          </a:p>
        </c:rich>
      </c:tx>
      <c:overlay val="1"/>
    </c:title>
    <c:autoTitleDeleted val="0"/>
    <c:plotArea>
      <c:layout>
        <c:manualLayout>
          <c:layoutTarget val="inner"/>
          <c:xMode val="edge"/>
          <c:yMode val="edge"/>
          <c:x val="5.8190324046924688E-2"/>
          <c:y val="0.14213132865346453"/>
          <c:w val="0.90014876072294903"/>
          <c:h val="0.58303369795226112"/>
        </c:manualLayout>
      </c:layout>
      <c:lineChart>
        <c:grouping val="standard"/>
        <c:varyColors val="0"/>
        <c:ser>
          <c:idx val="0"/>
          <c:order val="0"/>
          <c:tx>
            <c:strRef>
              <c:f>'Provincial spending by services'!$BZ$82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c:ext xmlns:c16="http://schemas.microsoft.com/office/drawing/2014/chart" uri="{C3380CC4-5D6E-409C-BE32-E72D297353CC}">
              <c16:uniqueId val="{00000000-3A3A-4580-A663-93021CD563FC}"/>
            </c:ext>
          </c:extLst>
        </c:ser>
        <c:ser>
          <c:idx val="1"/>
          <c:order val="1"/>
          <c:tx>
            <c:strRef>
              <c:f>'Provincial spending by services'!$CA$82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c:ext xmlns:c16="http://schemas.microsoft.com/office/drawing/2014/chart" uri="{C3380CC4-5D6E-409C-BE32-E72D297353CC}">
              <c16:uniqueId val="{00000001-3A3A-4580-A663-93021CD563FC}"/>
            </c:ext>
          </c:extLst>
        </c:ser>
        <c:ser>
          <c:idx val="2"/>
          <c:order val="2"/>
          <c:tx>
            <c:strRef>
              <c:f>'Provincial spending by services'!$CB$82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c:ext xmlns:c16="http://schemas.microsoft.com/office/drawing/2014/chart" uri="{C3380CC4-5D6E-409C-BE32-E72D297353CC}">
              <c16:uniqueId val="{00000002-3A3A-4580-A663-93021CD563FC}"/>
            </c:ext>
          </c:extLst>
        </c:ser>
        <c:ser>
          <c:idx val="3"/>
          <c:order val="3"/>
          <c:tx>
            <c:strRef>
              <c:f>'Provincial spending by services'!$CC$82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c:ext xmlns:c16="http://schemas.microsoft.com/office/drawing/2014/chart" uri="{C3380CC4-5D6E-409C-BE32-E72D297353CC}">
              <c16:uniqueId val="{00000003-3A3A-4580-A663-93021CD563FC}"/>
            </c:ext>
          </c:extLst>
        </c:ser>
        <c:ser>
          <c:idx val="4"/>
          <c:order val="4"/>
          <c:tx>
            <c:strRef>
              <c:f>'Provincial spending by services'!$CD$82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c:ext xmlns:c16="http://schemas.microsoft.com/office/drawing/2014/chart" uri="{C3380CC4-5D6E-409C-BE32-E72D297353CC}">
              <c16:uniqueId val="{00000004-3A3A-4580-A663-93021CD563FC}"/>
            </c:ext>
          </c:extLst>
        </c:ser>
        <c:ser>
          <c:idx val="5"/>
          <c:order val="5"/>
          <c:tx>
            <c:strRef>
              <c:f>'Provincial spending by services'!$CE$82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c:ext xmlns:c16="http://schemas.microsoft.com/office/drawing/2014/chart" uri="{C3380CC4-5D6E-409C-BE32-E72D297353CC}">
              <c16:uniqueId val="{00000005-3A3A-4580-A663-93021CD563FC}"/>
            </c:ext>
          </c:extLst>
        </c:ser>
        <c:ser>
          <c:idx val="6"/>
          <c:order val="6"/>
          <c:tx>
            <c:strRef>
              <c:f>'Provincial spending by services'!$CF$82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c:ext xmlns:c16="http://schemas.microsoft.com/office/drawing/2014/chart" uri="{C3380CC4-5D6E-409C-BE32-E72D297353CC}">
              <c16:uniqueId val="{00000006-3A3A-4580-A663-93021CD563FC}"/>
            </c:ext>
          </c:extLst>
        </c:ser>
        <c:dLbls>
          <c:showLegendKey val="0"/>
          <c:showVal val="0"/>
          <c:showCatName val="0"/>
          <c:showSerName val="0"/>
          <c:showPercent val="0"/>
          <c:showBubbleSize val="0"/>
        </c:dLbls>
        <c:smooth val="0"/>
        <c:axId val="517121736"/>
        <c:axId val="517122520"/>
      </c:lineChart>
      <c:catAx>
        <c:axId val="517121736"/>
        <c:scaling>
          <c:orientation val="minMax"/>
        </c:scaling>
        <c:delete val="0"/>
        <c:axPos val="b"/>
        <c:numFmt formatCode="General" sourceLinked="1"/>
        <c:majorTickMark val="out"/>
        <c:minorTickMark val="none"/>
        <c:tickLblPos val="nextTo"/>
        <c:crossAx val="517122520"/>
        <c:crosses val="autoZero"/>
        <c:auto val="1"/>
        <c:lblAlgn val="ctr"/>
        <c:lblOffset val="100"/>
        <c:noMultiLvlLbl val="0"/>
      </c:catAx>
      <c:valAx>
        <c:axId val="517122520"/>
        <c:scaling>
          <c:orientation val="minMax"/>
        </c:scaling>
        <c:delete val="0"/>
        <c:axPos val="l"/>
        <c:majorGridlines/>
        <c:numFmt formatCode="General" sourceLinked="1"/>
        <c:majorTickMark val="out"/>
        <c:minorTickMark val="none"/>
        <c:tickLblPos val="nextTo"/>
        <c:crossAx val="517121736"/>
        <c:crosses val="autoZero"/>
        <c:crossBetween val="between"/>
      </c:valAx>
    </c:plotArea>
    <c:legend>
      <c:legendPos val="b"/>
      <c:layout>
        <c:manualLayout>
          <c:xMode val="edge"/>
          <c:yMode val="edge"/>
          <c:x val="3.1228223432985432E-2"/>
          <c:y val="0.84965348692362486"/>
          <c:w val="0.96191140092894611"/>
          <c:h val="0.15034651307637509"/>
        </c:manualLayout>
      </c:layout>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Terr.  private spending by type of services</a:t>
            </a:r>
          </a:p>
        </c:rich>
      </c:tx>
      <c:overlay val="1"/>
    </c:title>
    <c:autoTitleDeleted val="0"/>
    <c:plotArea>
      <c:layout>
        <c:manualLayout>
          <c:layoutTarget val="inner"/>
          <c:xMode val="edge"/>
          <c:yMode val="edge"/>
          <c:x val="6.5854860035087268E-2"/>
          <c:y val="0.14631632066458194"/>
          <c:w val="0.89743256265126581"/>
          <c:h val="0.55469253427799292"/>
        </c:manualLayout>
      </c:layout>
      <c:lineChart>
        <c:grouping val="standard"/>
        <c:varyColors val="0"/>
        <c:ser>
          <c:idx val="0"/>
          <c:order val="0"/>
          <c:tx>
            <c:strRef>
              <c:f>'Provincial spending by services'!$CH$82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c:ext xmlns:c16="http://schemas.microsoft.com/office/drawing/2014/chart" uri="{C3380CC4-5D6E-409C-BE32-E72D297353CC}">
              <c16:uniqueId val="{00000000-B084-4E37-83B4-7D0C6B31B676}"/>
            </c:ext>
          </c:extLst>
        </c:ser>
        <c:ser>
          <c:idx val="1"/>
          <c:order val="1"/>
          <c:tx>
            <c:strRef>
              <c:f>'Provincial spending by services'!$CI$82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c:ext xmlns:c16="http://schemas.microsoft.com/office/drawing/2014/chart" uri="{C3380CC4-5D6E-409C-BE32-E72D297353CC}">
              <c16:uniqueId val="{00000001-B084-4E37-83B4-7D0C6B31B676}"/>
            </c:ext>
          </c:extLst>
        </c:ser>
        <c:ser>
          <c:idx val="2"/>
          <c:order val="2"/>
          <c:tx>
            <c:strRef>
              <c:f>'Provincial spending by services'!$CJ$82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c:ext xmlns:c16="http://schemas.microsoft.com/office/drawing/2014/chart" uri="{C3380CC4-5D6E-409C-BE32-E72D297353CC}">
              <c16:uniqueId val="{00000002-B084-4E37-83B4-7D0C6B31B676}"/>
            </c:ext>
          </c:extLst>
        </c:ser>
        <c:ser>
          <c:idx val="3"/>
          <c:order val="3"/>
          <c:tx>
            <c:strRef>
              <c:f>'Provincial spending by services'!$CK$82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4.4973166521788812</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c:ext xmlns:c16="http://schemas.microsoft.com/office/drawing/2014/chart" uri="{C3380CC4-5D6E-409C-BE32-E72D297353CC}">
              <c16:uniqueId val="{00000003-B084-4E37-83B4-7D0C6B31B676}"/>
            </c:ext>
          </c:extLst>
        </c:ser>
        <c:ser>
          <c:idx val="4"/>
          <c:order val="4"/>
          <c:tx>
            <c:strRef>
              <c:f>'Provincial spending by services'!$CL$82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c:ext xmlns:c16="http://schemas.microsoft.com/office/drawing/2014/chart" uri="{C3380CC4-5D6E-409C-BE32-E72D297353CC}">
              <c16:uniqueId val="{00000004-B084-4E37-83B4-7D0C6B31B676}"/>
            </c:ext>
          </c:extLst>
        </c:ser>
        <c:ser>
          <c:idx val="5"/>
          <c:order val="5"/>
          <c:tx>
            <c:strRef>
              <c:f>'Provincial spending by services'!$CM$82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c:ext xmlns:c16="http://schemas.microsoft.com/office/drawing/2014/chart" uri="{C3380CC4-5D6E-409C-BE32-E72D297353CC}">
              <c16:uniqueId val="{00000005-B084-4E37-83B4-7D0C6B31B676}"/>
            </c:ext>
          </c:extLst>
        </c:ser>
        <c:ser>
          <c:idx val="6"/>
          <c:order val="6"/>
          <c:tx>
            <c:strRef>
              <c:f>'Provincial spending by services'!$CN$82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c:ext xmlns:c16="http://schemas.microsoft.com/office/drawing/2014/chart" uri="{C3380CC4-5D6E-409C-BE32-E72D297353CC}">
              <c16:uniqueId val="{00000006-B084-4E37-83B4-7D0C6B31B676}"/>
            </c:ext>
          </c:extLst>
        </c:ser>
        <c:dLbls>
          <c:showLegendKey val="0"/>
          <c:showVal val="0"/>
          <c:showCatName val="0"/>
          <c:showSerName val="0"/>
          <c:showPercent val="0"/>
          <c:showBubbleSize val="0"/>
        </c:dLbls>
        <c:smooth val="0"/>
        <c:axId val="517124088"/>
        <c:axId val="517119384"/>
      </c:lineChart>
      <c:catAx>
        <c:axId val="517124088"/>
        <c:scaling>
          <c:orientation val="minMax"/>
        </c:scaling>
        <c:delete val="0"/>
        <c:axPos val="b"/>
        <c:numFmt formatCode="General" sourceLinked="1"/>
        <c:majorTickMark val="out"/>
        <c:minorTickMark val="none"/>
        <c:tickLblPos val="nextTo"/>
        <c:crossAx val="517119384"/>
        <c:crosses val="autoZero"/>
        <c:auto val="1"/>
        <c:lblAlgn val="ctr"/>
        <c:lblOffset val="100"/>
        <c:noMultiLvlLbl val="0"/>
      </c:catAx>
      <c:valAx>
        <c:axId val="517119384"/>
        <c:scaling>
          <c:orientation val="minMax"/>
        </c:scaling>
        <c:delete val="0"/>
        <c:axPos val="l"/>
        <c:majorGridlines/>
        <c:numFmt formatCode="General" sourceLinked="1"/>
        <c:majorTickMark val="out"/>
        <c:minorTickMark val="none"/>
        <c:tickLblPos val="nextTo"/>
        <c:crossAx val="517124088"/>
        <c:crosses val="autoZero"/>
        <c:crossBetween val="between"/>
      </c:valAx>
    </c:plotArea>
    <c:legend>
      <c:legendPos val="b"/>
      <c:layout>
        <c:manualLayout>
          <c:xMode val="edge"/>
          <c:yMode val="edge"/>
          <c:x val="4.6260005301685961E-2"/>
          <c:y val="0.82609769711573"/>
          <c:w val="0.92951532506947021"/>
          <c:h val="0.165272980485998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19</xdr:col>
      <xdr:colOff>539613</xdr:colOff>
      <xdr:row>32</xdr:row>
      <xdr:rowOff>29403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9</xdr:row>
      <xdr:rowOff>85725</xdr:rowOff>
    </xdr:from>
    <xdr:to>
      <xdr:col>9</xdr:col>
      <xdr:colOff>19050</xdr:colOff>
      <xdr:row>23</xdr:row>
      <xdr:rowOff>47625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9</xdr:row>
      <xdr:rowOff>104775</xdr:rowOff>
    </xdr:from>
    <xdr:to>
      <xdr:col>13</xdr:col>
      <xdr:colOff>152400</xdr:colOff>
      <xdr:row>23</xdr:row>
      <xdr:rowOff>114300</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266700</xdr:colOff>
      <xdr:row>9</xdr:row>
      <xdr:rowOff>114300</xdr:rowOff>
    </xdr:from>
    <xdr:to>
      <xdr:col>17</xdr:col>
      <xdr:colOff>28575</xdr:colOff>
      <xdr:row>23</xdr:row>
      <xdr:rowOff>76200</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209550</xdr:colOff>
      <xdr:row>9</xdr:row>
      <xdr:rowOff>114300</xdr:rowOff>
    </xdr:from>
    <xdr:to>
      <xdr:col>21</xdr:col>
      <xdr:colOff>314325</xdr:colOff>
      <xdr:row>23</xdr:row>
      <xdr:rowOff>95250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438150</xdr:colOff>
      <xdr:row>9</xdr:row>
      <xdr:rowOff>133351</xdr:rowOff>
    </xdr:from>
    <xdr:to>
      <xdr:col>25</xdr:col>
      <xdr:colOff>485775</xdr:colOff>
      <xdr:row>23</xdr:row>
      <xdr:rowOff>133351</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619125</xdr:colOff>
      <xdr:row>9</xdr:row>
      <xdr:rowOff>85725</xdr:rowOff>
    </xdr:from>
    <xdr:to>
      <xdr:col>29</xdr:col>
      <xdr:colOff>247650</xdr:colOff>
      <xdr:row>23</xdr:row>
      <xdr:rowOff>138113</xdr:rowOff>
    </xdr:to>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438150</xdr:colOff>
      <xdr:row>9</xdr:row>
      <xdr:rowOff>95250</xdr:rowOff>
    </xdr:from>
    <xdr:to>
      <xdr:col>34</xdr:col>
      <xdr:colOff>152400</xdr:colOff>
      <xdr:row>23</xdr:row>
      <xdr:rowOff>123825</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257175</xdr:colOff>
      <xdr:row>1</xdr:row>
      <xdr:rowOff>133349</xdr:rowOff>
    </xdr:from>
    <xdr:to>
      <xdr:col>9</xdr:col>
      <xdr:colOff>76200</xdr:colOff>
      <xdr:row>8</xdr:row>
      <xdr:rowOff>380999</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171451</xdr:colOff>
      <xdr:row>1</xdr:row>
      <xdr:rowOff>57150</xdr:rowOff>
    </xdr:from>
    <xdr:to>
      <xdr:col>13</xdr:col>
      <xdr:colOff>76201</xdr:colOff>
      <xdr:row>9</xdr:row>
      <xdr:rowOff>19050</xdr:rowOff>
    </xdr:to>
    <xdr:graphicFrame macro="">
      <xdr:nvGraphicFramePr>
        <xdr:cNvPr id="23" name="Chart 22">
          <a:extLst>
            <a:ext uri="{FF2B5EF4-FFF2-40B4-BE49-F238E27FC236}">
              <a16:creationId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200025</xdr:colOff>
      <xdr:row>1</xdr:row>
      <xdr:rowOff>109537</xdr:rowOff>
    </xdr:from>
    <xdr:to>
      <xdr:col>17</xdr:col>
      <xdr:colOff>47625</xdr:colOff>
      <xdr:row>9</xdr:row>
      <xdr:rowOff>19050</xdr:rowOff>
    </xdr:to>
    <xdr:graphicFrame macro="">
      <xdr:nvGraphicFramePr>
        <xdr:cNvPr id="24" name="Chart 23">
          <a:extLst>
            <a:ext uri="{FF2B5EF4-FFF2-40B4-BE49-F238E27FC236}">
              <a16:creationId xmlns:a16="http://schemas.microsoft.com/office/drawing/2014/main" id="{00000000-0008-0000-04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161926</xdr:colOff>
      <xdr:row>1</xdr:row>
      <xdr:rowOff>109537</xdr:rowOff>
    </xdr:from>
    <xdr:to>
      <xdr:col>21</xdr:col>
      <xdr:colOff>438151</xdr:colOff>
      <xdr:row>8</xdr:row>
      <xdr:rowOff>371475</xdr:rowOff>
    </xdr:to>
    <xdr:graphicFrame macro="">
      <xdr:nvGraphicFramePr>
        <xdr:cNvPr id="25" name="Chart 24">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514350</xdr:colOff>
      <xdr:row>1</xdr:row>
      <xdr:rowOff>85725</xdr:rowOff>
    </xdr:from>
    <xdr:to>
      <xdr:col>26</xdr:col>
      <xdr:colOff>38100</xdr:colOff>
      <xdr:row>9</xdr:row>
      <xdr:rowOff>19050</xdr:rowOff>
    </xdr:to>
    <xdr:graphicFrame macro="">
      <xdr:nvGraphicFramePr>
        <xdr:cNvPr id="26" name="Chart 25">
          <a:extLst>
            <a:ext uri="{FF2B5EF4-FFF2-40B4-BE49-F238E27FC236}">
              <a16:creationId xmlns:a16="http://schemas.microsoft.com/office/drawing/2014/main" id="{00000000-0008-0000-04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142875</xdr:colOff>
      <xdr:row>1</xdr:row>
      <xdr:rowOff>95250</xdr:rowOff>
    </xdr:from>
    <xdr:to>
      <xdr:col>29</xdr:col>
      <xdr:colOff>400050</xdr:colOff>
      <xdr:row>9</xdr:row>
      <xdr:rowOff>19050</xdr:rowOff>
    </xdr:to>
    <xdr:graphicFrame macro="">
      <xdr:nvGraphicFramePr>
        <xdr:cNvPr id="27" name="Chart 26">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514350</xdr:colOff>
      <xdr:row>1</xdr:row>
      <xdr:rowOff>76200</xdr:rowOff>
    </xdr:from>
    <xdr:to>
      <xdr:col>34</xdr:col>
      <xdr:colOff>200024</xdr:colOff>
      <xdr:row>8</xdr:row>
      <xdr:rowOff>323850</xdr:rowOff>
    </xdr:to>
    <xdr:graphicFrame macro="">
      <xdr:nvGraphicFramePr>
        <xdr:cNvPr id="28" name="Chart 27">
          <a:extLst>
            <a:ext uri="{FF2B5EF4-FFF2-40B4-BE49-F238E27FC236}">
              <a16:creationId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647700</xdr:colOff>
      <xdr:row>3</xdr:row>
      <xdr:rowOff>0</xdr:rowOff>
    </xdr:from>
    <xdr:to>
      <xdr:col>42</xdr:col>
      <xdr:colOff>447675</xdr:colOff>
      <xdr:row>14</xdr:row>
      <xdr:rowOff>142875</xdr:rowOff>
    </xdr:to>
    <xdr:graphicFrame macro="">
      <xdr:nvGraphicFramePr>
        <xdr:cNvPr id="31" name="Chart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219075</xdr:colOff>
      <xdr:row>1</xdr:row>
      <xdr:rowOff>0</xdr:rowOff>
    </xdr:from>
    <xdr:to>
      <xdr:col>10</xdr:col>
      <xdr:colOff>714375</xdr:colOff>
      <xdr:row>8</xdr:row>
      <xdr:rowOff>161925</xdr:rowOff>
    </xdr:to>
    <xdr:graphicFrame macro="">
      <xdr:nvGraphicFramePr>
        <xdr:cNvPr id="8" name="Chart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1</xdr:row>
      <xdr:rowOff>19050</xdr:rowOff>
    </xdr:from>
    <xdr:to>
      <xdr:col>15</xdr:col>
      <xdr:colOff>723900</xdr:colOff>
      <xdr:row>8</xdr:row>
      <xdr:rowOff>85725</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133350</xdr:colOff>
      <xdr:row>1</xdr:row>
      <xdr:rowOff>28576</xdr:rowOff>
    </xdr:from>
    <xdr:to>
      <xdr:col>21</xdr:col>
      <xdr:colOff>0</xdr:colOff>
      <xdr:row>8</xdr:row>
      <xdr:rowOff>38101</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352426</xdr:colOff>
      <xdr:row>1</xdr:row>
      <xdr:rowOff>9525</xdr:rowOff>
    </xdr:from>
    <xdr:to>
      <xdr:col>26</xdr:col>
      <xdr:colOff>66675</xdr:colOff>
      <xdr:row>7</xdr:row>
      <xdr:rowOff>257175</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466725</xdr:colOff>
      <xdr:row>1</xdr:row>
      <xdr:rowOff>38100</xdr:rowOff>
    </xdr:from>
    <xdr:to>
      <xdr:col>30</xdr:col>
      <xdr:colOff>685801</xdr:colOff>
      <xdr:row>8</xdr:row>
      <xdr:rowOff>123825</xdr:rowOff>
    </xdr:to>
    <xdr:graphicFrame macro="">
      <xdr:nvGraphicFramePr>
        <xdr:cNvPr id="14" name="Chart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28576</xdr:colOff>
      <xdr:row>1</xdr:row>
      <xdr:rowOff>19050</xdr:rowOff>
    </xdr:from>
    <xdr:to>
      <xdr:col>35</xdr:col>
      <xdr:colOff>409576</xdr:colOff>
      <xdr:row>8</xdr:row>
      <xdr:rowOff>95250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228601</xdr:colOff>
      <xdr:row>8</xdr:row>
      <xdr:rowOff>238125</xdr:rowOff>
    </xdr:from>
    <xdr:to>
      <xdr:col>10</xdr:col>
      <xdr:colOff>590550</xdr:colOff>
      <xdr:row>19</xdr:row>
      <xdr:rowOff>38100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133350</xdr:colOff>
      <xdr:row>8</xdr:row>
      <xdr:rowOff>152400</xdr:rowOff>
    </xdr:from>
    <xdr:to>
      <xdr:col>15</xdr:col>
      <xdr:colOff>666750</xdr:colOff>
      <xdr:row>19</xdr:row>
      <xdr:rowOff>104775</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457200</xdr:colOff>
      <xdr:row>8</xdr:row>
      <xdr:rowOff>209551</xdr:rowOff>
    </xdr:from>
    <xdr:to>
      <xdr:col>30</xdr:col>
      <xdr:colOff>609600</xdr:colOff>
      <xdr:row>19</xdr:row>
      <xdr:rowOff>152401</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114300</xdr:colOff>
      <xdr:row>8</xdr:row>
      <xdr:rowOff>57151</xdr:rowOff>
    </xdr:from>
    <xdr:to>
      <xdr:col>21</xdr:col>
      <xdr:colOff>76200</xdr:colOff>
      <xdr:row>19</xdr:row>
      <xdr:rowOff>95251</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295275</xdr:colOff>
      <xdr:row>8</xdr:row>
      <xdr:rowOff>28575</xdr:rowOff>
    </xdr:from>
    <xdr:to>
      <xdr:col>26</xdr:col>
      <xdr:colOff>171450</xdr:colOff>
      <xdr:row>20</xdr:row>
      <xdr:rowOff>0</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38100</xdr:colOff>
      <xdr:row>8</xdr:row>
      <xdr:rowOff>133349</xdr:rowOff>
    </xdr:from>
    <xdr:to>
      <xdr:col>35</xdr:col>
      <xdr:colOff>571499</xdr:colOff>
      <xdr:row>19</xdr:row>
      <xdr:rowOff>142875</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173936</xdr:colOff>
      <xdr:row>19</xdr:row>
      <xdr:rowOff>99391</xdr:rowOff>
    </xdr:from>
    <xdr:to>
      <xdr:col>10</xdr:col>
      <xdr:colOff>49696</xdr:colOff>
      <xdr:row>30</xdr:row>
      <xdr:rowOff>140803</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463826</xdr:colOff>
      <xdr:row>19</xdr:row>
      <xdr:rowOff>74543</xdr:rowOff>
    </xdr:from>
    <xdr:to>
      <xdr:col>14</xdr:col>
      <xdr:colOff>712305</xdr:colOff>
      <xdr:row>31</xdr:row>
      <xdr:rowOff>66261</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472109</xdr:colOff>
      <xdr:row>19</xdr:row>
      <xdr:rowOff>82825</xdr:rowOff>
    </xdr:from>
    <xdr:to>
      <xdr:col>19</xdr:col>
      <xdr:colOff>588066</xdr:colOff>
      <xdr:row>31</xdr:row>
      <xdr:rowOff>107673</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530088</xdr:colOff>
      <xdr:row>19</xdr:row>
      <xdr:rowOff>24847</xdr:rowOff>
    </xdr:from>
    <xdr:to>
      <xdr:col>24</xdr:col>
      <xdr:colOff>521805</xdr:colOff>
      <xdr:row>31</xdr:row>
      <xdr:rowOff>140803</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670893</xdr:colOff>
      <xdr:row>19</xdr:row>
      <xdr:rowOff>49695</xdr:rowOff>
    </xdr:from>
    <xdr:to>
      <xdr:col>29</xdr:col>
      <xdr:colOff>836544</xdr:colOff>
      <xdr:row>31</xdr:row>
      <xdr:rowOff>107674</xdr:rowOff>
    </xdr:to>
    <xdr:graphicFrame macro="">
      <xdr:nvGraphicFramePr>
        <xdr:cNvPr id="27" name="Chart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670893</xdr:colOff>
      <xdr:row>18</xdr:row>
      <xdr:rowOff>124238</xdr:rowOff>
    </xdr:from>
    <xdr:to>
      <xdr:col>34</xdr:col>
      <xdr:colOff>670891</xdr:colOff>
      <xdr:row>31</xdr:row>
      <xdr:rowOff>124239</xdr:rowOff>
    </xdr:to>
    <xdr:graphicFrame macro="">
      <xdr:nvGraphicFramePr>
        <xdr:cNvPr id="29" name="Chart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745435</xdr:colOff>
      <xdr:row>18</xdr:row>
      <xdr:rowOff>149087</xdr:rowOff>
    </xdr:from>
    <xdr:to>
      <xdr:col>40</xdr:col>
      <xdr:colOff>91109</xdr:colOff>
      <xdr:row>31</xdr:row>
      <xdr:rowOff>165652</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670890</xdr:colOff>
      <xdr:row>18</xdr:row>
      <xdr:rowOff>182217</xdr:rowOff>
    </xdr:from>
    <xdr:to>
      <xdr:col>44</xdr:col>
      <xdr:colOff>770282</xdr:colOff>
      <xdr:row>31</xdr:row>
      <xdr:rowOff>107674</xdr:rowOff>
    </xdr:to>
    <xdr:graphicFrame macro="">
      <xdr:nvGraphicFramePr>
        <xdr:cNvPr id="31" name="Chart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708579</xdr:colOff>
      <xdr:row>18</xdr:row>
      <xdr:rowOff>171450</xdr:rowOff>
    </xdr:from>
    <xdr:to>
      <xdr:col>49</xdr:col>
      <xdr:colOff>286578</xdr:colOff>
      <xdr:row>31</xdr:row>
      <xdr:rowOff>37686</xdr:rowOff>
    </xdr:to>
    <xdr:graphicFrame macro="">
      <xdr:nvGraphicFramePr>
        <xdr:cNvPr id="33" name="Chart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651841</xdr:colOff>
      <xdr:row>18</xdr:row>
      <xdr:rowOff>190499</xdr:rowOff>
    </xdr:from>
    <xdr:to>
      <xdr:col>54</xdr:col>
      <xdr:colOff>647700</xdr:colOff>
      <xdr:row>31</xdr:row>
      <xdr:rowOff>87796</xdr:rowOff>
    </xdr:to>
    <xdr:graphicFrame macro="">
      <xdr:nvGraphicFramePr>
        <xdr:cNvPr id="34" name="Chart 33">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55</xdr:col>
      <xdr:colOff>602561</xdr:colOff>
      <xdr:row>18</xdr:row>
      <xdr:rowOff>161924</xdr:rowOff>
    </xdr:from>
    <xdr:to>
      <xdr:col>59</xdr:col>
      <xdr:colOff>371476</xdr:colOff>
      <xdr:row>31</xdr:row>
      <xdr:rowOff>65845</xdr:rowOff>
    </xdr:to>
    <xdr:graphicFrame macro="">
      <xdr:nvGraphicFramePr>
        <xdr:cNvPr id="35" name="Chart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28575</xdr:colOff>
      <xdr:row>6</xdr:row>
      <xdr:rowOff>104775</xdr:rowOff>
    </xdr:from>
    <xdr:to>
      <xdr:col>10</xdr:col>
      <xdr:colOff>107674</xdr:colOff>
      <xdr:row>18</xdr:row>
      <xdr:rowOff>91109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257175</xdr:colOff>
      <xdr:row>6</xdr:row>
      <xdr:rowOff>123411</xdr:rowOff>
    </xdr:from>
    <xdr:to>
      <xdr:col>14</xdr:col>
      <xdr:colOff>752475</xdr:colOff>
      <xdr:row>18</xdr:row>
      <xdr:rowOff>99391</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165652</xdr:colOff>
      <xdr:row>6</xdr:row>
      <xdr:rowOff>95250</xdr:rowOff>
    </xdr:from>
    <xdr:to>
      <xdr:col>19</xdr:col>
      <xdr:colOff>513523</xdr:colOff>
      <xdr:row>18</xdr:row>
      <xdr:rowOff>107675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422415</xdr:colOff>
      <xdr:row>6</xdr:row>
      <xdr:rowOff>115957</xdr:rowOff>
    </xdr:from>
    <xdr:to>
      <xdr:col>24</xdr:col>
      <xdr:colOff>819150</xdr:colOff>
      <xdr:row>18</xdr:row>
      <xdr:rowOff>132521</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472108</xdr:colOff>
      <xdr:row>5</xdr:row>
      <xdr:rowOff>333375</xdr:rowOff>
    </xdr:from>
    <xdr:to>
      <xdr:col>30</xdr:col>
      <xdr:colOff>8282</xdr:colOff>
      <xdr:row>18</xdr:row>
      <xdr:rowOff>107673</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646042</xdr:colOff>
      <xdr:row>5</xdr:row>
      <xdr:rowOff>295275</xdr:rowOff>
    </xdr:from>
    <xdr:to>
      <xdr:col>34</xdr:col>
      <xdr:colOff>844826</xdr:colOff>
      <xdr:row>17</xdr:row>
      <xdr:rowOff>149086</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35</xdr:col>
      <xdr:colOff>455544</xdr:colOff>
      <xdr:row>5</xdr:row>
      <xdr:rowOff>333375</xdr:rowOff>
    </xdr:from>
    <xdr:to>
      <xdr:col>40</xdr:col>
      <xdr:colOff>140805</xdr:colOff>
      <xdr:row>17</xdr:row>
      <xdr:rowOff>157369</xdr:rowOff>
    </xdr:to>
    <xdr:graphicFrame macro="">
      <xdr:nvGraphicFramePr>
        <xdr:cNvPr id="28" name="Chart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728869</xdr:colOff>
      <xdr:row>6</xdr:row>
      <xdr:rowOff>41413</xdr:rowOff>
    </xdr:from>
    <xdr:to>
      <xdr:col>45</xdr:col>
      <xdr:colOff>276224</xdr:colOff>
      <xdr:row>18</xdr:row>
      <xdr:rowOff>82826</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752476</xdr:colOff>
      <xdr:row>6</xdr:row>
      <xdr:rowOff>57150</xdr:rowOff>
    </xdr:from>
    <xdr:to>
      <xdr:col>49</xdr:col>
      <xdr:colOff>742950</xdr:colOff>
      <xdr:row>17</xdr:row>
      <xdr:rowOff>171450</xdr:rowOff>
    </xdr:to>
    <xdr:graphicFrame macro="">
      <xdr:nvGraphicFramePr>
        <xdr:cNvPr id="37" name="Chart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50</xdr:col>
      <xdr:colOff>581025</xdr:colOff>
      <xdr:row>6</xdr:row>
      <xdr:rowOff>0</xdr:rowOff>
    </xdr:from>
    <xdr:to>
      <xdr:col>54</xdr:col>
      <xdr:colOff>714375</xdr:colOff>
      <xdr:row>18</xdr:row>
      <xdr:rowOff>95250</xdr:rowOff>
    </xdr:to>
    <xdr:graphicFrame macro="">
      <xdr:nvGraphicFramePr>
        <xdr:cNvPr id="38" name="Chart 37">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55</xdr:col>
      <xdr:colOff>152399</xdr:colOff>
      <xdr:row>5</xdr:row>
      <xdr:rowOff>333375</xdr:rowOff>
    </xdr:from>
    <xdr:to>
      <xdr:col>59</xdr:col>
      <xdr:colOff>647699</xdr:colOff>
      <xdr:row>18</xdr:row>
      <xdr:rowOff>57150</xdr:rowOff>
    </xdr:to>
    <xdr:graphicFrame macro="">
      <xdr:nvGraphicFramePr>
        <xdr:cNvPr id="40" name="Chart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168088</xdr:colOff>
      <xdr:row>20</xdr:row>
      <xdr:rowOff>38099</xdr:rowOff>
    </xdr:from>
    <xdr:to>
      <xdr:col>11</xdr:col>
      <xdr:colOff>600076</xdr:colOff>
      <xdr:row>37</xdr:row>
      <xdr:rowOff>161925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20</xdr:row>
      <xdr:rowOff>57150</xdr:rowOff>
    </xdr:from>
    <xdr:to>
      <xdr:col>19</xdr:col>
      <xdr:colOff>581025</xdr:colOff>
      <xdr:row>37</xdr:row>
      <xdr:rowOff>219075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200024</xdr:colOff>
      <xdr:row>20</xdr:row>
      <xdr:rowOff>76200</xdr:rowOff>
    </xdr:from>
    <xdr:to>
      <xdr:col>27</xdr:col>
      <xdr:colOff>552449</xdr:colOff>
      <xdr:row>37</xdr:row>
      <xdr:rowOff>209550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304799</xdr:colOff>
      <xdr:row>20</xdr:row>
      <xdr:rowOff>76200</xdr:rowOff>
    </xdr:from>
    <xdr:to>
      <xdr:col>35</xdr:col>
      <xdr:colOff>504825</xdr:colOff>
      <xdr:row>37</xdr:row>
      <xdr:rowOff>276225</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133349</xdr:colOff>
      <xdr:row>20</xdr:row>
      <xdr:rowOff>85725</xdr:rowOff>
    </xdr:from>
    <xdr:to>
      <xdr:col>43</xdr:col>
      <xdr:colOff>380999</xdr:colOff>
      <xdr:row>38</xdr:row>
      <xdr:rowOff>19050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76199</xdr:colOff>
      <xdr:row>20</xdr:row>
      <xdr:rowOff>95250</xdr:rowOff>
    </xdr:from>
    <xdr:to>
      <xdr:col>51</xdr:col>
      <xdr:colOff>361950</xdr:colOff>
      <xdr:row>37</xdr:row>
      <xdr:rowOff>266700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85724</xdr:colOff>
      <xdr:row>20</xdr:row>
      <xdr:rowOff>1</xdr:rowOff>
    </xdr:from>
    <xdr:to>
      <xdr:col>59</xdr:col>
      <xdr:colOff>323849</xdr:colOff>
      <xdr:row>37</xdr:row>
      <xdr:rowOff>200025</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59</xdr:col>
      <xdr:colOff>609599</xdr:colOff>
      <xdr:row>20</xdr:row>
      <xdr:rowOff>28574</xdr:rowOff>
    </xdr:from>
    <xdr:to>
      <xdr:col>68</xdr:col>
      <xdr:colOff>57149</xdr:colOff>
      <xdr:row>37</xdr:row>
      <xdr:rowOff>209549</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390525</xdr:colOff>
      <xdr:row>20</xdr:row>
      <xdr:rowOff>57150</xdr:rowOff>
    </xdr:from>
    <xdr:to>
      <xdr:col>76</xdr:col>
      <xdr:colOff>266700</xdr:colOff>
      <xdr:row>37</xdr:row>
      <xdr:rowOff>247650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76</xdr:col>
      <xdr:colOff>419100</xdr:colOff>
      <xdr:row>20</xdr:row>
      <xdr:rowOff>47626</xdr:rowOff>
    </xdr:from>
    <xdr:to>
      <xdr:col>84</xdr:col>
      <xdr:colOff>247650</xdr:colOff>
      <xdr:row>37</xdr:row>
      <xdr:rowOff>247650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84</xdr:col>
      <xdr:colOff>466724</xdr:colOff>
      <xdr:row>20</xdr:row>
      <xdr:rowOff>85725</xdr:rowOff>
    </xdr:from>
    <xdr:to>
      <xdr:col>92</xdr:col>
      <xdr:colOff>152400</xdr:colOff>
      <xdr:row>37</xdr:row>
      <xdr:rowOff>219075</xdr:rowOff>
    </xdr:to>
    <xdr:graphicFrame macro="">
      <xdr:nvGraphicFramePr>
        <xdr:cNvPr id="14" name="Chart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168088</xdr:colOff>
      <xdr:row>1</xdr:row>
      <xdr:rowOff>11207</xdr:rowOff>
    </xdr:from>
    <xdr:to>
      <xdr:col>11</xdr:col>
      <xdr:colOff>582706</xdr:colOff>
      <xdr:row>18</xdr:row>
      <xdr:rowOff>100853</xdr:rowOff>
    </xdr:to>
    <xdr:graphicFrame macro="">
      <xdr:nvGraphicFramePr>
        <xdr:cNvPr id="27" name="Chart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xdr:row>
      <xdr:rowOff>0</xdr:rowOff>
    </xdr:from>
    <xdr:to>
      <xdr:col>20</xdr:col>
      <xdr:colOff>89647</xdr:colOff>
      <xdr:row>18</xdr:row>
      <xdr:rowOff>56029</xdr:rowOff>
    </xdr:to>
    <xdr:graphicFrame macro="">
      <xdr:nvGraphicFramePr>
        <xdr:cNvPr id="29" name="Chart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257735</xdr:colOff>
      <xdr:row>1</xdr:row>
      <xdr:rowOff>22412</xdr:rowOff>
    </xdr:from>
    <xdr:to>
      <xdr:col>28</xdr:col>
      <xdr:colOff>134471</xdr:colOff>
      <xdr:row>18</xdr:row>
      <xdr:rowOff>190499</xdr:rowOff>
    </xdr:to>
    <xdr:graphicFrame macro="">
      <xdr:nvGraphicFramePr>
        <xdr:cNvPr id="31" name="Chart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212911</xdr:colOff>
      <xdr:row>1</xdr:row>
      <xdr:rowOff>23532</xdr:rowOff>
    </xdr:from>
    <xdr:to>
      <xdr:col>36</xdr:col>
      <xdr:colOff>56030</xdr:colOff>
      <xdr:row>18</xdr:row>
      <xdr:rowOff>156882</xdr:rowOff>
    </xdr:to>
    <xdr:graphicFrame macro="">
      <xdr:nvGraphicFramePr>
        <xdr:cNvPr id="33" name="Chart 32">
          <a:extLst>
            <a:ext uri="{FF2B5EF4-FFF2-40B4-BE49-F238E27FC236}">
              <a16:creationId xmlns:a16="http://schemas.microsoft.com/office/drawing/2014/main" id="{00000000-0008-0000-07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33618</xdr:colOff>
      <xdr:row>1</xdr:row>
      <xdr:rowOff>100853</xdr:rowOff>
    </xdr:from>
    <xdr:to>
      <xdr:col>43</xdr:col>
      <xdr:colOff>336177</xdr:colOff>
      <xdr:row>18</xdr:row>
      <xdr:rowOff>123265</xdr:rowOff>
    </xdr:to>
    <xdr:graphicFrame macro="">
      <xdr:nvGraphicFramePr>
        <xdr:cNvPr id="36" name="Chart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605117</xdr:colOff>
      <xdr:row>1</xdr:row>
      <xdr:rowOff>123265</xdr:rowOff>
    </xdr:from>
    <xdr:to>
      <xdr:col>51</xdr:col>
      <xdr:colOff>537881</xdr:colOff>
      <xdr:row>18</xdr:row>
      <xdr:rowOff>89646</xdr:rowOff>
    </xdr:to>
    <xdr:graphicFrame macro="">
      <xdr:nvGraphicFramePr>
        <xdr:cNvPr id="38" name="Chart 37">
          <a:extLst>
            <a:ext uri="{FF2B5EF4-FFF2-40B4-BE49-F238E27FC236}">
              <a16:creationId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100853</xdr:colOff>
      <xdr:row>1</xdr:row>
      <xdr:rowOff>100853</xdr:rowOff>
    </xdr:from>
    <xdr:to>
      <xdr:col>60</xdr:col>
      <xdr:colOff>112059</xdr:colOff>
      <xdr:row>18</xdr:row>
      <xdr:rowOff>67234</xdr:rowOff>
    </xdr:to>
    <xdr:graphicFrame macro="">
      <xdr:nvGraphicFramePr>
        <xdr:cNvPr id="40" name="Chart 39">
          <a:extLst>
            <a:ext uri="{FF2B5EF4-FFF2-40B4-BE49-F238E27FC236}">
              <a16:creationId xmlns:a16="http://schemas.microsoft.com/office/drawing/2014/main"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60</xdr:col>
      <xdr:colOff>224117</xdr:colOff>
      <xdr:row>1</xdr:row>
      <xdr:rowOff>78441</xdr:rowOff>
    </xdr:from>
    <xdr:to>
      <xdr:col>68</xdr:col>
      <xdr:colOff>324970</xdr:colOff>
      <xdr:row>18</xdr:row>
      <xdr:rowOff>67234</xdr:rowOff>
    </xdr:to>
    <xdr:graphicFrame macro="">
      <xdr:nvGraphicFramePr>
        <xdr:cNvPr id="42" name="Chart 41">
          <a:extLst>
            <a:ext uri="{FF2B5EF4-FFF2-40B4-BE49-F238E27FC236}">
              <a16:creationId xmlns:a16="http://schemas.microsoft.com/office/drawing/2014/main"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68</xdr:col>
      <xdr:colOff>403412</xdr:colOff>
      <xdr:row>1</xdr:row>
      <xdr:rowOff>56029</xdr:rowOff>
    </xdr:from>
    <xdr:to>
      <xdr:col>76</xdr:col>
      <xdr:colOff>381000</xdr:colOff>
      <xdr:row>18</xdr:row>
      <xdr:rowOff>78440</xdr:rowOff>
    </xdr:to>
    <xdr:graphicFrame macro="">
      <xdr:nvGraphicFramePr>
        <xdr:cNvPr id="44" name="Chart 43">
          <a:extLst>
            <a:ext uri="{FF2B5EF4-FFF2-40B4-BE49-F238E27FC236}">
              <a16:creationId xmlns:a16="http://schemas.microsoft.com/office/drawing/2014/main" id="{00000000-0008-0000-0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76</xdr:col>
      <xdr:colOff>549088</xdr:colOff>
      <xdr:row>1</xdr:row>
      <xdr:rowOff>79560</xdr:rowOff>
    </xdr:from>
    <xdr:to>
      <xdr:col>84</xdr:col>
      <xdr:colOff>201705</xdr:colOff>
      <xdr:row>18</xdr:row>
      <xdr:rowOff>156881</xdr:rowOff>
    </xdr:to>
    <xdr:graphicFrame macro="">
      <xdr:nvGraphicFramePr>
        <xdr:cNvPr id="45" name="Chart 44">
          <a:extLst>
            <a:ext uri="{FF2B5EF4-FFF2-40B4-BE49-F238E27FC236}">
              <a16:creationId xmlns:a16="http://schemas.microsoft.com/office/drawing/2014/main" id="{00000000-0008-0000-07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84</xdr:col>
      <xdr:colOff>403411</xdr:colOff>
      <xdr:row>1</xdr:row>
      <xdr:rowOff>67235</xdr:rowOff>
    </xdr:from>
    <xdr:to>
      <xdr:col>92</xdr:col>
      <xdr:colOff>257735</xdr:colOff>
      <xdr:row>18</xdr:row>
      <xdr:rowOff>112058</xdr:rowOff>
    </xdr:to>
    <xdr:graphicFrame macro="">
      <xdr:nvGraphicFramePr>
        <xdr:cNvPr id="47" name="Chart 46">
          <a:extLst>
            <a:ext uri="{FF2B5EF4-FFF2-40B4-BE49-F238E27FC236}">
              <a16:creationId xmlns:a16="http://schemas.microsoft.com/office/drawing/2014/main"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9526</xdr:colOff>
      <xdr:row>1</xdr:row>
      <xdr:rowOff>49306</xdr:rowOff>
    </xdr:from>
    <xdr:to>
      <xdr:col>10</xdr:col>
      <xdr:colOff>419100</xdr:colOff>
      <xdr:row>19</xdr:row>
      <xdr:rowOff>276225</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xdr:row>
      <xdr:rowOff>19049</xdr:rowOff>
    </xdr:from>
    <xdr:to>
      <xdr:col>17</xdr:col>
      <xdr:colOff>552450</xdr:colOff>
      <xdr:row>19</xdr:row>
      <xdr:rowOff>238124</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76200</xdr:colOff>
      <xdr:row>1</xdr:row>
      <xdr:rowOff>76200</xdr:rowOff>
    </xdr:from>
    <xdr:to>
      <xdr:col>25</xdr:col>
      <xdr:colOff>171450</xdr:colOff>
      <xdr:row>19</xdr:row>
      <xdr:rowOff>266699</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231961</xdr:colOff>
      <xdr:row>1</xdr:row>
      <xdr:rowOff>80681</xdr:rowOff>
    </xdr:from>
    <xdr:to>
      <xdr:col>32</xdr:col>
      <xdr:colOff>104775</xdr:colOff>
      <xdr:row>19</xdr:row>
      <xdr:rowOff>276225</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138392</xdr:colOff>
      <xdr:row>1</xdr:row>
      <xdr:rowOff>57150</xdr:rowOff>
    </xdr:from>
    <xdr:to>
      <xdr:col>39</xdr:col>
      <xdr:colOff>133350</xdr:colOff>
      <xdr:row>19</xdr:row>
      <xdr:rowOff>276225</xdr:rowOff>
    </xdr:to>
    <xdr:graphicFrame macro="">
      <xdr:nvGraphicFramePr>
        <xdr:cNvPr id="18" name="Chart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281267</xdr:colOff>
      <xdr:row>1</xdr:row>
      <xdr:rowOff>47625</xdr:rowOff>
    </xdr:from>
    <xdr:to>
      <xdr:col>46</xdr:col>
      <xdr:colOff>295275</xdr:colOff>
      <xdr:row>19</xdr:row>
      <xdr:rowOff>247650</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396128</xdr:colOff>
      <xdr:row>1</xdr:row>
      <xdr:rowOff>62753</xdr:rowOff>
    </xdr:from>
    <xdr:to>
      <xdr:col>53</xdr:col>
      <xdr:colOff>407334</xdr:colOff>
      <xdr:row>19</xdr:row>
      <xdr:rowOff>200025</xdr:rowOff>
    </xdr:to>
    <xdr:graphicFrame macro="">
      <xdr:nvGraphicFramePr>
        <xdr:cNvPr id="20" name="Chart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52667</xdr:colOff>
      <xdr:row>1</xdr:row>
      <xdr:rowOff>59391</xdr:rowOff>
    </xdr:from>
    <xdr:to>
      <xdr:col>61</xdr:col>
      <xdr:colOff>153520</xdr:colOff>
      <xdr:row>19</xdr:row>
      <xdr:rowOff>171450</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241487</xdr:colOff>
      <xdr:row>1</xdr:row>
      <xdr:rowOff>103654</xdr:rowOff>
    </xdr:from>
    <xdr:to>
      <xdr:col>68</xdr:col>
      <xdr:colOff>219075</xdr:colOff>
      <xdr:row>19</xdr:row>
      <xdr:rowOff>228600</xdr:rowOff>
    </xdr:to>
    <xdr:graphicFrame macro="">
      <xdr:nvGraphicFramePr>
        <xdr:cNvPr id="22" name="Chart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68</xdr:col>
      <xdr:colOff>272863</xdr:colOff>
      <xdr:row>1</xdr:row>
      <xdr:rowOff>108135</xdr:rowOff>
    </xdr:from>
    <xdr:to>
      <xdr:col>74</xdr:col>
      <xdr:colOff>535080</xdr:colOff>
      <xdr:row>19</xdr:row>
      <xdr:rowOff>171450</xdr:rowOff>
    </xdr:to>
    <xdr:graphicFrame macro="">
      <xdr:nvGraphicFramePr>
        <xdr:cNvPr id="23" name="Chart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75</xdr:col>
      <xdr:colOff>22411</xdr:colOff>
      <xdr:row>1</xdr:row>
      <xdr:rowOff>142875</xdr:rowOff>
    </xdr:from>
    <xdr:to>
      <xdr:col>81</xdr:col>
      <xdr:colOff>486335</xdr:colOff>
      <xdr:row>19</xdr:row>
      <xdr:rowOff>161925</xdr:rowOff>
    </xdr:to>
    <xdr:graphicFrame macro="">
      <xdr:nvGraphicFramePr>
        <xdr:cNvPr id="24" name="Chart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781050</xdr:colOff>
          <xdr:row>51</xdr:row>
          <xdr:rowOff>133350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abSelected="1" workbookViewId="0"/>
  </sheetViews>
  <sheetFormatPr defaultColWidth="9.140625" defaultRowHeight="15.75"/>
  <cols>
    <col min="1" max="1" width="100.42578125" style="210" customWidth="1"/>
    <col min="2" max="16384" width="9.140625" style="209"/>
  </cols>
  <sheetData>
    <row r="1" spans="1:1" ht="30.75" customHeight="1">
      <c r="A1" s="216" t="s">
        <v>325</v>
      </c>
    </row>
    <row r="2" spans="1:1" ht="15" customHeight="1"/>
    <row r="3" spans="1:1" ht="17.25" customHeight="1">
      <c r="A3" s="205" t="s">
        <v>307</v>
      </c>
    </row>
    <row r="4" spans="1:1">
      <c r="A4" s="206" t="s">
        <v>308</v>
      </c>
    </row>
    <row r="5" spans="1:1">
      <c r="A5" s="206" t="s">
        <v>309</v>
      </c>
    </row>
    <row r="6" spans="1:1">
      <c r="A6" s="206" t="s">
        <v>312</v>
      </c>
    </row>
    <row r="7" spans="1:1">
      <c r="A7" s="206" t="s">
        <v>310</v>
      </c>
    </row>
    <row r="8" spans="1:1">
      <c r="A8" s="206" t="s">
        <v>311</v>
      </c>
    </row>
    <row r="10" spans="1:1" ht="69.75" customHeight="1">
      <c r="A10" s="211" t="s">
        <v>313</v>
      </c>
    </row>
    <row r="11" spans="1:1">
      <c r="A11" s="211" t="s">
        <v>319</v>
      </c>
    </row>
    <row r="12" spans="1:1" ht="24.75" customHeight="1">
      <c r="A12" s="211" t="s">
        <v>320</v>
      </c>
    </row>
    <row r="13" spans="1:1" ht="15.75" customHeight="1">
      <c r="A13" s="211"/>
    </row>
    <row r="14" spans="1:1" ht="157.5">
      <c r="A14" s="212" t="s">
        <v>323</v>
      </c>
    </row>
    <row r="16" spans="1:1" ht="121.5" customHeight="1">
      <c r="A16" s="211" t="s">
        <v>314</v>
      </c>
    </row>
    <row r="17" spans="1:1">
      <c r="A17" s="213"/>
    </row>
    <row r="18" spans="1:1" ht="94.5">
      <c r="A18" s="214" t="s">
        <v>315</v>
      </c>
    </row>
    <row r="19" spans="1:1">
      <c r="A19" s="214" t="s">
        <v>321</v>
      </c>
    </row>
    <row r="20" spans="1:1" ht="31.5">
      <c r="A20" s="214" t="s">
        <v>322</v>
      </c>
    </row>
    <row r="21" spans="1:1" ht="47.25">
      <c r="A21" s="215" t="s">
        <v>317</v>
      </c>
    </row>
    <row r="23" spans="1:1" ht="63">
      <c r="A23" s="214" t="s">
        <v>316</v>
      </c>
    </row>
    <row r="25" spans="1:1">
      <c r="A25" s="207" t="s">
        <v>334</v>
      </c>
    </row>
    <row r="26" spans="1:1">
      <c r="A26" s="217" t="s">
        <v>324</v>
      </c>
    </row>
    <row r="27" spans="1:1" ht="47.25">
      <c r="A27" s="202" t="s">
        <v>318</v>
      </c>
    </row>
  </sheetData>
  <sheetProtection algorithmName="SHA-512" hashValue="yYA7OazfYnNarbXTr1FDDp9UVll1NcDT/GFuNcJhdAzpjUbmXkn91otJCFiBWoVxyBBPmz3Kiv1Y72mfGUeGcg==" saltValue="AxKGzXjTNkkKt3PZIlu1v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6"/>
  <sheetViews>
    <sheetView zoomScale="92" zoomScaleNormal="92" workbookViewId="0"/>
  </sheetViews>
  <sheetFormatPr defaultColWidth="9.140625" defaultRowHeight="18.75"/>
  <cols>
    <col min="1" max="1" width="5.42578125" style="351" customWidth="1"/>
    <col min="2" max="2" width="23" style="351" customWidth="1"/>
    <col min="3" max="3" width="12" style="351" customWidth="1"/>
    <col min="4" max="4" width="16.85546875" style="351" customWidth="1"/>
    <col min="5" max="5" width="17.85546875" style="351" customWidth="1"/>
    <col min="6" max="6" width="21" style="351" customWidth="1"/>
    <col min="7" max="7" width="9.140625" style="351"/>
    <col min="8" max="8" width="28" style="351" customWidth="1"/>
    <col min="9" max="9" width="27.140625" style="351" customWidth="1"/>
    <col min="10" max="16384" width="9.140625" style="351"/>
  </cols>
  <sheetData>
    <row r="1" spans="2:13">
      <c r="B1" s="349" t="s">
        <v>326</v>
      </c>
      <c r="C1" s="350"/>
      <c r="D1" s="350"/>
      <c r="E1" s="350"/>
      <c r="F1" s="350"/>
      <c r="G1" s="350"/>
      <c r="H1" s="350"/>
      <c r="I1" s="350"/>
      <c r="J1" s="350"/>
    </row>
    <row r="2" spans="2:13">
      <c r="B2" s="352"/>
      <c r="C2" s="352"/>
      <c r="D2" s="352"/>
      <c r="E2" s="352"/>
      <c r="F2" s="352"/>
      <c r="G2" s="352"/>
      <c r="H2" s="352"/>
      <c r="I2" s="352"/>
      <c r="J2" s="352"/>
    </row>
    <row r="3" spans="2:13">
      <c r="B3" s="353" t="s">
        <v>36</v>
      </c>
      <c r="C3" s="354"/>
      <c r="D3" s="354"/>
      <c r="E3" s="354"/>
      <c r="F3" s="354"/>
      <c r="G3" s="354"/>
      <c r="H3" s="354"/>
      <c r="I3" s="354"/>
      <c r="J3" s="352"/>
    </row>
    <row r="4" spans="2:13">
      <c r="B4" s="353"/>
      <c r="C4" s="354"/>
      <c r="D4" s="354"/>
      <c r="E4" s="354"/>
      <c r="F4" s="354"/>
      <c r="G4" s="354"/>
      <c r="H4" s="354"/>
      <c r="I4" s="354"/>
      <c r="J4" s="352"/>
    </row>
    <row r="5" spans="2:13" ht="19.5" thickBot="1">
      <c r="B5" s="352"/>
      <c r="C5" s="352"/>
      <c r="D5" s="355"/>
      <c r="E5" s="355"/>
      <c r="F5" s="352"/>
      <c r="G5" s="352"/>
      <c r="H5" s="352"/>
      <c r="I5" s="356"/>
      <c r="J5" s="352"/>
    </row>
    <row r="6" spans="2:13" ht="19.5" thickBot="1">
      <c r="B6" s="439" t="s">
        <v>37</v>
      </c>
      <c r="C6" s="440"/>
      <c r="D6" s="440"/>
      <c r="E6" s="440"/>
      <c r="F6" s="440"/>
      <c r="G6" s="440"/>
      <c r="H6" s="440"/>
      <c r="I6" s="441"/>
      <c r="J6" s="352"/>
    </row>
    <row r="7" spans="2:13">
      <c r="B7" s="357"/>
      <c r="C7" s="358"/>
      <c r="D7" s="358"/>
      <c r="E7" s="358"/>
      <c r="F7" s="359" t="s">
        <v>23</v>
      </c>
      <c r="G7" s="449" t="s">
        <v>8</v>
      </c>
      <c r="H7" s="450"/>
      <c r="I7" s="360" t="s">
        <v>24</v>
      </c>
      <c r="J7" s="352"/>
    </row>
    <row r="8" spans="2:13">
      <c r="B8" s="361"/>
      <c r="C8" s="362"/>
      <c r="D8" s="362"/>
      <c r="E8" s="362"/>
      <c r="F8" s="363"/>
      <c r="G8" s="442" t="s">
        <v>25</v>
      </c>
      <c r="H8" s="443"/>
      <c r="I8" s="364" t="s">
        <v>4</v>
      </c>
      <c r="J8" s="352"/>
    </row>
    <row r="9" spans="2:13">
      <c r="B9" s="365"/>
      <c r="C9" s="362"/>
      <c r="D9" s="362"/>
      <c r="E9" s="362"/>
      <c r="F9" s="366">
        <v>2014</v>
      </c>
      <c r="G9" s="444">
        <v>0.01</v>
      </c>
      <c r="H9" s="445"/>
      <c r="I9" s="367"/>
      <c r="J9" s="352"/>
    </row>
    <row r="10" spans="2:13">
      <c r="B10" s="365"/>
      <c r="C10" s="362"/>
      <c r="D10" s="362"/>
      <c r="E10" s="362"/>
      <c r="F10" s="366">
        <v>2015</v>
      </c>
      <c r="G10" s="444">
        <v>0.04</v>
      </c>
      <c r="H10" s="445"/>
      <c r="I10" s="368">
        <v>3.9699999999999999E-2</v>
      </c>
      <c r="J10" s="369"/>
      <c r="M10" s="370"/>
    </row>
    <row r="11" spans="2:13">
      <c r="B11" s="365"/>
      <c r="C11" s="371"/>
      <c r="D11" s="362"/>
      <c r="E11" s="362"/>
      <c r="F11" s="366">
        <v>2016</v>
      </c>
      <c r="G11" s="444">
        <v>4.2000000000000003E-2</v>
      </c>
      <c r="H11" s="446"/>
      <c r="I11" s="368">
        <v>4.19E-2</v>
      </c>
      <c r="J11" s="372"/>
      <c r="M11" s="370"/>
    </row>
    <row r="12" spans="2:13">
      <c r="B12" s="365"/>
      <c r="C12" s="371"/>
      <c r="D12" s="362"/>
      <c r="E12" s="362"/>
      <c r="F12" s="366">
        <v>2017</v>
      </c>
      <c r="G12" s="444">
        <v>4.2000000000000003E-2</v>
      </c>
      <c r="H12" s="445"/>
      <c r="I12" s="368">
        <v>4.2000000000000003E-2</v>
      </c>
      <c r="J12" s="369"/>
      <c r="M12" s="370"/>
    </row>
    <row r="13" spans="2:13">
      <c r="B13" s="365"/>
      <c r="C13" s="371"/>
      <c r="D13" s="373"/>
      <c r="E13" s="362"/>
      <c r="F13" s="366">
        <v>2018</v>
      </c>
      <c r="G13" s="444">
        <v>0.04</v>
      </c>
      <c r="H13" s="446"/>
      <c r="I13" s="368">
        <v>4.02E-2</v>
      </c>
      <c r="J13" s="372"/>
      <c r="M13" s="370"/>
    </row>
    <row r="14" spans="2:13" ht="19.5" thickBot="1">
      <c r="B14" s="374"/>
      <c r="C14" s="375"/>
      <c r="D14" s="376"/>
      <c r="E14" s="375"/>
      <c r="F14" s="377">
        <v>2019</v>
      </c>
      <c r="G14" s="447">
        <v>0.04</v>
      </c>
      <c r="H14" s="448"/>
      <c r="I14" s="378">
        <v>0.04</v>
      </c>
      <c r="J14" s="369"/>
      <c r="M14" s="370"/>
    </row>
    <row r="15" spans="2:13">
      <c r="B15" s="379" t="s">
        <v>298</v>
      </c>
      <c r="C15" s="380"/>
      <c r="D15" s="380"/>
      <c r="E15" s="380"/>
      <c r="F15" s="380"/>
      <c r="G15" s="380"/>
      <c r="H15" s="380"/>
      <c r="I15" s="381"/>
      <c r="J15" s="380"/>
      <c r="M15" s="370"/>
    </row>
    <row r="16" spans="2:13">
      <c r="B16" s="365"/>
      <c r="C16" s="362"/>
      <c r="D16" s="362"/>
      <c r="E16" s="362"/>
      <c r="F16" s="362"/>
      <c r="G16" s="362"/>
      <c r="H16" s="362"/>
      <c r="I16" s="382"/>
      <c r="J16" s="352"/>
    </row>
    <row r="17" spans="2:16">
      <c r="B17" s="383"/>
      <c r="C17" s="362"/>
      <c r="D17" s="362"/>
      <c r="E17" s="384"/>
      <c r="F17" s="31">
        <v>0.11</v>
      </c>
      <c r="G17" s="362"/>
      <c r="H17" s="362"/>
      <c r="I17" s="382"/>
      <c r="J17" s="362"/>
      <c r="K17" s="352"/>
      <c r="L17" s="352"/>
      <c r="P17" s="385"/>
    </row>
    <row r="18" spans="2:16">
      <c r="B18" s="365"/>
      <c r="C18" s="386"/>
      <c r="D18" s="362"/>
      <c r="E18" s="387" t="s">
        <v>5</v>
      </c>
      <c r="F18" s="388">
        <v>0.11</v>
      </c>
      <c r="G18" s="362"/>
      <c r="H18" s="362"/>
      <c r="I18" s="382"/>
      <c r="J18" s="362"/>
      <c r="K18" s="352"/>
      <c r="L18" s="352"/>
    </row>
    <row r="19" spans="2:16" ht="19.5" thickBot="1">
      <c r="B19" s="365"/>
      <c r="C19" s="386"/>
      <c r="D19" s="362"/>
      <c r="E19" s="389"/>
      <c r="F19" s="362"/>
      <c r="G19" s="362"/>
      <c r="H19" s="362"/>
      <c r="I19" s="382"/>
      <c r="J19" s="362"/>
      <c r="K19" s="352"/>
      <c r="L19" s="352"/>
    </row>
    <row r="20" spans="2:16">
      <c r="B20" s="357" t="s">
        <v>30</v>
      </c>
      <c r="C20" s="358"/>
      <c r="D20" s="358"/>
      <c r="E20" s="358"/>
      <c r="F20" s="358"/>
      <c r="G20" s="358"/>
      <c r="H20" s="358"/>
      <c r="I20" s="390"/>
      <c r="J20" s="352"/>
      <c r="K20" s="352"/>
      <c r="L20" s="352"/>
    </row>
    <row r="21" spans="2:16">
      <c r="B21" s="361"/>
      <c r="C21" s="362"/>
      <c r="D21" s="362"/>
      <c r="E21" s="362"/>
      <c r="F21" s="362"/>
      <c r="G21" s="362"/>
      <c r="H21" s="391"/>
      <c r="I21" s="382"/>
      <c r="J21" s="352"/>
      <c r="K21" s="352"/>
      <c r="L21" s="352"/>
    </row>
    <row r="22" spans="2:16" ht="36" customHeight="1">
      <c r="B22" s="361"/>
      <c r="C22" s="362"/>
      <c r="D22" s="392" t="s">
        <v>6</v>
      </c>
      <c r="E22" s="392" t="s">
        <v>7</v>
      </c>
      <c r="F22" s="392" t="s">
        <v>26</v>
      </c>
      <c r="G22" s="362"/>
      <c r="H22" s="393" t="s">
        <v>38</v>
      </c>
      <c r="I22" s="382"/>
      <c r="J22" s="352"/>
      <c r="K22" s="352"/>
      <c r="L22" s="352"/>
    </row>
    <row r="23" spans="2:16">
      <c r="B23" s="394"/>
      <c r="C23" s="395"/>
      <c r="D23" s="396"/>
      <c r="E23" s="396" t="s">
        <v>9</v>
      </c>
      <c r="F23" s="396" t="s">
        <v>25</v>
      </c>
      <c r="G23" s="397"/>
      <c r="H23" s="396" t="s">
        <v>27</v>
      </c>
      <c r="I23" s="398"/>
      <c r="J23" s="395"/>
      <c r="K23" s="399"/>
      <c r="L23" s="399"/>
    </row>
    <row r="24" spans="2:16">
      <c r="B24" s="365"/>
      <c r="C24" s="400" t="s">
        <v>10</v>
      </c>
      <c r="D24" s="401">
        <v>2.5000000000000001E-2</v>
      </c>
      <c r="E24" s="401">
        <v>1.4999999999999999E-2</v>
      </c>
      <c r="F24" s="401">
        <v>1.2E-2</v>
      </c>
      <c r="G24" s="380"/>
      <c r="H24" s="402">
        <v>5.1999999999999998E-2</v>
      </c>
      <c r="I24" s="403"/>
      <c r="J24" s="362"/>
      <c r="K24" s="352"/>
      <c r="L24" s="352"/>
    </row>
    <row r="25" spans="2:16">
      <c r="B25" s="404"/>
      <c r="C25" s="405" t="s">
        <v>11</v>
      </c>
      <c r="D25" s="406" t="s">
        <v>21</v>
      </c>
      <c r="E25" s="406" t="s">
        <v>22</v>
      </c>
      <c r="F25" s="406" t="s">
        <v>20</v>
      </c>
      <c r="G25" s="407"/>
      <c r="H25" s="408"/>
      <c r="I25" s="409"/>
      <c r="J25" s="362"/>
      <c r="K25" s="352"/>
      <c r="L25" s="352"/>
    </row>
    <row r="26" spans="2:16">
      <c r="B26" s="365"/>
      <c r="C26" s="410"/>
      <c r="D26" s="411"/>
      <c r="E26" s="410"/>
      <c r="F26" s="411"/>
      <c r="G26" s="412"/>
      <c r="H26" s="362"/>
      <c r="I26" s="409"/>
      <c r="J26" s="352"/>
      <c r="K26" s="352"/>
      <c r="L26" s="352"/>
    </row>
    <row r="27" spans="2:16">
      <c r="B27" s="413" t="s">
        <v>12</v>
      </c>
      <c r="C27" s="362"/>
      <c r="D27" s="31">
        <v>2.47E-2</v>
      </c>
      <c r="E27" s="31">
        <v>1.54E-2</v>
      </c>
      <c r="F27" s="31">
        <v>1.2E-2</v>
      </c>
      <c r="G27" s="412"/>
      <c r="H27" s="414">
        <f>D27+E27+F27</f>
        <v>5.2099999999999994E-2</v>
      </c>
      <c r="I27" s="409"/>
      <c r="J27" s="352"/>
      <c r="K27" s="352"/>
      <c r="L27" s="352"/>
    </row>
    <row r="28" spans="2:16">
      <c r="B28" s="365"/>
      <c r="C28" s="362"/>
      <c r="D28" s="362"/>
      <c r="E28" s="362"/>
      <c r="F28" s="362"/>
      <c r="G28" s="362"/>
      <c r="H28" s="362"/>
      <c r="I28" s="382"/>
      <c r="J28" s="352"/>
      <c r="K28" s="352"/>
      <c r="L28" s="352"/>
    </row>
    <row r="29" spans="2:16">
      <c r="B29" s="415" t="s">
        <v>31</v>
      </c>
      <c r="C29" s="416"/>
      <c r="D29" s="417"/>
      <c r="E29" s="417"/>
      <c r="F29" s="417"/>
      <c r="G29" s="417"/>
      <c r="H29" s="417"/>
      <c r="I29" s="403"/>
      <c r="J29" s="362"/>
      <c r="K29" s="352"/>
      <c r="L29" s="352"/>
    </row>
    <row r="30" spans="2:16">
      <c r="B30" s="418" t="s">
        <v>32</v>
      </c>
      <c r="C30" s="417"/>
      <c r="D30" s="417"/>
      <c r="E30" s="417"/>
      <c r="F30" s="417"/>
      <c r="G30" s="417"/>
      <c r="H30" s="417"/>
      <c r="I30" s="403"/>
      <c r="J30" s="362"/>
      <c r="K30" s="352"/>
      <c r="L30" s="352"/>
    </row>
    <row r="31" spans="2:16" ht="19.5" thickBot="1">
      <c r="B31" s="374"/>
      <c r="C31" s="376"/>
      <c r="D31" s="375"/>
      <c r="E31" s="375"/>
      <c r="F31" s="375"/>
      <c r="G31" s="375"/>
      <c r="H31" s="375"/>
      <c r="I31" s="419"/>
      <c r="J31" s="362"/>
      <c r="K31" s="362"/>
      <c r="L31" s="362"/>
    </row>
    <row r="32" spans="2:16">
      <c r="B32" s="357" t="s">
        <v>28</v>
      </c>
      <c r="C32" s="358"/>
      <c r="D32" s="358"/>
      <c r="E32" s="358"/>
      <c r="F32" s="358"/>
      <c r="G32" s="358"/>
      <c r="H32" s="358"/>
      <c r="I32" s="420"/>
      <c r="J32" s="362"/>
      <c r="K32" s="362"/>
      <c r="L32" s="362"/>
    </row>
    <row r="33" spans="1:13">
      <c r="A33" s="421"/>
      <c r="B33" s="422"/>
      <c r="C33" s="412"/>
      <c r="D33" s="412"/>
      <c r="E33" s="412"/>
      <c r="F33" s="412"/>
      <c r="G33" s="412"/>
      <c r="H33" s="423" t="s">
        <v>13</v>
      </c>
      <c r="I33" s="424" t="s">
        <v>3</v>
      </c>
      <c r="J33" s="412"/>
      <c r="K33" s="412"/>
      <c r="L33" s="412"/>
      <c r="M33" s="421"/>
    </row>
    <row r="34" spans="1:13">
      <c r="A34" s="352"/>
      <c r="B34" s="425"/>
      <c r="C34" s="386"/>
      <c r="D34" s="362"/>
      <c r="E34" s="362"/>
      <c r="F34" s="362"/>
      <c r="G34" s="362"/>
      <c r="H34" s="423" t="s">
        <v>14</v>
      </c>
      <c r="I34" s="424" t="s">
        <v>4</v>
      </c>
      <c r="J34" s="362"/>
      <c r="K34" s="362"/>
      <c r="L34" s="362"/>
      <c r="M34" s="352"/>
    </row>
    <row r="35" spans="1:13">
      <c r="A35" s="352"/>
      <c r="B35" s="425"/>
      <c r="C35" s="386"/>
      <c r="D35" s="362"/>
      <c r="E35" s="362"/>
      <c r="F35" s="362"/>
      <c r="G35" s="362"/>
      <c r="H35" s="426"/>
      <c r="I35" s="427"/>
      <c r="J35" s="362"/>
      <c r="K35" s="362"/>
      <c r="L35" s="362"/>
      <c r="M35" s="352"/>
    </row>
    <row r="36" spans="1:13">
      <c r="A36" s="352"/>
      <c r="B36" s="428"/>
      <c r="C36" s="380"/>
      <c r="D36" s="429"/>
      <c r="E36" s="429"/>
      <c r="F36" s="429"/>
      <c r="G36" s="430" t="s">
        <v>33</v>
      </c>
      <c r="H36" s="32">
        <f>ROUND(F17*(1+F27)^6,3)</f>
        <v>0.11799999999999999</v>
      </c>
      <c r="I36" s="431">
        <f>ROUND(F18*(1+F24)^6,3)</f>
        <v>0.11799999999999999</v>
      </c>
      <c r="J36" s="362"/>
      <c r="K36" s="362"/>
      <c r="L36" s="362"/>
      <c r="M36" s="352"/>
    </row>
    <row r="37" spans="1:13">
      <c r="A37" s="362"/>
      <c r="B37" s="428"/>
      <c r="C37" s="380"/>
      <c r="D37" s="429"/>
      <c r="E37" s="429"/>
      <c r="F37" s="429"/>
      <c r="G37" s="430" t="s">
        <v>34</v>
      </c>
      <c r="H37" s="32">
        <v>0.4</v>
      </c>
      <c r="I37" s="431">
        <v>0.4</v>
      </c>
      <c r="J37" s="362"/>
      <c r="K37" s="362"/>
      <c r="L37" s="362"/>
      <c r="M37" s="352"/>
    </row>
    <row r="38" spans="1:13">
      <c r="A38" s="352"/>
      <c r="B38" s="432"/>
      <c r="C38" s="362"/>
      <c r="D38" s="362"/>
      <c r="E38" s="362"/>
      <c r="F38" s="385"/>
      <c r="G38" s="430" t="s">
        <v>35</v>
      </c>
      <c r="H38" s="33">
        <v>10</v>
      </c>
      <c r="I38" s="433">
        <v>10</v>
      </c>
      <c r="J38" s="362"/>
      <c r="K38" s="362"/>
      <c r="L38" s="434"/>
      <c r="M38" s="352"/>
    </row>
    <row r="39" spans="1:13" ht="19.5" thickBot="1">
      <c r="A39" s="352"/>
      <c r="B39" s="435"/>
      <c r="C39" s="436"/>
      <c r="D39" s="436"/>
      <c r="E39" s="436"/>
      <c r="F39" s="436"/>
      <c r="G39" s="436"/>
      <c r="H39" s="437"/>
      <c r="I39" s="438"/>
      <c r="J39" s="362"/>
      <c r="K39" s="362"/>
      <c r="L39" s="434"/>
      <c r="M39" s="352"/>
    </row>
    <row r="40" spans="1:13" ht="16.5" customHeight="1" thickTop="1"/>
    <row r="41" spans="1:13" ht="21" customHeight="1"/>
    <row r="42" spans="1:13" ht="15" customHeight="1"/>
    <row r="43" spans="1:13" ht="20.25" customHeight="1"/>
    <row r="44" spans="1:13" ht="14.25" customHeight="1"/>
    <row r="45" spans="1:13" ht="21.75" customHeight="1"/>
    <row r="46" spans="1:13" ht="21" customHeight="1"/>
  </sheetData>
  <sheetProtection algorithmName="SHA-512" hashValue="UozT42KiIy3aSTOyIGUjYC2c9NPO7PGThuUYaealrAjFkx+jQMF9x627EOmNH8p0kpzUnoNGEPW6bqfnLFhtcA==" saltValue="JTpHzCCxPNWCv7p+/4Yuqg==" spinCount="100000" sheet="1" objects="1" scenarios="1"/>
  <mergeCells count="9">
    <mergeCell ref="B6:I6"/>
    <mergeCell ref="G8:H8"/>
    <mergeCell ref="G12:H12"/>
    <mergeCell ref="G13:H13"/>
    <mergeCell ref="G14:H14"/>
    <mergeCell ref="G7:H7"/>
    <mergeCell ref="G9:H9"/>
    <mergeCell ref="G10:H10"/>
    <mergeCell ref="G11:H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1"/>
  <sheetViews>
    <sheetView workbookViewId="0"/>
  </sheetViews>
  <sheetFormatPr defaultRowHeight="15"/>
  <cols>
    <col min="1" max="1" width="9.85546875" style="2" customWidth="1"/>
    <col min="2" max="2" width="24.5703125" style="47" customWidth="1"/>
    <col min="3" max="3" width="19.7109375" style="1" customWidth="1"/>
    <col min="4" max="4" width="16.140625" style="2" customWidth="1"/>
    <col min="5" max="5" width="14.140625" style="2" customWidth="1"/>
    <col min="6" max="6" width="15" style="2" customWidth="1"/>
    <col min="7" max="7" width="17.5703125" style="27" customWidth="1"/>
    <col min="8" max="8" width="16" style="27" customWidth="1"/>
    <col min="9" max="9" width="16.140625" style="27" customWidth="1"/>
    <col min="10" max="11" width="9.140625" style="2"/>
    <col min="12" max="12" width="12.7109375" style="2" customWidth="1"/>
    <col min="13" max="13" width="31.7109375" style="2" customWidth="1"/>
    <col min="14" max="16384" width="9.140625" style="2"/>
  </cols>
  <sheetData>
    <row r="1" spans="1:11" s="343" customFormat="1" ht="44.25" customHeight="1">
      <c r="A1" s="4" t="s">
        <v>0</v>
      </c>
      <c r="B1" s="42" t="s">
        <v>2</v>
      </c>
      <c r="C1" s="5" t="s">
        <v>1</v>
      </c>
      <c r="D1" s="4" t="s">
        <v>15</v>
      </c>
      <c r="E1" s="6"/>
      <c r="F1" s="7" t="s">
        <v>16</v>
      </c>
      <c r="G1" s="24"/>
      <c r="H1" s="24"/>
      <c r="I1" s="24"/>
    </row>
    <row r="2" spans="1:11" ht="18.75">
      <c r="A2" s="8">
        <v>2005</v>
      </c>
      <c r="B2" s="173">
        <v>5.6133965943387691</v>
      </c>
      <c r="C2" s="9">
        <v>4341.9292814289502</v>
      </c>
      <c r="D2" s="10">
        <v>9.9451165207652146</v>
      </c>
      <c r="E2" s="11"/>
      <c r="F2" s="12"/>
      <c r="G2" s="19"/>
      <c r="H2" s="19"/>
      <c r="I2" s="19"/>
    </row>
    <row r="3" spans="1:11" ht="18.75">
      <c r="A3" s="8">
        <f>A2+1</f>
        <v>2006</v>
      </c>
      <c r="B3" s="173">
        <v>6.5952549417388164</v>
      </c>
      <c r="C3" s="9">
        <v>4628.290586929199</v>
      </c>
      <c r="D3" s="10">
        <v>10.138128687778583</v>
      </c>
      <c r="E3" s="11"/>
      <c r="F3" s="12"/>
      <c r="G3" s="19"/>
      <c r="H3" s="19"/>
      <c r="I3" s="19"/>
    </row>
    <row r="4" spans="1:11" ht="18.75">
      <c r="A4" s="8">
        <f t="shared" ref="A4:A10" si="0">A3+1</f>
        <v>2007</v>
      </c>
      <c r="B4" s="173">
        <v>5.287173429054751</v>
      </c>
      <c r="C4" s="9">
        <v>4872.996337060762</v>
      </c>
      <c r="D4" s="10">
        <v>10.234552335592403</v>
      </c>
      <c r="E4" s="11"/>
      <c r="F4" s="12"/>
      <c r="G4" s="19"/>
      <c r="H4" s="19"/>
      <c r="I4" s="19"/>
    </row>
    <row r="5" spans="1:11" ht="18.75">
      <c r="A5" s="8">
        <f t="shared" si="0"/>
        <v>2008</v>
      </c>
      <c r="B5" s="173">
        <v>6.2063007350660309</v>
      </c>
      <c r="C5" s="9">
        <v>5175.4291445475046</v>
      </c>
      <c r="D5" s="10">
        <v>10.453454460229052</v>
      </c>
      <c r="E5" s="11"/>
      <c r="F5" s="12"/>
      <c r="G5" s="19"/>
      <c r="H5" s="19"/>
      <c r="I5" s="19"/>
    </row>
    <row r="6" spans="1:11" ht="18.75">
      <c r="A6" s="8">
        <f t="shared" si="0"/>
        <v>2009</v>
      </c>
      <c r="B6" s="173">
        <v>4.6439168493522125</v>
      </c>
      <c r="C6" s="9">
        <v>5415.7717706174317</v>
      </c>
      <c r="D6" s="10">
        <v>11.622461273792442</v>
      </c>
      <c r="E6" s="11"/>
      <c r="F6" s="21">
        <f>Input!D27</f>
        <v>2.47E-2</v>
      </c>
      <c r="G6" s="25" t="s">
        <v>335</v>
      </c>
      <c r="H6" s="25"/>
      <c r="I6" s="25"/>
      <c r="J6" s="3"/>
    </row>
    <row r="7" spans="1:11" ht="18.75">
      <c r="A7" s="8">
        <f t="shared" si="0"/>
        <v>2010</v>
      </c>
      <c r="B7" s="173">
        <v>4.9717608521988481</v>
      </c>
      <c r="C7" s="9">
        <v>5685.0309913534256</v>
      </c>
      <c r="D7" s="10">
        <v>11.626528728742539</v>
      </c>
      <c r="E7" s="11"/>
      <c r="F7" s="21">
        <f>Input!E27</f>
        <v>1.54E-2</v>
      </c>
      <c r="G7" s="25" t="s">
        <v>336</v>
      </c>
      <c r="H7" s="25"/>
      <c r="I7" s="25"/>
      <c r="J7" s="3"/>
    </row>
    <row r="8" spans="1:11" ht="18.75">
      <c r="A8" s="8">
        <f t="shared" si="0"/>
        <v>2011</v>
      </c>
      <c r="B8" s="173">
        <v>2.1252574763724499</v>
      </c>
      <c r="C8" s="9">
        <v>5805.8525375312547</v>
      </c>
      <c r="D8" s="10">
        <v>11.328849826528321</v>
      </c>
      <c r="E8" s="11"/>
      <c r="F8" s="21">
        <f>Input!F27</f>
        <v>1.2E-2</v>
      </c>
      <c r="G8" s="25" t="s">
        <v>337</v>
      </c>
      <c r="H8" s="25"/>
      <c r="I8" s="25"/>
      <c r="J8" s="3"/>
    </row>
    <row r="9" spans="1:11" ht="19.5">
      <c r="A9" s="8">
        <f t="shared" si="0"/>
        <v>2012</v>
      </c>
      <c r="B9" s="173">
        <v>1.8128231326585329</v>
      </c>
      <c r="C9" s="9">
        <v>5911.1023753796635</v>
      </c>
      <c r="D9" s="10">
        <v>11.287925658893769</v>
      </c>
      <c r="E9" s="11"/>
      <c r="F9" s="22"/>
      <c r="G9" s="26"/>
      <c r="H9" s="26"/>
      <c r="I9" s="26"/>
      <c r="J9" s="29"/>
      <c r="K9" s="26"/>
    </row>
    <row r="10" spans="1:11" ht="18.75">
      <c r="A10" s="8">
        <f t="shared" si="0"/>
        <v>2013</v>
      </c>
      <c r="B10" s="174">
        <v>1.2423690420348683</v>
      </c>
      <c r="C10" s="9">
        <v>5984.5400813343686</v>
      </c>
      <c r="D10" s="10">
        <v>11.184696507541821</v>
      </c>
      <c r="E10" s="11"/>
      <c r="F10" s="39">
        <f>Input!H37*0.213/0.655</f>
        <v>0.13007633587786258</v>
      </c>
      <c r="G10" s="25" t="s">
        <v>297</v>
      </c>
      <c r="H10" s="25"/>
      <c r="I10" s="25"/>
      <c r="J10" s="3"/>
    </row>
    <row r="11" spans="1:11" ht="18.75">
      <c r="A11" s="8">
        <v>2014</v>
      </c>
      <c r="B11" s="174">
        <v>1.0141242975622677</v>
      </c>
      <c r="C11" s="9">
        <v>6045.2307563965333</v>
      </c>
      <c r="D11" s="10">
        <v>11.019145944170038</v>
      </c>
      <c r="E11" s="11"/>
      <c r="F11" s="23"/>
      <c r="G11" s="19" t="s">
        <v>19</v>
      </c>
      <c r="H11" s="25"/>
      <c r="I11" s="25"/>
      <c r="J11" s="3"/>
    </row>
    <row r="12" spans="1:11" ht="19.5">
      <c r="A12" s="11"/>
      <c r="B12" s="43" t="s">
        <v>18</v>
      </c>
      <c r="C12" s="13" t="s">
        <v>17</v>
      </c>
      <c r="D12" s="11"/>
      <c r="E12" s="11"/>
      <c r="F12" s="11"/>
      <c r="G12" s="19"/>
      <c r="H12" s="19"/>
      <c r="I12" s="19"/>
    </row>
    <row r="13" spans="1:11" ht="53.25" customHeight="1">
      <c r="A13" s="11"/>
      <c r="B13" s="44"/>
      <c r="D13" s="6" t="s">
        <v>29</v>
      </c>
      <c r="E13" s="11"/>
      <c r="F13" s="34" t="s">
        <v>39</v>
      </c>
      <c r="G13" s="35" t="s">
        <v>40</v>
      </c>
      <c r="H13" s="35" t="s">
        <v>41</v>
      </c>
      <c r="I13" s="35" t="s">
        <v>42</v>
      </c>
    </row>
    <row r="14" spans="1:11" ht="18.75">
      <c r="A14" s="14">
        <v>2014</v>
      </c>
      <c r="B14" s="45">
        <f>Input!G9</f>
        <v>0.01</v>
      </c>
      <c r="C14" s="20">
        <v>6050</v>
      </c>
      <c r="D14" s="36">
        <v>0.11</v>
      </c>
      <c r="E14" s="451" t="s">
        <v>43</v>
      </c>
      <c r="F14" s="40">
        <f>F$8</f>
        <v>1.2E-2</v>
      </c>
      <c r="G14" s="36">
        <v>0</v>
      </c>
      <c r="H14" s="36">
        <v>1</v>
      </c>
      <c r="I14" s="36">
        <f t="shared" ref="I14:I24" si="1">IF(H14&lt;=0,0,1)</f>
        <v>1</v>
      </c>
    </row>
    <row r="15" spans="1:11" ht="18.75">
      <c r="A15" s="16">
        <v>2015</v>
      </c>
      <c r="B15" s="45">
        <f>Input!G10</f>
        <v>0.04</v>
      </c>
      <c r="C15" s="15">
        <f>C14*(1+B15)</f>
        <v>6292</v>
      </c>
      <c r="D15" s="36">
        <f>5/6*D$14+1/6*D$20</f>
        <v>0.11133333333333334</v>
      </c>
      <c r="E15" s="452"/>
      <c r="F15" s="40">
        <f t="shared" ref="F15:F25" si="2">F$8</f>
        <v>1.2E-2</v>
      </c>
      <c r="G15" s="36">
        <f>IF(D14&gt;F$10,(D14-F$10)/F$10,0)</f>
        <v>0</v>
      </c>
      <c r="H15" s="36">
        <f>IF(D14&gt;F$10,H14-1/Input!H$38,1)</f>
        <v>1</v>
      </c>
      <c r="I15" s="36">
        <f t="shared" si="1"/>
        <v>1</v>
      </c>
    </row>
    <row r="16" spans="1:11" ht="18.75">
      <c r="A16" s="16">
        <v>2016</v>
      </c>
      <c r="B16" s="45">
        <f>Input!G11</f>
        <v>4.2000000000000003E-2</v>
      </c>
      <c r="C16" s="15">
        <f t="shared" ref="C16:C79" si="3">C15*(1+B16)</f>
        <v>6556.2640000000001</v>
      </c>
      <c r="D16" s="36">
        <f>4/6*D$14+2/6*D$20</f>
        <v>0.11266666666666666</v>
      </c>
      <c r="E16" s="452"/>
      <c r="F16" s="40">
        <f t="shared" si="2"/>
        <v>1.2E-2</v>
      </c>
      <c r="G16" s="36">
        <f t="shared" ref="G16:G79" si="4">IF(D15&gt;F$10,(D15-F$10)/F$10,0)</f>
        <v>0</v>
      </c>
      <c r="H16" s="36">
        <f>IF(D15&gt;F$10,H15-1/Input!H$38,1)</f>
        <v>1</v>
      </c>
      <c r="I16" s="36">
        <f t="shared" si="1"/>
        <v>1</v>
      </c>
    </row>
    <row r="17" spans="1:12" ht="18.75">
      <c r="A17" s="16">
        <v>2017</v>
      </c>
      <c r="B17" s="45">
        <f>Input!G12</f>
        <v>4.2000000000000003E-2</v>
      </c>
      <c r="C17" s="15">
        <f t="shared" si="3"/>
        <v>6831.6270880000002</v>
      </c>
      <c r="D17" s="36">
        <f>3/6*D$14+3/6*D$20</f>
        <v>0.11399999999999999</v>
      </c>
      <c r="E17" s="452"/>
      <c r="F17" s="40">
        <f t="shared" si="2"/>
        <v>1.2E-2</v>
      </c>
      <c r="G17" s="36">
        <f t="shared" si="4"/>
        <v>0</v>
      </c>
      <c r="H17" s="36">
        <f>IF(D16&gt;F$10,H16-1/Input!H$38,1)</f>
        <v>1</v>
      </c>
      <c r="I17" s="36">
        <f t="shared" si="1"/>
        <v>1</v>
      </c>
    </row>
    <row r="18" spans="1:12" ht="18.75">
      <c r="A18" s="16">
        <v>2018</v>
      </c>
      <c r="B18" s="45">
        <f>Input!G13</f>
        <v>0.04</v>
      </c>
      <c r="C18" s="15">
        <f t="shared" si="3"/>
        <v>7104.8921715200004</v>
      </c>
      <c r="D18" s="36">
        <f>2/6*D$14+4/6*D$20</f>
        <v>0.11533333333333333</v>
      </c>
      <c r="E18" s="452"/>
      <c r="F18" s="40">
        <f t="shared" si="2"/>
        <v>1.2E-2</v>
      </c>
      <c r="G18" s="36">
        <f t="shared" si="4"/>
        <v>0</v>
      </c>
      <c r="H18" s="36">
        <f>IF(D17&gt;F$10,H17-1/Input!H$38,1)</f>
        <v>1</v>
      </c>
      <c r="I18" s="36">
        <f t="shared" si="1"/>
        <v>1</v>
      </c>
    </row>
    <row r="19" spans="1:12" ht="18.75">
      <c r="A19" s="16">
        <v>2019</v>
      </c>
      <c r="B19" s="45">
        <f>Input!G14</f>
        <v>0.04</v>
      </c>
      <c r="C19" s="15">
        <f t="shared" si="3"/>
        <v>7389.0878583808008</v>
      </c>
      <c r="D19" s="36">
        <f>1/6*D$14+5/6*D$20</f>
        <v>0.11666666666666667</v>
      </c>
      <c r="E19" s="452"/>
      <c r="F19" s="40">
        <f t="shared" si="2"/>
        <v>1.2E-2</v>
      </c>
      <c r="G19" s="36">
        <f t="shared" si="4"/>
        <v>0</v>
      </c>
      <c r="H19" s="36">
        <f>IF(D18&gt;F$10,H18-1/Input!H$38,1)</f>
        <v>1</v>
      </c>
      <c r="I19" s="36">
        <f t="shared" si="1"/>
        <v>1</v>
      </c>
    </row>
    <row r="20" spans="1:12" ht="18.75">
      <c r="A20" s="17">
        <v>2020</v>
      </c>
      <c r="B20" s="46">
        <f>5/6*B$19+1/6*B$25</f>
        <v>4.2161024093333339E-2</v>
      </c>
      <c r="C20" s="15">
        <f t="shared" si="3"/>
        <v>7700.6193696057517</v>
      </c>
      <c r="D20" s="37">
        <f>Input!H36</f>
        <v>0.11799999999999999</v>
      </c>
      <c r="E20" s="38"/>
      <c r="F20" s="40">
        <f t="shared" si="2"/>
        <v>1.2E-2</v>
      </c>
      <c r="G20" s="36">
        <f t="shared" si="4"/>
        <v>0</v>
      </c>
      <c r="H20" s="36">
        <f>IF(D19&gt;F$10,H19-1/Input!H$38,1)</f>
        <v>1</v>
      </c>
      <c r="I20" s="36">
        <f t="shared" si="1"/>
        <v>1</v>
      </c>
    </row>
    <row r="21" spans="1:12" ht="18.75">
      <c r="A21" s="11">
        <f t="shared" ref="A21:A52" si="5">A20+1</f>
        <v>2021</v>
      </c>
      <c r="B21" s="46">
        <f>4/6*B$19+2/6*B$25</f>
        <v>4.4322048186666678E-2</v>
      </c>
      <c r="C21" s="15">
        <f t="shared" si="3"/>
        <v>8041.9265923725961</v>
      </c>
      <c r="D21" s="36">
        <f>D20*(1+B21)/((1+$F$7)*(1+$F$6))</f>
        <v>0.11843568034029307</v>
      </c>
      <c r="E21" s="38"/>
      <c r="F21" s="40">
        <f t="shared" si="2"/>
        <v>1.2E-2</v>
      </c>
      <c r="G21" s="36">
        <f t="shared" si="4"/>
        <v>0</v>
      </c>
      <c r="H21" s="36">
        <f>IF(D20&gt;F$10,H20-1/Input!H$38,1)</f>
        <v>1</v>
      </c>
      <c r="I21" s="36">
        <f t="shared" si="1"/>
        <v>1</v>
      </c>
    </row>
    <row r="22" spans="1:12" ht="18.75">
      <c r="A22" s="11">
        <f t="shared" si="5"/>
        <v>2022</v>
      </c>
      <c r="B22" s="46">
        <f>3/6*B$19+3/6*B$25</f>
        <v>4.6483072280000023E-2</v>
      </c>
      <c r="C22" s="15">
        <f t="shared" si="3"/>
        <v>8415.7400474363058</v>
      </c>
      <c r="D22" s="36">
        <f t="shared" ref="D22:D75" si="6">D21*(1+B22)/((1+$F$7)*(1+$F$6))</f>
        <v>0.11911895410279807</v>
      </c>
      <c r="E22" s="38"/>
      <c r="F22" s="40">
        <f t="shared" si="2"/>
        <v>1.2E-2</v>
      </c>
      <c r="G22" s="36">
        <f t="shared" si="4"/>
        <v>0</v>
      </c>
      <c r="H22" s="36">
        <f>IF(D21&gt;F$10,H21-1/Input!H$38,1)</f>
        <v>1</v>
      </c>
      <c r="I22" s="36">
        <f t="shared" si="1"/>
        <v>1</v>
      </c>
    </row>
    <row r="23" spans="1:12" ht="18.75">
      <c r="A23" s="11">
        <f t="shared" si="5"/>
        <v>2023</v>
      </c>
      <c r="B23" s="46">
        <f>2/6*B$19+4/6*B$25</f>
        <v>4.8644096373333362E-2</v>
      </c>
      <c r="C23" s="15">
        <f t="shared" si="3"/>
        <v>8825.1161173567198</v>
      </c>
      <c r="D23" s="36">
        <f t="shared" si="6"/>
        <v>0.12005357370224057</v>
      </c>
      <c r="E23" s="38"/>
      <c r="F23" s="40">
        <f t="shared" si="2"/>
        <v>1.2E-2</v>
      </c>
      <c r="G23" s="36">
        <f t="shared" si="4"/>
        <v>0</v>
      </c>
      <c r="H23" s="36">
        <f>IF(D22&gt;F$10,H22-1/Input!H$38,1)</f>
        <v>1</v>
      </c>
      <c r="I23" s="36">
        <f t="shared" si="1"/>
        <v>1</v>
      </c>
    </row>
    <row r="24" spans="1:12" ht="18.75">
      <c r="A24" s="11">
        <f t="shared" si="5"/>
        <v>2024</v>
      </c>
      <c r="B24" s="46">
        <f>1/6*B$19+5/6*B$25</f>
        <v>5.0805120466666701E-2</v>
      </c>
      <c r="C24" s="15">
        <f t="shared" si="3"/>
        <v>9273.4772048313498</v>
      </c>
      <c r="D24" s="36">
        <f t="shared" si="6"/>
        <v>0.12124487150506072</v>
      </c>
      <c r="E24" s="38"/>
      <c r="F24" s="40">
        <f t="shared" si="2"/>
        <v>1.2E-2</v>
      </c>
      <c r="G24" s="36">
        <f t="shared" si="4"/>
        <v>0</v>
      </c>
      <c r="H24" s="36">
        <f>IF(D23&gt;F$10,H23-1/Input!H$38,1)</f>
        <v>1</v>
      </c>
      <c r="I24" s="36">
        <f t="shared" si="1"/>
        <v>1</v>
      </c>
      <c r="K24" s="30"/>
      <c r="L24" s="30"/>
    </row>
    <row r="25" spans="1:12" ht="18.75">
      <c r="A25" s="17">
        <f t="shared" si="5"/>
        <v>2025</v>
      </c>
      <c r="B25" s="46">
        <f t="shared" ref="B25:B41" si="7">(1+$F$6)*(1+$F$7)*(1+F25)-1</f>
        <v>5.2966144560000039E-2</v>
      </c>
      <c r="C25" s="15">
        <f t="shared" si="3"/>
        <v>9764.6575390363123</v>
      </c>
      <c r="D25" s="19">
        <f t="shared" si="6"/>
        <v>0.12269980996312146</v>
      </c>
      <c r="E25" s="11"/>
      <c r="F25" s="41">
        <f t="shared" si="2"/>
        <v>1.2E-2</v>
      </c>
      <c r="G25" s="36">
        <f t="shared" si="4"/>
        <v>0</v>
      </c>
      <c r="H25" s="19">
        <f>IF(D24&gt;F$10,H24-1/Input!H$38,1)</f>
        <v>1</v>
      </c>
      <c r="I25" s="19">
        <f>IF(H25&lt;=0,0,1)</f>
        <v>1</v>
      </c>
    </row>
    <row r="26" spans="1:12" ht="18.75">
      <c r="A26" s="11">
        <f t="shared" si="5"/>
        <v>2026</v>
      </c>
      <c r="B26" s="46">
        <f t="shared" si="7"/>
        <v>5.2966144560000039E-2</v>
      </c>
      <c r="C26" s="15">
        <f t="shared" si="3"/>
        <v>10281.853801827803</v>
      </c>
      <c r="D26" s="19">
        <f t="shared" si="6"/>
        <v>0.12417220768267892</v>
      </c>
      <c r="E26" s="11"/>
      <c r="F26" s="18">
        <f>$F$8*(1-G26)*H26*I26</f>
        <v>1.2E-2</v>
      </c>
      <c r="G26" s="36">
        <f t="shared" si="4"/>
        <v>0</v>
      </c>
      <c r="H26" s="19">
        <f>IF(D25&gt;F$10,H25-1/Input!H$38,1)</f>
        <v>1</v>
      </c>
      <c r="I26" s="19">
        <f t="shared" ref="I26:I89" si="8">IF(H26&lt;=0,0,1)</f>
        <v>1</v>
      </c>
    </row>
    <row r="27" spans="1:12" ht="18.75">
      <c r="A27" s="11">
        <f t="shared" si="5"/>
        <v>2027</v>
      </c>
      <c r="B27" s="46">
        <f t="shared" si="7"/>
        <v>5.2966144560000039E-2</v>
      </c>
      <c r="C27" s="15">
        <f t="shared" si="3"/>
        <v>10826.4439566402</v>
      </c>
      <c r="D27" s="19">
        <f t="shared" si="6"/>
        <v>0.12566227417487108</v>
      </c>
      <c r="E27" s="11"/>
      <c r="F27" s="18">
        <f>$F$8*(1-G27)*H27*I27</f>
        <v>1.2E-2</v>
      </c>
      <c r="G27" s="36">
        <f t="shared" si="4"/>
        <v>0</v>
      </c>
      <c r="H27" s="19">
        <f>IF(D26&gt;F$10,H26-1/Input!H$38,1)</f>
        <v>1</v>
      </c>
      <c r="I27" s="19">
        <f t="shared" si="8"/>
        <v>1</v>
      </c>
    </row>
    <row r="28" spans="1:12" ht="18.75">
      <c r="A28" s="11">
        <f t="shared" si="5"/>
        <v>2028</v>
      </c>
      <c r="B28" s="46">
        <f t="shared" si="7"/>
        <v>5.2966144560000039E-2</v>
      </c>
      <c r="C28" s="15">
        <f t="shared" si="3"/>
        <v>11399.878952318344</v>
      </c>
      <c r="D28" s="19">
        <f t="shared" si="6"/>
        <v>0.12717022146496956</v>
      </c>
      <c r="E28" s="11"/>
      <c r="F28" s="18">
        <f t="shared" ref="F28:F90" si="9">$F$8*(1-G28)*H28*I28</f>
        <v>1.2E-2</v>
      </c>
      <c r="G28" s="36">
        <f t="shared" si="4"/>
        <v>0</v>
      </c>
      <c r="H28" s="19">
        <f>IF(D27&gt;F$10,H27-1/Input!H$38,1)</f>
        <v>1</v>
      </c>
      <c r="I28" s="19">
        <f t="shared" si="8"/>
        <v>1</v>
      </c>
    </row>
    <row r="29" spans="1:12" ht="18.75">
      <c r="A29" s="11">
        <f t="shared" si="5"/>
        <v>2029</v>
      </c>
      <c r="B29" s="46">
        <f t="shared" si="7"/>
        <v>5.2966144560000039E-2</v>
      </c>
      <c r="C29" s="15">
        <f t="shared" si="3"/>
        <v>12003.686588873339</v>
      </c>
      <c r="D29" s="19">
        <f t="shared" si="6"/>
        <v>0.1286962641225492</v>
      </c>
      <c r="E29" s="11"/>
      <c r="F29" s="18">
        <f t="shared" si="9"/>
        <v>1.2E-2</v>
      </c>
      <c r="G29" s="36">
        <f t="shared" si="4"/>
        <v>0</v>
      </c>
      <c r="H29" s="19">
        <f>IF(D28&gt;F$10,H28-1/Input!H$38,1)</f>
        <v>1</v>
      </c>
      <c r="I29" s="19">
        <f t="shared" si="8"/>
        <v>1</v>
      </c>
    </row>
    <row r="30" spans="1:12" ht="18.75">
      <c r="A30" s="17">
        <f t="shared" si="5"/>
        <v>2030</v>
      </c>
      <c r="B30" s="46">
        <f t="shared" si="7"/>
        <v>5.2966144560000039E-2</v>
      </c>
      <c r="C30" s="15">
        <f t="shared" si="3"/>
        <v>12639.475587992538</v>
      </c>
      <c r="D30" s="19">
        <f t="shared" si="6"/>
        <v>0.13024061929201977</v>
      </c>
      <c r="E30" s="11"/>
      <c r="F30" s="18">
        <f t="shared" si="9"/>
        <v>1.2E-2</v>
      </c>
      <c r="G30" s="36">
        <f t="shared" si="4"/>
        <v>0</v>
      </c>
      <c r="H30" s="19">
        <f>IF(D29&gt;F$10,H29-1/Input!H$38,1)</f>
        <v>1</v>
      </c>
      <c r="I30" s="19">
        <f t="shared" si="8"/>
        <v>1</v>
      </c>
    </row>
    <row r="31" spans="1:12" ht="18.75">
      <c r="A31" s="11">
        <f t="shared" si="5"/>
        <v>2031</v>
      </c>
      <c r="B31" s="46">
        <f t="shared" si="7"/>
        <v>5.17033757944243E-2</v>
      </c>
      <c r="C31" s="15">
        <f t="shared" si="3"/>
        <v>13292.979144162968</v>
      </c>
      <c r="D31" s="19">
        <f>D30*(1+B31)/((1+$F$7)*(1+$F$6))</f>
        <v>0.13164544147865012</v>
      </c>
      <c r="E31" s="11"/>
      <c r="F31" s="18">
        <f t="shared" si="9"/>
        <v>1.0786359848923146E-2</v>
      </c>
      <c r="G31" s="36">
        <f t="shared" si="4"/>
        <v>1.2629769515606019E-3</v>
      </c>
      <c r="H31" s="19">
        <f>IF(D30&gt;F$10,H30-1/Input!H$38,1)</f>
        <v>0.9</v>
      </c>
      <c r="I31" s="19">
        <f t="shared" si="8"/>
        <v>1</v>
      </c>
    </row>
    <row r="32" spans="1:12" ht="18.75">
      <c r="A32" s="11">
        <f t="shared" si="5"/>
        <v>2032</v>
      </c>
      <c r="B32" s="46">
        <f t="shared" si="7"/>
        <v>5.0348499427987692E-2</v>
      </c>
      <c r="C32" s="15">
        <f t="shared" si="3"/>
        <v>13962.260696999108</v>
      </c>
      <c r="D32" s="19">
        <f t="shared" si="6"/>
        <v>0.13289399259372398</v>
      </c>
      <c r="E32" s="11"/>
      <c r="F32" s="18">
        <f t="shared" si="9"/>
        <v>9.4841955866461023E-3</v>
      </c>
      <c r="G32" s="36">
        <f t="shared" si="4"/>
        <v>1.2062959724364351E-2</v>
      </c>
      <c r="H32" s="19">
        <f>IF(D31&gt;F$10,H31-1/Input!H$38,1)</f>
        <v>0.8</v>
      </c>
      <c r="I32" s="19">
        <f t="shared" si="8"/>
        <v>1</v>
      </c>
    </row>
    <row r="33" spans="1:9" ht="18.75">
      <c r="A33" s="11">
        <f t="shared" si="5"/>
        <v>2033</v>
      </c>
      <c r="B33" s="46">
        <f t="shared" si="7"/>
        <v>4.9031092370985796E-2</v>
      </c>
      <c r="C33" s="15">
        <f t="shared" si="3"/>
        <v>14646.845590941457</v>
      </c>
      <c r="D33" s="19">
        <f t="shared" si="6"/>
        <v>0.13398612112237615</v>
      </c>
      <c r="E33" s="11"/>
      <c r="F33" s="18">
        <f t="shared" si="9"/>
        <v>8.2180428726447256E-3</v>
      </c>
      <c r="G33" s="36">
        <f t="shared" si="4"/>
        <v>2.1661562780389873E-2</v>
      </c>
      <c r="H33" s="19">
        <f>IF(D32&gt;F$10,H32-1/Input!H$38,1)</f>
        <v>0.70000000000000007</v>
      </c>
      <c r="I33" s="19">
        <f t="shared" si="8"/>
        <v>1</v>
      </c>
    </row>
    <row r="34" spans="1:9" ht="18.75">
      <c r="A34" s="11">
        <f t="shared" si="5"/>
        <v>2034</v>
      </c>
      <c r="B34" s="46">
        <f t="shared" si="7"/>
        <v>4.7746663306293735E-2</v>
      </c>
      <c r="C34" s="15">
        <f t="shared" si="3"/>
        <v>15346.183595871411</v>
      </c>
      <c r="D34" s="19">
        <f t="shared" si="6"/>
        <v>0.13492182460501806</v>
      </c>
      <c r="E34" s="11"/>
      <c r="F34" s="18">
        <f t="shared" si="9"/>
        <v>6.9835851266065027E-3</v>
      </c>
      <c r="G34" s="36">
        <f t="shared" si="4"/>
        <v>3.0057621304652487E-2</v>
      </c>
      <c r="H34" s="19">
        <f>IF(D33&gt;F$10,H33-1/Input!H$38,1)</f>
        <v>0.60000000000000009</v>
      </c>
      <c r="I34" s="19">
        <f t="shared" si="8"/>
        <v>1</v>
      </c>
    </row>
    <row r="35" spans="1:9" ht="18.75">
      <c r="A35" s="11">
        <f t="shared" si="5"/>
        <v>2035</v>
      </c>
      <c r="B35" s="46">
        <f t="shared" si="7"/>
        <v>4.649070794558896E-2</v>
      </c>
      <c r="C35" s="15">
        <f t="shared" si="3"/>
        <v>16059.638535506458</v>
      </c>
      <c r="D35" s="19">
        <f t="shared" si="6"/>
        <v>0.13570119962109803</v>
      </c>
      <c r="E35" s="11"/>
      <c r="F35" s="18">
        <f t="shared" si="9"/>
        <v>5.7764933016699414E-3</v>
      </c>
      <c r="G35" s="36">
        <f t="shared" si="4"/>
        <v>3.7251116388343219E-2</v>
      </c>
      <c r="H35" s="19">
        <f>IF(D34&gt;F$10,H34-1/Input!H$38,1)</f>
        <v>0.50000000000000011</v>
      </c>
      <c r="I35" s="19">
        <f t="shared" si="8"/>
        <v>1</v>
      </c>
    </row>
    <row r="36" spans="1:9" ht="18.75">
      <c r="A36" s="11">
        <f t="shared" si="5"/>
        <v>2036</v>
      </c>
      <c r="B36" s="46">
        <f t="shared" si="7"/>
        <v>4.5258718103488249E-2</v>
      </c>
      <c r="C36" s="15">
        <f t="shared" si="3"/>
        <v>16786.47718882886</v>
      </c>
      <c r="D36" s="19">
        <f t="shared" si="6"/>
        <v>0.13632439850625006</v>
      </c>
      <c r="E36" s="11"/>
      <c r="F36" s="18">
        <f t="shared" si="9"/>
        <v>4.5924346055313129E-3</v>
      </c>
      <c r="G36" s="36">
        <f t="shared" si="4"/>
        <v>4.3242790514310118E-2</v>
      </c>
      <c r="H36" s="19">
        <f>IF(D35&gt;F$10,H35-1/Input!H$38,1)</f>
        <v>0.40000000000000013</v>
      </c>
      <c r="I36" s="19">
        <f t="shared" si="8"/>
        <v>1</v>
      </c>
    </row>
    <row r="37" spans="1:9" ht="18.75">
      <c r="A37" s="11">
        <f t="shared" si="5"/>
        <v>2037</v>
      </c>
      <c r="B37" s="46">
        <f t="shared" si="7"/>
        <v>4.4046187697218686E-2</v>
      </c>
      <c r="C37" s="15">
        <f t="shared" si="3"/>
        <v>17525.857513863095</v>
      </c>
      <c r="D37" s="19">
        <f t="shared" si="6"/>
        <v>0.13679159288959086</v>
      </c>
      <c r="E37" s="11"/>
      <c r="F37" s="18">
        <f t="shared" si="9"/>
        <v>3.4270782666932214E-3</v>
      </c>
      <c r="G37" s="36">
        <f t="shared" si="4"/>
        <v>4.8033814807438964E-2</v>
      </c>
      <c r="H37" s="19">
        <f>IF(D36&gt;F$10,H36-1/Input!H$38,1)</f>
        <v>0.30000000000000016</v>
      </c>
      <c r="I37" s="19">
        <f t="shared" si="8"/>
        <v>1</v>
      </c>
    </row>
    <row r="38" spans="1:9" ht="18.75">
      <c r="A38" s="11">
        <f t="shared" si="5"/>
        <v>2038</v>
      </c>
      <c r="B38" s="46">
        <f t="shared" si="7"/>
        <v>4.2848616122573846E-2</v>
      </c>
      <c r="C38" s="15">
        <f t="shared" si="3"/>
        <v>18276.816254693542</v>
      </c>
      <c r="D38" s="19">
        <f t="shared" si="6"/>
        <v>0.13710294406715517</v>
      </c>
      <c r="E38" s="11"/>
      <c r="F38" s="18">
        <f t="shared" si="9"/>
        <v>2.2760987790793811E-3</v>
      </c>
      <c r="G38" s="36">
        <f t="shared" si="4"/>
        <v>5.1625508716925221E-2</v>
      </c>
      <c r="H38" s="19">
        <f>IF(D37&gt;F$10,H37-1/Input!H$38,1)</f>
        <v>0.20000000000000015</v>
      </c>
      <c r="I38" s="19">
        <f t="shared" si="8"/>
        <v>1</v>
      </c>
    </row>
    <row r="39" spans="1:9" ht="18.75">
      <c r="A39" s="11">
        <f t="shared" si="5"/>
        <v>2039</v>
      </c>
      <c r="B39" s="46">
        <f t="shared" si="7"/>
        <v>4.1661509464266278E-2</v>
      </c>
      <c r="C39" s="15">
        <f t="shared" si="3"/>
        <v>19038.256008065113</v>
      </c>
      <c r="D39" s="19">
        <f t="shared" si="6"/>
        <v>0.13725858018484477</v>
      </c>
      <c r="E39" s="11"/>
      <c r="F39" s="18">
        <f t="shared" si="9"/>
        <v>1.1351770652959644E-3</v>
      </c>
      <c r="G39" s="36">
        <f t="shared" si="4"/>
        <v>5.4019112253364476E-2</v>
      </c>
      <c r="H39" s="19">
        <f>IF(D38&gt;F$10,H38-1/Input!H$38,1)</f>
        <v>0.10000000000000014</v>
      </c>
      <c r="I39" s="19">
        <f t="shared" si="8"/>
        <v>1</v>
      </c>
    </row>
    <row r="40" spans="1:9" ht="18.75">
      <c r="A40" s="17">
        <f t="shared" si="5"/>
        <v>2040</v>
      </c>
      <c r="B40" s="46">
        <f t="shared" si="7"/>
        <v>4.0480379999999982E-2</v>
      </c>
      <c r="C40" s="15">
        <f t="shared" si="3"/>
        <v>19808.931845808871</v>
      </c>
      <c r="D40" s="19">
        <f t="shared" si="6"/>
        <v>0.13725858018484477</v>
      </c>
      <c r="E40" s="11"/>
      <c r="F40" s="18">
        <f t="shared" si="9"/>
        <v>1.573382073667454E-18</v>
      </c>
      <c r="G40" s="36">
        <f t="shared" si="4"/>
        <v>5.5215610575978145E-2</v>
      </c>
      <c r="H40" s="19">
        <f>IF(D39&gt;F$10,H39-1/Input!H$38,1)</f>
        <v>1.3877787807814457E-16</v>
      </c>
      <c r="I40" s="19">
        <f t="shared" si="8"/>
        <v>1</v>
      </c>
    </row>
    <row r="41" spans="1:9" ht="18.75">
      <c r="A41" s="11">
        <f t="shared" si="5"/>
        <v>2041</v>
      </c>
      <c r="B41" s="46">
        <f t="shared" si="7"/>
        <v>4.0480379999999982E-2</v>
      </c>
      <c r="C41" s="15">
        <f t="shared" si="3"/>
        <v>20610.804934321317</v>
      </c>
      <c r="D41" s="19">
        <f t="shared" si="6"/>
        <v>0.13725858018484477</v>
      </c>
      <c r="E41" s="11"/>
      <c r="F41" s="18">
        <f t="shared" si="9"/>
        <v>0</v>
      </c>
      <c r="G41" s="36">
        <f t="shared" si="4"/>
        <v>5.5215610575978145E-2</v>
      </c>
      <c r="H41" s="19">
        <f>IF(D40&gt;F$10,H40-1/Input!H$38,1)</f>
        <v>-9.9999999999999867E-2</v>
      </c>
      <c r="I41" s="19">
        <f t="shared" si="8"/>
        <v>0</v>
      </c>
    </row>
    <row r="42" spans="1:9" ht="18.75">
      <c r="A42" s="11">
        <f t="shared" si="5"/>
        <v>2042</v>
      </c>
      <c r="B42" s="46">
        <f t="shared" ref="B42:B75" si="10">(1+$F$6)*(1+$F$7)*(1+F42)-1</f>
        <v>4.0480379999999982E-2</v>
      </c>
      <c r="C42" s="15">
        <f t="shared" si="3"/>
        <v>21445.138150168517</v>
      </c>
      <c r="D42" s="19">
        <f t="shared" si="6"/>
        <v>0.13725858018484477</v>
      </c>
      <c r="E42" s="11"/>
      <c r="F42" s="18">
        <f t="shared" si="9"/>
        <v>0</v>
      </c>
      <c r="G42" s="36">
        <f t="shared" si="4"/>
        <v>5.5215610575978145E-2</v>
      </c>
      <c r="H42" s="19">
        <f>IF(D41&gt;F$10,H41-1/Input!H$38,1)</f>
        <v>-0.19999999999999987</v>
      </c>
      <c r="I42" s="19">
        <f t="shared" si="8"/>
        <v>0</v>
      </c>
    </row>
    <row r="43" spans="1:9" ht="18.75">
      <c r="A43" s="11">
        <f t="shared" si="5"/>
        <v>2043</v>
      </c>
      <c r="B43" s="46">
        <f t="shared" si="10"/>
        <v>4.0480379999999982E-2</v>
      </c>
      <c r="C43" s="15">
        <f t="shared" si="3"/>
        <v>22313.245491639835</v>
      </c>
      <c r="D43" s="19">
        <f t="shared" si="6"/>
        <v>0.13725858018484477</v>
      </c>
      <c r="E43" s="11"/>
      <c r="F43" s="18">
        <f t="shared" si="9"/>
        <v>0</v>
      </c>
      <c r="G43" s="36">
        <f t="shared" si="4"/>
        <v>5.5215610575978145E-2</v>
      </c>
      <c r="H43" s="19">
        <f>IF(D42&gt;F$10,H42-1/Input!H$38,1)</f>
        <v>-0.29999999999999988</v>
      </c>
      <c r="I43" s="19">
        <f t="shared" si="8"/>
        <v>0</v>
      </c>
    </row>
    <row r="44" spans="1:9" ht="18.75">
      <c r="A44" s="11">
        <f t="shared" si="5"/>
        <v>2044</v>
      </c>
      <c r="B44" s="46">
        <f t="shared" si="10"/>
        <v>4.0480379999999982E-2</v>
      </c>
      <c r="C44" s="15">
        <f t="shared" si="3"/>
        <v>23216.494148174701</v>
      </c>
      <c r="D44" s="19">
        <f t="shared" si="6"/>
        <v>0.13725858018484477</v>
      </c>
      <c r="E44" s="11"/>
      <c r="F44" s="18">
        <f t="shared" si="9"/>
        <v>0</v>
      </c>
      <c r="G44" s="36">
        <f t="shared" si="4"/>
        <v>5.5215610575978145E-2</v>
      </c>
      <c r="H44" s="19">
        <f>IF(D43&gt;F$10,H43-1/Input!H$38,1)</f>
        <v>-0.39999999999999991</v>
      </c>
      <c r="I44" s="19">
        <f t="shared" si="8"/>
        <v>0</v>
      </c>
    </row>
    <row r="45" spans="1:9" ht="18.75">
      <c r="A45" s="11">
        <f t="shared" si="5"/>
        <v>2045</v>
      </c>
      <c r="B45" s="46">
        <f t="shared" si="10"/>
        <v>4.0480379999999982E-2</v>
      </c>
      <c r="C45" s="15">
        <f t="shared" si="3"/>
        <v>24156.30665356059</v>
      </c>
      <c r="D45" s="19">
        <f t="shared" si="6"/>
        <v>0.13725858018484477</v>
      </c>
      <c r="E45" s="11"/>
      <c r="F45" s="18">
        <f t="shared" si="9"/>
        <v>0</v>
      </c>
      <c r="G45" s="36">
        <f t="shared" si="4"/>
        <v>5.5215610575978145E-2</v>
      </c>
      <c r="H45" s="19">
        <f>IF(D44&gt;F$10,H44-1/Input!H$38,1)</f>
        <v>-0.49999999999999989</v>
      </c>
      <c r="I45" s="19">
        <f t="shared" si="8"/>
        <v>0</v>
      </c>
    </row>
    <row r="46" spans="1:9" ht="18.75">
      <c r="A46" s="11">
        <f t="shared" si="5"/>
        <v>2046</v>
      </c>
      <c r="B46" s="46">
        <f t="shared" si="10"/>
        <v>4.0480379999999982E-2</v>
      </c>
      <c r="C46" s="15">
        <f t="shared" si="3"/>
        <v>25134.16312629325</v>
      </c>
      <c r="D46" s="19">
        <f t="shared" si="6"/>
        <v>0.13725858018484477</v>
      </c>
      <c r="E46" s="11"/>
      <c r="F46" s="18">
        <f t="shared" si="9"/>
        <v>0</v>
      </c>
      <c r="G46" s="36">
        <f t="shared" si="4"/>
        <v>5.5215610575978145E-2</v>
      </c>
      <c r="H46" s="19">
        <f>IF(D45&gt;F$10,H45-1/Input!H$38,1)</f>
        <v>-0.59999999999999987</v>
      </c>
      <c r="I46" s="19">
        <f t="shared" si="8"/>
        <v>0</v>
      </c>
    </row>
    <row r="47" spans="1:9" ht="18.75">
      <c r="A47" s="11">
        <f t="shared" si="5"/>
        <v>2047</v>
      </c>
      <c r="B47" s="46">
        <f t="shared" si="10"/>
        <v>4.0480379999999982E-2</v>
      </c>
      <c r="C47" s="15">
        <f t="shared" si="3"/>
        <v>26151.603600627586</v>
      </c>
      <c r="D47" s="19">
        <f t="shared" si="6"/>
        <v>0.13725858018484477</v>
      </c>
      <c r="E47" s="11"/>
      <c r="F47" s="18">
        <f t="shared" si="9"/>
        <v>0</v>
      </c>
      <c r="G47" s="36">
        <f t="shared" si="4"/>
        <v>5.5215610575978145E-2</v>
      </c>
      <c r="H47" s="19">
        <f>IF(D46&gt;F$10,H46-1/Input!H$38,1)</f>
        <v>-0.69999999999999984</v>
      </c>
      <c r="I47" s="19">
        <f t="shared" si="8"/>
        <v>0</v>
      </c>
    </row>
    <row r="48" spans="1:9" ht="18.75">
      <c r="A48" s="11">
        <f t="shared" si="5"/>
        <v>2048</v>
      </c>
      <c r="B48" s="46">
        <f t="shared" si="10"/>
        <v>4.0480379999999982E-2</v>
      </c>
      <c r="C48" s="15">
        <f t="shared" si="3"/>
        <v>27210.230451990359</v>
      </c>
      <c r="D48" s="19">
        <f t="shared" si="6"/>
        <v>0.13725858018484477</v>
      </c>
      <c r="E48" s="11"/>
      <c r="F48" s="18">
        <f t="shared" si="9"/>
        <v>0</v>
      </c>
      <c r="G48" s="36">
        <f t="shared" si="4"/>
        <v>5.5215610575978145E-2</v>
      </c>
      <c r="H48" s="19">
        <f>IF(D47&gt;F$10,H47-1/Input!H$38,1)</f>
        <v>-0.79999999999999982</v>
      </c>
      <c r="I48" s="19">
        <f t="shared" si="8"/>
        <v>0</v>
      </c>
    </row>
    <row r="49" spans="1:9" ht="18.75">
      <c r="A49" s="11">
        <f t="shared" si="5"/>
        <v>2049</v>
      </c>
      <c r="B49" s="46">
        <f t="shared" si="10"/>
        <v>4.0480379999999982E-2</v>
      </c>
      <c r="C49" s="15">
        <f t="shared" si="3"/>
        <v>28311.7109205745</v>
      </c>
      <c r="D49" s="19">
        <f t="shared" si="6"/>
        <v>0.13725858018484477</v>
      </c>
      <c r="E49" s="11"/>
      <c r="F49" s="18">
        <f t="shared" si="9"/>
        <v>0</v>
      </c>
      <c r="G49" s="36">
        <f t="shared" si="4"/>
        <v>5.5215610575978145E-2</v>
      </c>
      <c r="H49" s="19">
        <f>IF(D48&gt;F$10,H48-1/Input!H$38,1)</f>
        <v>-0.8999999999999998</v>
      </c>
      <c r="I49" s="19">
        <f t="shared" si="8"/>
        <v>0</v>
      </c>
    </row>
    <row r="50" spans="1:9" ht="18.75">
      <c r="A50" s="17">
        <f t="shared" si="5"/>
        <v>2050</v>
      </c>
      <c r="B50" s="46">
        <f t="shared" si="10"/>
        <v>4.0480379999999982E-2</v>
      </c>
      <c r="C50" s="15">
        <f t="shared" si="3"/>
        <v>29457.779737089506</v>
      </c>
      <c r="D50" s="19">
        <f t="shared" si="6"/>
        <v>0.13725858018484477</v>
      </c>
      <c r="E50" s="11"/>
      <c r="F50" s="18">
        <f t="shared" si="9"/>
        <v>0</v>
      </c>
      <c r="G50" s="36">
        <f t="shared" si="4"/>
        <v>5.5215610575978145E-2</v>
      </c>
      <c r="H50" s="19">
        <f>IF(D49&gt;F$10,H49-1/Input!H$38,1)</f>
        <v>-0.99999999999999978</v>
      </c>
      <c r="I50" s="19">
        <f t="shared" si="8"/>
        <v>0</v>
      </c>
    </row>
    <row r="51" spans="1:9" ht="18.75">
      <c r="A51" s="11">
        <f t="shared" si="5"/>
        <v>2051</v>
      </c>
      <c r="B51" s="46">
        <f t="shared" si="10"/>
        <v>4.0480379999999982E-2</v>
      </c>
      <c r="C51" s="15">
        <f t="shared" si="3"/>
        <v>30650.241854803189</v>
      </c>
      <c r="D51" s="19">
        <f t="shared" si="6"/>
        <v>0.13725858018484477</v>
      </c>
      <c r="E51" s="11"/>
      <c r="F51" s="18">
        <f t="shared" si="9"/>
        <v>0</v>
      </c>
      <c r="G51" s="36">
        <f t="shared" si="4"/>
        <v>5.5215610575978145E-2</v>
      </c>
      <c r="H51" s="19">
        <f>IF(D50&gt;F$10,H50-1/Input!H$38,1)</f>
        <v>-1.0999999999999999</v>
      </c>
      <c r="I51" s="19">
        <f t="shared" si="8"/>
        <v>0</v>
      </c>
    </row>
    <row r="52" spans="1:9" ht="18.75">
      <c r="A52" s="11">
        <f t="shared" si="5"/>
        <v>2052</v>
      </c>
      <c r="B52" s="46">
        <f t="shared" si="10"/>
        <v>4.0480379999999982E-2</v>
      </c>
      <c r="C52" s="15">
        <f t="shared" si="3"/>
        <v>31890.975292177525</v>
      </c>
      <c r="D52" s="19">
        <f t="shared" si="6"/>
        <v>0.13725858018484477</v>
      </c>
      <c r="E52" s="11"/>
      <c r="F52" s="18">
        <f t="shared" si="9"/>
        <v>0</v>
      </c>
      <c r="G52" s="36">
        <f t="shared" si="4"/>
        <v>5.5215610575978145E-2</v>
      </c>
      <c r="H52" s="19">
        <f>IF(D51&gt;F$10,H51-1/Input!H$38,1)</f>
        <v>-1.2</v>
      </c>
      <c r="I52" s="19">
        <f t="shared" si="8"/>
        <v>0</v>
      </c>
    </row>
    <row r="53" spans="1:9" ht="18.75">
      <c r="A53" s="11">
        <f t="shared" ref="A53:A90" si="11">A52+1</f>
        <v>2053</v>
      </c>
      <c r="B53" s="46">
        <f t="shared" si="10"/>
        <v>4.0480379999999982E-2</v>
      </c>
      <c r="C53" s="15">
        <f t="shared" si="3"/>
        <v>33181.93409057548</v>
      </c>
      <c r="D53" s="19">
        <f t="shared" si="6"/>
        <v>0.13725858018484477</v>
      </c>
      <c r="E53" s="11"/>
      <c r="F53" s="18">
        <f t="shared" si="9"/>
        <v>0</v>
      </c>
      <c r="G53" s="36">
        <f t="shared" si="4"/>
        <v>5.5215610575978145E-2</v>
      </c>
      <c r="H53" s="19">
        <f>IF(D52&gt;F$10,H52-1/Input!H$38,1)</f>
        <v>-1.3</v>
      </c>
      <c r="I53" s="19">
        <f t="shared" si="8"/>
        <v>0</v>
      </c>
    </row>
    <row r="54" spans="1:9" ht="18.75">
      <c r="A54" s="11">
        <f t="shared" si="11"/>
        <v>2054</v>
      </c>
      <c r="B54" s="46">
        <f t="shared" si="10"/>
        <v>4.0480379999999982E-2</v>
      </c>
      <c r="C54" s="15">
        <f t="shared" si="3"/>
        <v>34525.151391696927</v>
      </c>
      <c r="D54" s="19">
        <f t="shared" si="6"/>
        <v>0.13725858018484477</v>
      </c>
      <c r="E54" s="11"/>
      <c r="F54" s="18">
        <f t="shared" si="9"/>
        <v>0</v>
      </c>
      <c r="G54" s="36">
        <f t="shared" si="4"/>
        <v>5.5215610575978145E-2</v>
      </c>
      <c r="H54" s="19">
        <f>IF(D53&gt;F$10,H53-1/Input!H$38,1)</f>
        <v>-1.4000000000000001</v>
      </c>
      <c r="I54" s="19">
        <f t="shared" si="8"/>
        <v>0</v>
      </c>
    </row>
    <row r="55" spans="1:9" ht="18.75">
      <c r="A55" s="11">
        <f t="shared" si="11"/>
        <v>2055</v>
      </c>
      <c r="B55" s="46">
        <f t="shared" si="10"/>
        <v>4.0480379999999982E-2</v>
      </c>
      <c r="C55" s="15">
        <f t="shared" si="3"/>
        <v>35922.742639590346</v>
      </c>
      <c r="D55" s="19">
        <f t="shared" si="6"/>
        <v>0.13725858018484477</v>
      </c>
      <c r="E55" s="11"/>
      <c r="F55" s="18">
        <f t="shared" si="9"/>
        <v>0</v>
      </c>
      <c r="G55" s="36">
        <f t="shared" si="4"/>
        <v>5.5215610575978145E-2</v>
      </c>
      <c r="H55" s="19">
        <f>IF(D54&gt;F$10,H54-1/Input!H$38,1)</f>
        <v>-1.5000000000000002</v>
      </c>
      <c r="I55" s="19">
        <f t="shared" si="8"/>
        <v>0</v>
      </c>
    </row>
    <row r="56" spans="1:9" ht="18.75">
      <c r="A56" s="11">
        <f t="shared" si="11"/>
        <v>2056</v>
      </c>
      <c r="B56" s="46">
        <f t="shared" si="10"/>
        <v>4.0480379999999982E-2</v>
      </c>
      <c r="C56" s="15">
        <f t="shared" si="3"/>
        <v>37376.908912283165</v>
      </c>
      <c r="D56" s="19">
        <f t="shared" si="6"/>
        <v>0.13725858018484477</v>
      </c>
      <c r="E56" s="11"/>
      <c r="F56" s="18">
        <f t="shared" si="9"/>
        <v>0</v>
      </c>
      <c r="G56" s="36">
        <f t="shared" si="4"/>
        <v>5.5215610575978145E-2</v>
      </c>
      <c r="H56" s="19">
        <f>IF(D55&gt;F$10,H55-1/Input!H$38,1)</f>
        <v>-1.6000000000000003</v>
      </c>
      <c r="I56" s="19">
        <f t="shared" si="8"/>
        <v>0</v>
      </c>
    </row>
    <row r="57" spans="1:9" ht="18.75">
      <c r="A57" s="11">
        <f t="shared" si="11"/>
        <v>2057</v>
      </c>
      <c r="B57" s="46">
        <f t="shared" si="10"/>
        <v>4.0480379999999982E-2</v>
      </c>
      <c r="C57" s="15">
        <f t="shared" si="3"/>
        <v>38889.94038827777</v>
      </c>
      <c r="D57" s="19">
        <f t="shared" si="6"/>
        <v>0.13725858018484477</v>
      </c>
      <c r="E57" s="11"/>
      <c r="F57" s="18">
        <f t="shared" si="9"/>
        <v>0</v>
      </c>
      <c r="G57" s="36">
        <f t="shared" si="4"/>
        <v>5.5215610575978145E-2</v>
      </c>
      <c r="H57" s="19">
        <f>IF(D56&gt;F$10,H56-1/Input!H$38,1)</f>
        <v>-1.7000000000000004</v>
      </c>
      <c r="I57" s="19">
        <f t="shared" si="8"/>
        <v>0</v>
      </c>
    </row>
    <row r="58" spans="1:9" ht="18.75">
      <c r="A58" s="11">
        <f t="shared" si="11"/>
        <v>2058</v>
      </c>
      <c r="B58" s="46">
        <f t="shared" si="10"/>
        <v>4.0480379999999982E-2</v>
      </c>
      <c r="C58" s="15">
        <f t="shared" si="3"/>
        <v>40464.219953372602</v>
      </c>
      <c r="D58" s="19">
        <f t="shared" si="6"/>
        <v>0.13725858018484477</v>
      </c>
      <c r="E58" s="11"/>
      <c r="F58" s="18">
        <f t="shared" si="9"/>
        <v>0</v>
      </c>
      <c r="G58" s="36">
        <f t="shared" si="4"/>
        <v>5.5215610575978145E-2</v>
      </c>
      <c r="H58" s="19">
        <f>IF(D57&gt;F$10,H57-1/Input!H$38,1)</f>
        <v>-1.8000000000000005</v>
      </c>
      <c r="I58" s="19">
        <f t="shared" si="8"/>
        <v>0</v>
      </c>
    </row>
    <row r="59" spans="1:9" ht="18.75">
      <c r="A59" s="11">
        <f t="shared" si="11"/>
        <v>2059</v>
      </c>
      <c r="B59" s="46">
        <f t="shared" si="10"/>
        <v>4.0480379999999982E-2</v>
      </c>
      <c r="C59" s="15">
        <f t="shared" si="3"/>
        <v>42102.226953488709</v>
      </c>
      <c r="D59" s="19">
        <f t="shared" si="6"/>
        <v>0.13725858018484477</v>
      </c>
      <c r="E59" s="11"/>
      <c r="F59" s="18">
        <f t="shared" si="9"/>
        <v>0</v>
      </c>
      <c r="G59" s="36">
        <f t="shared" si="4"/>
        <v>5.5215610575978145E-2</v>
      </c>
      <c r="H59" s="19">
        <f>IF(D58&gt;F$10,H58-1/Input!H$38,1)</f>
        <v>-1.9000000000000006</v>
      </c>
      <c r="I59" s="19">
        <f t="shared" si="8"/>
        <v>0</v>
      </c>
    </row>
    <row r="60" spans="1:9" ht="18.75">
      <c r="A60" s="17">
        <f t="shared" si="11"/>
        <v>2060</v>
      </c>
      <c r="B60" s="46">
        <f t="shared" si="10"/>
        <v>4.0480379999999982E-2</v>
      </c>
      <c r="C60" s="15">
        <f t="shared" si="3"/>
        <v>43806.54109941217</v>
      </c>
      <c r="D60" s="19">
        <f t="shared" si="6"/>
        <v>0.13725858018484477</v>
      </c>
      <c r="E60" s="11"/>
      <c r="F60" s="18">
        <f t="shared" si="9"/>
        <v>0</v>
      </c>
      <c r="G60" s="36">
        <f t="shared" si="4"/>
        <v>5.5215610575978145E-2</v>
      </c>
      <c r="H60" s="19">
        <f>IF(D59&gt;F$10,H59-1/Input!H$38,1)</f>
        <v>-2.0000000000000004</v>
      </c>
      <c r="I60" s="19">
        <f t="shared" si="8"/>
        <v>0</v>
      </c>
    </row>
    <row r="61" spans="1:9" ht="18.75">
      <c r="A61" s="11">
        <f t="shared" si="11"/>
        <v>2061</v>
      </c>
      <c r="B61" s="46">
        <f t="shared" si="10"/>
        <v>4.0480379999999982E-2</v>
      </c>
      <c r="C61" s="15">
        <f t="shared" si="3"/>
        <v>45579.846529601993</v>
      </c>
      <c r="D61" s="19">
        <f t="shared" si="6"/>
        <v>0.13725858018484477</v>
      </c>
      <c r="E61" s="11"/>
      <c r="F61" s="18">
        <f t="shared" si="9"/>
        <v>0</v>
      </c>
      <c r="G61" s="36">
        <f t="shared" si="4"/>
        <v>5.5215610575978145E-2</v>
      </c>
      <c r="H61" s="19">
        <f>IF(D60&gt;F$10,H60-1/Input!H$38,1)</f>
        <v>-2.1000000000000005</v>
      </c>
      <c r="I61" s="19">
        <f t="shared" si="8"/>
        <v>0</v>
      </c>
    </row>
    <row r="62" spans="1:9" ht="18.75">
      <c r="A62" s="11">
        <f t="shared" si="11"/>
        <v>2062</v>
      </c>
      <c r="B62" s="46">
        <f t="shared" si="10"/>
        <v>4.0480379999999982E-2</v>
      </c>
      <c r="C62" s="15">
        <f t="shared" si="3"/>
        <v>47424.936037461965</v>
      </c>
      <c r="D62" s="19">
        <f t="shared" si="6"/>
        <v>0.13725858018484477</v>
      </c>
      <c r="E62" s="11"/>
      <c r="F62" s="18">
        <f t="shared" si="9"/>
        <v>0</v>
      </c>
      <c r="G62" s="36">
        <f t="shared" si="4"/>
        <v>5.5215610575978145E-2</v>
      </c>
      <c r="H62" s="19">
        <f>IF(D61&gt;F$10,H61-1/Input!H$38,1)</f>
        <v>-2.2000000000000006</v>
      </c>
      <c r="I62" s="19">
        <f t="shared" si="8"/>
        <v>0</v>
      </c>
    </row>
    <row r="63" spans="1:9" ht="18.75">
      <c r="A63" s="11">
        <f t="shared" si="11"/>
        <v>2063</v>
      </c>
      <c r="B63" s="46">
        <f t="shared" si="10"/>
        <v>4.0480379999999982E-2</v>
      </c>
      <c r="C63" s="15">
        <f t="shared" si="3"/>
        <v>49344.715469734118</v>
      </c>
      <c r="D63" s="19">
        <f t="shared" si="6"/>
        <v>0.13725858018484477</v>
      </c>
      <c r="E63" s="11"/>
      <c r="F63" s="18">
        <f t="shared" si="9"/>
        <v>0</v>
      </c>
      <c r="G63" s="36">
        <f t="shared" si="4"/>
        <v>5.5215610575978145E-2</v>
      </c>
      <c r="H63" s="19">
        <f>IF(D62&gt;F$10,H62-1/Input!H$38,1)</f>
        <v>-2.3000000000000007</v>
      </c>
      <c r="I63" s="19">
        <f t="shared" si="8"/>
        <v>0</v>
      </c>
    </row>
    <row r="64" spans="1:9" ht="18.75">
      <c r="A64" s="11">
        <f t="shared" si="11"/>
        <v>2064</v>
      </c>
      <c r="B64" s="46">
        <f t="shared" si="10"/>
        <v>4.0480379999999982E-2</v>
      </c>
      <c r="C64" s="15">
        <f t="shared" si="3"/>
        <v>51342.208302940831</v>
      </c>
      <c r="D64" s="19">
        <f t="shared" si="6"/>
        <v>0.13725858018484477</v>
      </c>
      <c r="E64" s="11"/>
      <c r="F64" s="18">
        <f t="shared" si="9"/>
        <v>0</v>
      </c>
      <c r="G64" s="36">
        <f t="shared" si="4"/>
        <v>5.5215610575978145E-2</v>
      </c>
      <c r="H64" s="19">
        <f>IF(D63&gt;F$10,H63-1/Input!H$38,1)</f>
        <v>-2.4000000000000008</v>
      </c>
      <c r="I64" s="19">
        <f t="shared" si="8"/>
        <v>0</v>
      </c>
    </row>
    <row r="65" spans="1:9" ht="18.75">
      <c r="A65" s="11">
        <f t="shared" si="11"/>
        <v>2065</v>
      </c>
      <c r="B65" s="46">
        <f t="shared" si="10"/>
        <v>4.0480379999999982E-2</v>
      </c>
      <c r="C65" s="15">
        <f t="shared" si="3"/>
        <v>53420.56040508303</v>
      </c>
      <c r="D65" s="19">
        <f t="shared" si="6"/>
        <v>0.13725858018484477</v>
      </c>
      <c r="E65" s="11"/>
      <c r="F65" s="18">
        <f t="shared" si="9"/>
        <v>0</v>
      </c>
      <c r="G65" s="36">
        <f t="shared" si="4"/>
        <v>5.5215610575978145E-2</v>
      </c>
      <c r="H65" s="19">
        <f>IF(D64&gt;F$10,H64-1/Input!H$38,1)</f>
        <v>-2.5000000000000009</v>
      </c>
      <c r="I65" s="19">
        <f t="shared" si="8"/>
        <v>0</v>
      </c>
    </row>
    <row r="66" spans="1:9" ht="18.75">
      <c r="A66" s="11">
        <f t="shared" si="11"/>
        <v>2066</v>
      </c>
      <c r="B66" s="46">
        <f t="shared" si="10"/>
        <v>4.0480379999999982E-2</v>
      </c>
      <c r="C66" s="15">
        <f t="shared" si="3"/>
        <v>55583.044990093746</v>
      </c>
      <c r="D66" s="19">
        <f t="shared" si="6"/>
        <v>0.13725858018484477</v>
      </c>
      <c r="E66" s="11"/>
      <c r="F66" s="18">
        <f t="shared" si="9"/>
        <v>0</v>
      </c>
      <c r="G66" s="36">
        <f t="shared" si="4"/>
        <v>5.5215610575978145E-2</v>
      </c>
      <c r="H66" s="19">
        <f>IF(D65&gt;F$10,H65-1/Input!H$38,1)</f>
        <v>-2.600000000000001</v>
      </c>
      <c r="I66" s="19">
        <f t="shared" si="8"/>
        <v>0</v>
      </c>
    </row>
    <row r="67" spans="1:9" ht="18.75">
      <c r="A67" s="11">
        <f t="shared" si="11"/>
        <v>2067</v>
      </c>
      <c r="B67" s="46">
        <f t="shared" si="10"/>
        <v>4.0480379999999982E-2</v>
      </c>
      <c r="C67" s="15">
        <f t="shared" si="3"/>
        <v>57833.067772849834</v>
      </c>
      <c r="D67" s="19">
        <f t="shared" si="6"/>
        <v>0.13725858018484477</v>
      </c>
      <c r="E67" s="11"/>
      <c r="F67" s="18">
        <f t="shared" si="9"/>
        <v>0</v>
      </c>
      <c r="G67" s="36">
        <f t="shared" si="4"/>
        <v>5.5215610575978145E-2</v>
      </c>
      <c r="H67" s="19">
        <f>IF(D66&gt;F$10,H66-1/Input!H$38,1)</f>
        <v>-2.7000000000000011</v>
      </c>
      <c r="I67" s="19">
        <f t="shared" si="8"/>
        <v>0</v>
      </c>
    </row>
    <row r="68" spans="1:9" ht="18.75">
      <c r="A68" s="11">
        <f t="shared" si="11"/>
        <v>2068</v>
      </c>
      <c r="B68" s="46">
        <f t="shared" si="10"/>
        <v>4.0480379999999982E-2</v>
      </c>
      <c r="C68" s="15">
        <f t="shared" si="3"/>
        <v>60174.172332860551</v>
      </c>
      <c r="D68" s="19">
        <f t="shared" si="6"/>
        <v>0.13725858018484477</v>
      </c>
      <c r="E68" s="11"/>
      <c r="F68" s="18">
        <f t="shared" si="9"/>
        <v>0</v>
      </c>
      <c r="G68" s="36">
        <f t="shared" si="4"/>
        <v>5.5215610575978145E-2</v>
      </c>
      <c r="H68" s="19">
        <f>IF(D67&gt;F$10,H67-1/Input!H$38,1)</f>
        <v>-2.8000000000000012</v>
      </c>
      <c r="I68" s="19">
        <f t="shared" si="8"/>
        <v>0</v>
      </c>
    </row>
    <row r="69" spans="1:9" ht="18.75">
      <c r="A69" s="11">
        <f t="shared" si="11"/>
        <v>2069</v>
      </c>
      <c r="B69" s="46">
        <f t="shared" si="10"/>
        <v>4.0480379999999982E-2</v>
      </c>
      <c r="C69" s="15">
        <f t="shared" si="3"/>
        <v>62610.045695080233</v>
      </c>
      <c r="D69" s="19">
        <f t="shared" si="6"/>
        <v>0.13725858018484477</v>
      </c>
      <c r="E69" s="11"/>
      <c r="F69" s="18">
        <f t="shared" si="9"/>
        <v>0</v>
      </c>
      <c r="G69" s="36">
        <f t="shared" si="4"/>
        <v>5.5215610575978145E-2</v>
      </c>
      <c r="H69" s="19">
        <f>IF(D68&gt;F$10,H68-1/Input!H$38,1)</f>
        <v>-2.9000000000000012</v>
      </c>
      <c r="I69" s="19">
        <f t="shared" si="8"/>
        <v>0</v>
      </c>
    </row>
    <row r="70" spans="1:9" ht="18.75">
      <c r="A70" s="17">
        <f t="shared" si="11"/>
        <v>2070</v>
      </c>
      <c r="B70" s="46">
        <f t="shared" si="10"/>
        <v>4.0480379999999982E-2</v>
      </c>
      <c r="C70" s="15">
        <f t="shared" si="3"/>
        <v>65144.524136634442</v>
      </c>
      <c r="D70" s="19">
        <f t="shared" si="6"/>
        <v>0.13725858018484477</v>
      </c>
      <c r="E70" s="11"/>
      <c r="F70" s="18">
        <f t="shared" si="9"/>
        <v>0</v>
      </c>
      <c r="G70" s="36">
        <f t="shared" si="4"/>
        <v>5.5215610575978145E-2</v>
      </c>
      <c r="H70" s="19">
        <f>IF(D69&gt;F$10,H69-1/Input!H$38,1)</f>
        <v>-3.0000000000000013</v>
      </c>
      <c r="I70" s="19">
        <f t="shared" si="8"/>
        <v>0</v>
      </c>
    </row>
    <row r="71" spans="1:9" ht="18.75">
      <c r="A71" s="11">
        <f t="shared" si="11"/>
        <v>2071</v>
      </c>
      <c r="B71" s="46">
        <f t="shared" si="10"/>
        <v>4.0480379999999982E-2</v>
      </c>
      <c r="C71" s="15">
        <f t="shared" si="3"/>
        <v>67781.59922860458</v>
      </c>
      <c r="D71" s="19">
        <f t="shared" si="6"/>
        <v>0.13725858018484477</v>
      </c>
      <c r="E71" s="11"/>
      <c r="F71" s="18">
        <f t="shared" si="9"/>
        <v>0</v>
      </c>
      <c r="G71" s="36">
        <f t="shared" si="4"/>
        <v>5.5215610575978145E-2</v>
      </c>
      <c r="H71" s="19">
        <f>IF(D70&gt;F$10,H70-1/Input!H$38,1)</f>
        <v>-3.1000000000000014</v>
      </c>
      <c r="I71" s="19">
        <f t="shared" si="8"/>
        <v>0</v>
      </c>
    </row>
    <row r="72" spans="1:9" ht="18.75">
      <c r="A72" s="11">
        <f t="shared" si="11"/>
        <v>2072</v>
      </c>
      <c r="B72" s="46">
        <f t="shared" si="10"/>
        <v>4.0480379999999982E-2</v>
      </c>
      <c r="C72" s="15">
        <f t="shared" si="3"/>
        <v>70525.424122386205</v>
      </c>
      <c r="D72" s="19">
        <f t="shared" si="6"/>
        <v>0.13725858018484477</v>
      </c>
      <c r="E72" s="11"/>
      <c r="F72" s="18">
        <f t="shared" si="9"/>
        <v>0</v>
      </c>
      <c r="G72" s="36">
        <f t="shared" si="4"/>
        <v>5.5215610575978145E-2</v>
      </c>
      <c r="H72" s="19">
        <f>IF(D71&gt;F$10,H71-1/Input!H$38,1)</f>
        <v>-3.2000000000000015</v>
      </c>
      <c r="I72" s="19">
        <f t="shared" si="8"/>
        <v>0</v>
      </c>
    </row>
    <row r="73" spans="1:9" ht="18.75">
      <c r="A73" s="11">
        <f t="shared" si="11"/>
        <v>2073</v>
      </c>
      <c r="B73" s="46">
        <f t="shared" si="10"/>
        <v>4.0480379999999982E-2</v>
      </c>
      <c r="C73" s="15">
        <f t="shared" si="3"/>
        <v>73380.320090521564</v>
      </c>
      <c r="D73" s="19">
        <f t="shared" si="6"/>
        <v>0.13725858018484477</v>
      </c>
      <c r="E73" s="11"/>
      <c r="F73" s="18">
        <f t="shared" si="9"/>
        <v>0</v>
      </c>
      <c r="G73" s="36">
        <f t="shared" si="4"/>
        <v>5.5215610575978145E-2</v>
      </c>
      <c r="H73" s="19">
        <f>IF(D72&gt;F$10,H72-1/Input!H$38,1)</f>
        <v>-3.3000000000000016</v>
      </c>
      <c r="I73" s="19">
        <f t="shared" si="8"/>
        <v>0</v>
      </c>
    </row>
    <row r="74" spans="1:9" ht="18.75">
      <c r="A74" s="11">
        <f t="shared" si="11"/>
        <v>2074</v>
      </c>
      <c r="B74" s="46">
        <f t="shared" si="10"/>
        <v>4.0480379999999982E-2</v>
      </c>
      <c r="C74" s="15">
        <f t="shared" si="3"/>
        <v>76350.783332307503</v>
      </c>
      <c r="D74" s="19">
        <f t="shared" si="6"/>
        <v>0.13725858018484477</v>
      </c>
      <c r="E74" s="11"/>
      <c r="F74" s="18">
        <f t="shared" si="9"/>
        <v>0</v>
      </c>
      <c r="G74" s="36">
        <f t="shared" si="4"/>
        <v>5.5215610575978145E-2</v>
      </c>
      <c r="H74" s="19">
        <f>IF(D73&gt;F$10,H73-1/Input!H$38,1)</f>
        <v>-3.4000000000000017</v>
      </c>
      <c r="I74" s="19">
        <f t="shared" si="8"/>
        <v>0</v>
      </c>
    </row>
    <row r="75" spans="1:9" ht="18.75">
      <c r="A75" s="17">
        <f t="shared" si="11"/>
        <v>2075</v>
      </c>
      <c r="B75" s="46">
        <f t="shared" si="10"/>
        <v>4.0480379999999982E-2</v>
      </c>
      <c r="C75" s="15">
        <f t="shared" si="3"/>
        <v>79441.492054896982</v>
      </c>
      <c r="D75" s="19">
        <f t="shared" si="6"/>
        <v>0.13725858018484477</v>
      </c>
      <c r="E75" s="11"/>
      <c r="F75" s="18">
        <f t="shared" si="9"/>
        <v>0</v>
      </c>
      <c r="G75" s="36">
        <f t="shared" si="4"/>
        <v>5.5215610575978145E-2</v>
      </c>
      <c r="H75" s="19">
        <f>IF(D74&gt;F$10,H74-1/Input!H$38,1)</f>
        <v>-3.5000000000000018</v>
      </c>
      <c r="I75" s="19">
        <f t="shared" si="8"/>
        <v>0</v>
      </c>
    </row>
    <row r="76" spans="1:9" ht="18.75">
      <c r="A76" s="17">
        <f t="shared" si="11"/>
        <v>2076</v>
      </c>
      <c r="B76" s="46">
        <f t="shared" ref="B76:B88" si="12">(1+$F$6)*(1+$F$7)*(1+F76)-1</f>
        <v>4.0480379999999982E-2</v>
      </c>
      <c r="C76" s="15">
        <f t="shared" si="3"/>
        <v>82657.313841046198</v>
      </c>
      <c r="D76" s="19">
        <f t="shared" ref="D76:D88" si="13">D75*(1+B76)/((1+$F$7)*(1+$F$6))</f>
        <v>0.13725858018484477</v>
      </c>
      <c r="E76" s="11"/>
      <c r="F76" s="18">
        <f t="shared" si="9"/>
        <v>0</v>
      </c>
      <c r="G76" s="36">
        <f t="shared" si="4"/>
        <v>5.5215610575978145E-2</v>
      </c>
      <c r="H76" s="19">
        <f>IF(D75&gt;F$10,H75-1/Input!H$38,1)</f>
        <v>-3.6000000000000019</v>
      </c>
      <c r="I76" s="19">
        <f t="shared" si="8"/>
        <v>0</v>
      </c>
    </row>
    <row r="77" spans="1:9" ht="18.75">
      <c r="A77" s="17">
        <f t="shared" si="11"/>
        <v>2077</v>
      </c>
      <c r="B77" s="46">
        <f t="shared" si="12"/>
        <v>4.0480379999999982E-2</v>
      </c>
      <c r="C77" s="15">
        <f t="shared" si="3"/>
        <v>86003.313315111009</v>
      </c>
      <c r="D77" s="19">
        <f t="shared" si="13"/>
        <v>0.13725858018484477</v>
      </c>
      <c r="E77" s="11"/>
      <c r="F77" s="18">
        <f t="shared" si="9"/>
        <v>0</v>
      </c>
      <c r="G77" s="36">
        <f t="shared" si="4"/>
        <v>5.5215610575978145E-2</v>
      </c>
      <c r="H77" s="19">
        <f>IF(D76&gt;F$10,H76-1/Input!H$38,1)</f>
        <v>-3.700000000000002</v>
      </c>
      <c r="I77" s="19">
        <f t="shared" si="8"/>
        <v>0</v>
      </c>
    </row>
    <row r="78" spans="1:9" ht="18.75">
      <c r="A78" s="17">
        <f t="shared" si="11"/>
        <v>2078</v>
      </c>
      <c r="B78" s="46">
        <f t="shared" si="12"/>
        <v>4.0480379999999982E-2</v>
      </c>
      <c r="C78" s="15">
        <f t="shared" si="3"/>
        <v>89484.760119365761</v>
      </c>
      <c r="D78" s="19">
        <f t="shared" si="13"/>
        <v>0.13725858018484477</v>
      </c>
      <c r="E78" s="11"/>
      <c r="F78" s="18">
        <f t="shared" si="9"/>
        <v>0</v>
      </c>
      <c r="G78" s="36">
        <f t="shared" si="4"/>
        <v>5.5215610575978145E-2</v>
      </c>
      <c r="H78" s="19">
        <f>IF(D77&gt;F$10,H77-1/Input!H$38,1)</f>
        <v>-3.800000000000002</v>
      </c>
      <c r="I78" s="19">
        <f t="shared" si="8"/>
        <v>0</v>
      </c>
    </row>
    <row r="79" spans="1:9" ht="18.75">
      <c r="A79" s="17">
        <f t="shared" si="11"/>
        <v>2079</v>
      </c>
      <c r="B79" s="46">
        <f t="shared" si="12"/>
        <v>4.0480379999999982E-2</v>
      </c>
      <c r="C79" s="15">
        <f t="shared" si="3"/>
        <v>93107.13721320653</v>
      </c>
      <c r="D79" s="19">
        <f t="shared" si="13"/>
        <v>0.13725858018484477</v>
      </c>
      <c r="E79" s="11"/>
      <c r="F79" s="18">
        <f t="shared" si="9"/>
        <v>0</v>
      </c>
      <c r="G79" s="36">
        <f t="shared" si="4"/>
        <v>5.5215610575978145E-2</v>
      </c>
      <c r="H79" s="19">
        <f>IF(D78&gt;F$10,H78-1/Input!H$38,1)</f>
        <v>-3.9000000000000021</v>
      </c>
      <c r="I79" s="19">
        <f t="shared" si="8"/>
        <v>0</v>
      </c>
    </row>
    <row r="80" spans="1:9" ht="18.75">
      <c r="A80" s="17">
        <f t="shared" si="11"/>
        <v>2080</v>
      </c>
      <c r="B80" s="46">
        <f t="shared" si="12"/>
        <v>4.0480379999999982E-2</v>
      </c>
      <c r="C80" s="15">
        <f t="shared" ref="C80:C90" si="14">C79*(1+B80)</f>
        <v>96876.149508309274</v>
      </c>
      <c r="D80" s="19">
        <f t="shared" si="13"/>
        <v>0.13725858018484477</v>
      </c>
      <c r="E80" s="11"/>
      <c r="F80" s="18">
        <f t="shared" si="9"/>
        <v>0</v>
      </c>
      <c r="G80" s="36">
        <f t="shared" ref="G80:G90" si="15">IF(D79&gt;F$10,(D79-F$10)/F$10,0)</f>
        <v>5.5215610575978145E-2</v>
      </c>
      <c r="H80" s="19">
        <f>IF(D79&gt;F$10,H79-1/Input!H$38,1)</f>
        <v>-4.0000000000000018</v>
      </c>
      <c r="I80" s="19">
        <f t="shared" si="8"/>
        <v>0</v>
      </c>
    </row>
    <row r="81" spans="1:9" ht="18.75">
      <c r="A81" s="17">
        <f t="shared" si="11"/>
        <v>2081</v>
      </c>
      <c r="B81" s="46">
        <f t="shared" si="12"/>
        <v>4.0480379999999982E-2</v>
      </c>
      <c r="C81" s="15">
        <f t="shared" si="14"/>
        <v>100797.73285334244</v>
      </c>
      <c r="D81" s="19">
        <f t="shared" si="13"/>
        <v>0.13725858018484477</v>
      </c>
      <c r="E81" s="11"/>
      <c r="F81" s="18">
        <f t="shared" si="9"/>
        <v>0</v>
      </c>
      <c r="G81" s="36">
        <f t="shared" si="15"/>
        <v>5.5215610575978145E-2</v>
      </c>
      <c r="H81" s="19">
        <f>IF(D80&gt;F$10,H80-1/Input!H$38,1)</f>
        <v>-4.1000000000000014</v>
      </c>
      <c r="I81" s="19">
        <f t="shared" si="8"/>
        <v>0</v>
      </c>
    </row>
    <row r="82" spans="1:9" ht="18.75">
      <c r="A82" s="17">
        <f t="shared" si="11"/>
        <v>2082</v>
      </c>
      <c r="B82" s="46">
        <f t="shared" si="12"/>
        <v>4.0480379999999982E-2</v>
      </c>
      <c r="C82" s="15">
        <f t="shared" si="14"/>
        <v>104878.06338238422</v>
      </c>
      <c r="D82" s="19">
        <f t="shared" si="13"/>
        <v>0.13725858018484477</v>
      </c>
      <c r="E82" s="11"/>
      <c r="F82" s="18">
        <f t="shared" si="9"/>
        <v>0</v>
      </c>
      <c r="G82" s="36">
        <f t="shared" si="15"/>
        <v>5.5215610575978145E-2</v>
      </c>
      <c r="H82" s="19">
        <f>IF(D81&gt;F$10,H81-1/Input!H$38,1)</f>
        <v>-4.2000000000000011</v>
      </c>
      <c r="I82" s="19">
        <f t="shared" si="8"/>
        <v>0</v>
      </c>
    </row>
    <row r="83" spans="1:9" ht="18.75">
      <c r="A83" s="17">
        <f t="shared" si="11"/>
        <v>2083</v>
      </c>
      <c r="B83" s="46">
        <f t="shared" si="12"/>
        <v>4.0480379999999982E-2</v>
      </c>
      <c r="C83" s="15">
        <f t="shared" si="14"/>
        <v>109123.56724176722</v>
      </c>
      <c r="D83" s="19">
        <f t="shared" si="13"/>
        <v>0.13725858018484477</v>
      </c>
      <c r="E83" s="11"/>
      <c r="F83" s="18">
        <f t="shared" si="9"/>
        <v>0</v>
      </c>
      <c r="G83" s="36">
        <f t="shared" si="15"/>
        <v>5.5215610575978145E-2</v>
      </c>
      <c r="H83" s="19">
        <f>IF(D82&gt;F$10,H82-1/Input!H$38,1)</f>
        <v>-4.3000000000000007</v>
      </c>
      <c r="I83" s="19">
        <f t="shared" si="8"/>
        <v>0</v>
      </c>
    </row>
    <row r="84" spans="1:9" ht="18.75">
      <c r="A84" s="17">
        <f t="shared" si="11"/>
        <v>2084</v>
      </c>
      <c r="B84" s="46">
        <f t="shared" si="12"/>
        <v>4.0480379999999982E-2</v>
      </c>
      <c r="C84" s="15">
        <f t="shared" si="14"/>
        <v>113540.93071066951</v>
      </c>
      <c r="D84" s="19">
        <f t="shared" si="13"/>
        <v>0.13725858018484477</v>
      </c>
      <c r="E84" s="11"/>
      <c r="F84" s="18">
        <f t="shared" si="9"/>
        <v>0</v>
      </c>
      <c r="G84" s="36">
        <f t="shared" si="15"/>
        <v>5.5215610575978145E-2</v>
      </c>
      <c r="H84" s="19">
        <f>IF(D83&gt;F$10,H83-1/Input!H$38,1)</f>
        <v>-4.4000000000000004</v>
      </c>
      <c r="I84" s="19">
        <f t="shared" si="8"/>
        <v>0</v>
      </c>
    </row>
    <row r="85" spans="1:9" ht="18.75">
      <c r="A85" s="17">
        <f t="shared" si="11"/>
        <v>2085</v>
      </c>
      <c r="B85" s="46">
        <f t="shared" si="12"/>
        <v>4.0480379999999982E-2</v>
      </c>
      <c r="C85" s="15">
        <f t="shared" si="14"/>
        <v>118137.11073139108</v>
      </c>
      <c r="D85" s="19">
        <f t="shared" si="13"/>
        <v>0.13725858018484477</v>
      </c>
      <c r="E85" s="11"/>
      <c r="F85" s="18">
        <f t="shared" si="9"/>
        <v>0</v>
      </c>
      <c r="G85" s="36">
        <f t="shared" si="15"/>
        <v>5.5215610575978145E-2</v>
      </c>
      <c r="H85" s="19">
        <f>IF(D84&gt;F$10,H84-1/Input!H$38,1)</f>
        <v>-4.5</v>
      </c>
      <c r="I85" s="19">
        <f t="shared" si="8"/>
        <v>0</v>
      </c>
    </row>
    <row r="86" spans="1:9" ht="18.75">
      <c r="A86" s="17">
        <f t="shared" si="11"/>
        <v>2086</v>
      </c>
      <c r="B86" s="46">
        <f t="shared" si="12"/>
        <v>4.0480379999999982E-2</v>
      </c>
      <c r="C86" s="15">
        <f t="shared" si="14"/>
        <v>122919.34586589986</v>
      </c>
      <c r="D86" s="19">
        <f t="shared" si="13"/>
        <v>0.13725858018484477</v>
      </c>
      <c r="E86" s="11"/>
      <c r="F86" s="18">
        <f t="shared" si="9"/>
        <v>0</v>
      </c>
      <c r="G86" s="36">
        <f t="shared" si="15"/>
        <v>5.5215610575978145E-2</v>
      </c>
      <c r="H86" s="19">
        <f>IF(D85&gt;F$10,H85-1/Input!H$38,1)</f>
        <v>-4.5999999999999996</v>
      </c>
      <c r="I86" s="19">
        <f t="shared" si="8"/>
        <v>0</v>
      </c>
    </row>
    <row r="87" spans="1:9" ht="18.75">
      <c r="A87" s="17">
        <f t="shared" si="11"/>
        <v>2087</v>
      </c>
      <c r="B87" s="46">
        <f t="shared" si="12"/>
        <v>4.0480379999999982E-2</v>
      </c>
      <c r="C87" s="15">
        <f t="shared" si="14"/>
        <v>127895.16769590291</v>
      </c>
      <c r="D87" s="19">
        <f t="shared" si="13"/>
        <v>0.13725858018484477</v>
      </c>
      <c r="E87" s="11"/>
      <c r="F87" s="18">
        <f t="shared" si="9"/>
        <v>0</v>
      </c>
      <c r="G87" s="36">
        <f t="shared" si="15"/>
        <v>5.5215610575978145E-2</v>
      </c>
      <c r="H87" s="19">
        <f>IF(D86&gt;F$10,H86-1/Input!H$38,1)</f>
        <v>-4.6999999999999993</v>
      </c>
      <c r="I87" s="19">
        <f t="shared" si="8"/>
        <v>0</v>
      </c>
    </row>
    <row r="88" spans="1:9" ht="18.75">
      <c r="A88" s="17">
        <f t="shared" si="11"/>
        <v>2088</v>
      </c>
      <c r="B88" s="46">
        <f t="shared" si="12"/>
        <v>4.0480379999999982E-2</v>
      </c>
      <c r="C88" s="15">
        <f t="shared" si="14"/>
        <v>133072.41268439678</v>
      </c>
      <c r="D88" s="19">
        <f t="shared" si="13"/>
        <v>0.13725858018484477</v>
      </c>
      <c r="E88" s="11"/>
      <c r="F88" s="18">
        <f t="shared" si="9"/>
        <v>0</v>
      </c>
      <c r="G88" s="36">
        <f t="shared" si="15"/>
        <v>5.5215610575978145E-2</v>
      </c>
      <c r="H88" s="19">
        <f>IF(D87&gt;F$10,H87-1/Input!H$38,1)</f>
        <v>-4.7999999999999989</v>
      </c>
      <c r="I88" s="19">
        <f t="shared" si="8"/>
        <v>0</v>
      </c>
    </row>
    <row r="89" spans="1:9" ht="18.75">
      <c r="A89" s="17">
        <f t="shared" si="11"/>
        <v>2089</v>
      </c>
      <c r="B89" s="46">
        <f>(1+$F$6)*(1+$F$7)*(1+F89)-1</f>
        <v>4.0480379999999982E-2</v>
      </c>
      <c r="C89" s="15">
        <f t="shared" si="14"/>
        <v>138459.23451737798</v>
      </c>
      <c r="D89" s="19">
        <f>D88*(1+B89)/((1+$F$7)*(1+$F$6))</f>
        <v>0.13725858018484477</v>
      </c>
      <c r="E89" s="11"/>
      <c r="F89" s="18">
        <f t="shared" si="9"/>
        <v>0</v>
      </c>
      <c r="G89" s="36">
        <f t="shared" si="15"/>
        <v>5.5215610575978145E-2</v>
      </c>
      <c r="H89" s="19">
        <f>IF(D88&gt;F$10,H88-1/Input!H$38,1)</f>
        <v>-4.8999999999999986</v>
      </c>
      <c r="I89" s="19">
        <f t="shared" si="8"/>
        <v>0</v>
      </c>
    </row>
    <row r="90" spans="1:9" ht="18.75">
      <c r="A90" s="17">
        <f t="shared" si="11"/>
        <v>2090</v>
      </c>
      <c r="B90" s="46">
        <f>(1+$F$6)*(1+$F$7)*(1+F90)-1</f>
        <v>4.0480379999999982E-2</v>
      </c>
      <c r="C90" s="15">
        <f t="shared" si="14"/>
        <v>144064.11694515054</v>
      </c>
      <c r="D90" s="19">
        <f>D89*(1+B90)/((1+$F$7)*(1+$F$6))</f>
        <v>0.13725858018484477</v>
      </c>
      <c r="E90" s="11"/>
      <c r="F90" s="18">
        <f t="shared" si="9"/>
        <v>0</v>
      </c>
      <c r="G90" s="36">
        <f t="shared" si="15"/>
        <v>5.5215610575978145E-2</v>
      </c>
      <c r="H90" s="19">
        <f>IF(D89&gt;F$10,H89-1/Input!H$38,1)</f>
        <v>-4.9999999999999982</v>
      </c>
      <c r="I90" s="19">
        <f t="shared" ref="I90" si="16">IF(H90&lt;=0,0,1)</f>
        <v>0</v>
      </c>
    </row>
    <row r="91" spans="1:9" ht="18.75">
      <c r="C91" s="15"/>
    </row>
  </sheetData>
  <sheetProtection algorithmName="SHA-512" hashValue="7NfRoL6OWZBFp69ouRjDf3a564zA3ll7mV9+s4PU8loK8aruWqGiymG5eQ9mZUsjHQsd221gwZqJKOhvXBCH3g==" saltValue="3ZPnA4c3QAFv6+SBnKMtgA==" spinCount="100000" sheet="1" objects="1" scenarios="1"/>
  <mergeCells count="1">
    <mergeCell ref="E14: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heetViews>
  <sheetFormatPr defaultColWidth="9.140625" defaultRowHeight="15"/>
  <cols>
    <col min="1" max="1" width="9.140625" style="204"/>
    <col min="2" max="2" width="13.28515625" style="204" customWidth="1"/>
    <col min="3" max="3" width="11.140625" style="204" customWidth="1"/>
    <col min="4" max="4" width="14.42578125" style="204" customWidth="1"/>
    <col min="5" max="5" width="25.85546875" style="204" customWidth="1"/>
    <col min="6" max="6" width="11.85546875" style="204" customWidth="1"/>
    <col min="7" max="7" width="10.140625" style="204" customWidth="1"/>
    <col min="8" max="16384" width="9.140625" style="204"/>
  </cols>
  <sheetData>
    <row r="1" spans="1:8" ht="15.75">
      <c r="A1" s="208" t="s">
        <v>326</v>
      </c>
      <c r="B1" s="218"/>
      <c r="C1" s="218"/>
    </row>
    <row r="2" spans="1:8" ht="15.75">
      <c r="A2" s="342" t="s">
        <v>327</v>
      </c>
    </row>
    <row r="4" spans="1:8" ht="15.75" thickBot="1"/>
    <row r="5" spans="1:8" ht="26.25">
      <c r="A5" s="219" t="s">
        <v>299</v>
      </c>
      <c r="B5" s="220" t="s">
        <v>3</v>
      </c>
      <c r="C5" s="221"/>
      <c r="D5" s="222" t="s">
        <v>301</v>
      </c>
      <c r="E5" s="221"/>
      <c r="F5" s="199" t="s">
        <v>29</v>
      </c>
      <c r="G5" s="221"/>
      <c r="H5" s="200" t="s">
        <v>3</v>
      </c>
    </row>
    <row r="6" spans="1:8" ht="44.25" customHeight="1">
      <c r="A6" s="223">
        <v>2014</v>
      </c>
      <c r="B6" s="224">
        <v>0.01</v>
      </c>
      <c r="C6" s="225"/>
      <c r="D6" s="225">
        <f>'P Matrix'!B14</f>
        <v>0.01</v>
      </c>
      <c r="E6" s="225"/>
      <c r="F6" s="226">
        <f>'P Matrix'!D14</f>
        <v>0.11</v>
      </c>
      <c r="G6" s="347" t="s">
        <v>306</v>
      </c>
      <c r="H6" s="227">
        <v>0.11</v>
      </c>
    </row>
    <row r="7" spans="1:8">
      <c r="A7" s="228">
        <v>2015</v>
      </c>
      <c r="B7" s="229">
        <v>0.04</v>
      </c>
      <c r="C7" s="230"/>
      <c r="D7" s="231">
        <f>'P Matrix'!B15</f>
        <v>0.04</v>
      </c>
      <c r="E7" s="232" t="s">
        <v>300</v>
      </c>
      <c r="F7" s="233">
        <f>'P Matrix'!D15</f>
        <v>0.11133333333333334</v>
      </c>
      <c r="G7" s="225"/>
      <c r="H7" s="227">
        <v>0.11133333333333334</v>
      </c>
    </row>
    <row r="8" spans="1:8">
      <c r="A8" s="223">
        <v>2016</v>
      </c>
      <c r="B8" s="224">
        <v>4.2000000000000003E-2</v>
      </c>
      <c r="C8" s="234"/>
      <c r="D8" s="235">
        <f>'P Matrix'!B16</f>
        <v>4.2000000000000003E-2</v>
      </c>
      <c r="E8" s="453" t="s">
        <v>305</v>
      </c>
      <c r="F8" s="233">
        <f>'P Matrix'!D16</f>
        <v>0.11266666666666666</v>
      </c>
      <c r="G8" s="225"/>
      <c r="H8" s="227">
        <v>0.11266666666666666</v>
      </c>
    </row>
    <row r="9" spans="1:8">
      <c r="A9" s="223">
        <v>2017</v>
      </c>
      <c r="B9" s="224">
        <v>4.2000000000000003E-2</v>
      </c>
      <c r="C9" s="234"/>
      <c r="D9" s="235">
        <f>'P Matrix'!B17</f>
        <v>4.2000000000000003E-2</v>
      </c>
      <c r="E9" s="453"/>
      <c r="F9" s="233">
        <f>'P Matrix'!D17</f>
        <v>0.11399999999999999</v>
      </c>
      <c r="G9" s="225"/>
      <c r="H9" s="227">
        <v>0.11399999999999999</v>
      </c>
    </row>
    <row r="10" spans="1:8">
      <c r="A10" s="223">
        <v>2018</v>
      </c>
      <c r="B10" s="224">
        <v>0.04</v>
      </c>
      <c r="C10" s="234"/>
      <c r="D10" s="235">
        <f>'P Matrix'!B18</f>
        <v>0.04</v>
      </c>
      <c r="E10" s="453"/>
      <c r="F10" s="233">
        <f>'P Matrix'!D18</f>
        <v>0.11533333333333333</v>
      </c>
      <c r="G10" s="225"/>
      <c r="H10" s="227">
        <v>0.11533333333333333</v>
      </c>
    </row>
    <row r="11" spans="1:8" ht="15.75" thickBot="1">
      <c r="A11" s="236">
        <v>2019</v>
      </c>
      <c r="B11" s="237">
        <v>0.04</v>
      </c>
      <c r="C11" s="238"/>
      <c r="D11" s="239">
        <f>'P Matrix'!B19</f>
        <v>0.04</v>
      </c>
      <c r="E11" s="454"/>
      <c r="F11" s="233">
        <f>'P Matrix'!D19</f>
        <v>0.11666666666666667</v>
      </c>
      <c r="G11" s="225"/>
      <c r="H11" s="227">
        <v>0.11666666666666667</v>
      </c>
    </row>
    <row r="12" spans="1:8" ht="15.75" thickTop="1">
      <c r="A12" s="223">
        <v>2020</v>
      </c>
      <c r="B12" s="224">
        <v>4.2161024093333339E-2</v>
      </c>
      <c r="C12" s="225"/>
      <c r="D12" s="235">
        <f>'P Matrix'!B20</f>
        <v>4.2161024093333339E-2</v>
      </c>
      <c r="E12" s="455" t="s">
        <v>302</v>
      </c>
      <c r="F12" s="233">
        <f>'P Matrix'!D20</f>
        <v>0.11799999999999999</v>
      </c>
      <c r="G12" s="225"/>
      <c r="H12" s="227">
        <v>0.11799999999999999</v>
      </c>
    </row>
    <row r="13" spans="1:8">
      <c r="A13" s="223">
        <v>2021</v>
      </c>
      <c r="B13" s="224">
        <v>4.4322048186666678E-2</v>
      </c>
      <c r="C13" s="225"/>
      <c r="D13" s="235">
        <f>'P Matrix'!B21</f>
        <v>4.4322048186666678E-2</v>
      </c>
      <c r="E13" s="455"/>
      <c r="F13" s="233">
        <f>'P Matrix'!D21</f>
        <v>0.11843568034029307</v>
      </c>
      <c r="G13" s="225"/>
      <c r="H13" s="227">
        <v>0.11843568034029307</v>
      </c>
    </row>
    <row r="14" spans="1:8">
      <c r="A14" s="223">
        <v>2022</v>
      </c>
      <c r="B14" s="224">
        <v>4.6483072280000023E-2</v>
      </c>
      <c r="C14" s="225"/>
      <c r="D14" s="235">
        <f>'P Matrix'!B22</f>
        <v>4.6483072280000023E-2</v>
      </c>
      <c r="E14" s="455"/>
      <c r="F14" s="233">
        <f>'P Matrix'!D22</f>
        <v>0.11911895410279807</v>
      </c>
      <c r="G14" s="225"/>
      <c r="H14" s="227">
        <v>0.11911895410279807</v>
      </c>
    </row>
    <row r="15" spans="1:8">
      <c r="A15" s="223">
        <v>2023</v>
      </c>
      <c r="B15" s="224">
        <v>4.8644096373333362E-2</v>
      </c>
      <c r="C15" s="225"/>
      <c r="D15" s="235">
        <f>'P Matrix'!B23</f>
        <v>4.8644096373333362E-2</v>
      </c>
      <c r="E15" s="455"/>
      <c r="F15" s="233">
        <f>'P Matrix'!D23</f>
        <v>0.12005357370224057</v>
      </c>
      <c r="G15" s="225"/>
      <c r="H15" s="227">
        <v>0.12005357370224057</v>
      </c>
    </row>
    <row r="16" spans="1:8" ht="15.75" thickBot="1">
      <c r="A16" s="236">
        <v>2024</v>
      </c>
      <c r="B16" s="237">
        <v>5.0805120466666701E-2</v>
      </c>
      <c r="C16" s="240"/>
      <c r="D16" s="239">
        <f>'P Matrix'!B24</f>
        <v>5.0805120466666701E-2</v>
      </c>
      <c r="E16" s="456"/>
      <c r="F16" s="233">
        <f>'P Matrix'!D24</f>
        <v>0.12124487150506072</v>
      </c>
      <c r="G16" s="225"/>
      <c r="H16" s="227">
        <v>0.12124487150506072</v>
      </c>
    </row>
    <row r="17" spans="1:8" ht="15.75" thickTop="1">
      <c r="A17" s="223">
        <v>2025</v>
      </c>
      <c r="B17" s="224">
        <v>5.2966144560000039E-2</v>
      </c>
      <c r="C17" s="225"/>
      <c r="D17" s="235">
        <f>'P Matrix'!B25</f>
        <v>5.2966144560000039E-2</v>
      </c>
      <c r="E17" s="241" t="s">
        <v>303</v>
      </c>
      <c r="F17" s="233">
        <f>'P Matrix'!D25</f>
        <v>0.12269980996312146</v>
      </c>
      <c r="G17" s="225"/>
      <c r="H17" s="227">
        <v>0.12269980996312146</v>
      </c>
    </row>
    <row r="18" spans="1:8">
      <c r="A18" s="223">
        <v>2026</v>
      </c>
      <c r="B18" s="224">
        <v>5.2966144560000039E-2</v>
      </c>
      <c r="C18" s="225"/>
      <c r="D18" s="235">
        <f>'P Matrix'!B26</f>
        <v>5.2966144560000039E-2</v>
      </c>
      <c r="E18" s="198" t="s">
        <v>304</v>
      </c>
      <c r="F18" s="233">
        <f>'P Matrix'!D26</f>
        <v>0.12417220768267892</v>
      </c>
      <c r="G18" s="225"/>
      <c r="H18" s="227">
        <v>0.12417220768267892</v>
      </c>
    </row>
    <row r="19" spans="1:8">
      <c r="A19" s="223">
        <v>2027</v>
      </c>
      <c r="B19" s="224">
        <v>5.2966144560000039E-2</v>
      </c>
      <c r="C19" s="225"/>
      <c r="D19" s="235">
        <f>'P Matrix'!B27</f>
        <v>5.2966144560000039E-2</v>
      </c>
      <c r="E19" s="198" t="s">
        <v>304</v>
      </c>
      <c r="F19" s="233">
        <f>'P Matrix'!D27</f>
        <v>0.12566227417487108</v>
      </c>
      <c r="G19" s="225"/>
      <c r="H19" s="227">
        <v>0.12566227417487108</v>
      </c>
    </row>
    <row r="20" spans="1:8">
      <c r="A20" s="223">
        <v>2028</v>
      </c>
      <c r="B20" s="224">
        <v>5.2966144560000039E-2</v>
      </c>
      <c r="C20" s="225"/>
      <c r="D20" s="235">
        <f>'P Matrix'!B28</f>
        <v>5.2966144560000039E-2</v>
      </c>
      <c r="E20" s="198" t="s">
        <v>304</v>
      </c>
      <c r="F20" s="233">
        <f>'P Matrix'!D28</f>
        <v>0.12717022146496956</v>
      </c>
      <c r="G20" s="225"/>
      <c r="H20" s="227">
        <v>0.12717022146496956</v>
      </c>
    </row>
    <row r="21" spans="1:8">
      <c r="A21" s="223">
        <v>2029</v>
      </c>
      <c r="B21" s="224">
        <v>5.2966144560000039E-2</v>
      </c>
      <c r="C21" s="225"/>
      <c r="D21" s="235">
        <f>'P Matrix'!B29</f>
        <v>5.2966144560000039E-2</v>
      </c>
      <c r="E21" s="198" t="s">
        <v>304</v>
      </c>
      <c r="F21" s="233">
        <f>'P Matrix'!D29</f>
        <v>0.1286962641225492</v>
      </c>
      <c r="G21" s="225"/>
      <c r="H21" s="227">
        <v>0.1286962641225492</v>
      </c>
    </row>
    <row r="22" spans="1:8">
      <c r="A22" s="223">
        <v>2030</v>
      </c>
      <c r="B22" s="224">
        <v>5.2966144560000039E-2</v>
      </c>
      <c r="C22" s="225"/>
      <c r="D22" s="235">
        <f>'P Matrix'!B30</f>
        <v>5.2966144560000039E-2</v>
      </c>
      <c r="E22" s="198" t="s">
        <v>304</v>
      </c>
      <c r="F22" s="233">
        <f>'P Matrix'!D30</f>
        <v>0.13024061929201977</v>
      </c>
      <c r="G22" s="225"/>
      <c r="H22" s="227">
        <v>0.13024061929201977</v>
      </c>
    </row>
    <row r="23" spans="1:8">
      <c r="A23" s="223">
        <v>2031</v>
      </c>
      <c r="B23" s="224">
        <v>5.17033757944243E-2</v>
      </c>
      <c r="C23" s="225"/>
      <c r="D23" s="235">
        <f>'P Matrix'!B31</f>
        <v>5.17033757944243E-2</v>
      </c>
      <c r="E23" s="198" t="s">
        <v>304</v>
      </c>
      <c r="F23" s="233">
        <f>'P Matrix'!D31</f>
        <v>0.13164544147865012</v>
      </c>
      <c r="G23" s="225"/>
      <c r="H23" s="227">
        <v>0.13164544147865012</v>
      </c>
    </row>
    <row r="24" spans="1:8">
      <c r="A24" s="223">
        <v>2032</v>
      </c>
      <c r="B24" s="224">
        <v>5.0348499427987692E-2</v>
      </c>
      <c r="C24" s="225"/>
      <c r="D24" s="235">
        <f>'P Matrix'!B32</f>
        <v>5.0348499427987692E-2</v>
      </c>
      <c r="E24" s="198" t="s">
        <v>304</v>
      </c>
      <c r="F24" s="233">
        <f>'P Matrix'!D32</f>
        <v>0.13289399259372398</v>
      </c>
      <c r="G24" s="225"/>
      <c r="H24" s="227">
        <v>0.13289399259372398</v>
      </c>
    </row>
    <row r="25" spans="1:8">
      <c r="A25" s="223">
        <v>2033</v>
      </c>
      <c r="B25" s="224">
        <v>4.9031092370985796E-2</v>
      </c>
      <c r="C25" s="225"/>
      <c r="D25" s="235">
        <f>'P Matrix'!B33</f>
        <v>4.9031092370985796E-2</v>
      </c>
      <c r="E25" s="198" t="s">
        <v>304</v>
      </c>
      <c r="F25" s="233">
        <f>'P Matrix'!D33</f>
        <v>0.13398612112237615</v>
      </c>
      <c r="G25" s="225"/>
      <c r="H25" s="227">
        <v>0.13398612112237615</v>
      </c>
    </row>
    <row r="26" spans="1:8">
      <c r="A26" s="223">
        <v>2034</v>
      </c>
      <c r="B26" s="224">
        <v>4.7746663306293735E-2</v>
      </c>
      <c r="C26" s="225"/>
      <c r="D26" s="235">
        <f>'P Matrix'!B34</f>
        <v>4.7746663306293735E-2</v>
      </c>
      <c r="E26" s="198" t="s">
        <v>304</v>
      </c>
      <c r="F26" s="233">
        <f>'P Matrix'!D34</f>
        <v>0.13492182460501806</v>
      </c>
      <c r="G26" s="225"/>
      <c r="H26" s="227">
        <v>0.13492182460501806</v>
      </c>
    </row>
    <row r="27" spans="1:8">
      <c r="A27" s="223">
        <v>2035</v>
      </c>
      <c r="B27" s="224">
        <v>4.649070794558896E-2</v>
      </c>
      <c r="C27" s="225"/>
      <c r="D27" s="235">
        <f>'P Matrix'!B35</f>
        <v>4.649070794558896E-2</v>
      </c>
      <c r="E27" s="198" t="s">
        <v>304</v>
      </c>
      <c r="F27" s="233">
        <f>'P Matrix'!D35</f>
        <v>0.13570119962109803</v>
      </c>
      <c r="G27" s="225"/>
      <c r="H27" s="227">
        <v>0.13570119962109803</v>
      </c>
    </row>
    <row r="28" spans="1:8">
      <c r="A28" s="223">
        <v>2036</v>
      </c>
      <c r="B28" s="224">
        <v>4.5258718103488249E-2</v>
      </c>
      <c r="C28" s="225"/>
      <c r="D28" s="235">
        <f>'P Matrix'!B36</f>
        <v>4.5258718103488249E-2</v>
      </c>
      <c r="E28" s="198" t="s">
        <v>304</v>
      </c>
      <c r="F28" s="233">
        <f>'P Matrix'!D36</f>
        <v>0.13632439850625006</v>
      </c>
      <c r="G28" s="225"/>
      <c r="H28" s="227">
        <v>0.13632439850625006</v>
      </c>
    </row>
    <row r="29" spans="1:8">
      <c r="A29" s="223">
        <v>2037</v>
      </c>
      <c r="B29" s="224">
        <v>4.4046187697218686E-2</v>
      </c>
      <c r="C29" s="225"/>
      <c r="D29" s="235">
        <f>'P Matrix'!B37</f>
        <v>4.4046187697218686E-2</v>
      </c>
      <c r="E29" s="198" t="s">
        <v>304</v>
      </c>
      <c r="F29" s="233">
        <f>'P Matrix'!D37</f>
        <v>0.13679159288959086</v>
      </c>
      <c r="G29" s="225"/>
      <c r="H29" s="227">
        <v>0.13679159288959086</v>
      </c>
    </row>
    <row r="30" spans="1:8">
      <c r="A30" s="223">
        <v>2038</v>
      </c>
      <c r="B30" s="224">
        <v>4.2848616122573846E-2</v>
      </c>
      <c r="C30" s="225"/>
      <c r="D30" s="235">
        <f>'P Matrix'!B38</f>
        <v>4.2848616122573846E-2</v>
      </c>
      <c r="E30" s="198" t="s">
        <v>304</v>
      </c>
      <c r="F30" s="233">
        <f>'P Matrix'!D38</f>
        <v>0.13710294406715517</v>
      </c>
      <c r="G30" s="225"/>
      <c r="H30" s="227">
        <v>0.13710294406715517</v>
      </c>
    </row>
    <row r="31" spans="1:8">
      <c r="A31" s="223">
        <v>2039</v>
      </c>
      <c r="B31" s="224">
        <v>4.1661509464266278E-2</v>
      </c>
      <c r="C31" s="225"/>
      <c r="D31" s="235">
        <f>'P Matrix'!B39</f>
        <v>4.1661509464266278E-2</v>
      </c>
      <c r="E31" s="198" t="s">
        <v>304</v>
      </c>
      <c r="F31" s="233">
        <f>'P Matrix'!D39</f>
        <v>0.13725858018484477</v>
      </c>
      <c r="G31" s="225"/>
      <c r="H31" s="227">
        <v>0.13725858018484477</v>
      </c>
    </row>
    <row r="32" spans="1:8">
      <c r="A32" s="223">
        <v>2040</v>
      </c>
      <c r="B32" s="224">
        <v>4.0480379999999982E-2</v>
      </c>
      <c r="C32" s="225"/>
      <c r="D32" s="235">
        <f>'P Matrix'!B40</f>
        <v>4.0480379999999982E-2</v>
      </c>
      <c r="E32" s="198" t="s">
        <v>304</v>
      </c>
      <c r="F32" s="233">
        <f>'P Matrix'!D40</f>
        <v>0.13725858018484477</v>
      </c>
      <c r="G32" s="225"/>
      <c r="H32" s="227">
        <v>0.13725858018484477</v>
      </c>
    </row>
    <row r="33" spans="1:8">
      <c r="A33" s="223">
        <v>2041</v>
      </c>
      <c r="B33" s="224">
        <v>4.0480379999999982E-2</v>
      </c>
      <c r="C33" s="225"/>
      <c r="D33" s="235">
        <f>'P Matrix'!B41</f>
        <v>4.0480379999999982E-2</v>
      </c>
      <c r="E33" s="198" t="s">
        <v>304</v>
      </c>
      <c r="F33" s="233">
        <f>'P Matrix'!D41</f>
        <v>0.13725858018484477</v>
      </c>
      <c r="G33" s="225"/>
      <c r="H33" s="227">
        <v>0.13725858018484477</v>
      </c>
    </row>
    <row r="34" spans="1:8">
      <c r="A34" s="223">
        <v>2042</v>
      </c>
      <c r="B34" s="224">
        <v>4.0480379999999982E-2</v>
      </c>
      <c r="C34" s="225"/>
      <c r="D34" s="235">
        <f>'P Matrix'!B42</f>
        <v>4.0480379999999982E-2</v>
      </c>
      <c r="E34" s="198" t="s">
        <v>304</v>
      </c>
      <c r="F34" s="233">
        <f>'P Matrix'!D42</f>
        <v>0.13725858018484477</v>
      </c>
      <c r="G34" s="225"/>
      <c r="H34" s="227">
        <v>0.13725858018484477</v>
      </c>
    </row>
    <row r="35" spans="1:8">
      <c r="A35" s="223">
        <v>2043</v>
      </c>
      <c r="B35" s="224">
        <v>4.0480379999999982E-2</v>
      </c>
      <c r="C35" s="225"/>
      <c r="D35" s="235">
        <f>'P Matrix'!B43</f>
        <v>4.0480379999999982E-2</v>
      </c>
      <c r="E35" s="198" t="s">
        <v>304</v>
      </c>
      <c r="F35" s="233">
        <f>'P Matrix'!D43</f>
        <v>0.13725858018484477</v>
      </c>
      <c r="G35" s="225"/>
      <c r="H35" s="227">
        <v>0.13725858018484477</v>
      </c>
    </row>
    <row r="36" spans="1:8">
      <c r="A36" s="223">
        <v>2044</v>
      </c>
      <c r="B36" s="224">
        <v>4.0480379999999982E-2</v>
      </c>
      <c r="C36" s="225"/>
      <c r="D36" s="235">
        <f>'P Matrix'!B44</f>
        <v>4.0480379999999982E-2</v>
      </c>
      <c r="E36" s="198" t="s">
        <v>304</v>
      </c>
      <c r="F36" s="233">
        <f>'P Matrix'!D44</f>
        <v>0.13725858018484477</v>
      </c>
      <c r="G36" s="225"/>
      <c r="H36" s="227">
        <v>0.13725858018484477</v>
      </c>
    </row>
    <row r="37" spans="1:8">
      <c r="A37" s="223">
        <v>2045</v>
      </c>
      <c r="B37" s="224">
        <v>4.0480379999999982E-2</v>
      </c>
      <c r="C37" s="225"/>
      <c r="D37" s="235">
        <f>'P Matrix'!B45</f>
        <v>4.0480379999999982E-2</v>
      </c>
      <c r="E37" s="198" t="s">
        <v>304</v>
      </c>
      <c r="F37" s="233">
        <f>'P Matrix'!D45</f>
        <v>0.13725858018484477</v>
      </c>
      <c r="G37" s="225"/>
      <c r="H37" s="227">
        <v>0.13725858018484477</v>
      </c>
    </row>
    <row r="38" spans="1:8">
      <c r="A38" s="223">
        <v>2046</v>
      </c>
      <c r="B38" s="224">
        <v>4.0480379999999982E-2</v>
      </c>
      <c r="C38" s="225"/>
      <c r="D38" s="235">
        <f>'P Matrix'!B46</f>
        <v>4.0480379999999982E-2</v>
      </c>
      <c r="E38" s="198" t="s">
        <v>304</v>
      </c>
      <c r="F38" s="233">
        <f>'P Matrix'!D46</f>
        <v>0.13725858018484477</v>
      </c>
      <c r="G38" s="225"/>
      <c r="H38" s="227">
        <v>0.13725858018484477</v>
      </c>
    </row>
    <row r="39" spans="1:8">
      <c r="A39" s="223">
        <v>2047</v>
      </c>
      <c r="B39" s="224">
        <v>4.0480379999999982E-2</v>
      </c>
      <c r="C39" s="225"/>
      <c r="D39" s="235">
        <f>'P Matrix'!B47</f>
        <v>4.0480379999999982E-2</v>
      </c>
      <c r="E39" s="198" t="s">
        <v>304</v>
      </c>
      <c r="F39" s="233">
        <f>'P Matrix'!D47</f>
        <v>0.13725858018484477</v>
      </c>
      <c r="G39" s="225"/>
      <c r="H39" s="227">
        <v>0.13725858018484477</v>
      </c>
    </row>
    <row r="40" spans="1:8">
      <c r="A40" s="223">
        <v>2048</v>
      </c>
      <c r="B40" s="224">
        <v>4.0480379999999982E-2</v>
      </c>
      <c r="C40" s="225"/>
      <c r="D40" s="235">
        <f>'P Matrix'!B48</f>
        <v>4.0480379999999982E-2</v>
      </c>
      <c r="E40" s="198" t="s">
        <v>304</v>
      </c>
      <c r="F40" s="233">
        <f>'P Matrix'!D48</f>
        <v>0.13725858018484477</v>
      </c>
      <c r="G40" s="225"/>
      <c r="H40" s="227">
        <v>0.13725858018484477</v>
      </c>
    </row>
    <row r="41" spans="1:8">
      <c r="A41" s="223">
        <v>2049</v>
      </c>
      <c r="B41" s="224">
        <v>4.0480379999999982E-2</v>
      </c>
      <c r="C41" s="225"/>
      <c r="D41" s="235">
        <f>'P Matrix'!B49</f>
        <v>4.0480379999999982E-2</v>
      </c>
      <c r="E41" s="198" t="s">
        <v>304</v>
      </c>
      <c r="F41" s="233">
        <f>'P Matrix'!D49</f>
        <v>0.13725858018484477</v>
      </c>
      <c r="G41" s="225"/>
      <c r="H41" s="227">
        <v>0.13725858018484477</v>
      </c>
    </row>
    <row r="42" spans="1:8" ht="15.75" thickBot="1">
      <c r="A42" s="242">
        <v>2050</v>
      </c>
      <c r="B42" s="243">
        <v>4.0480379999999982E-2</v>
      </c>
      <c r="C42" s="244"/>
      <c r="D42" s="245">
        <f>'P Matrix'!B50</f>
        <v>4.0480379999999982E-2</v>
      </c>
      <c r="E42" s="201" t="s">
        <v>304</v>
      </c>
      <c r="F42" s="246">
        <f>'P Matrix'!D50</f>
        <v>0.13725858018484477</v>
      </c>
      <c r="G42" s="244"/>
      <c r="H42" s="247">
        <v>0.13725858018484477</v>
      </c>
    </row>
    <row r="43" spans="1:8" hidden="1">
      <c r="A43" s="204">
        <v>2051</v>
      </c>
      <c r="B43" s="248">
        <v>4.0480379999999982E-2</v>
      </c>
      <c r="D43" s="249">
        <f>'P Matrix'!B51</f>
        <v>4.0480379999999982E-2</v>
      </c>
      <c r="E43" s="198" t="s">
        <v>304</v>
      </c>
      <c r="F43" s="250">
        <f>'P Matrix'!D51</f>
        <v>0.13725858018484477</v>
      </c>
      <c r="H43" s="251">
        <v>0.13725858018484477</v>
      </c>
    </row>
    <row r="44" spans="1:8" hidden="1">
      <c r="A44" s="204">
        <v>2052</v>
      </c>
      <c r="B44" s="248">
        <v>4.0480379999999982E-2</v>
      </c>
      <c r="D44" s="249">
        <f>'P Matrix'!B52</f>
        <v>4.0480379999999982E-2</v>
      </c>
      <c r="E44" s="198" t="s">
        <v>304</v>
      </c>
      <c r="F44" s="250">
        <f>'P Matrix'!D52</f>
        <v>0.13725858018484477</v>
      </c>
      <c r="H44" s="251">
        <v>0.13725858018484477</v>
      </c>
    </row>
    <row r="45" spans="1:8" hidden="1">
      <c r="A45" s="204">
        <v>2053</v>
      </c>
      <c r="B45" s="248">
        <v>4.0480379999999982E-2</v>
      </c>
      <c r="D45" s="249">
        <f>'P Matrix'!B53</f>
        <v>4.0480379999999982E-2</v>
      </c>
      <c r="E45" s="198" t="s">
        <v>304</v>
      </c>
      <c r="F45" s="250">
        <f>'P Matrix'!D53</f>
        <v>0.13725858018484477</v>
      </c>
      <c r="H45" s="251">
        <v>0.13725858018484477</v>
      </c>
    </row>
    <row r="46" spans="1:8" hidden="1">
      <c r="A46" s="204">
        <v>2054</v>
      </c>
      <c r="B46" s="248">
        <v>4.0480379999999982E-2</v>
      </c>
      <c r="D46" s="249">
        <f>'P Matrix'!B54</f>
        <v>4.0480379999999982E-2</v>
      </c>
      <c r="E46" s="198" t="s">
        <v>304</v>
      </c>
      <c r="F46" s="250">
        <f>'P Matrix'!D54</f>
        <v>0.13725858018484477</v>
      </c>
      <c r="H46" s="251">
        <v>0.13725858018484477</v>
      </c>
    </row>
    <row r="47" spans="1:8" hidden="1">
      <c r="A47" s="204">
        <v>2055</v>
      </c>
      <c r="B47" s="248">
        <v>4.0480379999999982E-2</v>
      </c>
      <c r="D47" s="249">
        <f>'P Matrix'!B55</f>
        <v>4.0480379999999982E-2</v>
      </c>
      <c r="E47" s="198" t="s">
        <v>304</v>
      </c>
      <c r="F47" s="250">
        <f>'P Matrix'!D55</f>
        <v>0.13725858018484477</v>
      </c>
      <c r="H47" s="251">
        <v>0.13725858018484477</v>
      </c>
    </row>
    <row r="48" spans="1:8" hidden="1">
      <c r="A48" s="204">
        <v>2056</v>
      </c>
      <c r="B48" s="248">
        <v>4.0480379999999982E-2</v>
      </c>
      <c r="D48" s="249">
        <f>'P Matrix'!B56</f>
        <v>4.0480379999999982E-2</v>
      </c>
      <c r="E48" s="198" t="s">
        <v>304</v>
      </c>
      <c r="F48" s="250">
        <f>'P Matrix'!D56</f>
        <v>0.13725858018484477</v>
      </c>
      <c r="H48" s="251">
        <v>0.13725858018484477</v>
      </c>
    </row>
    <row r="49" spans="1:8" hidden="1">
      <c r="A49" s="204">
        <v>2057</v>
      </c>
      <c r="B49" s="248">
        <v>4.0480379999999982E-2</v>
      </c>
      <c r="D49" s="249">
        <f>'P Matrix'!B57</f>
        <v>4.0480379999999982E-2</v>
      </c>
      <c r="E49" s="198" t="s">
        <v>304</v>
      </c>
      <c r="F49" s="250">
        <f>'P Matrix'!D57</f>
        <v>0.13725858018484477</v>
      </c>
      <c r="H49" s="251">
        <v>0.13725858018484477</v>
      </c>
    </row>
    <row r="50" spans="1:8" hidden="1">
      <c r="A50" s="204">
        <v>2058</v>
      </c>
      <c r="B50" s="248">
        <v>4.0480379999999982E-2</v>
      </c>
      <c r="D50" s="249">
        <f>'P Matrix'!B58</f>
        <v>4.0480379999999982E-2</v>
      </c>
      <c r="E50" s="198" t="s">
        <v>304</v>
      </c>
      <c r="F50" s="250">
        <f>'P Matrix'!D58</f>
        <v>0.13725858018484477</v>
      </c>
      <c r="H50" s="251">
        <v>0.13725858018484477</v>
      </c>
    </row>
    <row r="51" spans="1:8" hidden="1">
      <c r="A51" s="204">
        <v>2059</v>
      </c>
      <c r="B51" s="248">
        <v>4.0480379999999982E-2</v>
      </c>
      <c r="D51" s="249">
        <f>'P Matrix'!B59</f>
        <v>4.0480379999999982E-2</v>
      </c>
      <c r="E51" s="198" t="s">
        <v>304</v>
      </c>
      <c r="F51" s="250">
        <f>'P Matrix'!D59</f>
        <v>0.13725858018484477</v>
      </c>
      <c r="H51" s="251">
        <v>0.13725858018484477</v>
      </c>
    </row>
    <row r="52" spans="1:8" hidden="1">
      <c r="A52" s="204">
        <v>2060</v>
      </c>
      <c r="B52" s="248">
        <v>4.0480379999999982E-2</v>
      </c>
      <c r="D52" s="249">
        <f>'P Matrix'!B60</f>
        <v>4.0480379999999982E-2</v>
      </c>
      <c r="E52" s="198" t="s">
        <v>304</v>
      </c>
      <c r="F52" s="250">
        <f>'P Matrix'!D60</f>
        <v>0.13725858018484477</v>
      </c>
      <c r="H52" s="251">
        <v>0.13725858018484477</v>
      </c>
    </row>
    <row r="53" spans="1:8" hidden="1">
      <c r="A53" s="204">
        <v>2061</v>
      </c>
      <c r="B53" s="248">
        <v>4.0480379999999982E-2</v>
      </c>
      <c r="D53" s="249">
        <f>'P Matrix'!B61</f>
        <v>4.0480379999999982E-2</v>
      </c>
      <c r="E53" s="198" t="s">
        <v>304</v>
      </c>
      <c r="F53" s="250">
        <f>'P Matrix'!D61</f>
        <v>0.13725858018484477</v>
      </c>
      <c r="H53" s="251">
        <v>0.13725858018484477</v>
      </c>
    </row>
    <row r="54" spans="1:8" hidden="1">
      <c r="A54" s="204">
        <v>2062</v>
      </c>
      <c r="B54" s="248">
        <v>4.0480379999999982E-2</v>
      </c>
      <c r="D54" s="249">
        <f>'P Matrix'!B62</f>
        <v>4.0480379999999982E-2</v>
      </c>
      <c r="E54" s="198" t="s">
        <v>304</v>
      </c>
      <c r="F54" s="250">
        <f>'P Matrix'!D62</f>
        <v>0.13725858018484477</v>
      </c>
      <c r="H54" s="251">
        <v>0.13725858018484477</v>
      </c>
    </row>
    <row r="55" spans="1:8" hidden="1">
      <c r="A55" s="204">
        <v>2063</v>
      </c>
      <c r="B55" s="248">
        <v>4.0480379999999982E-2</v>
      </c>
      <c r="D55" s="249">
        <f>'P Matrix'!B63</f>
        <v>4.0480379999999982E-2</v>
      </c>
      <c r="E55" s="198" t="s">
        <v>304</v>
      </c>
      <c r="F55" s="250">
        <f>'P Matrix'!D63</f>
        <v>0.13725858018484477</v>
      </c>
      <c r="H55" s="251">
        <v>0.13725858018484477</v>
      </c>
    </row>
    <row r="56" spans="1:8" hidden="1">
      <c r="A56" s="204">
        <v>2064</v>
      </c>
      <c r="B56" s="248">
        <v>4.0480379999999982E-2</v>
      </c>
      <c r="D56" s="249">
        <f>'P Matrix'!B64</f>
        <v>4.0480379999999982E-2</v>
      </c>
      <c r="E56" s="198" t="s">
        <v>304</v>
      </c>
      <c r="F56" s="250">
        <f>'P Matrix'!D64</f>
        <v>0.13725858018484477</v>
      </c>
      <c r="H56" s="251">
        <v>0.13725858018484477</v>
      </c>
    </row>
    <row r="57" spans="1:8" hidden="1">
      <c r="A57" s="204">
        <v>2065</v>
      </c>
      <c r="B57" s="248">
        <v>4.0480379999999982E-2</v>
      </c>
      <c r="D57" s="249">
        <f>'P Matrix'!B65</f>
        <v>4.0480379999999982E-2</v>
      </c>
      <c r="E57" s="198" t="s">
        <v>304</v>
      </c>
      <c r="F57" s="250">
        <f>'P Matrix'!D65</f>
        <v>0.13725858018484477</v>
      </c>
      <c r="H57" s="251">
        <v>0.13725858018484477</v>
      </c>
    </row>
    <row r="58" spans="1:8" hidden="1">
      <c r="A58" s="204">
        <v>2066</v>
      </c>
      <c r="B58" s="248">
        <v>4.0480379999999982E-2</v>
      </c>
      <c r="D58" s="249">
        <f>'P Matrix'!B66</f>
        <v>4.0480379999999982E-2</v>
      </c>
      <c r="E58" s="198" t="s">
        <v>304</v>
      </c>
      <c r="F58" s="250">
        <f>'P Matrix'!D66</f>
        <v>0.13725858018484477</v>
      </c>
      <c r="H58" s="251">
        <v>0.13725858018484477</v>
      </c>
    </row>
    <row r="59" spans="1:8" hidden="1">
      <c r="A59" s="204">
        <v>2067</v>
      </c>
      <c r="B59" s="248">
        <v>4.0480379999999982E-2</v>
      </c>
      <c r="D59" s="249">
        <f>'P Matrix'!B67</f>
        <v>4.0480379999999982E-2</v>
      </c>
      <c r="E59" s="198" t="s">
        <v>304</v>
      </c>
      <c r="F59" s="250">
        <f>'P Matrix'!D67</f>
        <v>0.13725858018484477</v>
      </c>
      <c r="H59" s="251">
        <v>0.13725858018484477</v>
      </c>
    </row>
    <row r="60" spans="1:8" hidden="1">
      <c r="A60" s="204">
        <v>2068</v>
      </c>
      <c r="B60" s="248">
        <v>4.0480379999999982E-2</v>
      </c>
      <c r="D60" s="249">
        <f>'P Matrix'!B68</f>
        <v>4.0480379999999982E-2</v>
      </c>
      <c r="E60" s="198" t="s">
        <v>304</v>
      </c>
      <c r="F60" s="250">
        <f>'P Matrix'!D68</f>
        <v>0.13725858018484477</v>
      </c>
      <c r="H60" s="251">
        <v>0.13725858018484477</v>
      </c>
    </row>
    <row r="61" spans="1:8" hidden="1">
      <c r="A61" s="204">
        <v>2069</v>
      </c>
      <c r="B61" s="248">
        <v>4.0480379999999982E-2</v>
      </c>
      <c r="D61" s="249">
        <f>'P Matrix'!B69</f>
        <v>4.0480379999999982E-2</v>
      </c>
      <c r="E61" s="198" t="s">
        <v>304</v>
      </c>
      <c r="F61" s="250">
        <f>'P Matrix'!D69</f>
        <v>0.13725858018484477</v>
      </c>
      <c r="H61" s="251">
        <v>0.13725858018484477</v>
      </c>
    </row>
    <row r="62" spans="1:8" hidden="1">
      <c r="A62" s="204">
        <v>2070</v>
      </c>
      <c r="B62" s="248">
        <v>4.0480379999999982E-2</v>
      </c>
      <c r="D62" s="249">
        <f>'P Matrix'!B70</f>
        <v>4.0480379999999982E-2</v>
      </c>
      <c r="E62" s="198" t="s">
        <v>304</v>
      </c>
      <c r="F62" s="250">
        <f>'P Matrix'!D70</f>
        <v>0.13725858018484477</v>
      </c>
      <c r="H62" s="251">
        <v>0.13725858018484477</v>
      </c>
    </row>
    <row r="63" spans="1:8" hidden="1">
      <c r="A63" s="204">
        <v>2071</v>
      </c>
      <c r="B63" s="248">
        <v>4.0480379999999982E-2</v>
      </c>
      <c r="D63" s="249">
        <f>'P Matrix'!B71</f>
        <v>4.0480379999999982E-2</v>
      </c>
      <c r="E63" s="198" t="s">
        <v>304</v>
      </c>
      <c r="F63" s="250">
        <f>'P Matrix'!D71</f>
        <v>0.13725858018484477</v>
      </c>
      <c r="H63" s="251">
        <v>0.13725858018484477</v>
      </c>
    </row>
    <row r="64" spans="1:8" hidden="1">
      <c r="A64" s="204">
        <v>2072</v>
      </c>
      <c r="B64" s="248">
        <v>4.0480379999999982E-2</v>
      </c>
      <c r="D64" s="249">
        <f>'P Matrix'!B72</f>
        <v>4.0480379999999982E-2</v>
      </c>
      <c r="E64" s="198" t="s">
        <v>304</v>
      </c>
      <c r="F64" s="250">
        <f>'P Matrix'!D72</f>
        <v>0.13725858018484477</v>
      </c>
      <c r="H64" s="251">
        <v>0.13725858018484477</v>
      </c>
    </row>
    <row r="65" spans="1:8" hidden="1">
      <c r="A65" s="204">
        <v>2073</v>
      </c>
      <c r="B65" s="248">
        <v>4.0480379999999982E-2</v>
      </c>
      <c r="D65" s="249">
        <f>'P Matrix'!B73</f>
        <v>4.0480379999999982E-2</v>
      </c>
      <c r="E65" s="198" t="s">
        <v>304</v>
      </c>
      <c r="F65" s="250">
        <f>'P Matrix'!D73</f>
        <v>0.13725858018484477</v>
      </c>
      <c r="H65" s="251">
        <v>0.13725858018484477</v>
      </c>
    </row>
    <row r="66" spans="1:8" hidden="1">
      <c r="A66" s="204">
        <v>2074</v>
      </c>
      <c r="B66" s="248">
        <v>4.0480379999999982E-2</v>
      </c>
      <c r="D66" s="249">
        <f>'P Matrix'!B74</f>
        <v>4.0480379999999982E-2</v>
      </c>
      <c r="E66" s="198" t="s">
        <v>304</v>
      </c>
      <c r="F66" s="250">
        <f>'P Matrix'!D74</f>
        <v>0.13725858018484477</v>
      </c>
      <c r="H66" s="251">
        <v>0.13725858018484477</v>
      </c>
    </row>
    <row r="67" spans="1:8" hidden="1">
      <c r="A67" s="204">
        <v>2075</v>
      </c>
      <c r="B67" s="248">
        <v>4.0480379999999982E-2</v>
      </c>
      <c r="D67" s="249">
        <f>'P Matrix'!B75</f>
        <v>4.0480379999999982E-2</v>
      </c>
      <c r="E67" s="198" t="s">
        <v>304</v>
      </c>
      <c r="F67" s="250">
        <f>'P Matrix'!D75</f>
        <v>0.13725858018484477</v>
      </c>
      <c r="H67" s="251">
        <v>0.13725858018484477</v>
      </c>
    </row>
    <row r="68" spans="1:8" hidden="1">
      <c r="A68" s="204">
        <v>2076</v>
      </c>
      <c r="B68" s="248">
        <v>4.0480379999999982E-2</v>
      </c>
      <c r="D68" s="249">
        <f>'P Matrix'!B76</f>
        <v>4.0480379999999982E-2</v>
      </c>
      <c r="E68" s="198" t="s">
        <v>304</v>
      </c>
      <c r="F68" s="250">
        <f>'P Matrix'!D76</f>
        <v>0.13725858018484477</v>
      </c>
      <c r="H68" s="251">
        <v>0.13725858018484477</v>
      </c>
    </row>
    <row r="69" spans="1:8" hidden="1">
      <c r="A69" s="204">
        <v>2077</v>
      </c>
      <c r="B69" s="248">
        <v>4.0480379999999982E-2</v>
      </c>
      <c r="D69" s="249">
        <f>'P Matrix'!B77</f>
        <v>4.0480379999999982E-2</v>
      </c>
      <c r="E69" s="198" t="s">
        <v>304</v>
      </c>
      <c r="F69" s="250">
        <f>'P Matrix'!D77</f>
        <v>0.13725858018484477</v>
      </c>
      <c r="H69" s="251">
        <v>0.13725858018484477</v>
      </c>
    </row>
    <row r="70" spans="1:8" hidden="1">
      <c r="A70" s="204">
        <v>2078</v>
      </c>
      <c r="B70" s="248">
        <v>4.0480379999999982E-2</v>
      </c>
      <c r="D70" s="249">
        <f>'P Matrix'!B78</f>
        <v>4.0480379999999982E-2</v>
      </c>
      <c r="E70" s="198" t="s">
        <v>304</v>
      </c>
      <c r="F70" s="250">
        <f>'P Matrix'!D78</f>
        <v>0.13725858018484477</v>
      </c>
      <c r="H70" s="251">
        <v>0.13725858018484477</v>
      </c>
    </row>
    <row r="71" spans="1:8" hidden="1">
      <c r="A71" s="204">
        <v>2079</v>
      </c>
      <c r="B71" s="248">
        <v>4.0480379999999982E-2</v>
      </c>
      <c r="D71" s="249">
        <f>'P Matrix'!B79</f>
        <v>4.0480379999999982E-2</v>
      </c>
      <c r="E71" s="198" t="s">
        <v>304</v>
      </c>
      <c r="F71" s="250">
        <f>'P Matrix'!D79</f>
        <v>0.13725858018484477</v>
      </c>
      <c r="H71" s="251">
        <v>0.13725858018484477</v>
      </c>
    </row>
    <row r="72" spans="1:8" hidden="1">
      <c r="A72" s="204">
        <v>2080</v>
      </c>
      <c r="B72" s="248">
        <v>4.0480379999999982E-2</v>
      </c>
      <c r="D72" s="249">
        <f>'P Matrix'!B80</f>
        <v>4.0480379999999982E-2</v>
      </c>
      <c r="E72" s="198" t="s">
        <v>304</v>
      </c>
      <c r="F72" s="250">
        <f>'P Matrix'!D80</f>
        <v>0.13725858018484477</v>
      </c>
      <c r="H72" s="251">
        <v>0.13725858018484477</v>
      </c>
    </row>
    <row r="73" spans="1:8" hidden="1">
      <c r="A73" s="204">
        <v>2081</v>
      </c>
      <c r="B73" s="248">
        <v>4.0480379999999982E-2</v>
      </c>
      <c r="D73" s="249">
        <f>'P Matrix'!B81</f>
        <v>4.0480379999999982E-2</v>
      </c>
      <c r="E73" s="198" t="s">
        <v>304</v>
      </c>
      <c r="F73" s="250">
        <f>'P Matrix'!D81</f>
        <v>0.13725858018484477</v>
      </c>
      <c r="H73" s="251">
        <v>0.13725858018484477</v>
      </c>
    </row>
    <row r="74" spans="1:8" hidden="1">
      <c r="A74" s="204">
        <v>2082</v>
      </c>
      <c r="B74" s="248">
        <v>4.0480379999999982E-2</v>
      </c>
      <c r="D74" s="249">
        <f>'P Matrix'!B82</f>
        <v>4.0480379999999982E-2</v>
      </c>
      <c r="E74" s="198" t="s">
        <v>304</v>
      </c>
      <c r="F74" s="250">
        <f>'P Matrix'!D82</f>
        <v>0.13725858018484477</v>
      </c>
      <c r="H74" s="251">
        <v>0.13725858018484477</v>
      </c>
    </row>
    <row r="75" spans="1:8" hidden="1">
      <c r="A75" s="204">
        <v>2083</v>
      </c>
      <c r="B75" s="248">
        <v>4.0480379999999982E-2</v>
      </c>
      <c r="D75" s="249">
        <f>'P Matrix'!B83</f>
        <v>4.0480379999999982E-2</v>
      </c>
      <c r="E75" s="198" t="s">
        <v>304</v>
      </c>
      <c r="F75" s="250">
        <f>'P Matrix'!D83</f>
        <v>0.13725858018484477</v>
      </c>
      <c r="H75" s="251">
        <v>0.13725858018484477</v>
      </c>
    </row>
    <row r="76" spans="1:8" hidden="1">
      <c r="A76" s="204">
        <v>2084</v>
      </c>
      <c r="B76" s="248">
        <v>4.0480379999999982E-2</v>
      </c>
      <c r="D76" s="249">
        <f>'P Matrix'!B84</f>
        <v>4.0480379999999982E-2</v>
      </c>
      <c r="E76" s="198" t="s">
        <v>304</v>
      </c>
      <c r="F76" s="250">
        <f>'P Matrix'!D84</f>
        <v>0.13725858018484477</v>
      </c>
      <c r="H76" s="251">
        <v>0.13725858018484477</v>
      </c>
    </row>
    <row r="77" spans="1:8" hidden="1">
      <c r="A77" s="204">
        <v>2085</v>
      </c>
      <c r="B77" s="248">
        <v>4.0480379999999982E-2</v>
      </c>
      <c r="D77" s="249">
        <f>'P Matrix'!B85</f>
        <v>4.0480379999999982E-2</v>
      </c>
      <c r="E77" s="198" t="s">
        <v>304</v>
      </c>
      <c r="F77" s="250">
        <f>'P Matrix'!D85</f>
        <v>0.13725858018484477</v>
      </c>
      <c r="H77" s="251">
        <v>0.13725858018484477</v>
      </c>
    </row>
    <row r="78" spans="1:8" hidden="1">
      <c r="A78" s="204">
        <v>2086</v>
      </c>
      <c r="B78" s="248">
        <v>4.0480379999999982E-2</v>
      </c>
      <c r="D78" s="249">
        <f>'P Matrix'!B86</f>
        <v>4.0480379999999982E-2</v>
      </c>
      <c r="E78" s="198" t="s">
        <v>304</v>
      </c>
      <c r="F78" s="250">
        <f>'P Matrix'!D86</f>
        <v>0.13725858018484477</v>
      </c>
      <c r="H78" s="251">
        <v>0.13725858018484477</v>
      </c>
    </row>
    <row r="79" spans="1:8" hidden="1">
      <c r="A79" s="204">
        <v>2087</v>
      </c>
      <c r="B79" s="248">
        <v>4.0480379999999982E-2</v>
      </c>
      <c r="D79" s="249">
        <f>'P Matrix'!B87</f>
        <v>4.0480379999999982E-2</v>
      </c>
      <c r="E79" s="198" t="s">
        <v>304</v>
      </c>
      <c r="F79" s="250">
        <f>'P Matrix'!D87</f>
        <v>0.13725858018484477</v>
      </c>
      <c r="H79" s="251">
        <v>0.13725858018484477</v>
      </c>
    </row>
    <row r="80" spans="1:8" hidden="1">
      <c r="A80" s="204">
        <v>2088</v>
      </c>
      <c r="B80" s="248">
        <v>4.0480379999999982E-2</v>
      </c>
      <c r="D80" s="249">
        <f>'P Matrix'!B88</f>
        <v>4.0480379999999982E-2</v>
      </c>
      <c r="E80" s="198" t="s">
        <v>304</v>
      </c>
      <c r="F80" s="250">
        <f>'P Matrix'!D88</f>
        <v>0.13725858018484477</v>
      </c>
      <c r="H80" s="251">
        <v>0.13725858018484477</v>
      </c>
    </row>
    <row r="81" spans="1:8" hidden="1">
      <c r="A81" s="204">
        <v>2089</v>
      </c>
      <c r="B81" s="248">
        <v>4.0480379999999982E-2</v>
      </c>
      <c r="D81" s="249">
        <f>'P Matrix'!B89</f>
        <v>4.0480379999999982E-2</v>
      </c>
      <c r="E81" s="198" t="s">
        <v>304</v>
      </c>
      <c r="F81" s="250">
        <f>'P Matrix'!D89</f>
        <v>0.13725858018484477</v>
      </c>
      <c r="H81" s="251">
        <v>0.13725858018484477</v>
      </c>
    </row>
    <row r="82" spans="1:8" hidden="1">
      <c r="A82" s="204">
        <v>2090</v>
      </c>
      <c r="B82" s="248">
        <v>4.0480379999999982E-2</v>
      </c>
      <c r="D82" s="249">
        <f>'P Matrix'!B90</f>
        <v>4.0480379999999982E-2</v>
      </c>
      <c r="E82" s="198" t="s">
        <v>304</v>
      </c>
      <c r="F82" s="250">
        <f>'P Matrix'!D90</f>
        <v>0.13725858018484477</v>
      </c>
      <c r="H82" s="251">
        <v>0.13725858018484477</v>
      </c>
    </row>
  </sheetData>
  <sheetProtection algorithmName="SHA-512" hashValue="sgYqoMl538yzJMUxv8rTHcTxib/+qDGVF5ElPyoiGOKOlBl6d0tWc/0y6SdhNiP8ojPANJvZBPCu6kt70+PncQ==" saltValue="0MhtICWtujeYZhAh3kBI4Q==" spinCount="100000" sheet="1" objects="1" scenarios="1"/>
  <mergeCells count="2">
    <mergeCell ref="E8:E11"/>
    <mergeCell ref="E12:E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workbookViewId="0"/>
  </sheetViews>
  <sheetFormatPr defaultColWidth="9.140625" defaultRowHeight="15"/>
  <cols>
    <col min="1" max="1" width="17.140625" style="257" customWidth="1"/>
    <col min="2" max="2" width="8.42578125" style="204" customWidth="1"/>
    <col min="3" max="3" width="11" style="204" customWidth="1"/>
    <col min="4" max="5" width="13.85546875" style="204" customWidth="1"/>
    <col min="6" max="6" width="13.85546875" style="225" customWidth="1"/>
    <col min="7" max="7" width="15.42578125" style="204" customWidth="1"/>
    <col min="8" max="8" width="16.42578125" style="253" customWidth="1"/>
    <col min="9" max="9" width="15.140625" style="204" customWidth="1"/>
    <col min="10" max="10" width="9.140625" style="204"/>
    <col min="11" max="11" width="17.28515625" style="204" customWidth="1"/>
    <col min="12" max="12" width="16.85546875" style="253" customWidth="1"/>
    <col min="13" max="13" width="16.7109375" style="204" customWidth="1"/>
    <col min="14" max="14" width="9.140625" style="204"/>
    <col min="15" max="15" width="16.5703125" style="204" customWidth="1"/>
    <col min="16" max="16" width="14.7109375" style="253" customWidth="1"/>
    <col min="17" max="17" width="19.85546875" style="204" customWidth="1"/>
    <col min="18" max="18" width="10.42578125" style="204" customWidth="1"/>
    <col min="19" max="19" width="14.42578125" style="253" customWidth="1"/>
    <col min="20" max="20" width="14" style="204" customWidth="1"/>
    <col min="21" max="21" width="16.42578125" style="204" customWidth="1"/>
    <col min="22" max="22" width="9.140625" style="204"/>
    <col min="23" max="23" width="15.42578125" style="204" customWidth="1"/>
    <col min="24" max="24" width="14.42578125" style="204" customWidth="1"/>
    <col min="25" max="25" width="17.28515625" style="204" customWidth="1"/>
    <col min="26" max="26" width="9.85546875" style="204" customWidth="1"/>
    <col min="27" max="27" width="19" style="204" customWidth="1"/>
    <col min="28" max="28" width="18" style="204" customWidth="1"/>
    <col min="29" max="29" width="15" style="204" customWidth="1"/>
    <col min="30" max="30" width="9.140625" style="204"/>
    <col min="31" max="31" width="14.5703125" style="204" customWidth="1"/>
    <col min="32" max="32" width="13.7109375" style="204" customWidth="1"/>
    <col min="33" max="33" width="13.5703125" style="204" customWidth="1"/>
    <col min="34" max="34" width="9.140625" style="204"/>
    <col min="35" max="35" width="11" style="204" customWidth="1"/>
    <col min="36" max="36" width="5.85546875" style="204" customWidth="1"/>
    <col min="37" max="37" width="12.28515625" style="204" customWidth="1"/>
    <col min="38" max="16384" width="9.140625" style="204"/>
  </cols>
  <sheetData>
    <row r="1" spans="1:39" ht="21.75" customHeight="1">
      <c r="A1" s="208" t="s">
        <v>330</v>
      </c>
    </row>
    <row r="2" spans="1:39" ht="22.5" customHeight="1"/>
    <row r="3" spans="1:39" ht="22.5" customHeight="1">
      <c r="A3" s="252"/>
    </row>
    <row r="4" spans="1:39" ht="22.5" customHeight="1">
      <c r="A4" s="252"/>
    </row>
    <row r="5" spans="1:39" ht="22.5" customHeight="1">
      <c r="A5" s="252"/>
    </row>
    <row r="6" spans="1:39" ht="22.5" customHeight="1">
      <c r="A6" s="252"/>
    </row>
    <row r="7" spans="1:39" ht="18.75" customHeight="1">
      <c r="A7" s="457" t="s">
        <v>167</v>
      </c>
      <c r="B7" s="458"/>
      <c r="C7" s="204">
        <v>10</v>
      </c>
      <c r="D7" s="252"/>
      <c r="E7" s="252"/>
      <c r="F7" s="254"/>
      <c r="G7" s="252"/>
      <c r="K7" s="255"/>
      <c r="O7" s="254"/>
      <c r="S7" s="254"/>
      <c r="T7" s="256"/>
      <c r="W7" s="254"/>
      <c r="AA7" s="254"/>
      <c r="AE7" s="254"/>
    </row>
    <row r="8" spans="1:39">
      <c r="A8" s="257" t="s">
        <v>168</v>
      </c>
      <c r="K8" s="255"/>
      <c r="O8" s="255"/>
      <c r="S8" s="258"/>
      <c r="W8" s="259"/>
      <c r="AA8" s="259"/>
      <c r="AE8" s="259"/>
      <c r="AK8" s="260"/>
    </row>
    <row r="9" spans="1:39" ht="30">
      <c r="A9" s="230"/>
      <c r="B9" s="261" t="s">
        <v>238</v>
      </c>
      <c r="C9" s="262" t="s">
        <v>170</v>
      </c>
      <c r="D9" s="230" t="s">
        <v>171</v>
      </c>
      <c r="E9" s="262"/>
      <c r="F9" s="234"/>
      <c r="G9" s="225"/>
      <c r="P9" s="263"/>
      <c r="T9" s="264"/>
      <c r="W9" s="259"/>
    </row>
    <row r="10" spans="1:39">
      <c r="A10" s="265" t="s">
        <v>172</v>
      </c>
      <c r="B10" s="266">
        <v>30</v>
      </c>
      <c r="C10" s="267">
        <f t="shared" ref="C10:C16" si="0">B10*100/B$17</f>
        <v>29.069767441860463</v>
      </c>
      <c r="D10" s="268" t="s">
        <v>173</v>
      </c>
      <c r="E10" s="269"/>
      <c r="F10" s="269"/>
      <c r="G10" s="225"/>
      <c r="H10" s="204"/>
      <c r="AL10" s="270"/>
    </row>
    <row r="11" spans="1:39">
      <c r="A11" s="271" t="s">
        <v>174</v>
      </c>
      <c r="B11" s="267">
        <v>10.6</v>
      </c>
      <c r="C11" s="267">
        <f t="shared" si="0"/>
        <v>10.271317829457365</v>
      </c>
      <c r="D11" s="269" t="s">
        <v>175</v>
      </c>
      <c r="E11" s="269"/>
      <c r="F11" s="269"/>
      <c r="G11" s="225"/>
      <c r="H11" s="204"/>
      <c r="AL11" s="264"/>
      <c r="AM11" s="264"/>
    </row>
    <row r="12" spans="1:39">
      <c r="A12" s="271" t="s">
        <v>176</v>
      </c>
      <c r="B12" s="267">
        <v>10.6</v>
      </c>
      <c r="C12" s="267">
        <f t="shared" si="0"/>
        <v>10.271317829457365</v>
      </c>
      <c r="D12" s="269" t="s">
        <v>175</v>
      </c>
      <c r="E12" s="269"/>
      <c r="F12" s="269"/>
      <c r="G12" s="225"/>
      <c r="H12" s="204"/>
      <c r="AL12" s="264"/>
      <c r="AM12" s="264"/>
    </row>
    <row r="13" spans="1:39">
      <c r="A13" s="271" t="s">
        <v>185</v>
      </c>
      <c r="B13" s="267">
        <v>13.5</v>
      </c>
      <c r="C13" s="267">
        <f t="shared" si="0"/>
        <v>13.081395348837209</v>
      </c>
      <c r="D13" s="269" t="s">
        <v>177</v>
      </c>
      <c r="E13" s="269"/>
      <c r="F13" s="269"/>
      <c r="G13" s="225"/>
      <c r="H13" s="204"/>
      <c r="AL13" s="264"/>
      <c r="AM13" s="264"/>
    </row>
    <row r="14" spans="1:39">
      <c r="A14" s="271" t="s">
        <v>186</v>
      </c>
      <c r="B14" s="267">
        <v>3</v>
      </c>
      <c r="C14" s="267">
        <f t="shared" si="0"/>
        <v>2.9069767441860463</v>
      </c>
      <c r="D14" s="269" t="s">
        <v>175</v>
      </c>
      <c r="E14" s="269"/>
      <c r="F14" s="269"/>
      <c r="G14" s="225"/>
      <c r="H14" s="204"/>
      <c r="P14" s="250"/>
      <c r="AL14" s="264"/>
      <c r="AM14" s="264"/>
    </row>
    <row r="15" spans="1:39">
      <c r="A15" s="271" t="s">
        <v>158</v>
      </c>
      <c r="B15" s="267">
        <v>16.5</v>
      </c>
      <c r="C15" s="267">
        <f t="shared" si="0"/>
        <v>15.988372093023255</v>
      </c>
      <c r="D15" s="269" t="s">
        <v>178</v>
      </c>
      <c r="E15" s="269"/>
      <c r="F15" s="269"/>
      <c r="G15" s="225"/>
      <c r="H15" s="204"/>
      <c r="AL15" s="264"/>
      <c r="AM15" s="264"/>
    </row>
    <row r="16" spans="1:39">
      <c r="A16" s="271" t="s">
        <v>179</v>
      </c>
      <c r="B16" s="267">
        <v>19</v>
      </c>
      <c r="C16" s="267">
        <f t="shared" si="0"/>
        <v>18.410852713178294</v>
      </c>
      <c r="D16" s="269" t="s">
        <v>180</v>
      </c>
      <c r="E16" s="269"/>
      <c r="F16" s="269"/>
      <c r="G16" s="225"/>
      <c r="H16" s="204"/>
      <c r="AL16" s="264"/>
      <c r="AM16" s="264"/>
    </row>
    <row r="17" spans="1:39" ht="15.75" thickBot="1">
      <c r="A17" s="272" t="s">
        <v>165</v>
      </c>
      <c r="B17" s="273">
        <f>SUM(B10:B16)</f>
        <v>103.2</v>
      </c>
      <c r="C17" s="274">
        <f>SUM(C10:C16)</f>
        <v>100</v>
      </c>
      <c r="D17" s="273"/>
      <c r="E17" s="273"/>
      <c r="F17" s="269"/>
      <c r="G17" s="225"/>
      <c r="H17" s="204"/>
      <c r="P17" s="275"/>
      <c r="AL17" s="264"/>
      <c r="AM17" s="264"/>
    </row>
    <row r="18" spans="1:39" ht="15.75" thickTop="1">
      <c r="H18" s="204"/>
      <c r="AM18" s="264"/>
    </row>
    <row r="19" spans="1:39">
      <c r="H19" s="204"/>
    </row>
    <row r="20" spans="1:39">
      <c r="A20" s="252"/>
      <c r="D20" s="255"/>
      <c r="E20" s="255"/>
      <c r="F20" s="276"/>
      <c r="G20" s="255"/>
    </row>
    <row r="21" spans="1:39">
      <c r="A21" s="252"/>
      <c r="D21" s="255"/>
      <c r="E21" s="255"/>
      <c r="F21" s="276"/>
      <c r="G21" s="255"/>
    </row>
    <row r="22" spans="1:39">
      <c r="A22" s="252"/>
      <c r="D22" s="255"/>
      <c r="E22" s="255"/>
      <c r="F22" s="276"/>
      <c r="G22" s="255"/>
    </row>
    <row r="23" spans="1:39">
      <c r="A23" s="252"/>
      <c r="D23" s="255"/>
      <c r="E23" s="255"/>
      <c r="F23" s="276"/>
      <c r="G23" s="255"/>
    </row>
    <row r="24" spans="1:39">
      <c r="A24" s="252"/>
      <c r="D24" s="255"/>
      <c r="E24" s="255"/>
      <c r="F24" s="276"/>
      <c r="G24" s="255"/>
    </row>
    <row r="25" spans="1:39" s="344" customFormat="1" ht="60" customHeight="1">
      <c r="A25" s="277" t="s">
        <v>44</v>
      </c>
      <c r="B25" s="278"/>
      <c r="C25" s="279" t="s">
        <v>1</v>
      </c>
      <c r="D25" s="278" t="s">
        <v>29</v>
      </c>
      <c r="E25" s="280" t="s">
        <v>239</v>
      </c>
      <c r="F25" s="281"/>
      <c r="G25" s="282" t="s">
        <v>187</v>
      </c>
      <c r="H25" s="283" t="s">
        <v>188</v>
      </c>
      <c r="I25" s="284" t="s">
        <v>189</v>
      </c>
      <c r="K25" s="285" t="s">
        <v>190</v>
      </c>
      <c r="L25" s="283" t="s">
        <v>191</v>
      </c>
      <c r="M25" s="284" t="s">
        <v>192</v>
      </c>
      <c r="O25" s="282" t="s">
        <v>222</v>
      </c>
      <c r="P25" s="283" t="s">
        <v>193</v>
      </c>
      <c r="Q25" s="284" t="s">
        <v>194</v>
      </c>
      <c r="R25" s="286"/>
      <c r="S25" s="282" t="s">
        <v>195</v>
      </c>
      <c r="T25" s="283" t="s">
        <v>196</v>
      </c>
      <c r="U25" s="284" t="s">
        <v>241</v>
      </c>
      <c r="W25" s="282" t="s">
        <v>197</v>
      </c>
      <c r="X25" s="287" t="s">
        <v>198</v>
      </c>
      <c r="Y25" s="288" t="s">
        <v>240</v>
      </c>
      <c r="AA25" s="282" t="s">
        <v>199</v>
      </c>
      <c r="AB25" s="287" t="s">
        <v>200</v>
      </c>
      <c r="AC25" s="288" t="s">
        <v>201</v>
      </c>
      <c r="AE25" s="282" t="s">
        <v>202</v>
      </c>
      <c r="AF25" s="287" t="s">
        <v>203</v>
      </c>
      <c r="AG25" s="288" t="s">
        <v>204</v>
      </c>
      <c r="AI25" s="289" t="s">
        <v>205</v>
      </c>
    </row>
    <row r="26" spans="1:39" ht="18.75">
      <c r="A26" s="290"/>
      <c r="B26" s="65">
        <v>2014</v>
      </c>
      <c r="C26" s="291">
        <f>'P Matrix'!C14</f>
        <v>6050</v>
      </c>
      <c r="D26" s="292">
        <f>'P Matrix'!D14</f>
        <v>0.11</v>
      </c>
      <c r="E26" s="293"/>
      <c r="F26" s="226"/>
      <c r="G26" s="294">
        <v>29.464067704661662</v>
      </c>
      <c r="H26" s="291">
        <f t="shared" ref="H26:H62" si="1">$C26*G26/100</f>
        <v>1782.5760961320307</v>
      </c>
      <c r="I26" s="295"/>
      <c r="K26" s="296">
        <v>10.519074867157839</v>
      </c>
      <c r="L26" s="291">
        <f t="shared" ref="L26:L62" si="2">C26*K26/100</f>
        <v>636.40402946304926</v>
      </c>
      <c r="M26" s="295"/>
      <c r="O26" s="296">
        <v>9.9</v>
      </c>
      <c r="P26" s="291">
        <f t="shared" ref="P26:P62" si="3">C26*O26/100</f>
        <v>598.95000000000005</v>
      </c>
      <c r="Q26" s="295"/>
      <c r="R26" s="225"/>
      <c r="S26" s="296">
        <v>13.3</v>
      </c>
      <c r="T26" s="291">
        <f t="shared" ref="T26:T62" si="4">C26*S26/100</f>
        <v>804.65</v>
      </c>
      <c r="U26" s="295"/>
      <c r="W26" s="296">
        <v>2.4</v>
      </c>
      <c r="X26" s="291">
        <f t="shared" ref="X26:X62" si="5">C26*W26/100</f>
        <v>145.19999999999999</v>
      </c>
      <c r="Y26" s="295"/>
      <c r="AA26" s="296">
        <v>15.241041028406627</v>
      </c>
      <c r="AB26" s="291">
        <f t="shared" ref="AB26:AB62" si="6">C26*AA26/100</f>
        <v>922.08298221860093</v>
      </c>
      <c r="AC26" s="295"/>
      <c r="AE26" s="296">
        <v>19.192928527078291</v>
      </c>
      <c r="AF26" s="291">
        <f t="shared" ref="AF26:AF62" si="7">C26*AE26/100</f>
        <v>1161.1721758882366</v>
      </c>
      <c r="AG26" s="295"/>
      <c r="AI26" s="264">
        <f t="shared" ref="AI26:AI62" si="8">SUM(G26+K26+O26+W26+S26+AA26+AE26)</f>
        <v>100.01711212730442</v>
      </c>
    </row>
    <row r="27" spans="1:39" ht="18" customHeight="1">
      <c r="A27" s="290"/>
      <c r="B27" s="66">
        <v>2015</v>
      </c>
      <c r="C27" s="291">
        <f>'P Matrix'!C15</f>
        <v>6292</v>
      </c>
      <c r="D27" s="292">
        <f>'P Matrix'!D15</f>
        <v>0.11133333333333334</v>
      </c>
      <c r="E27" s="297">
        <f>(C27-C26)/C26*100</f>
        <v>4</v>
      </c>
      <c r="F27" s="226"/>
      <c r="G27" s="294">
        <v>29.549540768703782</v>
      </c>
      <c r="H27" s="291">
        <f t="shared" si="1"/>
        <v>1859.2571051668419</v>
      </c>
      <c r="I27" s="298">
        <f t="shared" ref="I27:I62" si="9">(H27-H26)/H26*100</f>
        <v>4.3016962474252605</v>
      </c>
      <c r="K27" s="296">
        <v>10.664328780535326</v>
      </c>
      <c r="L27" s="291">
        <f t="shared" si="2"/>
        <v>670.9995668712827</v>
      </c>
      <c r="M27" s="297">
        <f t="shared" ref="M27:M62" si="10">(L27-L26)/L26*100</f>
        <v>5.4360965371986412</v>
      </c>
      <c r="O27" s="296">
        <v>10</v>
      </c>
      <c r="P27" s="291">
        <f t="shared" si="3"/>
        <v>629.20000000000005</v>
      </c>
      <c r="Q27" s="297">
        <f>(P27-P26)/P26*100</f>
        <v>5.0505050505050502</v>
      </c>
      <c r="R27" s="299"/>
      <c r="S27" s="296">
        <v>13.3</v>
      </c>
      <c r="T27" s="291">
        <f t="shared" si="4"/>
        <v>836.83600000000001</v>
      </c>
      <c r="U27" s="297">
        <f>(T27-T26)/T26*100</f>
        <v>4.0000000000000044</v>
      </c>
      <c r="W27" s="296">
        <v>2.4</v>
      </c>
      <c r="X27" s="291">
        <f t="shared" si="5"/>
        <v>151.00799999999998</v>
      </c>
      <c r="Y27" s="295"/>
      <c r="AA27" s="296">
        <v>15.490371462345266</v>
      </c>
      <c r="AB27" s="291">
        <f t="shared" si="6"/>
        <v>974.6541724107642</v>
      </c>
      <c r="AC27" s="297">
        <f>(AB27-AB26)/AB26*100</f>
        <v>5.7013513106676195</v>
      </c>
      <c r="AE27" s="296">
        <v>18.59009146894304</v>
      </c>
      <c r="AF27" s="291">
        <f t="shared" si="7"/>
        <v>1169.6885552258962</v>
      </c>
      <c r="AG27" s="300">
        <f>(AF27-AF26)/AF26*100</f>
        <v>0.73342950464215273</v>
      </c>
      <c r="AI27" s="264">
        <f t="shared" si="8"/>
        <v>99.994332480527419</v>
      </c>
    </row>
    <row r="28" spans="1:39" ht="15" customHeight="1">
      <c r="A28" s="290">
        <v>1</v>
      </c>
      <c r="B28" s="66">
        <v>2016</v>
      </c>
      <c r="C28" s="291">
        <f>'P Matrix'!C16</f>
        <v>6556.2640000000001</v>
      </c>
      <c r="D28" s="292">
        <f>'P Matrix'!D16</f>
        <v>0.11266666666666666</v>
      </c>
      <c r="E28" s="297">
        <f t="shared" ref="E28:E62" si="11">(C28-C27)/C27*100</f>
        <v>4.200000000000002</v>
      </c>
      <c r="F28" s="226"/>
      <c r="G28" s="294">
        <f>IF($A28&lt;$C$7,G$27*($C$7-$A28)/$C$7+$C$10*$A28/$C$7,IF($A28=$C$7,$C$10,IF($A28&gt;$C$7,G27)))</f>
        <v>29.501563436019453</v>
      </c>
      <c r="H28" s="291">
        <f t="shared" si="1"/>
        <v>1934.2003829929063</v>
      </c>
      <c r="I28" s="298">
        <f t="shared" si="9"/>
        <v>4.0308184176248849</v>
      </c>
      <c r="K28" s="294">
        <f t="shared" ref="K28:K62" si="12">IF($A28&lt;$C$7,K$27*($C$7-$A28)/$C$7+$C$11*$A28/$C$7,IF($A28=$C$7,$C$11,IF($A28&gt;$C$7,K27)))</f>
        <v>10.625027685427529</v>
      </c>
      <c r="L28" s="291">
        <f t="shared" si="2"/>
        <v>696.60486512971841</v>
      </c>
      <c r="M28" s="297">
        <f t="shared" si="10"/>
        <v>3.8159932617881336</v>
      </c>
      <c r="O28" s="294">
        <f t="shared" ref="O28:O62" si="13">IF($A28&lt;$C$7,O$27*($C$7-$A28)/$C$7+$C$12*$A28/$C$7,IF($A28=$C$7,$C$12,IF($A28&gt;$C$7,O27)))</f>
        <v>10.027131782945737</v>
      </c>
      <c r="P28" s="291">
        <f t="shared" si="3"/>
        <v>657.40523131782959</v>
      </c>
      <c r="Q28" s="297">
        <f t="shared" ref="Q28:Q62" si="14">(P28-P27)/P27*100</f>
        <v>4.4827131782945866</v>
      </c>
      <c r="R28" s="299"/>
      <c r="S28" s="294">
        <f t="shared" ref="S28:S62" si="15">IF($A28&lt;$C$7,S$27*($C$7-$A28)/$C$7+$C$13*$A28/$C$7,IF($A28=$C$7,$C$13,IF($A28&gt;$C$7,S27)))</f>
        <v>13.278139534883721</v>
      </c>
      <c r="T28" s="291">
        <f t="shared" si="4"/>
        <v>870.54988219534891</v>
      </c>
      <c r="U28" s="297">
        <f t="shared" ref="U28:U62" si="16">(T28-T27)/T27*100</f>
        <v>4.0287322958559271</v>
      </c>
      <c r="W28" s="294">
        <f t="shared" ref="W28:W62" si="17">IF($A28&lt;$C$7,W$27*($C$7-$A28)/$C$7+$C$14*$A28/$C$7,IF($A28=$C$7,$C$14,IF($A28&gt;$C$7,W27)))</f>
        <v>2.4506976744186044</v>
      </c>
      <c r="X28" s="291">
        <f t="shared" si="5"/>
        <v>160.67420937674416</v>
      </c>
      <c r="Y28" s="297">
        <f t="shared" ref="Y28:Y62" si="18">(X28-X27)/X27*100</f>
        <v>6.4011240310077477</v>
      </c>
      <c r="AA28" s="294">
        <f t="shared" ref="AA28:AA62" si="19">IF($A28&lt;$C$7,AA$27*($C$7-$A28)/$C$7+$C$15*$A28/$C$7,IF($A28=$C$7,$C$15,IF($A28&gt;$C$7,AA27)))</f>
        <v>15.540171525413063</v>
      </c>
      <c r="AB28" s="291">
        <f t="shared" si="6"/>
        <v>1018.8546712589075</v>
      </c>
      <c r="AC28" s="297">
        <f t="shared" ref="AC28:AC62" si="20">(AB28-AB27)/AB27*100</f>
        <v>4.5349930364341757</v>
      </c>
      <c r="AE28" s="294">
        <f t="shared" ref="AE28:AE62" si="21">IF($A28&lt;$C$7,AE$27*($C$7-$A28)/$C$7+$C$16*$A28/$C$7,IF($A28=$C$7,$C$16,IF($A28&gt;$C$7,AE27)))</f>
        <v>18.572167593366565</v>
      </c>
      <c r="AF28" s="291">
        <f t="shared" si="7"/>
        <v>1217.6403379435585</v>
      </c>
      <c r="AG28" s="300">
        <f t="shared" ref="AG28:AG62" si="22">(AF28-AF27)/AF27*100</f>
        <v>4.0995342310074721</v>
      </c>
      <c r="AI28" s="264">
        <f t="shared" si="8"/>
        <v>99.994899232474665</v>
      </c>
    </row>
    <row r="29" spans="1:39" ht="18.75">
      <c r="A29" s="290">
        <f>1+A28</f>
        <v>2</v>
      </c>
      <c r="B29" s="66">
        <v>2017</v>
      </c>
      <c r="C29" s="291">
        <f>'P Matrix'!C17</f>
        <v>6831.6270880000002</v>
      </c>
      <c r="D29" s="292">
        <f>'P Matrix'!D17</f>
        <v>0.11399999999999999</v>
      </c>
      <c r="E29" s="297">
        <f t="shared" si="11"/>
        <v>4.2000000000000011</v>
      </c>
      <c r="F29" s="226"/>
      <c r="G29" s="294">
        <f t="shared" ref="G29:G62" si="23">IF(A29&lt;$C$7,G$27*($C$7-A29)/$C$7+$C$10*A29/$C$7,IF(A29=$C$7,$C$10,IF(A29&gt;$C$7,G28)))</f>
        <v>29.45358610333512</v>
      </c>
      <c r="H29" s="291">
        <f t="shared" si="1"/>
        <v>2012.1591666228458</v>
      </c>
      <c r="I29" s="298">
        <f t="shared" si="9"/>
        <v>4.0305432836958239</v>
      </c>
      <c r="K29" s="294">
        <f t="shared" si="12"/>
        <v>10.585726590319734</v>
      </c>
      <c r="L29" s="291">
        <f t="shared" si="2"/>
        <v>723.17736520590176</v>
      </c>
      <c r="M29" s="297">
        <f t="shared" si="10"/>
        <v>3.8145728527513452</v>
      </c>
      <c r="O29" s="294">
        <f t="shared" si="13"/>
        <v>10.054263565891473</v>
      </c>
      <c r="P29" s="291">
        <f t="shared" si="3"/>
        <v>686.86979326635662</v>
      </c>
      <c r="Q29" s="297">
        <f t="shared" si="14"/>
        <v>4.4819482025512016</v>
      </c>
      <c r="R29" s="299"/>
      <c r="S29" s="294">
        <f t="shared" si="15"/>
        <v>13.256279069767443</v>
      </c>
      <c r="T29" s="291">
        <f t="shared" si="4"/>
        <v>905.61955179110703</v>
      </c>
      <c r="U29" s="297">
        <f t="shared" si="16"/>
        <v>4.0284503292699982</v>
      </c>
      <c r="W29" s="294">
        <f t="shared" si="17"/>
        <v>2.5013953488372094</v>
      </c>
      <c r="X29" s="291">
        <f t="shared" si="5"/>
        <v>170.8860022291349</v>
      </c>
      <c r="Y29" s="297">
        <f t="shared" si="18"/>
        <v>6.3555892958816012</v>
      </c>
      <c r="AA29" s="294">
        <f t="shared" si="19"/>
        <v>15.589971588480863</v>
      </c>
      <c r="AB29" s="291">
        <f t="shared" si="6"/>
        <v>1065.0487220501625</v>
      </c>
      <c r="AC29" s="297">
        <f t="shared" si="20"/>
        <v>4.5339195171159332</v>
      </c>
      <c r="AE29" s="294">
        <f t="shared" si="21"/>
        <v>18.55424371779009</v>
      </c>
      <c r="AF29" s="291">
        <f t="shared" si="7"/>
        <v>1267.556739798086</v>
      </c>
      <c r="AG29" s="300">
        <f t="shared" si="22"/>
        <v>4.0994372721611745</v>
      </c>
      <c r="AI29" s="264">
        <f t="shared" si="8"/>
        <v>99.995465984421926</v>
      </c>
    </row>
    <row r="30" spans="1:39" ht="18.75">
      <c r="A30" s="290">
        <f t="shared" ref="A30:A62" si="24">1+A29</f>
        <v>3</v>
      </c>
      <c r="B30" s="66">
        <v>2018</v>
      </c>
      <c r="C30" s="291">
        <f>'P Matrix'!C18</f>
        <v>7104.8921715200004</v>
      </c>
      <c r="D30" s="292">
        <f>'P Matrix'!D18</f>
        <v>0.11533333333333333</v>
      </c>
      <c r="E30" s="297">
        <f t="shared" si="11"/>
        <v>4.0000000000000027</v>
      </c>
      <c r="F30" s="226"/>
      <c r="G30" s="294">
        <f t="shared" si="23"/>
        <v>29.405608770650787</v>
      </c>
      <c r="H30" s="291">
        <f t="shared" si="1"/>
        <v>2089.2367955337663</v>
      </c>
      <c r="I30" s="298">
        <f t="shared" si="9"/>
        <v>3.8305930360511988</v>
      </c>
      <c r="K30" s="294">
        <f t="shared" si="12"/>
        <v>10.546425495211938</v>
      </c>
      <c r="L30" s="291">
        <f t="shared" si="2"/>
        <v>749.31215938450248</v>
      </c>
      <c r="M30" s="297">
        <f t="shared" si="10"/>
        <v>3.6138844267007251</v>
      </c>
      <c r="O30" s="294">
        <f t="shared" si="13"/>
        <v>10.081395348837209</v>
      </c>
      <c r="P30" s="291">
        <f t="shared" si="3"/>
        <v>716.27226891951625</v>
      </c>
      <c r="Q30" s="297">
        <f t="shared" si="14"/>
        <v>4.2806476484194205</v>
      </c>
      <c r="R30" s="299"/>
      <c r="S30" s="294">
        <f t="shared" si="15"/>
        <v>13.234418604651164</v>
      </c>
      <c r="T30" s="291">
        <f t="shared" si="4"/>
        <v>940.29117138804713</v>
      </c>
      <c r="U30" s="297">
        <f t="shared" si="16"/>
        <v>3.8284972457106985</v>
      </c>
      <c r="W30" s="294">
        <f t="shared" si="17"/>
        <v>2.5520930232558143</v>
      </c>
      <c r="X30" s="291">
        <f t="shared" si="5"/>
        <v>181.32345741921046</v>
      </c>
      <c r="Y30" s="297">
        <f t="shared" si="18"/>
        <v>6.1078467831907872</v>
      </c>
      <c r="AA30" s="294">
        <f t="shared" si="19"/>
        <v>15.639771651548664</v>
      </c>
      <c r="AB30" s="291">
        <f t="shared" si="6"/>
        <v>1111.1889117144854</v>
      </c>
      <c r="AC30" s="297">
        <f t="shared" si="20"/>
        <v>4.3322139831786695</v>
      </c>
      <c r="AE30" s="294">
        <f t="shared" si="21"/>
        <v>18.536319842213615</v>
      </c>
      <c r="AF30" s="291">
        <f t="shared" si="7"/>
        <v>1316.9855373573437</v>
      </c>
      <c r="AG30" s="300">
        <f t="shared" si="22"/>
        <v>3.8995333311178917</v>
      </c>
      <c r="AI30" s="264">
        <f t="shared" si="8"/>
        <v>99.996032736369173</v>
      </c>
    </row>
    <row r="31" spans="1:39" ht="18.75">
      <c r="A31" s="290">
        <f t="shared" si="24"/>
        <v>4</v>
      </c>
      <c r="B31" s="66">
        <v>2019</v>
      </c>
      <c r="C31" s="291">
        <f>'P Matrix'!C19</f>
        <v>7389.0878583808008</v>
      </c>
      <c r="D31" s="292">
        <f>'P Matrix'!D19</f>
        <v>0.11666666666666667</v>
      </c>
      <c r="E31" s="297">
        <f t="shared" si="11"/>
        <v>4.0000000000000053</v>
      </c>
      <c r="F31" s="226"/>
      <c r="G31" s="294">
        <f t="shared" si="23"/>
        <v>29.357631437966454</v>
      </c>
      <c r="H31" s="291">
        <f t="shared" si="1"/>
        <v>2169.261180090964</v>
      </c>
      <c r="I31" s="298">
        <f t="shared" si="9"/>
        <v>3.8303166365951697</v>
      </c>
      <c r="K31" s="294">
        <f t="shared" si="12"/>
        <v>10.507124400104141</v>
      </c>
      <c r="L31" s="291">
        <f t="shared" si="2"/>
        <v>776.38065331306166</v>
      </c>
      <c r="M31" s="297">
        <f t="shared" si="10"/>
        <v>3.6124455728562701</v>
      </c>
      <c r="O31" s="294">
        <f t="shared" si="13"/>
        <v>10.108527131782946</v>
      </c>
      <c r="P31" s="291">
        <f t="shared" si="3"/>
        <v>746.92795095570273</v>
      </c>
      <c r="Q31" s="297">
        <f t="shared" si="14"/>
        <v>4.279892349096527</v>
      </c>
      <c r="R31" s="299"/>
      <c r="S31" s="294">
        <f t="shared" si="15"/>
        <v>13.212558139534885</v>
      </c>
      <c r="T31" s="291">
        <f t="shared" si="4"/>
        <v>976.28752926987636</v>
      </c>
      <c r="U31" s="297">
        <f t="shared" si="16"/>
        <v>3.8282139593730111</v>
      </c>
      <c r="W31" s="294">
        <f t="shared" si="17"/>
        <v>2.6027906976744184</v>
      </c>
      <c r="X31" s="291">
        <f t="shared" si="5"/>
        <v>192.32249142092539</v>
      </c>
      <c r="Y31" s="297">
        <f t="shared" si="18"/>
        <v>6.0659741206487885</v>
      </c>
      <c r="AA31" s="294">
        <f t="shared" si="19"/>
        <v>15.689571714616463</v>
      </c>
      <c r="AB31" s="291">
        <f t="shared" si="6"/>
        <v>1159.3162385966734</v>
      </c>
      <c r="AC31" s="297">
        <f t="shared" si="20"/>
        <v>4.3311561494913615</v>
      </c>
      <c r="AE31" s="294">
        <f t="shared" si="21"/>
        <v>18.51839596663714</v>
      </c>
      <c r="AF31" s="291">
        <f t="shared" si="7"/>
        <v>1368.340547937665</v>
      </c>
      <c r="AG31" s="300">
        <f t="shared" si="22"/>
        <v>3.8994361838908245</v>
      </c>
      <c r="AI31" s="264">
        <f t="shared" si="8"/>
        <v>99.996599488316448</v>
      </c>
    </row>
    <row r="32" spans="1:39" ht="18.75">
      <c r="A32" s="290">
        <f t="shared" si="24"/>
        <v>5</v>
      </c>
      <c r="B32" s="67">
        <v>2020</v>
      </c>
      <c r="C32" s="291">
        <f>'P Matrix'!C20</f>
        <v>7700.6193696057517</v>
      </c>
      <c r="D32" s="292">
        <f>'P Matrix'!D20</f>
        <v>0.11799999999999999</v>
      </c>
      <c r="E32" s="297">
        <f t="shared" si="11"/>
        <v>4.2161024093333488</v>
      </c>
      <c r="F32" s="226"/>
      <c r="G32" s="294">
        <f t="shared" si="23"/>
        <v>29.309654105282121</v>
      </c>
      <c r="H32" s="291">
        <f t="shared" si="1"/>
        <v>2257.0249011958022</v>
      </c>
      <c r="I32" s="298">
        <f t="shared" si="9"/>
        <v>4.0457885804768772</v>
      </c>
      <c r="K32" s="294">
        <f t="shared" si="12"/>
        <v>10.467823304996346</v>
      </c>
      <c r="L32" s="291">
        <f t="shared" si="2"/>
        <v>806.08722900065356</v>
      </c>
      <c r="M32" s="297">
        <f t="shared" si="10"/>
        <v>3.8262900499677004</v>
      </c>
      <c r="O32" s="294">
        <f t="shared" si="13"/>
        <v>10.135658914728683</v>
      </c>
      <c r="P32" s="291">
        <f t="shared" si="3"/>
        <v>780.50851362476908</v>
      </c>
      <c r="Q32" s="297">
        <f t="shared" si="14"/>
        <v>4.4958235431007294</v>
      </c>
      <c r="R32" s="299"/>
      <c r="S32" s="294">
        <f t="shared" si="15"/>
        <v>13.190697674418605</v>
      </c>
      <c r="T32" s="291">
        <f t="shared" si="4"/>
        <v>1015.7654201024145</v>
      </c>
      <c r="U32" s="297">
        <f t="shared" si="16"/>
        <v>4.0436745988204903</v>
      </c>
      <c r="W32" s="294">
        <f t="shared" si="17"/>
        <v>2.6534883720930234</v>
      </c>
      <c r="X32" s="291">
        <f t="shared" si="5"/>
        <v>204.3350395516317</v>
      </c>
      <c r="Y32" s="297">
        <f t="shared" si="18"/>
        <v>6.2460443611949268</v>
      </c>
      <c r="AA32" s="294">
        <f t="shared" si="19"/>
        <v>15.73937177768426</v>
      </c>
      <c r="AB32" s="291">
        <f t="shared" si="6"/>
        <v>1212.0291117666152</v>
      </c>
      <c r="AC32" s="297">
        <f t="shared" si="20"/>
        <v>4.5468933682624435</v>
      </c>
      <c r="AE32" s="294">
        <f t="shared" si="21"/>
        <v>18.500472091060665</v>
      </c>
      <c r="AF32" s="291">
        <f t="shared" si="7"/>
        <v>1424.6509373127237</v>
      </c>
      <c r="AG32" s="300">
        <f t="shared" si="22"/>
        <v>4.1152320933504933</v>
      </c>
      <c r="AI32" s="264">
        <f t="shared" si="8"/>
        <v>99.997166240263681</v>
      </c>
    </row>
    <row r="33" spans="1:35" ht="18.75">
      <c r="A33" s="290">
        <f t="shared" si="24"/>
        <v>6</v>
      </c>
      <c r="B33" s="8">
        <f t="shared" ref="B33:B62" si="25">B32+1</f>
        <v>2021</v>
      </c>
      <c r="C33" s="291">
        <f>'P Matrix'!C21</f>
        <v>8041.9265923725961</v>
      </c>
      <c r="D33" s="292">
        <f>'P Matrix'!D21</f>
        <v>0.11843568034029307</v>
      </c>
      <c r="E33" s="297">
        <f t="shared" si="11"/>
        <v>4.432204818666662</v>
      </c>
      <c r="F33" s="226"/>
      <c r="G33" s="294">
        <f t="shared" si="23"/>
        <v>29.261676772597792</v>
      </c>
      <c r="H33" s="291">
        <f t="shared" si="1"/>
        <v>2353.202565749657</v>
      </c>
      <c r="I33" s="298">
        <f t="shared" si="9"/>
        <v>4.2612584603252976</v>
      </c>
      <c r="K33" s="294">
        <f t="shared" si="12"/>
        <v>10.428522209888548</v>
      </c>
      <c r="L33" s="291">
        <f t="shared" si="2"/>
        <v>838.65410078850948</v>
      </c>
      <c r="M33" s="297">
        <f t="shared" si="10"/>
        <v>4.0401175724159142</v>
      </c>
      <c r="O33" s="294">
        <f t="shared" si="13"/>
        <v>10.162790697674419</v>
      </c>
      <c r="P33" s="291">
        <f t="shared" si="3"/>
        <v>817.28416764344763</v>
      </c>
      <c r="Q33" s="297">
        <f t="shared" si="14"/>
        <v>4.7117556537453114</v>
      </c>
      <c r="R33" s="299"/>
      <c r="S33" s="294">
        <f t="shared" si="15"/>
        <v>13.168837209302326</v>
      </c>
      <c r="T33" s="291">
        <f t="shared" si="4"/>
        <v>1059.0282214411411</v>
      </c>
      <c r="U33" s="297">
        <f t="shared" si="16"/>
        <v>4.2591331111040018</v>
      </c>
      <c r="W33" s="294">
        <f t="shared" si="17"/>
        <v>2.7041860465116279</v>
      </c>
      <c r="X33" s="291">
        <f t="shared" si="5"/>
        <v>217.46865678164778</v>
      </c>
      <c r="Y33" s="297">
        <f t="shared" si="18"/>
        <v>6.4274914663852654</v>
      </c>
      <c r="AA33" s="294">
        <f t="shared" si="19"/>
        <v>15.789171840752058</v>
      </c>
      <c r="AB33" s="291">
        <f t="shared" si="6"/>
        <v>1269.7536089768455</v>
      </c>
      <c r="AC33" s="297">
        <f t="shared" si="20"/>
        <v>4.7626328979914447</v>
      </c>
      <c r="AE33" s="294">
        <f t="shared" si="21"/>
        <v>18.482548215484194</v>
      </c>
      <c r="AF33" s="291">
        <f t="shared" si="7"/>
        <v>1486.35295988911</v>
      </c>
      <c r="AG33" s="300">
        <f t="shared" si="22"/>
        <v>4.3310274089155465</v>
      </c>
      <c r="AI33" s="264">
        <f t="shared" si="8"/>
        <v>99.997732992210956</v>
      </c>
    </row>
    <row r="34" spans="1:35" ht="18.75">
      <c r="A34" s="290">
        <f t="shared" si="24"/>
        <v>7</v>
      </c>
      <c r="B34" s="8">
        <f t="shared" si="25"/>
        <v>2022</v>
      </c>
      <c r="C34" s="291">
        <f>'P Matrix'!C22</f>
        <v>8415.7400474363058</v>
      </c>
      <c r="D34" s="292">
        <f>'P Matrix'!D22</f>
        <v>0.11911895410279807</v>
      </c>
      <c r="E34" s="297">
        <f t="shared" si="11"/>
        <v>4.648307228000002</v>
      </c>
      <c r="F34" s="226"/>
      <c r="G34" s="294">
        <f t="shared" si="23"/>
        <v>29.213699439913459</v>
      </c>
      <c r="H34" s="291">
        <f t="shared" si="1"/>
        <v>2458.5490031024729</v>
      </c>
      <c r="I34" s="298">
        <f t="shared" si="9"/>
        <v>4.4767262659878915</v>
      </c>
      <c r="K34" s="294">
        <f t="shared" si="12"/>
        <v>10.389221114780753</v>
      </c>
      <c r="L34" s="291">
        <f t="shared" si="2"/>
        <v>874.32984197331245</v>
      </c>
      <c r="M34" s="297">
        <f t="shared" si="10"/>
        <v>4.2539279485142139</v>
      </c>
      <c r="O34" s="294">
        <f t="shared" si="13"/>
        <v>10.189922480620156</v>
      </c>
      <c r="P34" s="291">
        <f t="shared" si="3"/>
        <v>857.55738700426548</v>
      </c>
      <c r="Q34" s="297">
        <f t="shared" si="14"/>
        <v>4.9276886736887873</v>
      </c>
      <c r="R34" s="299"/>
      <c r="S34" s="294">
        <f t="shared" si="15"/>
        <v>13.146976744186047</v>
      </c>
      <c r="T34" s="291">
        <f t="shared" si="4"/>
        <v>1106.4153868876028</v>
      </c>
      <c r="U34" s="297">
        <f t="shared" si="16"/>
        <v>4.4745894856301911</v>
      </c>
      <c r="W34" s="294">
        <f t="shared" si="17"/>
        <v>2.7548837209302324</v>
      </c>
      <c r="X34" s="291">
        <f t="shared" si="5"/>
        <v>231.843852562629</v>
      </c>
      <c r="Y34" s="297">
        <f t="shared" si="18"/>
        <v>6.6102379964643898</v>
      </c>
      <c r="AA34" s="294">
        <f t="shared" si="19"/>
        <v>15.838971903819857</v>
      </c>
      <c r="AB34" s="291">
        <f t="shared" si="6"/>
        <v>1332.9667016119524</v>
      </c>
      <c r="AC34" s="297">
        <f t="shared" si="20"/>
        <v>4.9783747168116657</v>
      </c>
      <c r="AE34" s="294">
        <f t="shared" si="21"/>
        <v>18.464624339907719</v>
      </c>
      <c r="AF34" s="291">
        <f t="shared" si="7"/>
        <v>1553.9347851822854</v>
      </c>
      <c r="AG34" s="300">
        <f t="shared" si="22"/>
        <v>4.5468221288580963</v>
      </c>
      <c r="AI34" s="264">
        <f t="shared" si="8"/>
        <v>99.998299744158203</v>
      </c>
    </row>
    <row r="35" spans="1:35" ht="18.75">
      <c r="A35" s="290">
        <f t="shared" si="24"/>
        <v>8</v>
      </c>
      <c r="B35" s="8">
        <f t="shared" si="25"/>
        <v>2023</v>
      </c>
      <c r="C35" s="291">
        <f>'P Matrix'!C23</f>
        <v>8825.1161173567198</v>
      </c>
      <c r="D35" s="292">
        <f>'P Matrix'!D23</f>
        <v>0.12005357370224057</v>
      </c>
      <c r="E35" s="297">
        <f t="shared" si="11"/>
        <v>4.8644096373333516</v>
      </c>
      <c r="F35" s="226"/>
      <c r="G35" s="294">
        <f t="shared" si="23"/>
        <v>29.165722107229129</v>
      </c>
      <c r="H35" s="291">
        <f t="shared" si="1"/>
        <v>2573.9088424285496</v>
      </c>
      <c r="I35" s="298">
        <f t="shared" si="9"/>
        <v>4.6921919872454358</v>
      </c>
      <c r="K35" s="294">
        <f t="shared" si="12"/>
        <v>10.349920019672957</v>
      </c>
      <c r="L35" s="291">
        <f t="shared" si="2"/>
        <v>913.39245978968802</v>
      </c>
      <c r="M35" s="297">
        <f t="shared" si="10"/>
        <v>4.4677209836751626</v>
      </c>
      <c r="O35" s="294">
        <f t="shared" si="13"/>
        <v>10.217054263565892</v>
      </c>
      <c r="P35" s="291">
        <f t="shared" si="3"/>
        <v>901.66690253303545</v>
      </c>
      <c r="Q35" s="297">
        <f t="shared" si="14"/>
        <v>5.143622595667825</v>
      </c>
      <c r="R35" s="299"/>
      <c r="S35" s="294">
        <f t="shared" si="15"/>
        <v>13.125116279069767</v>
      </c>
      <c r="T35" s="291">
        <f t="shared" si="4"/>
        <v>1158.3067521659966</v>
      </c>
      <c r="U35" s="297">
        <f t="shared" si="16"/>
        <v>4.6900437117352967</v>
      </c>
      <c r="W35" s="294">
        <f t="shared" si="17"/>
        <v>2.8055813953488369</v>
      </c>
      <c r="X35" s="291">
        <f t="shared" si="5"/>
        <v>247.59581590649177</v>
      </c>
      <c r="Y35" s="297">
        <f t="shared" si="18"/>
        <v>6.794212212121356</v>
      </c>
      <c r="AA35" s="294">
        <f t="shared" si="19"/>
        <v>15.888771966887656</v>
      </c>
      <c r="AB35" s="291">
        <f t="shared" si="6"/>
        <v>1402.2025756998587</v>
      </c>
      <c r="AC35" s="297">
        <f t="shared" si="20"/>
        <v>5.1941188031313565</v>
      </c>
      <c r="AE35" s="294">
        <f t="shared" si="21"/>
        <v>18.446700464331244</v>
      </c>
      <c r="AF35" s="291">
        <f t="shared" si="7"/>
        <v>1627.9427357982133</v>
      </c>
      <c r="AG35" s="300">
        <f t="shared" si="22"/>
        <v>4.7626162514436787</v>
      </c>
      <c r="AI35" s="264">
        <f t="shared" si="8"/>
        <v>99.998866496105492</v>
      </c>
    </row>
    <row r="36" spans="1:35" ht="18.75">
      <c r="A36" s="290">
        <f t="shared" si="24"/>
        <v>9</v>
      </c>
      <c r="B36" s="8">
        <f t="shared" si="25"/>
        <v>2024</v>
      </c>
      <c r="C36" s="291">
        <f>'P Matrix'!C24</f>
        <v>9273.4772048313498</v>
      </c>
      <c r="D36" s="292">
        <f>'P Matrix'!D24</f>
        <v>0.12124487150506072</v>
      </c>
      <c r="E36" s="297">
        <f t="shared" si="11"/>
        <v>5.0805120466666702</v>
      </c>
      <c r="F36" s="226"/>
      <c r="G36" s="294">
        <f t="shared" si="23"/>
        <v>29.117744774544796</v>
      </c>
      <c r="H36" s="291">
        <f t="shared" si="1"/>
        <v>2700.2274242283834</v>
      </c>
      <c r="I36" s="298">
        <f t="shared" si="9"/>
        <v>4.9076556138114391</v>
      </c>
      <c r="K36" s="294">
        <f t="shared" si="12"/>
        <v>10.31061892456516</v>
      </c>
      <c r="L36" s="291">
        <f t="shared" si="2"/>
        <v>956.15289564657735</v>
      </c>
      <c r="M36" s="297">
        <f t="shared" si="10"/>
        <v>4.6814964803557801</v>
      </c>
      <c r="O36" s="294">
        <f t="shared" si="13"/>
        <v>10.244186046511627</v>
      </c>
      <c r="P36" s="291">
        <f t="shared" si="3"/>
        <v>949.99225784376961</v>
      </c>
      <c r="Q36" s="297">
        <f t="shared" si="14"/>
        <v>5.359557412496196</v>
      </c>
      <c r="R36" s="299"/>
      <c r="S36" s="294">
        <f t="shared" si="15"/>
        <v>13.103255813953487</v>
      </c>
      <c r="T36" s="291">
        <f t="shared" si="4"/>
        <v>1215.1274409977152</v>
      </c>
      <c r="U36" s="297">
        <f t="shared" si="16"/>
        <v>4.9054957786843358</v>
      </c>
      <c r="W36" s="294">
        <f t="shared" si="17"/>
        <v>2.8562790697674414</v>
      </c>
      <c r="X36" s="291">
        <f t="shared" si="5"/>
        <v>264.87638844125263</v>
      </c>
      <c r="Y36" s="297">
        <f t="shared" si="18"/>
        <v>6.9793475594462899</v>
      </c>
      <c r="AA36" s="294">
        <f t="shared" si="19"/>
        <v>15.938572029955457</v>
      </c>
      <c r="AB36" s="291">
        <f t="shared" si="6"/>
        <v>1478.0598439735447</v>
      </c>
      <c r="AC36" s="297">
        <f t="shared" si="20"/>
        <v>5.4098651356295377</v>
      </c>
      <c r="AE36" s="294">
        <f t="shared" si="21"/>
        <v>18.428776588754769</v>
      </c>
      <c r="AF36" s="291">
        <f t="shared" si="7"/>
        <v>1708.9883960874699</v>
      </c>
      <c r="AG36" s="300">
        <f t="shared" si="22"/>
        <v>4.9784097749309506</v>
      </c>
      <c r="AI36" s="264">
        <f t="shared" si="8"/>
        <v>99.999433248052739</v>
      </c>
    </row>
    <row r="37" spans="1:35" ht="18.75">
      <c r="A37" s="290">
        <f t="shared" si="24"/>
        <v>10</v>
      </c>
      <c r="B37" s="67">
        <f t="shared" si="25"/>
        <v>2025</v>
      </c>
      <c r="C37" s="291">
        <f>'P Matrix'!C25</f>
        <v>9764.6575390363123</v>
      </c>
      <c r="D37" s="292">
        <f>'P Matrix'!D25</f>
        <v>0.12269980996312146</v>
      </c>
      <c r="E37" s="297">
        <f t="shared" si="11"/>
        <v>5.2966144560000057</v>
      </c>
      <c r="F37" s="226"/>
      <c r="G37" s="294">
        <f t="shared" si="23"/>
        <v>29.069767441860463</v>
      </c>
      <c r="H37" s="291">
        <f t="shared" si="1"/>
        <v>2838.5632380919515</v>
      </c>
      <c r="I37" s="298">
        <f t="shared" si="9"/>
        <v>5.1231171353316256</v>
      </c>
      <c r="K37" s="294">
        <f t="shared" si="12"/>
        <v>10.271317829457365</v>
      </c>
      <c r="L37" s="291">
        <f t="shared" si="2"/>
        <v>1002.9590107924894</v>
      </c>
      <c r="M37" s="297">
        <f t="shared" si="10"/>
        <v>4.8952542380013844</v>
      </c>
      <c r="O37" s="294">
        <f t="shared" si="13"/>
        <v>10.271317829457365</v>
      </c>
      <c r="P37" s="291">
        <f t="shared" si="3"/>
        <v>1002.9590107924894</v>
      </c>
      <c r="Q37" s="297">
        <f t="shared" si="14"/>
        <v>5.5754931170639486</v>
      </c>
      <c r="R37" s="299"/>
      <c r="S37" s="294">
        <f t="shared" si="15"/>
        <v>13.081395348837209</v>
      </c>
      <c r="T37" s="291">
        <f t="shared" si="4"/>
        <v>1277.3534571413779</v>
      </c>
      <c r="U37" s="297">
        <f t="shared" si="16"/>
        <v>5.12094567567088</v>
      </c>
      <c r="W37" s="294">
        <f t="shared" si="17"/>
        <v>2.9069767441860463</v>
      </c>
      <c r="X37" s="291">
        <f t="shared" si="5"/>
        <v>283.85632380919509</v>
      </c>
      <c r="Y37" s="297">
        <f t="shared" si="18"/>
        <v>7.1655822097378268</v>
      </c>
      <c r="AA37" s="294">
        <f t="shared" si="19"/>
        <v>15.988372093023255</v>
      </c>
      <c r="AB37" s="291">
        <f t="shared" si="6"/>
        <v>1561.2097809505731</v>
      </c>
      <c r="AC37" s="297">
        <f t="shared" si="20"/>
        <v>5.6256136932515588</v>
      </c>
      <c r="AE37" s="294">
        <f t="shared" si="21"/>
        <v>18.410852713178294</v>
      </c>
      <c r="AF37" s="291">
        <f t="shared" si="7"/>
        <v>1797.7567174582357</v>
      </c>
      <c r="AG37" s="300">
        <f t="shared" si="22"/>
        <v>5.1942026975718791</v>
      </c>
      <c r="AI37" s="264">
        <f t="shared" si="8"/>
        <v>100</v>
      </c>
    </row>
    <row r="38" spans="1:35" ht="18.75">
      <c r="A38" s="290">
        <f t="shared" si="24"/>
        <v>11</v>
      </c>
      <c r="B38" s="8">
        <f t="shared" si="25"/>
        <v>2026</v>
      </c>
      <c r="C38" s="291">
        <f>'P Matrix'!C26</f>
        <v>10281.853801827803</v>
      </c>
      <c r="D38" s="292">
        <f>'P Matrix'!D26</f>
        <v>0.12417220768267892</v>
      </c>
      <c r="E38" s="297">
        <f t="shared" si="11"/>
        <v>5.2966144559999968</v>
      </c>
      <c r="F38" s="226"/>
      <c r="G38" s="294">
        <f t="shared" si="23"/>
        <v>29.069767441860463</v>
      </c>
      <c r="H38" s="291">
        <f t="shared" si="1"/>
        <v>2988.9109889034312</v>
      </c>
      <c r="I38" s="298">
        <f t="shared" si="9"/>
        <v>5.2966144559999906</v>
      </c>
      <c r="K38" s="294">
        <f t="shared" si="12"/>
        <v>10.271317829457365</v>
      </c>
      <c r="L38" s="291">
        <f t="shared" si="2"/>
        <v>1056.0818827458791</v>
      </c>
      <c r="M38" s="297">
        <f t="shared" si="10"/>
        <v>5.2966144560000084</v>
      </c>
      <c r="O38" s="294">
        <f t="shared" si="13"/>
        <v>10.271317829457365</v>
      </c>
      <c r="P38" s="291">
        <f t="shared" si="3"/>
        <v>1056.0818827458791</v>
      </c>
      <c r="Q38" s="297">
        <f t="shared" si="14"/>
        <v>5.2966144560000084</v>
      </c>
      <c r="R38" s="299"/>
      <c r="S38" s="294">
        <f t="shared" si="15"/>
        <v>13.081395348837209</v>
      </c>
      <c r="T38" s="291">
        <f t="shared" si="4"/>
        <v>1345.0099450065441</v>
      </c>
      <c r="U38" s="297">
        <f t="shared" si="16"/>
        <v>5.296614456000011</v>
      </c>
      <c r="W38" s="294">
        <f t="shared" si="17"/>
        <v>2.9069767441860463</v>
      </c>
      <c r="X38" s="291">
        <f t="shared" si="5"/>
        <v>298.89109889034307</v>
      </c>
      <c r="Y38" s="297">
        <f t="shared" si="18"/>
        <v>5.2966144559999959</v>
      </c>
      <c r="AA38" s="294">
        <f t="shared" si="19"/>
        <v>15.988372093023255</v>
      </c>
      <c r="AB38" s="291">
        <f t="shared" si="6"/>
        <v>1643.9010438968869</v>
      </c>
      <c r="AC38" s="297">
        <f t="shared" si="20"/>
        <v>5.2966144559999897</v>
      </c>
      <c r="AE38" s="294">
        <f t="shared" si="21"/>
        <v>18.410852713178294</v>
      </c>
      <c r="AF38" s="291">
        <f t="shared" si="7"/>
        <v>1892.9769596388398</v>
      </c>
      <c r="AG38" s="300">
        <f t="shared" si="22"/>
        <v>5.2966144560000084</v>
      </c>
      <c r="AI38" s="264">
        <f t="shared" si="8"/>
        <v>100</v>
      </c>
    </row>
    <row r="39" spans="1:35" ht="18.75">
      <c r="A39" s="290">
        <f t="shared" si="24"/>
        <v>12</v>
      </c>
      <c r="B39" s="8">
        <f t="shared" si="25"/>
        <v>2027</v>
      </c>
      <c r="C39" s="291">
        <f>'P Matrix'!C27</f>
        <v>10826.4439566402</v>
      </c>
      <c r="D39" s="292">
        <f>'P Matrix'!D27</f>
        <v>0.12566227417487108</v>
      </c>
      <c r="E39" s="297">
        <f t="shared" si="11"/>
        <v>5.2966144559999959</v>
      </c>
      <c r="F39" s="226"/>
      <c r="G39" s="294">
        <f t="shared" si="23"/>
        <v>29.069767441860463</v>
      </c>
      <c r="H39" s="291">
        <f t="shared" si="1"/>
        <v>3147.2220804186627</v>
      </c>
      <c r="I39" s="298">
        <f t="shared" si="9"/>
        <v>5.2966144559999941</v>
      </c>
      <c r="K39" s="294">
        <f t="shared" si="12"/>
        <v>10.271317829457365</v>
      </c>
      <c r="L39" s="291">
        <f t="shared" si="2"/>
        <v>1112.0184684145943</v>
      </c>
      <c r="M39" s="297">
        <f t="shared" si="10"/>
        <v>5.2966144560000021</v>
      </c>
      <c r="O39" s="294">
        <f t="shared" si="13"/>
        <v>10.271317829457365</v>
      </c>
      <c r="P39" s="291">
        <f t="shared" si="3"/>
        <v>1112.0184684145943</v>
      </c>
      <c r="Q39" s="297">
        <f t="shared" si="14"/>
        <v>5.2966144560000021</v>
      </c>
      <c r="R39" s="299"/>
      <c r="S39" s="294">
        <f t="shared" si="15"/>
        <v>13.081395348837209</v>
      </c>
      <c r="T39" s="291">
        <f t="shared" si="4"/>
        <v>1416.2499361883984</v>
      </c>
      <c r="U39" s="297">
        <f t="shared" si="16"/>
        <v>5.2966144560000021</v>
      </c>
      <c r="W39" s="294">
        <f t="shared" si="17"/>
        <v>2.9069767441860463</v>
      </c>
      <c r="X39" s="291">
        <f t="shared" si="5"/>
        <v>314.72220804186622</v>
      </c>
      <c r="Y39" s="297">
        <f t="shared" si="18"/>
        <v>5.296614455999995</v>
      </c>
      <c r="AA39" s="294">
        <f t="shared" si="19"/>
        <v>15.988372093023255</v>
      </c>
      <c r="AB39" s="291">
        <f t="shared" si="6"/>
        <v>1730.9721442302646</v>
      </c>
      <c r="AC39" s="297">
        <f t="shared" si="20"/>
        <v>5.2966144560000155</v>
      </c>
      <c r="AE39" s="294">
        <f t="shared" si="21"/>
        <v>18.410852713178294</v>
      </c>
      <c r="AF39" s="291">
        <f t="shared" si="7"/>
        <v>1993.2406509318198</v>
      </c>
      <c r="AG39" s="300">
        <f t="shared" si="22"/>
        <v>5.2966144559999933</v>
      </c>
      <c r="AI39" s="264">
        <f t="shared" si="8"/>
        <v>100</v>
      </c>
    </row>
    <row r="40" spans="1:35" ht="18.75">
      <c r="A40" s="290">
        <f t="shared" si="24"/>
        <v>13</v>
      </c>
      <c r="B40" s="8">
        <f t="shared" si="25"/>
        <v>2028</v>
      </c>
      <c r="C40" s="291">
        <f>'P Matrix'!C28</f>
        <v>11399.878952318344</v>
      </c>
      <c r="D40" s="292">
        <f>'P Matrix'!D28</f>
        <v>0.12717022146496956</v>
      </c>
      <c r="E40" s="297">
        <f t="shared" si="11"/>
        <v>5.296614456000011</v>
      </c>
      <c r="F40" s="226"/>
      <c r="G40" s="294">
        <f t="shared" si="23"/>
        <v>29.069767441860463</v>
      </c>
      <c r="H40" s="291">
        <f t="shared" si="1"/>
        <v>3313.9183000925418</v>
      </c>
      <c r="I40" s="298">
        <f t="shared" si="9"/>
        <v>5.2966144560000084</v>
      </c>
      <c r="K40" s="294">
        <f t="shared" si="12"/>
        <v>10.271317829457365</v>
      </c>
      <c r="L40" s="291">
        <f t="shared" si="2"/>
        <v>1170.9177993660314</v>
      </c>
      <c r="M40" s="297">
        <f t="shared" si="10"/>
        <v>5.2966144559999959</v>
      </c>
      <c r="O40" s="294">
        <f t="shared" si="13"/>
        <v>10.271317829457365</v>
      </c>
      <c r="P40" s="291">
        <f t="shared" si="3"/>
        <v>1170.9177993660314</v>
      </c>
      <c r="Q40" s="297">
        <f t="shared" si="14"/>
        <v>5.2966144559999959</v>
      </c>
      <c r="R40" s="299"/>
      <c r="S40" s="294">
        <f t="shared" si="15"/>
        <v>13.081395348837209</v>
      </c>
      <c r="T40" s="291">
        <f t="shared" si="4"/>
        <v>1491.2632350416438</v>
      </c>
      <c r="U40" s="297">
        <f t="shared" si="16"/>
        <v>5.2966144560000004</v>
      </c>
      <c r="W40" s="294">
        <f t="shared" si="17"/>
        <v>2.9069767441860463</v>
      </c>
      <c r="X40" s="291">
        <f t="shared" si="5"/>
        <v>331.39183000925419</v>
      </c>
      <c r="Y40" s="297">
        <f t="shared" si="18"/>
        <v>5.2966144560000279</v>
      </c>
      <c r="AA40" s="294">
        <f t="shared" si="19"/>
        <v>15.988372093023255</v>
      </c>
      <c r="AB40" s="291">
        <f t="shared" si="6"/>
        <v>1822.6550650508977</v>
      </c>
      <c r="AC40" s="297">
        <f t="shared" si="20"/>
        <v>5.2966144559999888</v>
      </c>
      <c r="AE40" s="294">
        <f t="shared" si="21"/>
        <v>18.410852713178294</v>
      </c>
      <c r="AF40" s="291">
        <f t="shared" si="7"/>
        <v>2098.814923391943</v>
      </c>
      <c r="AG40" s="300">
        <f t="shared" si="22"/>
        <v>5.2966144559999968</v>
      </c>
      <c r="AI40" s="264">
        <f t="shared" si="8"/>
        <v>100</v>
      </c>
    </row>
    <row r="41" spans="1:35" ht="18.75">
      <c r="A41" s="290">
        <f t="shared" si="24"/>
        <v>14</v>
      </c>
      <c r="B41" s="8">
        <f t="shared" si="25"/>
        <v>2029</v>
      </c>
      <c r="C41" s="291">
        <f>'P Matrix'!C29</f>
        <v>12003.686588873339</v>
      </c>
      <c r="D41" s="292">
        <f>'P Matrix'!D29</f>
        <v>0.1286962641225492</v>
      </c>
      <c r="E41" s="297">
        <f t="shared" si="11"/>
        <v>5.2966144560000021</v>
      </c>
      <c r="F41" s="226"/>
      <c r="G41" s="294">
        <f t="shared" si="23"/>
        <v>29.069767441860463</v>
      </c>
      <c r="H41" s="291">
        <f t="shared" si="1"/>
        <v>3489.4437758352728</v>
      </c>
      <c r="I41" s="298">
        <f t="shared" si="9"/>
        <v>5.2966144559999995</v>
      </c>
      <c r="K41" s="294">
        <f t="shared" si="12"/>
        <v>10.271317829457365</v>
      </c>
      <c r="L41" s="291">
        <f t="shared" si="2"/>
        <v>1232.9368007951298</v>
      </c>
      <c r="M41" s="297">
        <f t="shared" si="10"/>
        <v>5.2966144560000048</v>
      </c>
      <c r="O41" s="294">
        <f t="shared" si="13"/>
        <v>10.271317829457365</v>
      </c>
      <c r="P41" s="291">
        <f t="shared" si="3"/>
        <v>1232.9368007951298</v>
      </c>
      <c r="Q41" s="297">
        <f t="shared" si="14"/>
        <v>5.2966144560000048</v>
      </c>
      <c r="R41" s="299"/>
      <c r="S41" s="294">
        <f t="shared" si="15"/>
        <v>13.081395348837209</v>
      </c>
      <c r="T41" s="291">
        <f t="shared" si="4"/>
        <v>1570.2496991258729</v>
      </c>
      <c r="U41" s="297">
        <f t="shared" si="16"/>
        <v>5.2966144560000057</v>
      </c>
      <c r="W41" s="294">
        <f t="shared" si="17"/>
        <v>2.9069767441860463</v>
      </c>
      <c r="X41" s="291">
        <f t="shared" si="5"/>
        <v>348.94437758352728</v>
      </c>
      <c r="Y41" s="297">
        <f t="shared" si="18"/>
        <v>5.2966144559999959</v>
      </c>
      <c r="AA41" s="294">
        <f t="shared" si="19"/>
        <v>15.988372093023255</v>
      </c>
      <c r="AB41" s="291">
        <f t="shared" si="6"/>
        <v>1919.1940767094002</v>
      </c>
      <c r="AC41" s="297">
        <f t="shared" si="20"/>
        <v>5.2966144560000208</v>
      </c>
      <c r="AE41" s="294">
        <f t="shared" si="21"/>
        <v>18.410852713178294</v>
      </c>
      <c r="AF41" s="291">
        <f t="shared" si="7"/>
        <v>2209.9810580290064</v>
      </c>
      <c r="AG41" s="300">
        <f t="shared" si="22"/>
        <v>5.2966144560000181</v>
      </c>
      <c r="AI41" s="264">
        <f t="shared" si="8"/>
        <v>100</v>
      </c>
    </row>
    <row r="42" spans="1:35" ht="18.75">
      <c r="A42" s="290">
        <f t="shared" si="24"/>
        <v>15</v>
      </c>
      <c r="B42" s="67">
        <f t="shared" si="25"/>
        <v>2030</v>
      </c>
      <c r="C42" s="291">
        <f>'P Matrix'!C30</f>
        <v>12639.475587992538</v>
      </c>
      <c r="D42" s="292">
        <f>'P Matrix'!D30</f>
        <v>0.13024061929201977</v>
      </c>
      <c r="E42" s="297">
        <f t="shared" si="11"/>
        <v>5.2966144560000012</v>
      </c>
      <c r="F42" s="226"/>
      <c r="G42" s="294">
        <f t="shared" si="23"/>
        <v>29.069767441860463</v>
      </c>
      <c r="H42" s="291">
        <f t="shared" si="1"/>
        <v>3674.2661593001562</v>
      </c>
      <c r="I42" s="298">
        <f t="shared" si="9"/>
        <v>5.2966144560000021</v>
      </c>
      <c r="K42" s="294">
        <f t="shared" si="12"/>
        <v>10.271317829457365</v>
      </c>
      <c r="L42" s="291">
        <f t="shared" si="2"/>
        <v>1298.2407096193886</v>
      </c>
      <c r="M42" s="297">
        <f t="shared" si="10"/>
        <v>5.2966144560000004</v>
      </c>
      <c r="O42" s="294">
        <f t="shared" si="13"/>
        <v>10.271317829457365</v>
      </c>
      <c r="P42" s="291">
        <f t="shared" si="3"/>
        <v>1298.2407096193886</v>
      </c>
      <c r="Q42" s="297">
        <f t="shared" si="14"/>
        <v>5.2966144560000004</v>
      </c>
      <c r="R42" s="299"/>
      <c r="S42" s="294">
        <f t="shared" si="15"/>
        <v>13.081395348837209</v>
      </c>
      <c r="T42" s="291">
        <f t="shared" si="4"/>
        <v>1653.4197716850704</v>
      </c>
      <c r="U42" s="297">
        <f t="shared" si="16"/>
        <v>5.2966144559999995</v>
      </c>
      <c r="W42" s="294">
        <f t="shared" si="17"/>
        <v>2.9069767441860463</v>
      </c>
      <c r="X42" s="291">
        <f t="shared" si="5"/>
        <v>367.4266159300156</v>
      </c>
      <c r="Y42" s="297">
        <f t="shared" si="18"/>
        <v>5.2966144559999959</v>
      </c>
      <c r="AA42" s="294">
        <f t="shared" si="19"/>
        <v>15.988372093023255</v>
      </c>
      <c r="AB42" s="291">
        <f t="shared" si="6"/>
        <v>2020.8463876150861</v>
      </c>
      <c r="AC42" s="297">
        <f t="shared" si="20"/>
        <v>5.2966144560000048</v>
      </c>
      <c r="AE42" s="294">
        <f t="shared" si="21"/>
        <v>18.410852713178294</v>
      </c>
      <c r="AF42" s="291">
        <f t="shared" si="7"/>
        <v>2327.0352342234323</v>
      </c>
      <c r="AG42" s="300">
        <f t="shared" si="22"/>
        <v>5.2966144559999933</v>
      </c>
      <c r="AI42" s="264">
        <f t="shared" si="8"/>
        <v>100</v>
      </c>
    </row>
    <row r="43" spans="1:35" ht="18.75">
      <c r="A43" s="290">
        <f t="shared" si="24"/>
        <v>16</v>
      </c>
      <c r="B43" s="8">
        <f t="shared" si="25"/>
        <v>2031</v>
      </c>
      <c r="C43" s="291">
        <f>'P Matrix'!C31</f>
        <v>13292.979144162968</v>
      </c>
      <c r="D43" s="292">
        <f>'P Matrix'!D31</f>
        <v>0.13164544147865012</v>
      </c>
      <c r="E43" s="297">
        <f t="shared" si="11"/>
        <v>5.1703375794424273</v>
      </c>
      <c r="F43" s="226"/>
      <c r="G43" s="294">
        <f t="shared" si="23"/>
        <v>29.069767441860463</v>
      </c>
      <c r="H43" s="291">
        <f t="shared" si="1"/>
        <v>3864.2381233031879</v>
      </c>
      <c r="I43" s="298">
        <f t="shared" si="9"/>
        <v>5.1703375794424193</v>
      </c>
      <c r="K43" s="294">
        <f t="shared" si="12"/>
        <v>10.271317829457365</v>
      </c>
      <c r="L43" s="291">
        <f t="shared" si="2"/>
        <v>1365.3641369004599</v>
      </c>
      <c r="M43" s="297">
        <f t="shared" si="10"/>
        <v>5.1703375794424344</v>
      </c>
      <c r="O43" s="294">
        <f t="shared" si="13"/>
        <v>10.271317829457365</v>
      </c>
      <c r="P43" s="291">
        <f t="shared" si="3"/>
        <v>1365.3641369004599</v>
      </c>
      <c r="Q43" s="297">
        <f t="shared" si="14"/>
        <v>5.1703375794424344</v>
      </c>
      <c r="R43" s="299"/>
      <c r="S43" s="294">
        <f t="shared" si="15"/>
        <v>13.081395348837209</v>
      </c>
      <c r="T43" s="291">
        <f t="shared" si="4"/>
        <v>1738.9071554864347</v>
      </c>
      <c r="U43" s="297">
        <f t="shared" si="16"/>
        <v>5.1703375794424247</v>
      </c>
      <c r="W43" s="294">
        <f t="shared" si="17"/>
        <v>2.9069767441860463</v>
      </c>
      <c r="X43" s="291">
        <f t="shared" si="5"/>
        <v>386.42381233031881</v>
      </c>
      <c r="Y43" s="297">
        <f t="shared" si="18"/>
        <v>5.1703375794424318</v>
      </c>
      <c r="AA43" s="294">
        <f t="shared" si="19"/>
        <v>15.988372093023255</v>
      </c>
      <c r="AB43" s="291">
        <f t="shared" si="6"/>
        <v>2125.3309678167534</v>
      </c>
      <c r="AC43" s="297">
        <f t="shared" si="20"/>
        <v>5.1703375794424149</v>
      </c>
      <c r="AE43" s="294">
        <f t="shared" si="21"/>
        <v>18.410852713178294</v>
      </c>
      <c r="AF43" s="291">
        <f t="shared" si="7"/>
        <v>2447.3508114253527</v>
      </c>
      <c r="AG43" s="300">
        <f t="shared" si="22"/>
        <v>5.1703375794424344</v>
      </c>
      <c r="AI43" s="264">
        <f t="shared" si="8"/>
        <v>100</v>
      </c>
    </row>
    <row r="44" spans="1:35" ht="18.75">
      <c r="A44" s="290">
        <f t="shared" si="24"/>
        <v>17</v>
      </c>
      <c r="B44" s="8">
        <f t="shared" si="25"/>
        <v>2032</v>
      </c>
      <c r="C44" s="291">
        <f>'P Matrix'!C32</f>
        <v>13962.260696999108</v>
      </c>
      <c r="D44" s="292">
        <f>'P Matrix'!D32</f>
        <v>0.13289399259372398</v>
      </c>
      <c r="E44" s="297">
        <f t="shared" si="11"/>
        <v>5.034849942798763</v>
      </c>
      <c r="F44" s="226"/>
      <c r="G44" s="294">
        <f t="shared" si="23"/>
        <v>29.069767441860463</v>
      </c>
      <c r="H44" s="291">
        <f t="shared" si="1"/>
        <v>4058.7967142439265</v>
      </c>
      <c r="I44" s="298">
        <f t="shared" si="9"/>
        <v>5.0348499427987665</v>
      </c>
      <c r="K44" s="294">
        <f t="shared" si="12"/>
        <v>10.271317829457365</v>
      </c>
      <c r="L44" s="291">
        <f t="shared" si="2"/>
        <v>1434.1081723661875</v>
      </c>
      <c r="M44" s="297">
        <f t="shared" si="10"/>
        <v>5.0348499427987621</v>
      </c>
      <c r="O44" s="294">
        <f t="shared" si="13"/>
        <v>10.271317829457365</v>
      </c>
      <c r="P44" s="291">
        <f t="shared" si="3"/>
        <v>1434.1081723661875</v>
      </c>
      <c r="Q44" s="297">
        <f t="shared" si="14"/>
        <v>5.0348499427987621</v>
      </c>
      <c r="R44" s="299"/>
      <c r="S44" s="294">
        <f t="shared" si="15"/>
        <v>13.081395348837209</v>
      </c>
      <c r="T44" s="291">
        <f t="shared" si="4"/>
        <v>1826.4585214097669</v>
      </c>
      <c r="U44" s="297">
        <f t="shared" si="16"/>
        <v>5.0348499427987568</v>
      </c>
      <c r="W44" s="294">
        <f t="shared" si="17"/>
        <v>2.9069767441860463</v>
      </c>
      <c r="X44" s="291">
        <f t="shared" si="5"/>
        <v>405.87967142439265</v>
      </c>
      <c r="Y44" s="297">
        <f t="shared" si="18"/>
        <v>5.0348499427987603</v>
      </c>
      <c r="AA44" s="294">
        <f t="shared" si="19"/>
        <v>15.988372093023255</v>
      </c>
      <c r="AB44" s="291">
        <f t="shared" si="6"/>
        <v>2232.3381928341596</v>
      </c>
      <c r="AC44" s="297">
        <f t="shared" si="20"/>
        <v>5.034849942798763</v>
      </c>
      <c r="AE44" s="294">
        <f t="shared" si="21"/>
        <v>18.410852713178294</v>
      </c>
      <c r="AF44" s="291">
        <f t="shared" si="7"/>
        <v>2570.5712523544867</v>
      </c>
      <c r="AG44" s="300">
        <f t="shared" si="22"/>
        <v>5.0348499427987425</v>
      </c>
      <c r="AI44" s="264">
        <f t="shared" si="8"/>
        <v>100</v>
      </c>
    </row>
    <row r="45" spans="1:35" ht="18.75">
      <c r="A45" s="290">
        <f t="shared" si="24"/>
        <v>18</v>
      </c>
      <c r="B45" s="8">
        <f t="shared" si="25"/>
        <v>2033</v>
      </c>
      <c r="C45" s="291">
        <f>'P Matrix'!C33</f>
        <v>14646.845590941457</v>
      </c>
      <c r="D45" s="292">
        <f>'P Matrix'!D33</f>
        <v>0.13398612112237615</v>
      </c>
      <c r="E45" s="297">
        <f t="shared" si="11"/>
        <v>4.9031092370985849</v>
      </c>
      <c r="F45" s="226"/>
      <c r="G45" s="294">
        <f t="shared" si="23"/>
        <v>29.069767441860463</v>
      </c>
      <c r="H45" s="291">
        <f t="shared" si="1"/>
        <v>4257.8039508550746</v>
      </c>
      <c r="I45" s="298">
        <f t="shared" si="9"/>
        <v>4.9031092370985911</v>
      </c>
      <c r="K45" s="294">
        <f t="shared" si="12"/>
        <v>10.271317829457365</v>
      </c>
      <c r="L45" s="291">
        <f t="shared" si="2"/>
        <v>1504.4240626354597</v>
      </c>
      <c r="M45" s="297">
        <f t="shared" si="10"/>
        <v>4.9031092370985778</v>
      </c>
      <c r="O45" s="294">
        <f t="shared" si="13"/>
        <v>10.271317829457365</v>
      </c>
      <c r="P45" s="291">
        <f t="shared" si="3"/>
        <v>1504.4240626354597</v>
      </c>
      <c r="Q45" s="297">
        <f t="shared" si="14"/>
        <v>4.9031092370985778</v>
      </c>
      <c r="R45" s="299"/>
      <c r="S45" s="294">
        <f t="shared" si="15"/>
        <v>13.081395348837209</v>
      </c>
      <c r="T45" s="291">
        <f t="shared" si="4"/>
        <v>1916.0117778847834</v>
      </c>
      <c r="U45" s="297">
        <f t="shared" si="16"/>
        <v>4.903109237098584</v>
      </c>
      <c r="W45" s="294">
        <f t="shared" si="17"/>
        <v>2.9069767441860463</v>
      </c>
      <c r="X45" s="291">
        <f t="shared" si="5"/>
        <v>425.78039508550751</v>
      </c>
      <c r="Y45" s="297">
        <f t="shared" si="18"/>
        <v>4.9031092370986027</v>
      </c>
      <c r="AA45" s="294">
        <f t="shared" si="19"/>
        <v>15.988372093023255</v>
      </c>
      <c r="AB45" s="291">
        <f t="shared" si="6"/>
        <v>2341.7921729702912</v>
      </c>
      <c r="AC45" s="297">
        <f t="shared" si="20"/>
        <v>4.9031092370985974</v>
      </c>
      <c r="AE45" s="294">
        <f t="shared" si="21"/>
        <v>18.410852713178294</v>
      </c>
      <c r="AF45" s="291">
        <f t="shared" si="7"/>
        <v>2696.6091688748802</v>
      </c>
      <c r="AG45" s="300">
        <f t="shared" si="22"/>
        <v>4.9031092370985823</v>
      </c>
      <c r="AI45" s="264">
        <f t="shared" si="8"/>
        <v>100</v>
      </c>
    </row>
    <row r="46" spans="1:35" ht="18.75">
      <c r="A46" s="290">
        <f t="shared" si="24"/>
        <v>19</v>
      </c>
      <c r="B46" s="8">
        <f t="shared" si="25"/>
        <v>2034</v>
      </c>
      <c r="C46" s="291">
        <f>'P Matrix'!C34</f>
        <v>15346.183595871411</v>
      </c>
      <c r="D46" s="292">
        <f>'P Matrix'!D34</f>
        <v>0.13492182460501806</v>
      </c>
      <c r="E46" s="297">
        <f t="shared" si="11"/>
        <v>4.7746663306293691</v>
      </c>
      <c r="F46" s="226"/>
      <c r="G46" s="294">
        <f t="shared" si="23"/>
        <v>29.069767441860463</v>
      </c>
      <c r="H46" s="291">
        <f t="shared" si="1"/>
        <v>4461.0998825207589</v>
      </c>
      <c r="I46" s="298">
        <f t="shared" si="9"/>
        <v>4.7746663306293691</v>
      </c>
      <c r="K46" s="294">
        <f t="shared" si="12"/>
        <v>10.271317829457365</v>
      </c>
      <c r="L46" s="291">
        <f t="shared" si="2"/>
        <v>1576.2552918240015</v>
      </c>
      <c r="M46" s="297">
        <f t="shared" si="10"/>
        <v>4.7746663306293691</v>
      </c>
      <c r="O46" s="294">
        <f t="shared" si="13"/>
        <v>10.271317829457365</v>
      </c>
      <c r="P46" s="291">
        <f t="shared" si="3"/>
        <v>1576.2552918240015</v>
      </c>
      <c r="Q46" s="297">
        <f t="shared" si="14"/>
        <v>4.7746663306293691</v>
      </c>
      <c r="R46" s="299"/>
      <c r="S46" s="294">
        <f t="shared" si="15"/>
        <v>13.081395348837209</v>
      </c>
      <c r="T46" s="291">
        <f t="shared" si="4"/>
        <v>2007.4949471343414</v>
      </c>
      <c r="U46" s="297">
        <f t="shared" si="16"/>
        <v>4.7746663306293691</v>
      </c>
      <c r="W46" s="294">
        <f t="shared" si="17"/>
        <v>2.9069767441860463</v>
      </c>
      <c r="X46" s="291">
        <f t="shared" si="5"/>
        <v>446.10998825207588</v>
      </c>
      <c r="Y46" s="297">
        <f t="shared" si="18"/>
        <v>4.7746663306293557</v>
      </c>
      <c r="AA46" s="294">
        <f t="shared" si="19"/>
        <v>15.988372093023255</v>
      </c>
      <c r="AB46" s="291">
        <f t="shared" si="6"/>
        <v>2453.6049353864173</v>
      </c>
      <c r="AC46" s="297">
        <f t="shared" si="20"/>
        <v>4.7746663306293593</v>
      </c>
      <c r="AE46" s="294">
        <f t="shared" si="21"/>
        <v>18.410852713178294</v>
      </c>
      <c r="AF46" s="291">
        <f t="shared" si="7"/>
        <v>2825.3632589298136</v>
      </c>
      <c r="AG46" s="300">
        <f t="shared" si="22"/>
        <v>4.77466633062937</v>
      </c>
      <c r="AI46" s="264">
        <f t="shared" si="8"/>
        <v>100</v>
      </c>
    </row>
    <row r="47" spans="1:35" ht="18.75">
      <c r="A47" s="290">
        <f t="shared" si="24"/>
        <v>20</v>
      </c>
      <c r="B47" s="8">
        <f t="shared" si="25"/>
        <v>2035</v>
      </c>
      <c r="C47" s="291">
        <f>'P Matrix'!C35</f>
        <v>16059.638535506458</v>
      </c>
      <c r="D47" s="292">
        <f>'P Matrix'!D35</f>
        <v>0.13570119962109803</v>
      </c>
      <c r="E47" s="297">
        <f t="shared" si="11"/>
        <v>4.6490707945589005</v>
      </c>
      <c r="F47" s="226"/>
      <c r="G47" s="294">
        <f t="shared" si="23"/>
        <v>29.069767441860463</v>
      </c>
      <c r="H47" s="291">
        <f t="shared" si="1"/>
        <v>4668.4995742751325</v>
      </c>
      <c r="I47" s="298">
        <f t="shared" si="9"/>
        <v>4.6490707945588916</v>
      </c>
      <c r="K47" s="294">
        <f t="shared" si="12"/>
        <v>10.271317829457365</v>
      </c>
      <c r="L47" s="291">
        <f t="shared" si="2"/>
        <v>1649.5365162438802</v>
      </c>
      <c r="M47" s="297">
        <f t="shared" si="10"/>
        <v>4.649070794558896</v>
      </c>
      <c r="O47" s="294">
        <f t="shared" si="13"/>
        <v>10.271317829457365</v>
      </c>
      <c r="P47" s="291">
        <f t="shared" si="3"/>
        <v>1649.5365162438802</v>
      </c>
      <c r="Q47" s="297">
        <f t="shared" si="14"/>
        <v>4.649070794558896</v>
      </c>
      <c r="R47" s="299"/>
      <c r="S47" s="294">
        <f t="shared" si="15"/>
        <v>13.081395348837209</v>
      </c>
      <c r="T47" s="291">
        <f t="shared" si="4"/>
        <v>2100.8248084238098</v>
      </c>
      <c r="U47" s="297">
        <f t="shared" si="16"/>
        <v>4.6490707945589076</v>
      </c>
      <c r="W47" s="294">
        <f t="shared" si="17"/>
        <v>2.9069767441860463</v>
      </c>
      <c r="X47" s="291">
        <f t="shared" si="5"/>
        <v>466.84995742751329</v>
      </c>
      <c r="Y47" s="297">
        <f t="shared" si="18"/>
        <v>4.6490707945589023</v>
      </c>
      <c r="AA47" s="294">
        <f t="shared" si="19"/>
        <v>15.988372093023255</v>
      </c>
      <c r="AB47" s="291">
        <f t="shared" si="6"/>
        <v>2567.6747658513232</v>
      </c>
      <c r="AC47" s="297">
        <f t="shared" si="20"/>
        <v>4.6490707945589067</v>
      </c>
      <c r="AE47" s="294">
        <f t="shared" si="21"/>
        <v>18.410852713178294</v>
      </c>
      <c r="AF47" s="291">
        <f t="shared" si="7"/>
        <v>2956.7163970409179</v>
      </c>
      <c r="AG47" s="300">
        <f t="shared" si="22"/>
        <v>4.6490707945589262</v>
      </c>
      <c r="AI47" s="264">
        <f t="shared" si="8"/>
        <v>100</v>
      </c>
    </row>
    <row r="48" spans="1:35" ht="18.75">
      <c r="A48" s="290">
        <f t="shared" si="24"/>
        <v>21</v>
      </c>
      <c r="B48" s="8">
        <f t="shared" si="25"/>
        <v>2036</v>
      </c>
      <c r="C48" s="291">
        <f>'P Matrix'!C36</f>
        <v>16786.47718882886</v>
      </c>
      <c r="D48" s="292">
        <f>'P Matrix'!D36</f>
        <v>0.13632439850625006</v>
      </c>
      <c r="E48" s="297">
        <f t="shared" si="11"/>
        <v>4.5258718103488151</v>
      </c>
      <c r="F48" s="226"/>
      <c r="G48" s="294">
        <f t="shared" si="23"/>
        <v>29.069767441860463</v>
      </c>
      <c r="H48" s="291">
        <f t="shared" si="1"/>
        <v>4879.789880473505</v>
      </c>
      <c r="I48" s="298">
        <f t="shared" si="9"/>
        <v>4.5258718103488107</v>
      </c>
      <c r="K48" s="294">
        <f t="shared" si="12"/>
        <v>10.271317829457365</v>
      </c>
      <c r="L48" s="291">
        <f t="shared" si="2"/>
        <v>1724.1924244339721</v>
      </c>
      <c r="M48" s="297">
        <f t="shared" si="10"/>
        <v>4.5258718103488258</v>
      </c>
      <c r="O48" s="294">
        <f t="shared" si="13"/>
        <v>10.271317829457365</v>
      </c>
      <c r="P48" s="291">
        <f t="shared" si="3"/>
        <v>1724.1924244339721</v>
      </c>
      <c r="Q48" s="297">
        <f t="shared" si="14"/>
        <v>4.5258718103488258</v>
      </c>
      <c r="R48" s="299"/>
      <c r="S48" s="294">
        <f t="shared" si="15"/>
        <v>13.081395348837209</v>
      </c>
      <c r="T48" s="291">
        <f t="shared" si="4"/>
        <v>2195.9054462130775</v>
      </c>
      <c r="U48" s="297">
        <f t="shared" si="16"/>
        <v>4.5258718103488151</v>
      </c>
      <c r="W48" s="294">
        <f t="shared" si="17"/>
        <v>2.9069767441860463</v>
      </c>
      <c r="X48" s="291">
        <f t="shared" si="5"/>
        <v>487.97898804735058</v>
      </c>
      <c r="Y48" s="297">
        <f t="shared" si="18"/>
        <v>4.5258718103488205</v>
      </c>
      <c r="AA48" s="294">
        <f t="shared" si="19"/>
        <v>15.988372093023255</v>
      </c>
      <c r="AB48" s="291">
        <f t="shared" si="6"/>
        <v>2683.884434260428</v>
      </c>
      <c r="AC48" s="297">
        <f t="shared" si="20"/>
        <v>4.5258718103488071</v>
      </c>
      <c r="AE48" s="294">
        <f t="shared" si="21"/>
        <v>18.410852713178294</v>
      </c>
      <c r="AF48" s="291">
        <f t="shared" si="7"/>
        <v>3090.5335909665532</v>
      </c>
      <c r="AG48" s="300">
        <f t="shared" si="22"/>
        <v>4.525871810348792</v>
      </c>
      <c r="AI48" s="264">
        <f t="shared" si="8"/>
        <v>100</v>
      </c>
    </row>
    <row r="49" spans="1:35" ht="18.75">
      <c r="A49" s="290">
        <f t="shared" si="24"/>
        <v>22</v>
      </c>
      <c r="B49" s="8">
        <f t="shared" si="25"/>
        <v>2037</v>
      </c>
      <c r="C49" s="291">
        <f>'P Matrix'!C37</f>
        <v>17525.857513863095</v>
      </c>
      <c r="D49" s="292">
        <f>'P Matrix'!D37</f>
        <v>0.13679159288959086</v>
      </c>
      <c r="E49" s="297">
        <f t="shared" si="11"/>
        <v>4.4046187697218651</v>
      </c>
      <c r="F49" s="226"/>
      <c r="G49" s="294">
        <f t="shared" si="23"/>
        <v>29.069767441860463</v>
      </c>
      <c r="H49" s="291">
        <f t="shared" si="1"/>
        <v>5094.7260214718299</v>
      </c>
      <c r="I49" s="298">
        <f t="shared" si="9"/>
        <v>4.4046187697218793</v>
      </c>
      <c r="K49" s="294">
        <f t="shared" si="12"/>
        <v>10.271317829457365</v>
      </c>
      <c r="L49" s="291">
        <f t="shared" si="2"/>
        <v>1800.1365275867131</v>
      </c>
      <c r="M49" s="297">
        <f t="shared" si="10"/>
        <v>4.4046187697218544</v>
      </c>
      <c r="O49" s="294">
        <f t="shared" si="13"/>
        <v>10.271317829457365</v>
      </c>
      <c r="P49" s="291">
        <f t="shared" si="3"/>
        <v>1800.1365275867131</v>
      </c>
      <c r="Q49" s="297">
        <f t="shared" si="14"/>
        <v>4.4046187697218544</v>
      </c>
      <c r="R49" s="299"/>
      <c r="S49" s="294">
        <f t="shared" si="15"/>
        <v>13.081395348837209</v>
      </c>
      <c r="T49" s="291">
        <f t="shared" si="4"/>
        <v>2292.6267096623233</v>
      </c>
      <c r="U49" s="297">
        <f t="shared" si="16"/>
        <v>4.4046187697218571</v>
      </c>
      <c r="W49" s="294">
        <f t="shared" si="17"/>
        <v>2.9069767441860463</v>
      </c>
      <c r="X49" s="291">
        <f t="shared" si="5"/>
        <v>509.47260214718301</v>
      </c>
      <c r="Y49" s="297">
        <f t="shared" si="18"/>
        <v>4.4046187697218668</v>
      </c>
      <c r="AA49" s="294">
        <f t="shared" si="19"/>
        <v>15.988372093023255</v>
      </c>
      <c r="AB49" s="291">
        <f t="shared" si="6"/>
        <v>2802.0993118095062</v>
      </c>
      <c r="AC49" s="297">
        <f t="shared" si="20"/>
        <v>4.4046187697218615</v>
      </c>
      <c r="AE49" s="294">
        <f t="shared" si="21"/>
        <v>18.410852713178294</v>
      </c>
      <c r="AF49" s="291">
        <f t="shared" si="7"/>
        <v>3226.6598135988256</v>
      </c>
      <c r="AG49" s="300">
        <f t="shared" si="22"/>
        <v>4.4046187697218793</v>
      </c>
      <c r="AI49" s="264">
        <f t="shared" si="8"/>
        <v>100</v>
      </c>
    </row>
    <row r="50" spans="1:35" ht="18.75">
      <c r="A50" s="290">
        <f t="shared" si="24"/>
        <v>23</v>
      </c>
      <c r="B50" s="8">
        <f t="shared" si="25"/>
        <v>2038</v>
      </c>
      <c r="C50" s="291">
        <f>'P Matrix'!C38</f>
        <v>18276.816254693542</v>
      </c>
      <c r="D50" s="292">
        <f>'P Matrix'!D38</f>
        <v>0.13710294406715517</v>
      </c>
      <c r="E50" s="297">
        <f t="shared" si="11"/>
        <v>4.284861612257389</v>
      </c>
      <c r="F50" s="226"/>
      <c r="G50" s="294">
        <f t="shared" si="23"/>
        <v>29.069767441860463</v>
      </c>
      <c r="H50" s="291">
        <f t="shared" si="1"/>
        <v>5313.0279810155635</v>
      </c>
      <c r="I50" s="298">
        <f t="shared" si="9"/>
        <v>4.2848616122573695</v>
      </c>
      <c r="K50" s="294">
        <f t="shared" si="12"/>
        <v>10.271317829457365</v>
      </c>
      <c r="L50" s="291">
        <f t="shared" si="2"/>
        <v>1877.2698866254996</v>
      </c>
      <c r="M50" s="297">
        <f t="shared" si="10"/>
        <v>4.2848616122574033</v>
      </c>
      <c r="O50" s="294">
        <f t="shared" si="13"/>
        <v>10.271317829457365</v>
      </c>
      <c r="P50" s="291">
        <f t="shared" si="3"/>
        <v>1877.2698866254996</v>
      </c>
      <c r="Q50" s="297">
        <f t="shared" si="14"/>
        <v>4.2848616122574033</v>
      </c>
      <c r="R50" s="299"/>
      <c r="S50" s="294">
        <f t="shared" si="15"/>
        <v>13.081395348837209</v>
      </c>
      <c r="T50" s="291">
        <f t="shared" si="4"/>
        <v>2390.8625914570039</v>
      </c>
      <c r="U50" s="297">
        <f t="shared" si="16"/>
        <v>4.2848616122573917</v>
      </c>
      <c r="W50" s="294">
        <f t="shared" si="17"/>
        <v>2.9069767441860463</v>
      </c>
      <c r="X50" s="291">
        <f t="shared" si="5"/>
        <v>531.30279810155639</v>
      </c>
      <c r="Y50" s="297">
        <f t="shared" si="18"/>
        <v>4.2848616122573731</v>
      </c>
      <c r="AA50" s="294">
        <f t="shared" si="19"/>
        <v>15.988372093023255</v>
      </c>
      <c r="AB50" s="291">
        <f t="shared" si="6"/>
        <v>2922.1653895585605</v>
      </c>
      <c r="AC50" s="297">
        <f t="shared" si="20"/>
        <v>4.2848616122574006</v>
      </c>
      <c r="AE50" s="294">
        <f t="shared" si="21"/>
        <v>18.410852713178294</v>
      </c>
      <c r="AF50" s="291">
        <f t="shared" si="7"/>
        <v>3364.9177213098574</v>
      </c>
      <c r="AG50" s="300">
        <f t="shared" si="22"/>
        <v>4.2848616122573837</v>
      </c>
      <c r="AI50" s="264">
        <f t="shared" si="8"/>
        <v>100</v>
      </c>
    </row>
    <row r="51" spans="1:35" ht="18.75">
      <c r="A51" s="290">
        <f t="shared" si="24"/>
        <v>24</v>
      </c>
      <c r="B51" s="8">
        <f t="shared" si="25"/>
        <v>2039</v>
      </c>
      <c r="C51" s="291">
        <f>'P Matrix'!C39</f>
        <v>19038.256008065113</v>
      </c>
      <c r="D51" s="292">
        <f>'P Matrix'!D39</f>
        <v>0.13725858018484477</v>
      </c>
      <c r="E51" s="297">
        <f t="shared" si="11"/>
        <v>4.1661509464266295</v>
      </c>
      <c r="F51" s="226"/>
      <c r="G51" s="294">
        <f t="shared" si="23"/>
        <v>29.069767441860463</v>
      </c>
      <c r="H51" s="291">
        <f t="shared" si="1"/>
        <v>5534.3767465305564</v>
      </c>
      <c r="I51" s="298">
        <f t="shared" si="9"/>
        <v>4.1661509464266553</v>
      </c>
      <c r="K51" s="294">
        <f t="shared" si="12"/>
        <v>10.271317829457365</v>
      </c>
      <c r="L51" s="291">
        <f t="shared" si="2"/>
        <v>1955.4797837741298</v>
      </c>
      <c r="M51" s="297">
        <f t="shared" si="10"/>
        <v>4.1661509464266242</v>
      </c>
      <c r="O51" s="294">
        <f t="shared" si="13"/>
        <v>10.271317829457365</v>
      </c>
      <c r="P51" s="291">
        <f t="shared" si="3"/>
        <v>1955.4797837741298</v>
      </c>
      <c r="Q51" s="297">
        <f t="shared" si="14"/>
        <v>4.1661509464266242</v>
      </c>
      <c r="R51" s="299"/>
      <c r="S51" s="294">
        <f t="shared" si="15"/>
        <v>13.081395348837209</v>
      </c>
      <c r="T51" s="291">
        <f t="shared" si="4"/>
        <v>2490.4695359387501</v>
      </c>
      <c r="U51" s="297">
        <f t="shared" si="16"/>
        <v>4.1661509464266322</v>
      </c>
      <c r="W51" s="294">
        <f t="shared" si="17"/>
        <v>2.9069767441860463</v>
      </c>
      <c r="X51" s="291">
        <f t="shared" si="5"/>
        <v>553.43767465305564</v>
      </c>
      <c r="Y51" s="297">
        <f t="shared" si="18"/>
        <v>4.1661509464266464</v>
      </c>
      <c r="AA51" s="294">
        <f t="shared" si="19"/>
        <v>15.988372093023255</v>
      </c>
      <c r="AB51" s="291">
        <f t="shared" si="6"/>
        <v>3043.9072105918058</v>
      </c>
      <c r="AC51" s="297">
        <f t="shared" si="20"/>
        <v>4.166150946426626</v>
      </c>
      <c r="AE51" s="294">
        <f t="shared" si="21"/>
        <v>18.410852713178294</v>
      </c>
      <c r="AF51" s="291">
        <f t="shared" si="7"/>
        <v>3505.1052728026857</v>
      </c>
      <c r="AG51" s="300">
        <f t="shared" si="22"/>
        <v>4.1661509464266393</v>
      </c>
      <c r="AI51" s="264">
        <f t="shared" si="8"/>
        <v>100</v>
      </c>
    </row>
    <row r="52" spans="1:35" ht="18.75">
      <c r="A52" s="290">
        <f t="shared" si="24"/>
        <v>25</v>
      </c>
      <c r="B52" s="67">
        <f t="shared" si="25"/>
        <v>2040</v>
      </c>
      <c r="C52" s="291">
        <f>'P Matrix'!C40</f>
        <v>19808.931845808871</v>
      </c>
      <c r="D52" s="292">
        <f>'P Matrix'!D40</f>
        <v>0.13725858018484477</v>
      </c>
      <c r="E52" s="297">
        <f t="shared" si="11"/>
        <v>4.0480379999999965</v>
      </c>
      <c r="F52" s="226"/>
      <c r="G52" s="294">
        <f t="shared" si="23"/>
        <v>29.069767441860463</v>
      </c>
      <c r="H52" s="291">
        <f t="shared" si="1"/>
        <v>5758.4104202932758</v>
      </c>
      <c r="I52" s="298">
        <f t="shared" si="9"/>
        <v>4.0480379999999787</v>
      </c>
      <c r="K52" s="294">
        <f t="shared" si="12"/>
        <v>10.271317829457365</v>
      </c>
      <c r="L52" s="291">
        <f t="shared" si="2"/>
        <v>2034.6383485036245</v>
      </c>
      <c r="M52" s="297">
        <f t="shared" si="10"/>
        <v>4.0480380000000009</v>
      </c>
      <c r="O52" s="294">
        <f t="shared" si="13"/>
        <v>10.271317829457365</v>
      </c>
      <c r="P52" s="291">
        <f t="shared" si="3"/>
        <v>2034.6383485036245</v>
      </c>
      <c r="Q52" s="297">
        <f t="shared" si="14"/>
        <v>4.0480380000000009</v>
      </c>
      <c r="R52" s="299"/>
      <c r="S52" s="294">
        <f t="shared" si="15"/>
        <v>13.081395348837209</v>
      </c>
      <c r="T52" s="291">
        <f t="shared" si="4"/>
        <v>2591.2846891319741</v>
      </c>
      <c r="U52" s="297">
        <f t="shared" si="16"/>
        <v>4.0480379999999885</v>
      </c>
      <c r="W52" s="294">
        <f t="shared" si="17"/>
        <v>2.9069767441860463</v>
      </c>
      <c r="X52" s="291">
        <f t="shared" si="5"/>
        <v>575.84104202932758</v>
      </c>
      <c r="Y52" s="297">
        <f t="shared" si="18"/>
        <v>4.0480379999999787</v>
      </c>
      <c r="AA52" s="294">
        <f t="shared" si="19"/>
        <v>15.988372093023255</v>
      </c>
      <c r="AB52" s="291">
        <f t="shared" si="6"/>
        <v>3167.1257311613022</v>
      </c>
      <c r="AC52" s="297">
        <f t="shared" si="20"/>
        <v>4.0480380000000018</v>
      </c>
      <c r="AE52" s="294">
        <f t="shared" si="21"/>
        <v>18.410852713178294</v>
      </c>
      <c r="AF52" s="291">
        <f t="shared" si="7"/>
        <v>3646.9932661857415</v>
      </c>
      <c r="AG52" s="300">
        <f t="shared" si="22"/>
        <v>4.048037999999984</v>
      </c>
      <c r="AI52" s="264">
        <f t="shared" si="8"/>
        <v>100</v>
      </c>
    </row>
    <row r="53" spans="1:35" ht="18.75">
      <c r="A53" s="290">
        <f t="shared" si="24"/>
        <v>26</v>
      </c>
      <c r="B53" s="8">
        <f t="shared" si="25"/>
        <v>2041</v>
      </c>
      <c r="C53" s="291">
        <f>'P Matrix'!C41</f>
        <v>20610.804934321317</v>
      </c>
      <c r="D53" s="292">
        <f>'P Matrix'!D41</f>
        <v>0.13725858018484477</v>
      </c>
      <c r="E53" s="297">
        <f t="shared" si="11"/>
        <v>4.0480380000000071</v>
      </c>
      <c r="F53" s="226"/>
      <c r="G53" s="294">
        <f t="shared" si="23"/>
        <v>29.069767441860463</v>
      </c>
      <c r="H53" s="291">
        <f t="shared" si="1"/>
        <v>5991.513062302708</v>
      </c>
      <c r="I53" s="298">
        <f t="shared" si="9"/>
        <v>4.0480380000000125</v>
      </c>
      <c r="K53" s="294">
        <f t="shared" si="12"/>
        <v>10.271317829457365</v>
      </c>
      <c r="L53" s="291">
        <f t="shared" si="2"/>
        <v>2117.0012820136239</v>
      </c>
      <c r="M53" s="297">
        <f t="shared" si="10"/>
        <v>4.0480380000000169</v>
      </c>
      <c r="O53" s="294">
        <f t="shared" si="13"/>
        <v>10.271317829457365</v>
      </c>
      <c r="P53" s="291">
        <f t="shared" si="3"/>
        <v>2117.0012820136239</v>
      </c>
      <c r="Q53" s="297">
        <f t="shared" si="14"/>
        <v>4.0480380000000169</v>
      </c>
      <c r="R53" s="299"/>
      <c r="S53" s="294">
        <f t="shared" si="15"/>
        <v>13.081395348837209</v>
      </c>
      <c r="T53" s="291">
        <f t="shared" si="4"/>
        <v>2696.1808780362189</v>
      </c>
      <c r="U53" s="297">
        <f t="shared" si="16"/>
        <v>4.048038000000024</v>
      </c>
      <c r="W53" s="294">
        <f t="shared" si="17"/>
        <v>2.9069767441860463</v>
      </c>
      <c r="X53" s="291">
        <f t="shared" si="5"/>
        <v>599.15130623027073</v>
      </c>
      <c r="Y53" s="297">
        <f t="shared" si="18"/>
        <v>4.048038</v>
      </c>
      <c r="AA53" s="294">
        <f t="shared" si="19"/>
        <v>15.988372093023255</v>
      </c>
      <c r="AB53" s="291">
        <f t="shared" si="6"/>
        <v>3295.3321842664895</v>
      </c>
      <c r="AC53" s="297">
        <f t="shared" si="20"/>
        <v>4.0480380000000009</v>
      </c>
      <c r="AE53" s="294">
        <f t="shared" si="21"/>
        <v>18.410852713178294</v>
      </c>
      <c r="AF53" s="291">
        <f t="shared" si="7"/>
        <v>3794.624939458382</v>
      </c>
      <c r="AG53" s="300">
        <f t="shared" si="22"/>
        <v>4.0480380000000133</v>
      </c>
      <c r="AI53" s="264">
        <f t="shared" si="8"/>
        <v>100</v>
      </c>
    </row>
    <row r="54" spans="1:35" ht="18.75">
      <c r="A54" s="290">
        <f t="shared" si="24"/>
        <v>27</v>
      </c>
      <c r="B54" s="8">
        <f t="shared" si="25"/>
        <v>2042</v>
      </c>
      <c r="C54" s="291">
        <f>'P Matrix'!C42</f>
        <v>21445.138150168517</v>
      </c>
      <c r="D54" s="292">
        <f>'P Matrix'!D42</f>
        <v>0.13725858018484477</v>
      </c>
      <c r="E54" s="297">
        <f t="shared" si="11"/>
        <v>4.048037999999992</v>
      </c>
      <c r="F54" s="226"/>
      <c r="G54" s="294">
        <f t="shared" si="23"/>
        <v>29.069767441860463</v>
      </c>
      <c r="H54" s="291">
        <f t="shared" si="1"/>
        <v>6234.051787839684</v>
      </c>
      <c r="I54" s="298">
        <f t="shared" si="9"/>
        <v>4.0480379999999787</v>
      </c>
      <c r="K54" s="294">
        <f t="shared" si="12"/>
        <v>10.271317829457365</v>
      </c>
      <c r="L54" s="291">
        <f t="shared" si="2"/>
        <v>2202.6982983700223</v>
      </c>
      <c r="M54" s="297">
        <f t="shared" si="10"/>
        <v>4.0480379999999831</v>
      </c>
      <c r="O54" s="294">
        <f t="shared" si="13"/>
        <v>10.271317829457365</v>
      </c>
      <c r="P54" s="291">
        <f t="shared" si="3"/>
        <v>2202.6982983700223</v>
      </c>
      <c r="Q54" s="297">
        <f t="shared" si="14"/>
        <v>4.0480379999999831</v>
      </c>
      <c r="R54" s="299"/>
      <c r="S54" s="294">
        <f t="shared" si="15"/>
        <v>13.081395348837209</v>
      </c>
      <c r="T54" s="291">
        <f t="shared" si="4"/>
        <v>2805.3233045278585</v>
      </c>
      <c r="U54" s="297">
        <f t="shared" si="16"/>
        <v>4.0480379999999903</v>
      </c>
      <c r="W54" s="294">
        <f t="shared" si="17"/>
        <v>2.9069767441860463</v>
      </c>
      <c r="X54" s="291">
        <f t="shared" si="5"/>
        <v>623.40517878396849</v>
      </c>
      <c r="Y54" s="297">
        <f t="shared" si="18"/>
        <v>4.0480380000000062</v>
      </c>
      <c r="AA54" s="294">
        <f t="shared" si="19"/>
        <v>15.988372093023255</v>
      </c>
      <c r="AB54" s="291">
        <f t="shared" si="6"/>
        <v>3428.7284833118265</v>
      </c>
      <c r="AC54" s="297">
        <f t="shared" si="20"/>
        <v>4.0480379999999823</v>
      </c>
      <c r="AE54" s="294">
        <f t="shared" si="21"/>
        <v>18.410852713178294</v>
      </c>
      <c r="AF54" s="291">
        <f t="shared" si="7"/>
        <v>3948.232798965134</v>
      </c>
      <c r="AG54" s="300">
        <f t="shared" si="22"/>
        <v>4.048037999999992</v>
      </c>
      <c r="AI54" s="264">
        <f t="shared" si="8"/>
        <v>100</v>
      </c>
    </row>
    <row r="55" spans="1:35" ht="18.75">
      <c r="A55" s="290">
        <f t="shared" si="24"/>
        <v>28</v>
      </c>
      <c r="B55" s="8">
        <f t="shared" si="25"/>
        <v>2043</v>
      </c>
      <c r="C55" s="291">
        <f>'P Matrix'!C43</f>
        <v>22313.245491639835</v>
      </c>
      <c r="D55" s="292">
        <f>'P Matrix'!D43</f>
        <v>0.13725858018484477</v>
      </c>
      <c r="E55" s="297">
        <f t="shared" si="11"/>
        <v>4.0480379999999938</v>
      </c>
      <c r="F55" s="226"/>
      <c r="G55" s="294">
        <f t="shared" si="23"/>
        <v>29.069767441860463</v>
      </c>
      <c r="H55" s="291">
        <f t="shared" si="1"/>
        <v>6486.4085731511141</v>
      </c>
      <c r="I55" s="298">
        <f t="shared" si="9"/>
        <v>4.0480380000000036</v>
      </c>
      <c r="K55" s="294">
        <f t="shared" si="12"/>
        <v>10.271317829457365</v>
      </c>
      <c r="L55" s="291">
        <f t="shared" si="2"/>
        <v>2291.8643625133936</v>
      </c>
      <c r="M55" s="297">
        <f t="shared" si="10"/>
        <v>4.0480379999999778</v>
      </c>
      <c r="O55" s="294">
        <f t="shared" si="13"/>
        <v>10.271317829457365</v>
      </c>
      <c r="P55" s="291">
        <f t="shared" si="3"/>
        <v>2291.8643625133936</v>
      </c>
      <c r="Q55" s="297">
        <f t="shared" si="14"/>
        <v>4.0480379999999778</v>
      </c>
      <c r="R55" s="299"/>
      <c r="S55" s="294">
        <f t="shared" si="15"/>
        <v>13.081395348837209</v>
      </c>
      <c r="T55" s="291">
        <f t="shared" si="4"/>
        <v>2918.8838579180015</v>
      </c>
      <c r="U55" s="297">
        <f t="shared" si="16"/>
        <v>4.0480379999999849</v>
      </c>
      <c r="W55" s="294">
        <f t="shared" si="17"/>
        <v>2.9069767441860463</v>
      </c>
      <c r="X55" s="291">
        <f t="shared" si="5"/>
        <v>648.64085731511148</v>
      </c>
      <c r="Y55" s="297">
        <f t="shared" si="18"/>
        <v>4.048038</v>
      </c>
      <c r="AA55" s="294">
        <f t="shared" si="19"/>
        <v>15.988372093023255</v>
      </c>
      <c r="AB55" s="291">
        <f t="shared" si="6"/>
        <v>3567.5247152331126</v>
      </c>
      <c r="AC55" s="297">
        <f t="shared" si="20"/>
        <v>4.0480379999999911</v>
      </c>
      <c r="AE55" s="294">
        <f t="shared" si="21"/>
        <v>18.410852713178294</v>
      </c>
      <c r="AF55" s="291">
        <f t="shared" si="7"/>
        <v>4108.0587629957054</v>
      </c>
      <c r="AG55" s="300">
        <f t="shared" si="22"/>
        <v>4.0480379999999796</v>
      </c>
      <c r="AI55" s="264">
        <f t="shared" si="8"/>
        <v>100</v>
      </c>
    </row>
    <row r="56" spans="1:35" ht="18.75">
      <c r="A56" s="290">
        <f t="shared" si="24"/>
        <v>29</v>
      </c>
      <c r="B56" s="8">
        <f t="shared" si="25"/>
        <v>2044</v>
      </c>
      <c r="C56" s="291">
        <f>'P Matrix'!C44</f>
        <v>23216.494148174701</v>
      </c>
      <c r="D56" s="292">
        <f>'P Matrix'!D44</f>
        <v>0.13725858018484477</v>
      </c>
      <c r="E56" s="297">
        <f t="shared" si="11"/>
        <v>4.0480379999999956</v>
      </c>
      <c r="F56" s="226"/>
      <c r="G56" s="294">
        <f t="shared" si="23"/>
        <v>29.069767441860463</v>
      </c>
      <c r="H56" s="291">
        <f t="shared" si="1"/>
        <v>6748.9808570275291</v>
      </c>
      <c r="I56" s="298">
        <f t="shared" si="9"/>
        <v>4.0480380000000018</v>
      </c>
      <c r="K56" s="294">
        <f t="shared" si="12"/>
        <v>10.271317829457365</v>
      </c>
      <c r="L56" s="291">
        <f t="shared" si="2"/>
        <v>2384.6399028163937</v>
      </c>
      <c r="M56" s="297">
        <f t="shared" si="10"/>
        <v>4.0480380000000062</v>
      </c>
      <c r="O56" s="294">
        <f t="shared" si="13"/>
        <v>10.271317829457365</v>
      </c>
      <c r="P56" s="291">
        <f t="shared" si="3"/>
        <v>2384.6399028163937</v>
      </c>
      <c r="Q56" s="297">
        <f t="shared" si="14"/>
        <v>4.0480380000000062</v>
      </c>
      <c r="R56" s="299"/>
      <c r="S56" s="294">
        <f t="shared" si="15"/>
        <v>13.081395348837209</v>
      </c>
      <c r="T56" s="291">
        <f t="shared" si="4"/>
        <v>3037.0413856623882</v>
      </c>
      <c r="U56" s="297">
        <f t="shared" si="16"/>
        <v>4.048038</v>
      </c>
      <c r="W56" s="294">
        <f t="shared" si="17"/>
        <v>2.9069767441860463</v>
      </c>
      <c r="X56" s="291">
        <f t="shared" si="5"/>
        <v>674.89808570275284</v>
      </c>
      <c r="Y56" s="297">
        <f t="shared" si="18"/>
        <v>4.0480379999999805</v>
      </c>
      <c r="AA56" s="294">
        <f t="shared" si="19"/>
        <v>15.988372093023255</v>
      </c>
      <c r="AB56" s="291">
        <f t="shared" si="6"/>
        <v>3711.9394713651413</v>
      </c>
      <c r="AC56" s="297">
        <f t="shared" si="20"/>
        <v>4.048038000000016</v>
      </c>
      <c r="AE56" s="294">
        <f t="shared" si="21"/>
        <v>18.410852713178294</v>
      </c>
      <c r="AF56" s="291">
        <f t="shared" si="7"/>
        <v>4274.3545427841018</v>
      </c>
      <c r="AG56" s="300">
        <f t="shared" si="22"/>
        <v>4.048038000000008</v>
      </c>
      <c r="AI56" s="264">
        <f t="shared" si="8"/>
        <v>100</v>
      </c>
    </row>
    <row r="57" spans="1:35" ht="18.75">
      <c r="A57" s="290">
        <f t="shared" si="24"/>
        <v>30</v>
      </c>
      <c r="B57" s="8">
        <f t="shared" si="25"/>
        <v>2045</v>
      </c>
      <c r="C57" s="291">
        <f>'P Matrix'!C45</f>
        <v>24156.30665356059</v>
      </c>
      <c r="D57" s="292">
        <f>'P Matrix'!D45</f>
        <v>0.13725858018484477</v>
      </c>
      <c r="E57" s="297">
        <f t="shared" si="11"/>
        <v>4.0480380000000054</v>
      </c>
      <c r="F57" s="226"/>
      <c r="G57" s="294">
        <f t="shared" si="23"/>
        <v>29.069767441860463</v>
      </c>
      <c r="H57" s="291">
        <f t="shared" si="1"/>
        <v>7022.1821667327285</v>
      </c>
      <c r="I57" s="298">
        <f t="shared" si="9"/>
        <v>4.048037999999992</v>
      </c>
      <c r="K57" s="294">
        <f t="shared" si="12"/>
        <v>10.271317829457365</v>
      </c>
      <c r="L57" s="291">
        <f t="shared" si="2"/>
        <v>2481.1710322455647</v>
      </c>
      <c r="M57" s="297">
        <f t="shared" si="10"/>
        <v>4.0480380000000116</v>
      </c>
      <c r="O57" s="294">
        <f t="shared" si="13"/>
        <v>10.271317829457365</v>
      </c>
      <c r="P57" s="291">
        <f t="shared" si="3"/>
        <v>2481.1710322455647</v>
      </c>
      <c r="Q57" s="297">
        <f t="shared" si="14"/>
        <v>4.0480380000000116</v>
      </c>
      <c r="R57" s="299"/>
      <c r="S57" s="294">
        <f t="shared" si="15"/>
        <v>13.081395348837209</v>
      </c>
      <c r="T57" s="291">
        <f t="shared" si="4"/>
        <v>3159.9819750297283</v>
      </c>
      <c r="U57" s="297">
        <f t="shared" si="16"/>
        <v>4.0480380000000054</v>
      </c>
      <c r="W57" s="294">
        <f t="shared" si="17"/>
        <v>2.9069767441860463</v>
      </c>
      <c r="X57" s="291">
        <f t="shared" si="5"/>
        <v>702.21821667327299</v>
      </c>
      <c r="Y57" s="297">
        <f t="shared" si="18"/>
        <v>4.0480380000000222</v>
      </c>
      <c r="AA57" s="294">
        <f t="shared" si="19"/>
        <v>15.988372093023255</v>
      </c>
      <c r="AB57" s="291">
        <f t="shared" si="6"/>
        <v>3862.2001917030011</v>
      </c>
      <c r="AC57" s="297">
        <f t="shared" si="20"/>
        <v>4.0480379999999929</v>
      </c>
      <c r="AE57" s="294">
        <f t="shared" si="21"/>
        <v>18.410852713178294</v>
      </c>
      <c r="AF57" s="291">
        <f t="shared" si="7"/>
        <v>4447.3820389307284</v>
      </c>
      <c r="AG57" s="300">
        <f t="shared" si="22"/>
        <v>4.0480379999999982</v>
      </c>
      <c r="AI57" s="264">
        <f t="shared" si="8"/>
        <v>100</v>
      </c>
    </row>
    <row r="58" spans="1:35" ht="18.75">
      <c r="A58" s="290">
        <f t="shared" si="24"/>
        <v>31</v>
      </c>
      <c r="B58" s="8">
        <f t="shared" si="25"/>
        <v>2046</v>
      </c>
      <c r="C58" s="291">
        <f>'P Matrix'!C46</f>
        <v>25134.16312629325</v>
      </c>
      <c r="D58" s="292">
        <f>'P Matrix'!D46</f>
        <v>0.13725858018484477</v>
      </c>
      <c r="E58" s="297">
        <f t="shared" si="11"/>
        <v>4.0480379999999929</v>
      </c>
      <c r="F58" s="226"/>
      <c r="G58" s="294">
        <f t="shared" si="23"/>
        <v>29.069767441860463</v>
      </c>
      <c r="H58" s="291">
        <f t="shared" si="1"/>
        <v>7306.4427692712934</v>
      </c>
      <c r="I58" s="298">
        <f t="shared" si="9"/>
        <v>4.0480380000000089</v>
      </c>
      <c r="K58" s="294">
        <f t="shared" si="12"/>
        <v>10.271317829457365</v>
      </c>
      <c r="L58" s="291">
        <f t="shared" si="2"/>
        <v>2581.6097784758572</v>
      </c>
      <c r="M58" s="297">
        <f t="shared" si="10"/>
        <v>4.048037999999992</v>
      </c>
      <c r="O58" s="294">
        <f t="shared" si="13"/>
        <v>10.271317829457365</v>
      </c>
      <c r="P58" s="291">
        <f t="shared" si="3"/>
        <v>2581.6097784758572</v>
      </c>
      <c r="Q58" s="297">
        <f t="shared" si="14"/>
        <v>4.048037999999992</v>
      </c>
      <c r="R58" s="299"/>
      <c r="S58" s="294">
        <f t="shared" si="15"/>
        <v>13.081395348837209</v>
      </c>
      <c r="T58" s="291">
        <f t="shared" si="4"/>
        <v>3287.8992461720818</v>
      </c>
      <c r="U58" s="297">
        <f t="shared" si="16"/>
        <v>4.0480379999999858</v>
      </c>
      <c r="W58" s="294">
        <f t="shared" si="17"/>
        <v>2.9069767441860463</v>
      </c>
      <c r="X58" s="291">
        <f t="shared" si="5"/>
        <v>730.64427692712923</v>
      </c>
      <c r="Y58" s="297">
        <f t="shared" si="18"/>
        <v>4.0480379999999725</v>
      </c>
      <c r="AA58" s="294">
        <f t="shared" si="19"/>
        <v>15.988372093023255</v>
      </c>
      <c r="AB58" s="291">
        <f t="shared" si="6"/>
        <v>4018.5435230992111</v>
      </c>
      <c r="AC58" s="297">
        <f t="shared" si="20"/>
        <v>4.048037999999992</v>
      </c>
      <c r="AE58" s="294">
        <f t="shared" si="21"/>
        <v>18.410852713178294</v>
      </c>
      <c r="AF58" s="291">
        <f t="shared" si="7"/>
        <v>4627.4137538718187</v>
      </c>
      <c r="AG58" s="300">
        <f t="shared" si="22"/>
        <v>4.0480379999999911</v>
      </c>
      <c r="AI58" s="264">
        <f t="shared" si="8"/>
        <v>100</v>
      </c>
    </row>
    <row r="59" spans="1:35" ht="18.75">
      <c r="A59" s="290">
        <f t="shared" si="24"/>
        <v>32</v>
      </c>
      <c r="B59" s="8">
        <f t="shared" si="25"/>
        <v>2047</v>
      </c>
      <c r="C59" s="291">
        <f>'P Matrix'!C47</f>
        <v>26151.603600627586</v>
      </c>
      <c r="D59" s="292">
        <f>'P Matrix'!D47</f>
        <v>0.13725858018484477</v>
      </c>
      <c r="E59" s="297">
        <f t="shared" si="11"/>
        <v>4.0480379999999911</v>
      </c>
      <c r="F59" s="226"/>
      <c r="G59" s="294">
        <f t="shared" si="23"/>
        <v>29.069767441860463</v>
      </c>
      <c r="H59" s="291">
        <f t="shared" si="1"/>
        <v>7602.2103490196469</v>
      </c>
      <c r="I59" s="298">
        <f t="shared" si="9"/>
        <v>4.0480379999999885</v>
      </c>
      <c r="K59" s="294">
        <f t="shared" si="12"/>
        <v>10.271317829457365</v>
      </c>
      <c r="L59" s="291">
        <f t="shared" si="2"/>
        <v>2686.1143233202752</v>
      </c>
      <c r="M59" s="297">
        <f t="shared" si="10"/>
        <v>4.0480379999999787</v>
      </c>
      <c r="O59" s="294">
        <f t="shared" si="13"/>
        <v>10.271317829457365</v>
      </c>
      <c r="P59" s="291">
        <f t="shared" si="3"/>
        <v>2686.1143233202752</v>
      </c>
      <c r="Q59" s="297">
        <f t="shared" si="14"/>
        <v>4.0480379999999787</v>
      </c>
      <c r="R59" s="299"/>
      <c r="S59" s="294">
        <f t="shared" si="15"/>
        <v>13.081395348837209</v>
      </c>
      <c r="T59" s="291">
        <f t="shared" si="4"/>
        <v>3420.9946570588409</v>
      </c>
      <c r="U59" s="297">
        <f t="shared" si="16"/>
        <v>4.0480379999999894</v>
      </c>
      <c r="W59" s="294">
        <f t="shared" si="17"/>
        <v>2.9069767441860463</v>
      </c>
      <c r="X59" s="291">
        <f t="shared" si="5"/>
        <v>760.22103490196469</v>
      </c>
      <c r="Y59" s="297">
        <f t="shared" si="18"/>
        <v>4.0480380000000054</v>
      </c>
      <c r="AA59" s="294">
        <f t="shared" si="19"/>
        <v>15.988372093023255</v>
      </c>
      <c r="AB59" s="291">
        <f t="shared" si="6"/>
        <v>4181.215691960806</v>
      </c>
      <c r="AC59" s="297">
        <f t="shared" si="20"/>
        <v>4.048038</v>
      </c>
      <c r="AE59" s="294">
        <f t="shared" si="21"/>
        <v>18.410852713178294</v>
      </c>
      <c r="AF59" s="291">
        <f t="shared" si="7"/>
        <v>4814.7332210457762</v>
      </c>
      <c r="AG59" s="300">
        <f t="shared" si="22"/>
        <v>4.0480379999999956</v>
      </c>
      <c r="AI59" s="264">
        <f t="shared" si="8"/>
        <v>100</v>
      </c>
    </row>
    <row r="60" spans="1:35" ht="18.75">
      <c r="A60" s="290">
        <f t="shared" si="24"/>
        <v>33</v>
      </c>
      <c r="B60" s="8">
        <f t="shared" si="25"/>
        <v>2048</v>
      </c>
      <c r="C60" s="291">
        <f>'P Matrix'!C48</f>
        <v>27210.230451990359</v>
      </c>
      <c r="D60" s="292">
        <f>'P Matrix'!D48</f>
        <v>0.13725858018484477</v>
      </c>
      <c r="E60" s="297">
        <f t="shared" si="11"/>
        <v>4.048038</v>
      </c>
      <c r="F60" s="226"/>
      <c r="G60" s="294">
        <f t="shared" si="23"/>
        <v>29.069767441860463</v>
      </c>
      <c r="H60" s="291">
        <f t="shared" si="1"/>
        <v>7909.9507127878942</v>
      </c>
      <c r="I60" s="298">
        <f t="shared" si="9"/>
        <v>4.048037999999992</v>
      </c>
      <c r="K60" s="294">
        <f t="shared" si="12"/>
        <v>10.271317829457365</v>
      </c>
      <c r="L60" s="291">
        <f t="shared" si="2"/>
        <v>2794.8492518517228</v>
      </c>
      <c r="M60" s="297">
        <f t="shared" si="10"/>
        <v>4.0480380000000009</v>
      </c>
      <c r="O60" s="294">
        <f t="shared" si="13"/>
        <v>10.271317829457365</v>
      </c>
      <c r="P60" s="291">
        <f t="shared" si="3"/>
        <v>2794.8492518517228</v>
      </c>
      <c r="Q60" s="297">
        <f t="shared" si="14"/>
        <v>4.0480380000000009</v>
      </c>
      <c r="R60" s="299"/>
      <c r="S60" s="294">
        <f t="shared" si="15"/>
        <v>13.081395348837209</v>
      </c>
      <c r="T60" s="291">
        <f t="shared" si="4"/>
        <v>3559.4778207545523</v>
      </c>
      <c r="U60" s="297">
        <f t="shared" si="16"/>
        <v>4.0480379999999974</v>
      </c>
      <c r="W60" s="294">
        <f t="shared" si="17"/>
        <v>2.9069767441860463</v>
      </c>
      <c r="X60" s="291">
        <f t="shared" si="5"/>
        <v>790.9950712787894</v>
      </c>
      <c r="Y60" s="297">
        <f t="shared" si="18"/>
        <v>4.0480379999999894</v>
      </c>
      <c r="AA60" s="294">
        <f t="shared" si="19"/>
        <v>15.988372093023255</v>
      </c>
      <c r="AB60" s="291">
        <f t="shared" si="6"/>
        <v>4350.4728920333419</v>
      </c>
      <c r="AC60" s="297">
        <f t="shared" si="20"/>
        <v>4.0480379999999876</v>
      </c>
      <c r="AE60" s="294">
        <f t="shared" si="21"/>
        <v>18.410852713178294</v>
      </c>
      <c r="AF60" s="291">
        <f t="shared" si="7"/>
        <v>5009.635451432333</v>
      </c>
      <c r="AG60" s="300">
        <f t="shared" si="22"/>
        <v>4.0480379999999947</v>
      </c>
      <c r="AI60" s="264">
        <f t="shared" si="8"/>
        <v>100</v>
      </c>
    </row>
    <row r="61" spans="1:35" ht="18.75">
      <c r="A61" s="290">
        <f t="shared" si="24"/>
        <v>34</v>
      </c>
      <c r="B61" s="8">
        <f t="shared" si="25"/>
        <v>2049</v>
      </c>
      <c r="C61" s="291">
        <f>'P Matrix'!C49</f>
        <v>28311.7109205745</v>
      </c>
      <c r="D61" s="292">
        <f>'P Matrix'!D49</f>
        <v>0.13725858018484477</v>
      </c>
      <c r="E61" s="297">
        <f t="shared" si="11"/>
        <v>4.0480379999999974</v>
      </c>
      <c r="F61" s="226"/>
      <c r="G61" s="294">
        <f t="shared" si="23"/>
        <v>29.069767441860463</v>
      </c>
      <c r="H61" s="291">
        <f t="shared" si="1"/>
        <v>8230.1485234228203</v>
      </c>
      <c r="I61" s="298">
        <f t="shared" si="9"/>
        <v>4.048038000000016</v>
      </c>
      <c r="K61" s="294">
        <f t="shared" si="12"/>
        <v>10.271317829457365</v>
      </c>
      <c r="L61" s="291">
        <f t="shared" si="2"/>
        <v>2907.9858116093965</v>
      </c>
      <c r="M61" s="297">
        <f t="shared" si="10"/>
        <v>4.0480380000000089</v>
      </c>
      <c r="O61" s="294">
        <f t="shared" si="13"/>
        <v>10.271317829457365</v>
      </c>
      <c r="P61" s="291">
        <f t="shared" si="3"/>
        <v>2907.9858116093965</v>
      </c>
      <c r="Q61" s="297">
        <f t="shared" si="14"/>
        <v>4.0480380000000089</v>
      </c>
      <c r="R61" s="299"/>
      <c r="S61" s="294">
        <f t="shared" si="15"/>
        <v>13.081395348837209</v>
      </c>
      <c r="T61" s="291">
        <f t="shared" si="4"/>
        <v>3703.5668355402686</v>
      </c>
      <c r="U61" s="297">
        <f t="shared" si="16"/>
        <v>4.0480380000000027</v>
      </c>
      <c r="W61" s="294">
        <f t="shared" si="17"/>
        <v>2.9069767441860463</v>
      </c>
      <c r="X61" s="291">
        <f t="shared" si="5"/>
        <v>823.01485234228198</v>
      </c>
      <c r="Y61" s="297">
        <f t="shared" si="18"/>
        <v>4.0480380000000133</v>
      </c>
      <c r="AA61" s="294">
        <f t="shared" si="19"/>
        <v>15.988372093023255</v>
      </c>
      <c r="AB61" s="291">
        <f t="shared" si="6"/>
        <v>4526.5816878825508</v>
      </c>
      <c r="AC61" s="297">
        <f t="shared" si="20"/>
        <v>4.0480380000000062</v>
      </c>
      <c r="AE61" s="294">
        <f t="shared" si="21"/>
        <v>18.410852713178294</v>
      </c>
      <c r="AF61" s="291">
        <f t="shared" si="7"/>
        <v>5212.4273981677861</v>
      </c>
      <c r="AG61" s="300">
        <f t="shared" si="22"/>
        <v>4.048038000000016</v>
      </c>
      <c r="AI61" s="264">
        <f t="shared" si="8"/>
        <v>100</v>
      </c>
    </row>
    <row r="62" spans="1:35" ht="18.75">
      <c r="A62" s="290">
        <f t="shared" si="24"/>
        <v>35</v>
      </c>
      <c r="B62" s="67">
        <f t="shared" si="25"/>
        <v>2050</v>
      </c>
      <c r="C62" s="291">
        <f>'P Matrix'!C50</f>
        <v>29457.779737089506</v>
      </c>
      <c r="D62" s="292">
        <f>'P Matrix'!D50</f>
        <v>0.13725858018484477</v>
      </c>
      <c r="E62" s="297">
        <f t="shared" si="11"/>
        <v>4.0480380000000009</v>
      </c>
      <c r="F62" s="226"/>
      <c r="G62" s="294">
        <f t="shared" si="23"/>
        <v>29.069767441860463</v>
      </c>
      <c r="H62" s="291">
        <f t="shared" si="1"/>
        <v>8563.3080631074135</v>
      </c>
      <c r="I62" s="298">
        <f t="shared" si="9"/>
        <v>4.0480379999999831</v>
      </c>
      <c r="K62" s="294">
        <f t="shared" si="12"/>
        <v>10.271317829457365</v>
      </c>
      <c r="L62" s="291">
        <f t="shared" si="2"/>
        <v>3025.7021822979532</v>
      </c>
      <c r="M62" s="297">
        <f t="shared" si="10"/>
        <v>4.0480379999999974</v>
      </c>
      <c r="O62" s="294">
        <f t="shared" si="13"/>
        <v>10.271317829457365</v>
      </c>
      <c r="P62" s="291">
        <f t="shared" si="3"/>
        <v>3025.7021822979532</v>
      </c>
      <c r="Q62" s="297">
        <f t="shared" si="14"/>
        <v>4.0480379999999974</v>
      </c>
      <c r="R62" s="299"/>
      <c r="S62" s="294">
        <f t="shared" si="15"/>
        <v>13.081395348837209</v>
      </c>
      <c r="T62" s="291">
        <f t="shared" si="4"/>
        <v>3853.4886283983365</v>
      </c>
      <c r="U62" s="297">
        <f t="shared" si="16"/>
        <v>4.048038000000008</v>
      </c>
      <c r="W62" s="294">
        <f t="shared" si="17"/>
        <v>2.9069767441860463</v>
      </c>
      <c r="X62" s="291">
        <f t="shared" si="5"/>
        <v>856.33080631074142</v>
      </c>
      <c r="Y62" s="297">
        <f t="shared" si="18"/>
        <v>4.0480379999999965</v>
      </c>
      <c r="AA62" s="294">
        <f t="shared" si="19"/>
        <v>15.988372093023255</v>
      </c>
      <c r="AB62" s="291">
        <f t="shared" si="6"/>
        <v>4709.8194347090775</v>
      </c>
      <c r="AC62" s="297">
        <f t="shared" si="20"/>
        <v>4.0480379999999938</v>
      </c>
      <c r="AE62" s="294">
        <f t="shared" si="21"/>
        <v>18.410852713178294</v>
      </c>
      <c r="AF62" s="291">
        <f t="shared" si="7"/>
        <v>5423.4284399680291</v>
      </c>
      <c r="AG62" s="300">
        <f t="shared" si="22"/>
        <v>4.0480379999999947</v>
      </c>
      <c r="AI62" s="264">
        <f t="shared" si="8"/>
        <v>100</v>
      </c>
    </row>
  </sheetData>
  <sheetProtection algorithmName="SHA-512" hashValue="VTW5XthYfL49TuQakd9zOBEXoTzwHCzjvj6a4XTrSWTO03+v0Ob2By4lR+k0FswFJC4WG3/ak3cjeA6RrcC9WA==" saltValue="9FmPIid8w1u9jhH03oHj8Q==" spinCount="100000" sheet="1" objects="1" scenarios="1"/>
  <mergeCells count="1">
    <mergeCell ref="A7: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workbookViewId="0"/>
  </sheetViews>
  <sheetFormatPr defaultColWidth="9.140625" defaultRowHeight="15"/>
  <cols>
    <col min="1" max="1" width="15.85546875" style="257" customWidth="1"/>
    <col min="2" max="2" width="13.140625" style="204" customWidth="1"/>
    <col min="3" max="3" width="11" style="204" customWidth="1"/>
    <col min="4" max="4" width="11.5703125" style="204" customWidth="1"/>
    <col min="5" max="6" width="13.85546875" style="204" customWidth="1"/>
    <col min="7" max="7" width="9.85546875" style="225" customWidth="1"/>
    <col min="8" max="8" width="11.5703125" style="204" customWidth="1"/>
    <col min="9" max="9" width="15.7109375" style="253" customWidth="1"/>
    <col min="10" max="10" width="15.28515625" style="301" customWidth="1"/>
    <col min="11" max="11" width="14.42578125" style="264" customWidth="1"/>
    <col min="12" max="12" width="11" style="204" customWidth="1"/>
    <col min="13" max="13" width="14.85546875" style="204" customWidth="1"/>
    <col min="14" max="14" width="14.7109375" style="253" customWidth="1"/>
    <col min="15" max="15" width="14.28515625" style="204" customWidth="1"/>
    <col min="16" max="16" width="14.28515625" style="264" customWidth="1"/>
    <col min="17" max="17" width="9.140625" style="204"/>
    <col min="18" max="18" width="14.7109375" style="204" customWidth="1"/>
    <col min="19" max="19" width="14.5703125" style="253" customWidth="1"/>
    <col min="20" max="20" width="16.85546875" style="204" customWidth="1"/>
    <col min="21" max="21" width="13" style="204" customWidth="1"/>
    <col min="22" max="22" width="10.42578125" style="204" customWidth="1"/>
    <col min="23" max="23" width="17.42578125" style="253" customWidth="1"/>
    <col min="24" max="24" width="14.85546875" style="204" customWidth="1"/>
    <col min="25" max="25" width="13.5703125" style="204" customWidth="1"/>
    <col min="26" max="26" width="12.140625" style="204" customWidth="1"/>
    <col min="27" max="27" width="9.85546875" style="204" customWidth="1"/>
    <col min="28" max="28" width="19" style="204" customWidth="1"/>
    <col min="29" max="29" width="18" style="204" customWidth="1"/>
    <col min="30" max="31" width="16.28515625" style="204" customWidth="1"/>
    <col min="32" max="32" width="9.140625" style="204"/>
    <col min="33" max="33" width="16.85546875" style="204" customWidth="1"/>
    <col min="34" max="34" width="17.140625" style="204" customWidth="1"/>
    <col min="35" max="35" width="16" style="204" customWidth="1"/>
    <col min="36" max="36" width="12.42578125" style="204" customWidth="1"/>
    <col min="37" max="37" width="5.85546875" style="204" customWidth="1"/>
    <col min="38" max="38" width="12.28515625" style="204" customWidth="1"/>
    <col min="39" max="16384" width="9.140625" style="204"/>
  </cols>
  <sheetData>
    <row r="1" spans="1:40" ht="21.75" customHeight="1">
      <c r="A1" s="208" t="s">
        <v>332</v>
      </c>
    </row>
    <row r="4" spans="1:40" ht="22.5" customHeight="1">
      <c r="A4" s="252"/>
    </row>
    <row r="5" spans="1:40" ht="18.75" customHeight="1">
      <c r="A5" s="459"/>
      <c r="B5" s="458"/>
      <c r="D5" s="252"/>
      <c r="E5" s="252"/>
      <c r="F5" s="252"/>
      <c r="G5" s="254"/>
      <c r="H5" s="252"/>
      <c r="M5" s="255"/>
      <c r="R5" s="254"/>
      <c r="W5" s="254"/>
      <c r="X5" s="256"/>
      <c r="AB5" s="254"/>
      <c r="AG5" s="254"/>
    </row>
    <row r="6" spans="1:40">
      <c r="A6" s="204"/>
      <c r="H6" s="225"/>
      <c r="I6" s="302"/>
      <c r="M6" s="255"/>
      <c r="R6" s="255"/>
      <c r="W6" s="258"/>
      <c r="AB6" s="259"/>
      <c r="AG6" s="259"/>
      <c r="AL6" s="260"/>
    </row>
    <row r="7" spans="1:40" ht="31.5" customHeight="1">
      <c r="A7" s="467" t="s">
        <v>36</v>
      </c>
      <c r="B7" s="452"/>
      <c r="C7" s="452"/>
      <c r="D7" s="452"/>
      <c r="E7" s="452"/>
      <c r="F7" s="452"/>
      <c r="H7" s="225"/>
      <c r="I7" s="302"/>
      <c r="M7" s="255"/>
      <c r="R7" s="255"/>
      <c r="W7" s="258"/>
      <c r="AB7" s="259"/>
      <c r="AG7" s="259"/>
      <c r="AL7" s="260"/>
    </row>
    <row r="8" spans="1:40" ht="24" customHeight="1">
      <c r="A8" s="204"/>
      <c r="B8" s="460" t="s">
        <v>168</v>
      </c>
      <c r="C8" s="461"/>
      <c r="D8" s="462"/>
      <c r="E8" s="347"/>
      <c r="F8" s="347"/>
      <c r="H8" s="225"/>
      <c r="I8" s="302"/>
      <c r="M8" s="255"/>
      <c r="R8" s="255"/>
      <c r="W8" s="258"/>
      <c r="AB8" s="259"/>
      <c r="AG8" s="259"/>
      <c r="AL8" s="260"/>
    </row>
    <row r="9" spans="1:40" ht="24" customHeight="1">
      <c r="A9" s="204"/>
      <c r="B9" s="345"/>
      <c r="C9" s="346"/>
      <c r="D9" s="463" t="s">
        <v>242</v>
      </c>
      <c r="E9" s="464"/>
      <c r="F9" s="464"/>
      <c r="H9" s="225"/>
      <c r="I9" s="302"/>
      <c r="M9" s="255"/>
      <c r="R9" s="255"/>
      <c r="W9" s="258"/>
      <c r="AB9" s="259"/>
      <c r="AG9" s="259"/>
      <c r="AL9" s="260"/>
    </row>
    <row r="10" spans="1:40" ht="30.75" customHeight="1">
      <c r="A10" s="262"/>
      <c r="B10" s="303" t="s">
        <v>169</v>
      </c>
      <c r="C10" s="304" t="s">
        <v>170</v>
      </c>
      <c r="D10" s="305" t="s">
        <v>243</v>
      </c>
      <c r="E10" s="306" t="s">
        <v>244</v>
      </c>
      <c r="F10" s="178" t="s">
        <v>24</v>
      </c>
      <c r="G10" s="234"/>
      <c r="H10" s="225"/>
      <c r="I10" s="302"/>
      <c r="S10" s="263"/>
      <c r="X10" s="264"/>
    </row>
    <row r="11" spans="1:40" ht="15.75">
      <c r="A11" s="271" t="s">
        <v>172</v>
      </c>
      <c r="B11" s="267">
        <v>30</v>
      </c>
      <c r="C11" s="267">
        <f t="shared" ref="C11:C17" si="0">B11*100/B$18</f>
        <v>29.069767441860463</v>
      </c>
      <c r="D11" s="179">
        <v>9.1999999999999993</v>
      </c>
      <c r="E11" s="180" t="s">
        <v>245</v>
      </c>
      <c r="F11" s="181">
        <v>9.1999999999999993</v>
      </c>
      <c r="G11" s="271"/>
      <c r="H11" s="267"/>
      <c r="I11" s="225"/>
      <c r="AM11" s="270"/>
    </row>
    <row r="12" spans="1:40" ht="15.75">
      <c r="A12" s="271" t="s">
        <v>174</v>
      </c>
      <c r="B12" s="267">
        <v>10.6</v>
      </c>
      <c r="C12" s="267">
        <f t="shared" si="0"/>
        <v>10.271317829457365</v>
      </c>
      <c r="D12" s="182">
        <v>26.7</v>
      </c>
      <c r="E12" s="180" t="s">
        <v>246</v>
      </c>
      <c r="F12" s="181">
        <v>26.7</v>
      </c>
      <c r="G12" s="271"/>
      <c r="H12" s="267"/>
      <c r="I12" s="225"/>
      <c r="AM12" s="264"/>
      <c r="AN12" s="264"/>
    </row>
    <row r="13" spans="1:40" ht="15.75">
      <c r="A13" s="271" t="s">
        <v>176</v>
      </c>
      <c r="B13" s="267">
        <v>10.6</v>
      </c>
      <c r="C13" s="267">
        <f t="shared" si="0"/>
        <v>10.271317829457365</v>
      </c>
      <c r="D13" s="182">
        <v>91.3</v>
      </c>
      <c r="E13" s="180" t="s">
        <v>247</v>
      </c>
      <c r="F13" s="181">
        <v>91.3</v>
      </c>
      <c r="G13" s="271"/>
      <c r="H13" s="267"/>
      <c r="I13" s="225"/>
      <c r="AM13" s="264"/>
      <c r="AN13" s="264"/>
    </row>
    <row r="14" spans="1:40" ht="15.75">
      <c r="A14" s="271" t="s">
        <v>185</v>
      </c>
      <c r="B14" s="267">
        <v>13.5</v>
      </c>
      <c r="C14" s="267">
        <f t="shared" si="0"/>
        <v>13.081395348837209</v>
      </c>
      <c r="D14" s="182">
        <v>55.2</v>
      </c>
      <c r="E14" s="180" t="s">
        <v>248</v>
      </c>
      <c r="F14" s="181">
        <v>55.2</v>
      </c>
      <c r="G14" s="271"/>
      <c r="H14" s="267"/>
      <c r="I14" s="204"/>
      <c r="AM14" s="264"/>
      <c r="AN14" s="264"/>
    </row>
    <row r="15" spans="1:40" ht="15.75">
      <c r="A15" s="271" t="s">
        <v>158</v>
      </c>
      <c r="B15" s="267">
        <v>16.5</v>
      </c>
      <c r="C15" s="267">
        <f t="shared" si="0"/>
        <v>15.988372093023255</v>
      </c>
      <c r="D15" s="182">
        <v>1.3</v>
      </c>
      <c r="E15" s="180" t="s">
        <v>249</v>
      </c>
      <c r="F15" s="181">
        <v>1.3</v>
      </c>
      <c r="G15" s="271"/>
      <c r="H15" s="267"/>
      <c r="I15" s="225"/>
      <c r="AM15" s="264"/>
      <c r="AN15" s="264"/>
    </row>
    <row r="16" spans="1:40" ht="15.75">
      <c r="A16" s="271" t="s">
        <v>179</v>
      </c>
      <c r="B16" s="267">
        <v>19</v>
      </c>
      <c r="C16" s="267">
        <f t="shared" si="0"/>
        <v>18.410852713178294</v>
      </c>
      <c r="D16" s="182">
        <v>21.4</v>
      </c>
      <c r="E16" s="180" t="s">
        <v>250</v>
      </c>
      <c r="F16" s="181">
        <v>21.4</v>
      </c>
      <c r="G16" s="271"/>
      <c r="H16" s="267"/>
      <c r="I16" s="225"/>
      <c r="AM16" s="264"/>
      <c r="AN16" s="264"/>
    </row>
    <row r="17" spans="1:40" ht="15.75">
      <c r="A17" s="271" t="s">
        <v>296</v>
      </c>
      <c r="B17" s="267">
        <v>3</v>
      </c>
      <c r="C17" s="267">
        <f t="shared" si="0"/>
        <v>2.9069767441860463</v>
      </c>
      <c r="D17" s="182">
        <v>100</v>
      </c>
      <c r="E17" s="180"/>
      <c r="F17" s="181">
        <v>100</v>
      </c>
      <c r="G17" s="271"/>
      <c r="H17" s="267"/>
      <c r="I17" s="225"/>
      <c r="AM17" s="264"/>
      <c r="AN17" s="264"/>
    </row>
    <row r="18" spans="1:40" ht="16.5" thickBot="1">
      <c r="A18" s="272" t="s">
        <v>165</v>
      </c>
      <c r="B18" s="273">
        <f>SUM(B11:B17)</f>
        <v>103.2</v>
      </c>
      <c r="C18" s="274">
        <f>SUM(C11:C17)</f>
        <v>100</v>
      </c>
      <c r="D18" s="273"/>
      <c r="E18" s="273"/>
      <c r="F18" s="183"/>
      <c r="G18" s="269"/>
      <c r="H18" s="225"/>
      <c r="I18" s="225"/>
      <c r="S18" s="275"/>
      <c r="AM18" s="264"/>
      <c r="AN18" s="264"/>
    </row>
    <row r="19" spans="1:40" ht="15.75" thickTop="1">
      <c r="A19" s="465" t="s">
        <v>331</v>
      </c>
      <c r="B19" s="466"/>
      <c r="C19" s="466"/>
      <c r="D19" s="466"/>
      <c r="E19" s="466"/>
      <c r="F19" s="466"/>
      <c r="I19" s="204"/>
      <c r="AN19" s="264"/>
    </row>
    <row r="20" spans="1:40">
      <c r="A20" s="458"/>
      <c r="B20" s="458"/>
      <c r="C20" s="458"/>
      <c r="D20" s="458"/>
      <c r="E20" s="458"/>
      <c r="F20" s="458"/>
      <c r="G20" s="276"/>
      <c r="H20" s="255"/>
    </row>
    <row r="21" spans="1:40" s="344" customFormat="1" ht="45.75" customHeight="1">
      <c r="A21" s="277" t="s">
        <v>44</v>
      </c>
      <c r="B21" s="278"/>
      <c r="C21" s="279" t="s">
        <v>1</v>
      </c>
      <c r="D21" s="278" t="s">
        <v>29</v>
      </c>
      <c r="E21" s="280" t="s">
        <v>239</v>
      </c>
      <c r="F21" s="281"/>
      <c r="G21" s="281"/>
      <c r="H21" s="282" t="s">
        <v>187</v>
      </c>
      <c r="I21" s="283" t="s">
        <v>188</v>
      </c>
      <c r="J21" s="307" t="s">
        <v>251</v>
      </c>
      <c r="K21" s="308" t="s">
        <v>269</v>
      </c>
      <c r="M21" s="285" t="s">
        <v>190</v>
      </c>
      <c r="N21" s="283" t="s">
        <v>191</v>
      </c>
      <c r="O21" s="285" t="s">
        <v>252</v>
      </c>
      <c r="P21" s="308" t="s">
        <v>270</v>
      </c>
      <c r="R21" s="282" t="s">
        <v>222</v>
      </c>
      <c r="S21" s="283" t="s">
        <v>193</v>
      </c>
      <c r="T21" s="283" t="s">
        <v>253</v>
      </c>
      <c r="U21" s="308" t="s">
        <v>271</v>
      </c>
      <c r="V21" s="309"/>
      <c r="W21" s="282" t="s">
        <v>195</v>
      </c>
      <c r="X21" s="283" t="s">
        <v>196</v>
      </c>
      <c r="Y21" s="283" t="s">
        <v>254</v>
      </c>
      <c r="Z21" s="308" t="s">
        <v>272</v>
      </c>
      <c r="AB21" s="282" t="s">
        <v>199</v>
      </c>
      <c r="AC21" s="287" t="s">
        <v>200</v>
      </c>
      <c r="AD21" s="287" t="s">
        <v>255</v>
      </c>
      <c r="AE21" s="308" t="s">
        <v>273</v>
      </c>
      <c r="AG21" s="282" t="s">
        <v>202</v>
      </c>
      <c r="AH21" s="287" t="s">
        <v>203</v>
      </c>
      <c r="AI21" s="287" t="s">
        <v>256</v>
      </c>
      <c r="AJ21" s="308" t="s">
        <v>274</v>
      </c>
    </row>
    <row r="22" spans="1:40" ht="18.75">
      <c r="A22" s="290"/>
      <c r="B22" s="65">
        <v>2014</v>
      </c>
      <c r="C22" s="291">
        <f>'P Matrix'!C14</f>
        <v>6050</v>
      </c>
      <c r="D22" s="292">
        <f>'P Matrix'!D14</f>
        <v>0.11</v>
      </c>
      <c r="E22" s="293"/>
      <c r="F22" s="226"/>
      <c r="G22" s="226"/>
      <c r="H22" s="310">
        <v>29.464067704661662</v>
      </c>
      <c r="I22" s="291">
        <f t="shared" ref="I22:I58" si="1">$C22*H22/100</f>
        <v>1782.5760961320307</v>
      </c>
      <c r="J22" s="291">
        <f>I22*$D$11/100</f>
        <v>163.99700084414681</v>
      </c>
      <c r="K22" s="297"/>
      <c r="M22" s="311">
        <v>10.519074867157839</v>
      </c>
      <c r="N22" s="291">
        <f t="shared" ref="N22:N58" si="2">C22*M22/100</f>
        <v>636.40402946304926</v>
      </c>
      <c r="O22" s="291">
        <f>N22*$D$12/100</f>
        <v>169.91987586663413</v>
      </c>
      <c r="P22" s="297"/>
      <c r="R22" s="312">
        <v>9.9</v>
      </c>
      <c r="S22" s="291">
        <f t="shared" ref="S22:S58" si="3">C22*R22/100</f>
        <v>598.95000000000005</v>
      </c>
      <c r="T22" s="291">
        <f>S22*$D$13/100</f>
        <v>546.84135000000003</v>
      </c>
      <c r="U22" s="297"/>
      <c r="V22" s="313"/>
      <c r="W22" s="311">
        <v>13.3</v>
      </c>
      <c r="X22" s="291">
        <f t="shared" ref="X22:X58" si="4">C22*W22/100</f>
        <v>804.65</v>
      </c>
      <c r="Y22" s="291">
        <f>X22*$D$14/100</f>
        <v>444.16680000000002</v>
      </c>
      <c r="Z22" s="297"/>
      <c r="AB22" s="311">
        <v>15.241041028406627</v>
      </c>
      <c r="AC22" s="291">
        <f t="shared" ref="AC22:AC58" si="5">C22*AB22/100</f>
        <v>922.08298221860093</v>
      </c>
      <c r="AD22" s="291">
        <f>AC22*$D$15/100</f>
        <v>11.987078768841814</v>
      </c>
      <c r="AE22" s="297"/>
      <c r="AG22" s="311">
        <v>19.192928527078291</v>
      </c>
      <c r="AH22" s="291">
        <f t="shared" ref="AH22:AH58" si="6">C22*AG22/100</f>
        <v>1161.1721758882366</v>
      </c>
      <c r="AI22" s="291">
        <f>AH22*$D$16/100</f>
        <v>248.4908456400826</v>
      </c>
      <c r="AJ22" s="297"/>
    </row>
    <row r="23" spans="1:40" ht="18.75">
      <c r="A23" s="290"/>
      <c r="B23" s="66">
        <v>2015</v>
      </c>
      <c r="C23" s="291">
        <f>'P Matrix'!C15</f>
        <v>6292</v>
      </c>
      <c r="D23" s="292">
        <f>'P Matrix'!D15</f>
        <v>0.11133333333333334</v>
      </c>
      <c r="E23" s="297">
        <f>(C23-C22)/C22*100</f>
        <v>4</v>
      </c>
      <c r="F23" s="226"/>
      <c r="G23" s="226"/>
      <c r="H23" s="310">
        <v>29.549540768703782</v>
      </c>
      <c r="I23" s="291">
        <f t="shared" si="1"/>
        <v>1859.2571051668419</v>
      </c>
      <c r="J23" s="291">
        <f t="shared" ref="J23:J58" si="7">I23*$D$11/100</f>
        <v>171.05165367534946</v>
      </c>
      <c r="K23" s="297">
        <f>(J23-J22)/J22*100</f>
        <v>4.3016962474252667</v>
      </c>
      <c r="M23" s="311">
        <v>10.664328780535326</v>
      </c>
      <c r="N23" s="291">
        <f t="shared" si="2"/>
        <v>670.9995668712827</v>
      </c>
      <c r="O23" s="291">
        <f t="shared" ref="O23:O58" si="8">N23*$D$12/100</f>
        <v>179.15688435463247</v>
      </c>
      <c r="P23" s="297">
        <f>(O23-O22)/O22*100</f>
        <v>5.4360965371986474</v>
      </c>
      <c r="R23" s="312">
        <v>10</v>
      </c>
      <c r="S23" s="291">
        <f t="shared" si="3"/>
        <v>629.20000000000005</v>
      </c>
      <c r="T23" s="291">
        <f t="shared" ref="T23:T58" si="9">S23*$D$13/100</f>
        <v>574.45960000000002</v>
      </c>
      <c r="U23" s="297">
        <f>(T23-T22)/T22*100</f>
        <v>5.0505050505050484</v>
      </c>
      <c r="V23" s="313"/>
      <c r="W23" s="311">
        <v>13.3</v>
      </c>
      <c r="X23" s="291">
        <f t="shared" si="4"/>
        <v>836.83600000000001</v>
      </c>
      <c r="Y23" s="291">
        <f t="shared" ref="Y23:Y58" si="10">X23*$D$14/100</f>
        <v>461.93347200000005</v>
      </c>
      <c r="Z23" s="297">
        <f>(Y23-Y22)/Y22*100</f>
        <v>4.0000000000000062</v>
      </c>
      <c r="AB23" s="311">
        <v>15.490371462345266</v>
      </c>
      <c r="AC23" s="291">
        <f t="shared" si="5"/>
        <v>974.6541724107642</v>
      </c>
      <c r="AD23" s="291">
        <f t="shared" ref="AD23:AD58" si="11">AC23*$D$15/100</f>
        <v>12.670504241339936</v>
      </c>
      <c r="AE23" s="297">
        <f>(AD23-AD22)/AD22*100</f>
        <v>5.701351310667615</v>
      </c>
      <c r="AG23" s="311">
        <v>18.59009146894304</v>
      </c>
      <c r="AH23" s="291">
        <f t="shared" si="6"/>
        <v>1169.6885552258962</v>
      </c>
      <c r="AI23" s="291">
        <f t="shared" ref="AI23:AI58" si="12">AH23*$D$16/100</f>
        <v>250.31335081834175</v>
      </c>
      <c r="AJ23" s="297">
        <f>(AI23-AI22)/AI22*100</f>
        <v>0.73342950464215073</v>
      </c>
    </row>
    <row r="24" spans="1:40" ht="18.75">
      <c r="A24" s="290">
        <v>1</v>
      </c>
      <c r="B24" s="66">
        <v>2016</v>
      </c>
      <c r="C24" s="291">
        <f>'P Matrix'!C16</f>
        <v>6556.2640000000001</v>
      </c>
      <c r="D24" s="292">
        <f>'P Matrix'!D16</f>
        <v>0.11266666666666666</v>
      </c>
      <c r="E24" s="297">
        <f t="shared" ref="E24:E58" si="13">(C24-C23)/C23*100</f>
        <v>4.200000000000002</v>
      </c>
      <c r="F24" s="226"/>
      <c r="G24" s="226"/>
      <c r="H24" s="310">
        <f>'Type of service'!G28</f>
        <v>29.501563436019453</v>
      </c>
      <c r="I24" s="291">
        <f t="shared" si="1"/>
        <v>1934.2003829929063</v>
      </c>
      <c r="J24" s="291">
        <f t="shared" si="7"/>
        <v>177.94643523534739</v>
      </c>
      <c r="K24" s="297">
        <f t="shared" ref="K24:K58" si="14">(J24-J23)/J23*100</f>
        <v>4.0308184176248956</v>
      </c>
      <c r="M24" s="310">
        <f>'Type of service'!K28</f>
        <v>10.625027685427529</v>
      </c>
      <c r="N24" s="291">
        <f t="shared" si="2"/>
        <v>696.60486512971841</v>
      </c>
      <c r="O24" s="291">
        <f t="shared" si="8"/>
        <v>185.99349898963482</v>
      </c>
      <c r="P24" s="297">
        <f t="shared" ref="P24:P58" si="15">(O24-O23)/O23*100</f>
        <v>3.815993261788142</v>
      </c>
      <c r="R24" s="310">
        <f>'Type of service'!O28</f>
        <v>10.027131782945737</v>
      </c>
      <c r="S24" s="291">
        <f t="shared" si="3"/>
        <v>657.40523131782959</v>
      </c>
      <c r="T24" s="291">
        <f t="shared" si="9"/>
        <v>600.21097619317845</v>
      </c>
      <c r="U24" s="297">
        <f t="shared" ref="U24:U58" si="16">(T24-T23)/T23*100</f>
        <v>4.4827131782945973</v>
      </c>
      <c r="V24" s="313"/>
      <c r="W24" s="310">
        <f>'Type of service'!S28</f>
        <v>13.278139534883721</v>
      </c>
      <c r="X24" s="291">
        <f t="shared" si="4"/>
        <v>870.54988219534891</v>
      </c>
      <c r="Y24" s="291">
        <f t="shared" si="10"/>
        <v>480.54353497183263</v>
      </c>
      <c r="Z24" s="297">
        <f t="shared" ref="Z24:Z58" si="17">(Y24-Y23)/Y23*100</f>
        <v>4.0287322958559226</v>
      </c>
      <c r="AB24" s="310">
        <f>'Type of service'!AA28</f>
        <v>15.540171525413063</v>
      </c>
      <c r="AC24" s="291">
        <f t="shared" si="5"/>
        <v>1018.8546712589075</v>
      </c>
      <c r="AD24" s="291">
        <f t="shared" si="11"/>
        <v>13.245110726365796</v>
      </c>
      <c r="AE24" s="297">
        <f t="shared" ref="AE24:AE58" si="18">(AD24-AD23)/AD23*100</f>
        <v>4.5349930364341571</v>
      </c>
      <c r="AG24" s="310">
        <f>'Type of service'!AE28</f>
        <v>18.572167593366565</v>
      </c>
      <c r="AH24" s="291">
        <f t="shared" si="6"/>
        <v>1217.6403379435585</v>
      </c>
      <c r="AI24" s="291">
        <f t="shared" si="12"/>
        <v>260.57503231992155</v>
      </c>
      <c r="AJ24" s="297">
        <f t="shared" ref="AJ24:AJ58" si="19">(AI24-AI23)/AI23*100</f>
        <v>4.099534231007496</v>
      </c>
    </row>
    <row r="25" spans="1:40" ht="18.75">
      <c r="A25" s="290">
        <f>1+A24</f>
        <v>2</v>
      </c>
      <c r="B25" s="66">
        <v>2017</v>
      </c>
      <c r="C25" s="291">
        <f>'P Matrix'!C17</f>
        <v>6831.6270880000002</v>
      </c>
      <c r="D25" s="292">
        <f>'P Matrix'!D17</f>
        <v>0.11399999999999999</v>
      </c>
      <c r="E25" s="297">
        <f t="shared" si="13"/>
        <v>4.2000000000000011</v>
      </c>
      <c r="F25" s="226"/>
      <c r="G25" s="226"/>
      <c r="H25" s="310">
        <f>'Type of service'!G29</f>
        <v>29.45358610333512</v>
      </c>
      <c r="I25" s="291">
        <f t="shared" si="1"/>
        <v>2012.1591666228458</v>
      </c>
      <c r="J25" s="291">
        <f t="shared" si="7"/>
        <v>185.11864332930182</v>
      </c>
      <c r="K25" s="297">
        <f t="shared" si="14"/>
        <v>4.0305432836958186</v>
      </c>
      <c r="M25" s="310">
        <f>'Type of service'!K29</f>
        <v>10.585726590319734</v>
      </c>
      <c r="N25" s="291">
        <f t="shared" si="2"/>
        <v>723.17736520590176</v>
      </c>
      <c r="O25" s="291">
        <f t="shared" si="8"/>
        <v>193.0883565099758</v>
      </c>
      <c r="P25" s="297">
        <f t="shared" si="15"/>
        <v>3.8145728527513576</v>
      </c>
      <c r="R25" s="310">
        <f>'Type of service'!O29</f>
        <v>10.054263565891473</v>
      </c>
      <c r="S25" s="291">
        <f t="shared" si="3"/>
        <v>686.86979326635662</v>
      </c>
      <c r="T25" s="291">
        <f t="shared" si="9"/>
        <v>627.11212125218356</v>
      </c>
      <c r="U25" s="297">
        <f t="shared" si="16"/>
        <v>4.4819482025511883</v>
      </c>
      <c r="V25" s="313"/>
      <c r="W25" s="310">
        <f>'Type of service'!S29</f>
        <v>13.256279069767443</v>
      </c>
      <c r="X25" s="291">
        <f t="shared" si="4"/>
        <v>905.61955179110703</v>
      </c>
      <c r="Y25" s="291">
        <f t="shared" si="10"/>
        <v>499.90199258869114</v>
      </c>
      <c r="Z25" s="297">
        <f t="shared" si="17"/>
        <v>4.0284503292700062</v>
      </c>
      <c r="AB25" s="310">
        <f>'Type of service'!AA29</f>
        <v>15.589971588480863</v>
      </c>
      <c r="AC25" s="291">
        <f t="shared" si="5"/>
        <v>1065.0487220501625</v>
      </c>
      <c r="AD25" s="291">
        <f t="shared" si="11"/>
        <v>13.845633386652114</v>
      </c>
      <c r="AE25" s="297">
        <f t="shared" si="18"/>
        <v>4.5339195171159563</v>
      </c>
      <c r="AG25" s="310">
        <f>'Type of service'!AE29</f>
        <v>18.55424371779009</v>
      </c>
      <c r="AH25" s="291">
        <f t="shared" si="6"/>
        <v>1267.556739798086</v>
      </c>
      <c r="AI25" s="291">
        <f t="shared" si="12"/>
        <v>271.25714231679035</v>
      </c>
      <c r="AJ25" s="297">
        <f t="shared" si="19"/>
        <v>4.0994372721611407</v>
      </c>
    </row>
    <row r="26" spans="1:40" ht="18.75">
      <c r="A26" s="290">
        <f t="shared" ref="A26:A58" si="20">1+A25</f>
        <v>3</v>
      </c>
      <c r="B26" s="66">
        <v>2018</v>
      </c>
      <c r="C26" s="291">
        <f>'P Matrix'!C18</f>
        <v>7104.8921715200004</v>
      </c>
      <c r="D26" s="292">
        <f>'P Matrix'!D18</f>
        <v>0.11533333333333333</v>
      </c>
      <c r="E26" s="297">
        <f t="shared" si="13"/>
        <v>4.0000000000000027</v>
      </c>
      <c r="F26" s="226"/>
      <c r="G26" s="226"/>
      <c r="H26" s="310">
        <f>'Type of service'!G30</f>
        <v>29.405608770650787</v>
      </c>
      <c r="I26" s="291">
        <f t="shared" si="1"/>
        <v>2089.2367955337663</v>
      </c>
      <c r="J26" s="291">
        <f t="shared" si="7"/>
        <v>192.20978518910647</v>
      </c>
      <c r="K26" s="297">
        <f t="shared" si="14"/>
        <v>3.8305930360511762</v>
      </c>
      <c r="M26" s="310">
        <f>'Type of service'!K30</f>
        <v>10.546425495211938</v>
      </c>
      <c r="N26" s="291">
        <f t="shared" si="2"/>
        <v>749.31215938450248</v>
      </c>
      <c r="O26" s="291">
        <f t="shared" si="8"/>
        <v>200.06634655566216</v>
      </c>
      <c r="P26" s="297">
        <f t="shared" si="15"/>
        <v>3.6138844267007135</v>
      </c>
      <c r="R26" s="310">
        <f>'Type of service'!O30</f>
        <v>10.081395348837209</v>
      </c>
      <c r="S26" s="291">
        <f t="shared" si="3"/>
        <v>716.27226891951625</v>
      </c>
      <c r="T26" s="291">
        <f t="shared" si="9"/>
        <v>653.95658152351837</v>
      </c>
      <c r="U26" s="297">
        <f t="shared" si="16"/>
        <v>4.280647648419432</v>
      </c>
      <c r="V26" s="313"/>
      <c r="W26" s="310">
        <f>'Type of service'!S30</f>
        <v>13.234418604651164</v>
      </c>
      <c r="X26" s="291">
        <f t="shared" si="4"/>
        <v>940.29117138804713</v>
      </c>
      <c r="Y26" s="291">
        <f t="shared" si="10"/>
        <v>519.04072660620204</v>
      </c>
      <c r="Z26" s="297">
        <f t="shared" si="17"/>
        <v>3.8284972457106901</v>
      </c>
      <c r="AB26" s="310">
        <f>'Type of service'!AA30</f>
        <v>15.639771651548664</v>
      </c>
      <c r="AC26" s="291">
        <f t="shared" si="5"/>
        <v>1111.1889117144854</v>
      </c>
      <c r="AD26" s="291">
        <f t="shared" si="11"/>
        <v>14.44545585228831</v>
      </c>
      <c r="AE26" s="297">
        <f t="shared" si="18"/>
        <v>4.3322139831786597</v>
      </c>
      <c r="AG26" s="310">
        <f>'Type of service'!AE30</f>
        <v>18.536319842213615</v>
      </c>
      <c r="AH26" s="291">
        <f t="shared" si="6"/>
        <v>1316.9855373573437</v>
      </c>
      <c r="AI26" s="291">
        <f t="shared" si="12"/>
        <v>281.83490499447157</v>
      </c>
      <c r="AJ26" s="297">
        <f t="shared" si="19"/>
        <v>3.8995333311179237</v>
      </c>
    </row>
    <row r="27" spans="1:40" ht="18.75">
      <c r="A27" s="290">
        <f t="shared" si="20"/>
        <v>4</v>
      </c>
      <c r="B27" s="66">
        <v>2019</v>
      </c>
      <c r="C27" s="291">
        <f>'P Matrix'!C19</f>
        <v>7389.0878583808008</v>
      </c>
      <c r="D27" s="292">
        <f>'P Matrix'!D19</f>
        <v>0.11666666666666667</v>
      </c>
      <c r="E27" s="297">
        <f t="shared" si="13"/>
        <v>4.0000000000000053</v>
      </c>
      <c r="F27" s="226"/>
      <c r="G27" s="226"/>
      <c r="H27" s="310">
        <f>'Type of service'!G31</f>
        <v>29.357631437966454</v>
      </c>
      <c r="I27" s="291">
        <f t="shared" si="1"/>
        <v>2169.261180090964</v>
      </c>
      <c r="J27" s="291">
        <f t="shared" si="7"/>
        <v>199.57202856836867</v>
      </c>
      <c r="K27" s="297">
        <f t="shared" si="14"/>
        <v>3.830316636595176</v>
      </c>
      <c r="M27" s="310">
        <f>'Type of service'!K31</f>
        <v>10.507124400104141</v>
      </c>
      <c r="N27" s="291">
        <f t="shared" si="2"/>
        <v>776.38065331306166</v>
      </c>
      <c r="O27" s="291">
        <f t="shared" si="8"/>
        <v>207.29363443458749</v>
      </c>
      <c r="P27" s="297">
        <f t="shared" si="15"/>
        <v>3.6124455728562821</v>
      </c>
      <c r="R27" s="310">
        <f>'Type of service'!O31</f>
        <v>10.108527131782946</v>
      </c>
      <c r="S27" s="291">
        <f t="shared" si="3"/>
        <v>746.92795095570273</v>
      </c>
      <c r="T27" s="291">
        <f t="shared" si="9"/>
        <v>681.9452192225566</v>
      </c>
      <c r="U27" s="297">
        <f t="shared" si="16"/>
        <v>4.2798923490965244</v>
      </c>
      <c r="V27" s="313"/>
      <c r="W27" s="310">
        <f>'Type of service'!S31</f>
        <v>13.212558139534885</v>
      </c>
      <c r="X27" s="291">
        <f t="shared" si="4"/>
        <v>976.28752926987636</v>
      </c>
      <c r="Y27" s="291">
        <f t="shared" si="10"/>
        <v>538.91071615697172</v>
      </c>
      <c r="Z27" s="297">
        <f t="shared" si="17"/>
        <v>3.8282139593729996</v>
      </c>
      <c r="AB27" s="310">
        <f>'Type of service'!AA31</f>
        <v>15.689571714616463</v>
      </c>
      <c r="AC27" s="291">
        <f t="shared" si="5"/>
        <v>1159.3162385966734</v>
      </c>
      <c r="AD27" s="291">
        <f t="shared" si="11"/>
        <v>15.071111101756756</v>
      </c>
      <c r="AE27" s="297">
        <f t="shared" si="18"/>
        <v>4.3311561494913695</v>
      </c>
      <c r="AG27" s="310">
        <f>'Type of service'!AE31</f>
        <v>18.51839596663714</v>
      </c>
      <c r="AH27" s="291">
        <f t="shared" si="6"/>
        <v>1368.340547937665</v>
      </c>
      <c r="AI27" s="291">
        <f t="shared" si="12"/>
        <v>292.82487725866025</v>
      </c>
      <c r="AJ27" s="297">
        <f t="shared" si="19"/>
        <v>3.8994361838907983</v>
      </c>
    </row>
    <row r="28" spans="1:40" ht="18.75">
      <c r="A28" s="290">
        <f t="shared" si="20"/>
        <v>5</v>
      </c>
      <c r="B28" s="67">
        <v>2020</v>
      </c>
      <c r="C28" s="291">
        <f>'P Matrix'!C20</f>
        <v>7700.6193696057517</v>
      </c>
      <c r="D28" s="292">
        <f>'P Matrix'!D20</f>
        <v>0.11799999999999999</v>
      </c>
      <c r="E28" s="297">
        <f t="shared" si="13"/>
        <v>4.2161024093333488</v>
      </c>
      <c r="F28" s="226"/>
      <c r="G28" s="226"/>
      <c r="H28" s="310">
        <f>'Type of service'!G32</f>
        <v>29.309654105282121</v>
      </c>
      <c r="I28" s="291">
        <f t="shared" si="1"/>
        <v>2257.0249011958022</v>
      </c>
      <c r="J28" s="291">
        <f t="shared" si="7"/>
        <v>207.64629091001379</v>
      </c>
      <c r="K28" s="297">
        <f t="shared" si="14"/>
        <v>4.0457885804768843</v>
      </c>
      <c r="M28" s="310">
        <f>'Type of service'!K32</f>
        <v>10.467823304996346</v>
      </c>
      <c r="N28" s="291">
        <f t="shared" si="2"/>
        <v>806.08722900065356</v>
      </c>
      <c r="O28" s="291">
        <f t="shared" si="8"/>
        <v>215.2252901431745</v>
      </c>
      <c r="P28" s="297">
        <f t="shared" si="15"/>
        <v>3.8262900499676884</v>
      </c>
      <c r="R28" s="310">
        <f>'Type of service'!O32</f>
        <v>10.135658914728683</v>
      </c>
      <c r="S28" s="291">
        <f t="shared" si="3"/>
        <v>780.50851362476908</v>
      </c>
      <c r="T28" s="291">
        <f t="shared" si="9"/>
        <v>712.60427293941405</v>
      </c>
      <c r="U28" s="297">
        <f t="shared" si="16"/>
        <v>4.495823543100709</v>
      </c>
      <c r="V28" s="313"/>
      <c r="W28" s="310">
        <f>'Type of service'!S32</f>
        <v>13.190697674418605</v>
      </c>
      <c r="X28" s="291">
        <f t="shared" si="4"/>
        <v>1015.7654201024145</v>
      </c>
      <c r="Y28" s="291">
        <f t="shared" si="10"/>
        <v>560.70251189653277</v>
      </c>
      <c r="Z28" s="297">
        <f t="shared" si="17"/>
        <v>4.0436745988204894</v>
      </c>
      <c r="AB28" s="310">
        <f>'Type of service'!AA32</f>
        <v>15.73937177768426</v>
      </c>
      <c r="AC28" s="291">
        <f t="shared" si="5"/>
        <v>1212.0291117666152</v>
      </c>
      <c r="AD28" s="291">
        <f t="shared" si="11"/>
        <v>15.756378452965999</v>
      </c>
      <c r="AE28" s="297">
        <f t="shared" si="18"/>
        <v>4.5468933682624426</v>
      </c>
      <c r="AG28" s="310">
        <f>'Type of service'!AE32</f>
        <v>18.500472091060665</v>
      </c>
      <c r="AH28" s="291">
        <f t="shared" si="6"/>
        <v>1424.6509373127237</v>
      </c>
      <c r="AI28" s="291">
        <f t="shared" si="12"/>
        <v>304.87530058492285</v>
      </c>
      <c r="AJ28" s="297">
        <f t="shared" si="19"/>
        <v>4.1152320933505022</v>
      </c>
    </row>
    <row r="29" spans="1:40" ht="18.75">
      <c r="A29" s="290">
        <f t="shared" si="20"/>
        <v>6</v>
      </c>
      <c r="B29" s="8">
        <f t="shared" ref="B29:B58" si="21">B28+1</f>
        <v>2021</v>
      </c>
      <c r="C29" s="291">
        <f>'P Matrix'!C21</f>
        <v>8041.9265923725961</v>
      </c>
      <c r="D29" s="292">
        <f>'P Matrix'!D21</f>
        <v>0.11843568034029307</v>
      </c>
      <c r="E29" s="297">
        <f t="shared" si="13"/>
        <v>4.432204818666662</v>
      </c>
      <c r="F29" s="226"/>
      <c r="G29" s="226"/>
      <c r="H29" s="310">
        <f>'Type of service'!G33</f>
        <v>29.261676772597792</v>
      </c>
      <c r="I29" s="291">
        <f t="shared" si="1"/>
        <v>2353.202565749657</v>
      </c>
      <c r="J29" s="291">
        <f t="shared" si="7"/>
        <v>216.49463604896843</v>
      </c>
      <c r="K29" s="297">
        <f t="shared" si="14"/>
        <v>4.2612584603252976</v>
      </c>
      <c r="M29" s="310">
        <f>'Type of service'!K33</f>
        <v>10.428522209888548</v>
      </c>
      <c r="N29" s="291">
        <f t="shared" si="2"/>
        <v>838.65410078850948</v>
      </c>
      <c r="O29" s="291">
        <f t="shared" si="8"/>
        <v>223.92064491053202</v>
      </c>
      <c r="P29" s="297">
        <f t="shared" si="15"/>
        <v>4.0401175724159071</v>
      </c>
      <c r="R29" s="310">
        <f>'Type of service'!O33</f>
        <v>10.162790697674419</v>
      </c>
      <c r="S29" s="291">
        <f t="shared" si="3"/>
        <v>817.28416764344763</v>
      </c>
      <c r="T29" s="291">
        <f t="shared" si="9"/>
        <v>746.18044505846763</v>
      </c>
      <c r="U29" s="297">
        <f t="shared" si="16"/>
        <v>4.7117556537453211</v>
      </c>
      <c r="V29" s="313"/>
      <c r="W29" s="310">
        <f>'Type of service'!S33</f>
        <v>13.168837209302326</v>
      </c>
      <c r="X29" s="291">
        <f t="shared" si="4"/>
        <v>1059.0282214411411</v>
      </c>
      <c r="Y29" s="291">
        <f t="shared" si="10"/>
        <v>584.58357823550989</v>
      </c>
      <c r="Z29" s="297">
        <f t="shared" si="17"/>
        <v>4.2591331111040089</v>
      </c>
      <c r="AB29" s="310">
        <f>'Type of service'!AA33</f>
        <v>15.789171840752058</v>
      </c>
      <c r="AC29" s="291">
        <f t="shared" si="5"/>
        <v>1269.7536089768455</v>
      </c>
      <c r="AD29" s="291">
        <f t="shared" si="11"/>
        <v>16.506796916698992</v>
      </c>
      <c r="AE29" s="297">
        <f t="shared" si="18"/>
        <v>4.7626328979914385</v>
      </c>
      <c r="AG29" s="310">
        <f>'Type of service'!AE33</f>
        <v>18.482548215484194</v>
      </c>
      <c r="AH29" s="291">
        <f t="shared" si="6"/>
        <v>1486.35295988911</v>
      </c>
      <c r="AI29" s="291">
        <f t="shared" si="12"/>
        <v>318.0795334162695</v>
      </c>
      <c r="AJ29" s="297">
        <f t="shared" si="19"/>
        <v>4.3310274089155385</v>
      </c>
    </row>
    <row r="30" spans="1:40" ht="18.75">
      <c r="A30" s="290">
        <f t="shared" si="20"/>
        <v>7</v>
      </c>
      <c r="B30" s="8">
        <f t="shared" si="21"/>
        <v>2022</v>
      </c>
      <c r="C30" s="291">
        <f>'P Matrix'!C22</f>
        <v>8415.7400474363058</v>
      </c>
      <c r="D30" s="292">
        <f>'P Matrix'!D22</f>
        <v>0.11911895410279807</v>
      </c>
      <c r="E30" s="297">
        <f t="shared" si="13"/>
        <v>4.648307228000002</v>
      </c>
      <c r="F30" s="226"/>
      <c r="G30" s="226"/>
      <c r="H30" s="310">
        <f>'Type of service'!G34</f>
        <v>29.213699439913459</v>
      </c>
      <c r="I30" s="291">
        <f t="shared" si="1"/>
        <v>2458.5490031024729</v>
      </c>
      <c r="J30" s="291">
        <f t="shared" si="7"/>
        <v>226.18650828542749</v>
      </c>
      <c r="K30" s="297">
        <f t="shared" si="14"/>
        <v>4.4767262659878924</v>
      </c>
      <c r="M30" s="310">
        <f>'Type of service'!K34</f>
        <v>10.389221114780753</v>
      </c>
      <c r="N30" s="291">
        <f t="shared" si="2"/>
        <v>874.32984197331245</v>
      </c>
      <c r="O30" s="291">
        <f t="shared" si="8"/>
        <v>233.44606780687442</v>
      </c>
      <c r="P30" s="297">
        <f t="shared" si="15"/>
        <v>4.2539279485142201</v>
      </c>
      <c r="R30" s="310">
        <f>'Type of service'!O34</f>
        <v>10.189922480620156</v>
      </c>
      <c r="S30" s="291">
        <f t="shared" si="3"/>
        <v>857.55738700426548</v>
      </c>
      <c r="T30" s="291">
        <f t="shared" si="9"/>
        <v>782.94989433489434</v>
      </c>
      <c r="U30" s="297">
        <f t="shared" si="16"/>
        <v>4.9276886736887899</v>
      </c>
      <c r="V30" s="313"/>
      <c r="W30" s="310">
        <f>'Type of service'!S34</f>
        <v>13.146976744186047</v>
      </c>
      <c r="X30" s="291">
        <f t="shared" si="4"/>
        <v>1106.4153868876028</v>
      </c>
      <c r="Y30" s="291">
        <f t="shared" si="10"/>
        <v>610.74129356195681</v>
      </c>
      <c r="Z30" s="297">
        <f t="shared" si="17"/>
        <v>4.4745894856302</v>
      </c>
      <c r="AB30" s="310">
        <f>'Type of service'!AA34</f>
        <v>15.838971903819857</v>
      </c>
      <c r="AC30" s="291">
        <f t="shared" si="5"/>
        <v>1332.9667016119524</v>
      </c>
      <c r="AD30" s="291">
        <f t="shared" si="11"/>
        <v>17.32856712095538</v>
      </c>
      <c r="AE30" s="297">
        <f t="shared" si="18"/>
        <v>4.9783747168116559</v>
      </c>
      <c r="AG30" s="310">
        <f>'Type of service'!AE34</f>
        <v>18.464624339907719</v>
      </c>
      <c r="AH30" s="291">
        <f t="shared" si="6"/>
        <v>1553.9347851822854</v>
      </c>
      <c r="AI30" s="291">
        <f t="shared" si="12"/>
        <v>332.54204402900905</v>
      </c>
      <c r="AJ30" s="297">
        <f t="shared" si="19"/>
        <v>4.5468221288581043</v>
      </c>
    </row>
    <row r="31" spans="1:40" ht="18.75">
      <c r="A31" s="290">
        <f t="shared" si="20"/>
        <v>8</v>
      </c>
      <c r="B31" s="8">
        <f t="shared" si="21"/>
        <v>2023</v>
      </c>
      <c r="C31" s="291">
        <f>'P Matrix'!C23</f>
        <v>8825.1161173567198</v>
      </c>
      <c r="D31" s="292">
        <f>'P Matrix'!D23</f>
        <v>0.12005357370224057</v>
      </c>
      <c r="E31" s="297">
        <f t="shared" si="13"/>
        <v>4.8644096373333516</v>
      </c>
      <c r="F31" s="226"/>
      <c r="G31" s="226"/>
      <c r="H31" s="310">
        <f>'Type of service'!G35</f>
        <v>29.165722107229129</v>
      </c>
      <c r="I31" s="291">
        <f t="shared" si="1"/>
        <v>2573.9088424285496</v>
      </c>
      <c r="J31" s="291">
        <f t="shared" si="7"/>
        <v>236.79961350342654</v>
      </c>
      <c r="K31" s="297">
        <f t="shared" si="14"/>
        <v>4.6921919872454296</v>
      </c>
      <c r="M31" s="310">
        <f>'Type of service'!K35</f>
        <v>10.349920019672957</v>
      </c>
      <c r="N31" s="291">
        <f t="shared" si="2"/>
        <v>913.39245978968802</v>
      </c>
      <c r="O31" s="291">
        <f t="shared" si="8"/>
        <v>243.87578676384669</v>
      </c>
      <c r="P31" s="297">
        <f t="shared" si="15"/>
        <v>4.4677209836751581</v>
      </c>
      <c r="R31" s="310">
        <f>'Type of service'!O35</f>
        <v>10.217054263565892</v>
      </c>
      <c r="S31" s="291">
        <f t="shared" si="3"/>
        <v>901.66690253303545</v>
      </c>
      <c r="T31" s="291">
        <f t="shared" si="9"/>
        <v>823.22188201266135</v>
      </c>
      <c r="U31" s="297">
        <f t="shared" si="16"/>
        <v>5.1436225956678285</v>
      </c>
      <c r="V31" s="313"/>
      <c r="W31" s="310">
        <f>'Type of service'!S35</f>
        <v>13.125116279069767</v>
      </c>
      <c r="X31" s="291">
        <f t="shared" si="4"/>
        <v>1158.3067521659966</v>
      </c>
      <c r="Y31" s="291">
        <f t="shared" si="10"/>
        <v>639.38532719563011</v>
      </c>
      <c r="Z31" s="297">
        <f t="shared" si="17"/>
        <v>4.6900437117352869</v>
      </c>
      <c r="AB31" s="310">
        <f>'Type of service'!AA35</f>
        <v>15.888771966887656</v>
      </c>
      <c r="AC31" s="291">
        <f t="shared" si="5"/>
        <v>1402.2025756998587</v>
      </c>
      <c r="AD31" s="291">
        <f t="shared" si="11"/>
        <v>18.228633484098165</v>
      </c>
      <c r="AE31" s="297">
        <f t="shared" si="18"/>
        <v>5.1941188031313725</v>
      </c>
      <c r="AG31" s="310">
        <f>'Type of service'!AE35</f>
        <v>18.446700464331244</v>
      </c>
      <c r="AH31" s="291">
        <f t="shared" si="6"/>
        <v>1627.9427357982133</v>
      </c>
      <c r="AI31" s="291">
        <f t="shared" si="12"/>
        <v>348.37974546081767</v>
      </c>
      <c r="AJ31" s="297">
        <f t="shared" si="19"/>
        <v>4.7626162514436929</v>
      </c>
    </row>
    <row r="32" spans="1:40" ht="18.75">
      <c r="A32" s="290">
        <f t="shared" si="20"/>
        <v>9</v>
      </c>
      <c r="B32" s="8">
        <f t="shared" si="21"/>
        <v>2024</v>
      </c>
      <c r="C32" s="291">
        <f>'P Matrix'!C24</f>
        <v>9273.4772048313498</v>
      </c>
      <c r="D32" s="292">
        <f>'P Matrix'!D24</f>
        <v>0.12124487150506072</v>
      </c>
      <c r="E32" s="297">
        <f t="shared" si="13"/>
        <v>5.0805120466666702</v>
      </c>
      <c r="F32" s="226"/>
      <c r="G32" s="226"/>
      <c r="H32" s="310">
        <f>'Type of service'!G36</f>
        <v>29.117744774544796</v>
      </c>
      <c r="I32" s="291">
        <f t="shared" si="1"/>
        <v>2700.2274242283834</v>
      </c>
      <c r="J32" s="291">
        <f t="shared" si="7"/>
        <v>248.42092302901125</v>
      </c>
      <c r="K32" s="297">
        <f t="shared" si="14"/>
        <v>4.90765561381144</v>
      </c>
      <c r="M32" s="310">
        <f>'Type of service'!K36</f>
        <v>10.31061892456516</v>
      </c>
      <c r="N32" s="291">
        <f t="shared" si="2"/>
        <v>956.15289564657735</v>
      </c>
      <c r="O32" s="291">
        <f t="shared" si="8"/>
        <v>255.29282313763616</v>
      </c>
      <c r="P32" s="297">
        <f t="shared" si="15"/>
        <v>4.681496480355789</v>
      </c>
      <c r="R32" s="310">
        <f>'Type of service'!O36</f>
        <v>10.244186046511627</v>
      </c>
      <c r="S32" s="291">
        <f t="shared" si="3"/>
        <v>949.99225784376961</v>
      </c>
      <c r="T32" s="291">
        <f t="shared" si="9"/>
        <v>867.34293141136163</v>
      </c>
      <c r="U32" s="297">
        <f t="shared" si="16"/>
        <v>5.359557412496196</v>
      </c>
      <c r="V32" s="313"/>
      <c r="W32" s="310">
        <f>'Type of service'!S36</f>
        <v>13.103255813953487</v>
      </c>
      <c r="X32" s="291">
        <f t="shared" si="4"/>
        <v>1215.1274409977152</v>
      </c>
      <c r="Y32" s="291">
        <f t="shared" si="10"/>
        <v>670.75034743073877</v>
      </c>
      <c r="Z32" s="297">
        <f t="shared" si="17"/>
        <v>4.905495778684335</v>
      </c>
      <c r="AB32" s="310">
        <f>'Type of service'!AA36</f>
        <v>15.938572029955457</v>
      </c>
      <c r="AC32" s="291">
        <f t="shared" si="5"/>
        <v>1478.0598439735447</v>
      </c>
      <c r="AD32" s="291">
        <f t="shared" si="11"/>
        <v>19.214777971656083</v>
      </c>
      <c r="AE32" s="297">
        <f t="shared" si="18"/>
        <v>5.4098651356295395</v>
      </c>
      <c r="AG32" s="310">
        <f>'Type of service'!AE36</f>
        <v>18.428776588754769</v>
      </c>
      <c r="AH32" s="291">
        <f t="shared" si="6"/>
        <v>1708.9883960874699</v>
      </c>
      <c r="AI32" s="291">
        <f t="shared" si="12"/>
        <v>365.72351676271859</v>
      </c>
      <c r="AJ32" s="297">
        <f t="shared" si="19"/>
        <v>4.9784097749309515</v>
      </c>
    </row>
    <row r="33" spans="1:36" ht="18.75">
      <c r="A33" s="290">
        <f t="shared" si="20"/>
        <v>10</v>
      </c>
      <c r="B33" s="67">
        <f t="shared" si="21"/>
        <v>2025</v>
      </c>
      <c r="C33" s="291">
        <f>'P Matrix'!C25</f>
        <v>9764.6575390363123</v>
      </c>
      <c r="D33" s="292">
        <f>'P Matrix'!D25</f>
        <v>0.12269980996312146</v>
      </c>
      <c r="E33" s="297">
        <f t="shared" si="13"/>
        <v>5.2966144560000057</v>
      </c>
      <c r="F33" s="226"/>
      <c r="G33" s="226"/>
      <c r="H33" s="310">
        <f>'Type of service'!G37</f>
        <v>29.069767441860463</v>
      </c>
      <c r="I33" s="291">
        <f t="shared" si="1"/>
        <v>2838.5632380919515</v>
      </c>
      <c r="J33" s="291">
        <f t="shared" si="7"/>
        <v>261.14781790445954</v>
      </c>
      <c r="K33" s="297">
        <f t="shared" si="14"/>
        <v>5.123117135331638</v>
      </c>
      <c r="M33" s="310">
        <f>'Type of service'!K37</f>
        <v>10.271317829457365</v>
      </c>
      <c r="N33" s="291">
        <f t="shared" si="2"/>
        <v>1002.9590107924894</v>
      </c>
      <c r="O33" s="291">
        <f t="shared" si="8"/>
        <v>267.7900558815947</v>
      </c>
      <c r="P33" s="297">
        <f t="shared" si="15"/>
        <v>4.8952542380013924</v>
      </c>
      <c r="R33" s="310">
        <f>'Type of service'!O37</f>
        <v>10.271317829457365</v>
      </c>
      <c r="S33" s="291">
        <f t="shared" si="3"/>
        <v>1002.9590107924894</v>
      </c>
      <c r="T33" s="291">
        <f t="shared" si="9"/>
        <v>915.70157685354275</v>
      </c>
      <c r="U33" s="297">
        <f t="shared" si="16"/>
        <v>5.5754931170639441</v>
      </c>
      <c r="V33" s="313"/>
      <c r="W33" s="310">
        <f>'Type of service'!S37</f>
        <v>13.081395348837209</v>
      </c>
      <c r="X33" s="291">
        <f t="shared" si="4"/>
        <v>1277.3534571413779</v>
      </c>
      <c r="Y33" s="291">
        <f t="shared" si="10"/>
        <v>705.09910834204072</v>
      </c>
      <c r="Z33" s="297">
        <f t="shared" si="17"/>
        <v>5.1209456756708995</v>
      </c>
      <c r="AB33" s="310">
        <f>'Type of service'!AA37</f>
        <v>15.988372093023255</v>
      </c>
      <c r="AC33" s="291">
        <f t="shared" si="5"/>
        <v>1561.2097809505731</v>
      </c>
      <c r="AD33" s="291">
        <f t="shared" si="11"/>
        <v>20.295727152357451</v>
      </c>
      <c r="AE33" s="297">
        <f t="shared" si="18"/>
        <v>5.6256136932515508</v>
      </c>
      <c r="AG33" s="310">
        <f>'Type of service'!AE37</f>
        <v>18.410852713178294</v>
      </c>
      <c r="AH33" s="291">
        <f t="shared" si="6"/>
        <v>1797.7567174582357</v>
      </c>
      <c r="AI33" s="291">
        <f t="shared" si="12"/>
        <v>384.71993753606245</v>
      </c>
      <c r="AJ33" s="297">
        <f t="shared" si="19"/>
        <v>5.1942026975718747</v>
      </c>
    </row>
    <row r="34" spans="1:36" ht="18.75">
      <c r="A34" s="290">
        <f t="shared" si="20"/>
        <v>11</v>
      </c>
      <c r="B34" s="8">
        <f t="shared" si="21"/>
        <v>2026</v>
      </c>
      <c r="C34" s="291">
        <f>'P Matrix'!C26</f>
        <v>10281.853801827803</v>
      </c>
      <c r="D34" s="292">
        <f>'P Matrix'!D26</f>
        <v>0.12417220768267892</v>
      </c>
      <c r="E34" s="297">
        <f t="shared" si="13"/>
        <v>5.2966144559999968</v>
      </c>
      <c r="F34" s="226"/>
      <c r="G34" s="226"/>
      <c r="H34" s="310">
        <f>'Type of service'!G38</f>
        <v>29.069767441860463</v>
      </c>
      <c r="I34" s="291">
        <f t="shared" si="1"/>
        <v>2988.9109889034312</v>
      </c>
      <c r="J34" s="291">
        <f t="shared" si="7"/>
        <v>274.97981097911565</v>
      </c>
      <c r="K34" s="297">
        <f t="shared" si="14"/>
        <v>5.2966144559999808</v>
      </c>
      <c r="M34" s="310">
        <f>'Type of service'!K38</f>
        <v>10.271317829457365</v>
      </c>
      <c r="N34" s="291">
        <f t="shared" si="2"/>
        <v>1056.0818827458791</v>
      </c>
      <c r="O34" s="291">
        <f t="shared" si="8"/>
        <v>281.97386269314973</v>
      </c>
      <c r="P34" s="297">
        <f t="shared" si="15"/>
        <v>5.2966144560000021</v>
      </c>
      <c r="R34" s="310">
        <f>'Type of service'!O38</f>
        <v>10.271317829457365</v>
      </c>
      <c r="S34" s="291">
        <f t="shared" si="3"/>
        <v>1056.0818827458791</v>
      </c>
      <c r="T34" s="291">
        <f t="shared" si="9"/>
        <v>964.20275894698761</v>
      </c>
      <c r="U34" s="297">
        <f t="shared" si="16"/>
        <v>5.296614456000019</v>
      </c>
      <c r="V34" s="313"/>
      <c r="W34" s="310">
        <f>'Type of service'!S38</f>
        <v>13.081395348837209</v>
      </c>
      <c r="X34" s="291">
        <f t="shared" si="4"/>
        <v>1345.0099450065441</v>
      </c>
      <c r="Y34" s="291">
        <f t="shared" si="10"/>
        <v>742.4454896436124</v>
      </c>
      <c r="Z34" s="297">
        <f t="shared" si="17"/>
        <v>5.2966144560000075</v>
      </c>
      <c r="AB34" s="310">
        <f>'Type of service'!AA38</f>
        <v>15.988372093023255</v>
      </c>
      <c r="AC34" s="291">
        <f t="shared" si="5"/>
        <v>1643.9010438968869</v>
      </c>
      <c r="AD34" s="291">
        <f t="shared" si="11"/>
        <v>21.370713570659532</v>
      </c>
      <c r="AE34" s="297">
        <f t="shared" si="18"/>
        <v>5.2966144559999995</v>
      </c>
      <c r="AG34" s="310">
        <f>'Type of service'!AE38</f>
        <v>18.410852713178294</v>
      </c>
      <c r="AH34" s="291">
        <f t="shared" si="6"/>
        <v>1892.9769596388398</v>
      </c>
      <c r="AI34" s="291">
        <f t="shared" si="12"/>
        <v>405.09706936271169</v>
      </c>
      <c r="AJ34" s="297">
        <f t="shared" si="19"/>
        <v>5.2966144559999986</v>
      </c>
    </row>
    <row r="35" spans="1:36" ht="18.75">
      <c r="A35" s="290">
        <f t="shared" si="20"/>
        <v>12</v>
      </c>
      <c r="B35" s="8">
        <f t="shared" si="21"/>
        <v>2027</v>
      </c>
      <c r="C35" s="291">
        <f>'P Matrix'!C27</f>
        <v>10826.4439566402</v>
      </c>
      <c r="D35" s="292">
        <f>'P Matrix'!D27</f>
        <v>0.12566227417487108</v>
      </c>
      <c r="E35" s="297">
        <f t="shared" si="13"/>
        <v>5.2966144559999959</v>
      </c>
      <c r="F35" s="226"/>
      <c r="G35" s="226"/>
      <c r="H35" s="310">
        <f>'Type of service'!G39</f>
        <v>29.069767441860463</v>
      </c>
      <c r="I35" s="291">
        <f t="shared" si="1"/>
        <v>3147.2220804186627</v>
      </c>
      <c r="J35" s="291">
        <f t="shared" si="7"/>
        <v>289.54443139851696</v>
      </c>
      <c r="K35" s="297">
        <f t="shared" si="14"/>
        <v>5.2966144559999977</v>
      </c>
      <c r="M35" s="310">
        <f>'Type of service'!K39</f>
        <v>10.271317829457365</v>
      </c>
      <c r="N35" s="291">
        <f t="shared" si="2"/>
        <v>1112.0184684145943</v>
      </c>
      <c r="O35" s="291">
        <f t="shared" si="8"/>
        <v>296.90893106669665</v>
      </c>
      <c r="P35" s="297">
        <f t="shared" si="15"/>
        <v>5.2966144559999879</v>
      </c>
      <c r="R35" s="310">
        <f>'Type of service'!O39</f>
        <v>10.271317829457365</v>
      </c>
      <c r="S35" s="291">
        <f t="shared" si="3"/>
        <v>1112.0184684145943</v>
      </c>
      <c r="T35" s="291">
        <f t="shared" si="9"/>
        <v>1015.2728616625245</v>
      </c>
      <c r="U35" s="297">
        <f t="shared" si="16"/>
        <v>5.2966144559999924</v>
      </c>
      <c r="V35" s="313"/>
      <c r="W35" s="310">
        <f>'Type of service'!S39</f>
        <v>13.081395348837209</v>
      </c>
      <c r="X35" s="291">
        <f t="shared" si="4"/>
        <v>1416.2499361883984</v>
      </c>
      <c r="Y35" s="291">
        <f t="shared" si="10"/>
        <v>781.76996477599596</v>
      </c>
      <c r="Z35" s="297">
        <f t="shared" si="17"/>
        <v>5.2966144559999995</v>
      </c>
      <c r="AB35" s="310">
        <f>'Type of service'!AA39</f>
        <v>15.988372093023255</v>
      </c>
      <c r="AC35" s="291">
        <f t="shared" si="5"/>
        <v>1730.9721442302646</v>
      </c>
      <c r="AD35" s="291">
        <f t="shared" si="11"/>
        <v>22.502637874993439</v>
      </c>
      <c r="AE35" s="297">
        <f t="shared" si="18"/>
        <v>5.2966144560000021</v>
      </c>
      <c r="AG35" s="310">
        <f>'Type of service'!AE39</f>
        <v>18.410852713178294</v>
      </c>
      <c r="AH35" s="291">
        <f t="shared" si="6"/>
        <v>1993.2406509318198</v>
      </c>
      <c r="AI35" s="291">
        <f t="shared" si="12"/>
        <v>426.5534992994094</v>
      </c>
      <c r="AJ35" s="297">
        <f t="shared" si="19"/>
        <v>5.2966144559999924</v>
      </c>
    </row>
    <row r="36" spans="1:36" ht="18.75">
      <c r="A36" s="290">
        <f t="shared" si="20"/>
        <v>13</v>
      </c>
      <c r="B36" s="8">
        <f t="shared" si="21"/>
        <v>2028</v>
      </c>
      <c r="C36" s="291">
        <f>'P Matrix'!C28</f>
        <v>11399.878952318344</v>
      </c>
      <c r="D36" s="292">
        <f>'P Matrix'!D28</f>
        <v>0.12717022146496956</v>
      </c>
      <c r="E36" s="297">
        <f t="shared" si="13"/>
        <v>5.296614456000011</v>
      </c>
      <c r="F36" s="226"/>
      <c r="G36" s="226"/>
      <c r="H36" s="310">
        <f>'Type of service'!G40</f>
        <v>29.069767441860463</v>
      </c>
      <c r="I36" s="291">
        <f t="shared" si="1"/>
        <v>3313.9183000925418</v>
      </c>
      <c r="J36" s="291">
        <f t="shared" si="7"/>
        <v>304.88048360851383</v>
      </c>
      <c r="K36" s="297">
        <f t="shared" si="14"/>
        <v>5.2966144560000048</v>
      </c>
      <c r="M36" s="310">
        <f>'Type of service'!K40</f>
        <v>10.271317829457365</v>
      </c>
      <c r="N36" s="291">
        <f t="shared" si="2"/>
        <v>1170.9177993660314</v>
      </c>
      <c r="O36" s="291">
        <f t="shared" si="8"/>
        <v>312.63505243073041</v>
      </c>
      <c r="P36" s="297">
        <f t="shared" si="15"/>
        <v>5.2966144560000092</v>
      </c>
      <c r="R36" s="310">
        <f>'Type of service'!O40</f>
        <v>10.271317829457365</v>
      </c>
      <c r="S36" s="291">
        <f t="shared" si="3"/>
        <v>1170.9177993660314</v>
      </c>
      <c r="T36" s="291">
        <f t="shared" si="9"/>
        <v>1069.0479508211868</v>
      </c>
      <c r="U36" s="297">
        <f t="shared" si="16"/>
        <v>5.2966144560000084</v>
      </c>
      <c r="V36" s="313"/>
      <c r="W36" s="310">
        <f>'Type of service'!S40</f>
        <v>13.081395348837209</v>
      </c>
      <c r="X36" s="291">
        <f t="shared" si="4"/>
        <v>1491.2632350416438</v>
      </c>
      <c r="Y36" s="291">
        <f t="shared" si="10"/>
        <v>823.17730574298741</v>
      </c>
      <c r="Z36" s="297">
        <f t="shared" si="17"/>
        <v>5.2966144559999933</v>
      </c>
      <c r="AB36" s="310">
        <f>'Type of service'!AA40</f>
        <v>15.988372093023255</v>
      </c>
      <c r="AC36" s="291">
        <f t="shared" si="5"/>
        <v>1822.6550650508977</v>
      </c>
      <c r="AD36" s="291">
        <f t="shared" si="11"/>
        <v>23.694515845661673</v>
      </c>
      <c r="AE36" s="297">
        <f t="shared" si="18"/>
        <v>5.2966144559999995</v>
      </c>
      <c r="AG36" s="310">
        <f>'Type of service'!AE40</f>
        <v>18.410852713178294</v>
      </c>
      <c r="AH36" s="291">
        <f t="shared" si="6"/>
        <v>2098.814923391943</v>
      </c>
      <c r="AI36" s="291">
        <f t="shared" si="12"/>
        <v>449.1463936058758</v>
      </c>
      <c r="AJ36" s="297">
        <f t="shared" si="19"/>
        <v>5.2966144560000066</v>
      </c>
    </row>
    <row r="37" spans="1:36" ht="18.75">
      <c r="A37" s="290">
        <f t="shared" si="20"/>
        <v>14</v>
      </c>
      <c r="B37" s="8">
        <f t="shared" si="21"/>
        <v>2029</v>
      </c>
      <c r="C37" s="291">
        <f>'P Matrix'!C29</f>
        <v>12003.686588873339</v>
      </c>
      <c r="D37" s="292">
        <f>'P Matrix'!D29</f>
        <v>0.1286962641225492</v>
      </c>
      <c r="E37" s="297">
        <f t="shared" si="13"/>
        <v>5.2966144560000021</v>
      </c>
      <c r="F37" s="226"/>
      <c r="G37" s="226"/>
      <c r="H37" s="310">
        <f>'Type of service'!G41</f>
        <v>29.069767441860463</v>
      </c>
      <c r="I37" s="291">
        <f t="shared" si="1"/>
        <v>3489.4437758352728</v>
      </c>
      <c r="J37" s="291">
        <f t="shared" si="7"/>
        <v>321.02882737684507</v>
      </c>
      <c r="K37" s="297">
        <f t="shared" si="14"/>
        <v>5.2966144559999968</v>
      </c>
      <c r="M37" s="310">
        <f>'Type of service'!K41</f>
        <v>10.271317829457365</v>
      </c>
      <c r="N37" s="291">
        <f t="shared" si="2"/>
        <v>1232.9368007951298</v>
      </c>
      <c r="O37" s="291">
        <f t="shared" si="8"/>
        <v>329.1941258122996</v>
      </c>
      <c r="P37" s="297">
        <f t="shared" si="15"/>
        <v>5.2966144559999826</v>
      </c>
      <c r="R37" s="310">
        <f>'Type of service'!O41</f>
        <v>10.271317829457365</v>
      </c>
      <c r="S37" s="291">
        <f t="shared" si="3"/>
        <v>1232.9368007951298</v>
      </c>
      <c r="T37" s="291">
        <f t="shared" si="9"/>
        <v>1125.6712991259535</v>
      </c>
      <c r="U37" s="297">
        <f t="shared" si="16"/>
        <v>5.2966144560000004</v>
      </c>
      <c r="V37" s="313"/>
      <c r="W37" s="310">
        <f>'Type of service'!S41</f>
        <v>13.081395348837209</v>
      </c>
      <c r="X37" s="291">
        <f t="shared" si="4"/>
        <v>1570.2496991258729</v>
      </c>
      <c r="Y37" s="291">
        <f t="shared" si="10"/>
        <v>866.77783391748187</v>
      </c>
      <c r="Z37" s="297">
        <f t="shared" si="17"/>
        <v>5.2966144560000084</v>
      </c>
      <c r="AB37" s="310">
        <f>'Type of service'!AA41</f>
        <v>15.988372093023255</v>
      </c>
      <c r="AC37" s="291">
        <f t="shared" si="5"/>
        <v>1919.1940767094002</v>
      </c>
      <c r="AD37" s="291">
        <f t="shared" si="11"/>
        <v>24.949522997222203</v>
      </c>
      <c r="AE37" s="297">
        <f t="shared" si="18"/>
        <v>5.2966144560000146</v>
      </c>
      <c r="AG37" s="310">
        <f>'Type of service'!AE41</f>
        <v>18.410852713178294</v>
      </c>
      <c r="AH37" s="291">
        <f t="shared" si="6"/>
        <v>2209.9810580290064</v>
      </c>
      <c r="AI37" s="291">
        <f t="shared" si="12"/>
        <v>472.93594641820732</v>
      </c>
      <c r="AJ37" s="297">
        <f t="shared" si="19"/>
        <v>5.2966144560000101</v>
      </c>
    </row>
    <row r="38" spans="1:36" ht="18.75">
      <c r="A38" s="290">
        <f t="shared" si="20"/>
        <v>15</v>
      </c>
      <c r="B38" s="67">
        <f t="shared" si="21"/>
        <v>2030</v>
      </c>
      <c r="C38" s="291">
        <f>'P Matrix'!C30</f>
        <v>12639.475587992538</v>
      </c>
      <c r="D38" s="292">
        <f>'P Matrix'!D30</f>
        <v>0.13024061929201977</v>
      </c>
      <c r="E38" s="297">
        <f t="shared" si="13"/>
        <v>5.2966144560000012</v>
      </c>
      <c r="F38" s="226"/>
      <c r="G38" s="226"/>
      <c r="H38" s="310">
        <f>'Type of service'!G42</f>
        <v>29.069767441860463</v>
      </c>
      <c r="I38" s="291">
        <f t="shared" si="1"/>
        <v>3674.2661593001562</v>
      </c>
      <c r="J38" s="291">
        <f t="shared" si="7"/>
        <v>338.03248665561432</v>
      </c>
      <c r="K38" s="297">
        <f t="shared" si="14"/>
        <v>5.2966144559999959</v>
      </c>
      <c r="M38" s="310">
        <f>'Type of service'!K42</f>
        <v>10.271317829457365</v>
      </c>
      <c r="N38" s="291">
        <f t="shared" si="2"/>
        <v>1298.2407096193886</v>
      </c>
      <c r="O38" s="291">
        <f t="shared" si="8"/>
        <v>346.6302694683767</v>
      </c>
      <c r="P38" s="297">
        <f t="shared" si="15"/>
        <v>5.2966144560000012</v>
      </c>
      <c r="R38" s="310">
        <f>'Type of service'!O42</f>
        <v>10.271317829457365</v>
      </c>
      <c r="S38" s="291">
        <f t="shared" si="3"/>
        <v>1298.2407096193886</v>
      </c>
      <c r="T38" s="291">
        <f t="shared" si="9"/>
        <v>1185.2937678825017</v>
      </c>
      <c r="U38" s="297">
        <f t="shared" si="16"/>
        <v>5.2966144559999941</v>
      </c>
      <c r="V38" s="313"/>
      <c r="W38" s="310">
        <f>'Type of service'!S42</f>
        <v>13.081395348837209</v>
      </c>
      <c r="X38" s="291">
        <f t="shared" si="4"/>
        <v>1653.4197716850704</v>
      </c>
      <c r="Y38" s="291">
        <f t="shared" si="10"/>
        <v>912.68771397015894</v>
      </c>
      <c r="Z38" s="297">
        <f t="shared" si="17"/>
        <v>5.2966144560000057</v>
      </c>
      <c r="AB38" s="310">
        <f>'Type of service'!AA42</f>
        <v>15.988372093023255</v>
      </c>
      <c r="AC38" s="291">
        <f t="shared" si="5"/>
        <v>2020.8463876150861</v>
      </c>
      <c r="AD38" s="291">
        <f t="shared" si="11"/>
        <v>26.271003038996117</v>
      </c>
      <c r="AE38" s="297">
        <f t="shared" si="18"/>
        <v>5.2966144559999906</v>
      </c>
      <c r="AG38" s="310">
        <f>'Type of service'!AE42</f>
        <v>18.410852713178294</v>
      </c>
      <c r="AH38" s="291">
        <f t="shared" si="6"/>
        <v>2327.0352342234323</v>
      </c>
      <c r="AI38" s="291">
        <f t="shared" si="12"/>
        <v>497.98554012381447</v>
      </c>
      <c r="AJ38" s="297">
        <f t="shared" si="19"/>
        <v>5.2966144559999933</v>
      </c>
    </row>
    <row r="39" spans="1:36" ht="18.75">
      <c r="A39" s="290">
        <f t="shared" si="20"/>
        <v>16</v>
      </c>
      <c r="B39" s="8">
        <f t="shared" si="21"/>
        <v>2031</v>
      </c>
      <c r="C39" s="291">
        <f>'P Matrix'!C31</f>
        <v>13292.979144162968</v>
      </c>
      <c r="D39" s="292">
        <f>'P Matrix'!D31</f>
        <v>0.13164544147865012</v>
      </c>
      <c r="E39" s="297">
        <f t="shared" si="13"/>
        <v>5.1703375794424273</v>
      </c>
      <c r="F39" s="226"/>
      <c r="G39" s="226"/>
      <c r="H39" s="310">
        <f>'Type of service'!G43</f>
        <v>29.069767441860463</v>
      </c>
      <c r="I39" s="291">
        <f t="shared" si="1"/>
        <v>3864.2381233031879</v>
      </c>
      <c r="J39" s="291">
        <f t="shared" si="7"/>
        <v>355.5099073438933</v>
      </c>
      <c r="K39" s="297">
        <f t="shared" si="14"/>
        <v>5.1703375794424407</v>
      </c>
      <c r="M39" s="310">
        <f>'Type of service'!K43</f>
        <v>10.271317829457365</v>
      </c>
      <c r="N39" s="291">
        <f t="shared" si="2"/>
        <v>1365.3641369004599</v>
      </c>
      <c r="O39" s="291">
        <f t="shared" si="8"/>
        <v>364.55222455242279</v>
      </c>
      <c r="P39" s="297">
        <f t="shared" si="15"/>
        <v>5.1703375794424442</v>
      </c>
      <c r="R39" s="310">
        <f>'Type of service'!O43</f>
        <v>10.271317829457365</v>
      </c>
      <c r="S39" s="291">
        <f t="shared" si="3"/>
        <v>1365.3641369004599</v>
      </c>
      <c r="T39" s="291">
        <f t="shared" si="9"/>
        <v>1246.5774569901198</v>
      </c>
      <c r="U39" s="297">
        <f t="shared" si="16"/>
        <v>5.1703375794424291</v>
      </c>
      <c r="V39" s="313"/>
      <c r="W39" s="310">
        <f>'Type of service'!S43</f>
        <v>13.081395348837209</v>
      </c>
      <c r="X39" s="291">
        <f t="shared" si="4"/>
        <v>1738.9071554864347</v>
      </c>
      <c r="Y39" s="291">
        <f t="shared" si="10"/>
        <v>959.87674982851195</v>
      </c>
      <c r="Z39" s="297">
        <f t="shared" si="17"/>
        <v>5.1703375794424122</v>
      </c>
      <c r="AB39" s="310">
        <f>'Type of service'!AA43</f>
        <v>15.988372093023255</v>
      </c>
      <c r="AC39" s="291">
        <f t="shared" si="5"/>
        <v>2125.3309678167534</v>
      </c>
      <c r="AD39" s="291">
        <f t="shared" si="11"/>
        <v>27.629302581617793</v>
      </c>
      <c r="AE39" s="297">
        <f t="shared" si="18"/>
        <v>5.1703375794424193</v>
      </c>
      <c r="AG39" s="310">
        <f>'Type of service'!AE43</f>
        <v>18.410852713178294</v>
      </c>
      <c r="AH39" s="291">
        <f t="shared" si="6"/>
        <v>2447.3508114253527</v>
      </c>
      <c r="AI39" s="291">
        <f t="shared" si="12"/>
        <v>523.73307364502546</v>
      </c>
      <c r="AJ39" s="297">
        <f t="shared" si="19"/>
        <v>5.170337579442438</v>
      </c>
    </row>
    <row r="40" spans="1:36" ht="18.75">
      <c r="A40" s="290">
        <f t="shared" si="20"/>
        <v>17</v>
      </c>
      <c r="B40" s="8">
        <f t="shared" si="21"/>
        <v>2032</v>
      </c>
      <c r="C40" s="291">
        <f>'P Matrix'!C32</f>
        <v>13962.260696999108</v>
      </c>
      <c r="D40" s="292">
        <f>'P Matrix'!D32</f>
        <v>0.13289399259372398</v>
      </c>
      <c r="E40" s="297">
        <f t="shared" si="13"/>
        <v>5.034849942798763</v>
      </c>
      <c r="F40" s="226"/>
      <c r="G40" s="226"/>
      <c r="H40" s="310">
        <f>'Type of service'!G44</f>
        <v>29.069767441860463</v>
      </c>
      <c r="I40" s="291">
        <f t="shared" si="1"/>
        <v>4058.7967142439265</v>
      </c>
      <c r="J40" s="291">
        <f t="shared" si="7"/>
        <v>373.40929771044125</v>
      </c>
      <c r="K40" s="297">
        <f t="shared" si="14"/>
        <v>5.034849942798763</v>
      </c>
      <c r="M40" s="310">
        <f>'Type of service'!K44</f>
        <v>10.271317829457365</v>
      </c>
      <c r="N40" s="291">
        <f t="shared" si="2"/>
        <v>1434.1081723661875</v>
      </c>
      <c r="O40" s="291">
        <f>N40*$D$12/100</f>
        <v>382.90688202177205</v>
      </c>
      <c r="P40" s="297">
        <f t="shared" si="15"/>
        <v>5.0348499427987594</v>
      </c>
      <c r="R40" s="310">
        <f>'Type of service'!O44</f>
        <v>10.271317829457365</v>
      </c>
      <c r="S40" s="291">
        <f t="shared" si="3"/>
        <v>1434.1081723661875</v>
      </c>
      <c r="T40" s="291">
        <f t="shared" si="9"/>
        <v>1309.3407613703291</v>
      </c>
      <c r="U40" s="297">
        <f t="shared" si="16"/>
        <v>5.034849942798763</v>
      </c>
      <c r="V40" s="313"/>
      <c r="W40" s="310">
        <f>'Type of service'!S44</f>
        <v>13.081395348837209</v>
      </c>
      <c r="X40" s="291">
        <f t="shared" si="4"/>
        <v>1826.4585214097669</v>
      </c>
      <c r="Y40" s="291">
        <f t="shared" si="10"/>
        <v>1008.2051038181914</v>
      </c>
      <c r="Z40" s="297">
        <f t="shared" si="17"/>
        <v>5.0348499427987674</v>
      </c>
      <c r="AB40" s="310">
        <f>'Type of service'!AA44</f>
        <v>15.988372093023255</v>
      </c>
      <c r="AC40" s="291">
        <f t="shared" si="5"/>
        <v>2232.3381928341596</v>
      </c>
      <c r="AD40" s="291">
        <f t="shared" si="11"/>
        <v>29.020396506844076</v>
      </c>
      <c r="AE40" s="297">
        <f t="shared" si="18"/>
        <v>5.034849942798771</v>
      </c>
      <c r="AG40" s="310">
        <f>'Type of service'!AE44</f>
        <v>18.410852713178294</v>
      </c>
      <c r="AH40" s="291">
        <f t="shared" si="6"/>
        <v>2570.5712523544867</v>
      </c>
      <c r="AI40" s="291">
        <f t="shared" si="12"/>
        <v>550.10224800386004</v>
      </c>
      <c r="AJ40" s="297">
        <f t="shared" si="19"/>
        <v>5.0348499427987283</v>
      </c>
    </row>
    <row r="41" spans="1:36" ht="18.75">
      <c r="A41" s="290">
        <f t="shared" si="20"/>
        <v>18</v>
      </c>
      <c r="B41" s="8">
        <f t="shared" si="21"/>
        <v>2033</v>
      </c>
      <c r="C41" s="291">
        <f>'P Matrix'!C33</f>
        <v>14646.845590941457</v>
      </c>
      <c r="D41" s="292">
        <f>'P Matrix'!D33</f>
        <v>0.13398612112237615</v>
      </c>
      <c r="E41" s="297">
        <f t="shared" si="13"/>
        <v>4.9031092370985849</v>
      </c>
      <c r="F41" s="226"/>
      <c r="G41" s="226"/>
      <c r="H41" s="310">
        <f>'Type of service'!G45</f>
        <v>29.069767441860463</v>
      </c>
      <c r="I41" s="291">
        <f t="shared" si="1"/>
        <v>4257.8039508550746</v>
      </c>
      <c r="J41" s="291">
        <f t="shared" si="7"/>
        <v>391.71796347866689</v>
      </c>
      <c r="K41" s="297">
        <f t="shared" si="14"/>
        <v>4.9031092370985947</v>
      </c>
      <c r="M41" s="310">
        <f>'Type of service'!K45</f>
        <v>10.271317829457365</v>
      </c>
      <c r="N41" s="291">
        <f t="shared" si="2"/>
        <v>1504.4240626354597</v>
      </c>
      <c r="O41" s="291">
        <f t="shared" si="8"/>
        <v>401.6812247236677</v>
      </c>
      <c r="P41" s="297">
        <f t="shared" si="15"/>
        <v>4.9031092370985752</v>
      </c>
      <c r="R41" s="310">
        <f>'Type of service'!O45</f>
        <v>10.271317829457365</v>
      </c>
      <c r="S41" s="291">
        <f t="shared" si="3"/>
        <v>1504.4240626354597</v>
      </c>
      <c r="T41" s="291">
        <f t="shared" si="9"/>
        <v>1373.5391691861746</v>
      </c>
      <c r="U41" s="297">
        <f t="shared" si="16"/>
        <v>4.9031092370985805</v>
      </c>
      <c r="V41" s="313"/>
      <c r="W41" s="310">
        <f>'Type of service'!S45</f>
        <v>13.081395348837209</v>
      </c>
      <c r="X41" s="291">
        <f t="shared" si="4"/>
        <v>1916.0117778847834</v>
      </c>
      <c r="Y41" s="291">
        <f t="shared" si="10"/>
        <v>1057.6385013924005</v>
      </c>
      <c r="Z41" s="297">
        <f t="shared" si="17"/>
        <v>4.9031092370985769</v>
      </c>
      <c r="AB41" s="310">
        <f>'Type of service'!AA45</f>
        <v>15.988372093023255</v>
      </c>
      <c r="AC41" s="291">
        <f t="shared" si="5"/>
        <v>2341.7921729702912</v>
      </c>
      <c r="AD41" s="291">
        <f t="shared" si="11"/>
        <v>30.443298248613786</v>
      </c>
      <c r="AE41" s="297">
        <f t="shared" si="18"/>
        <v>4.9031092370985956</v>
      </c>
      <c r="AG41" s="310">
        <f>'Type of service'!AE45</f>
        <v>18.410852713178294</v>
      </c>
      <c r="AH41" s="291">
        <f t="shared" si="6"/>
        <v>2696.6091688748802</v>
      </c>
      <c r="AI41" s="291">
        <f t="shared" si="12"/>
        <v>577.07436213922438</v>
      </c>
      <c r="AJ41" s="297">
        <f t="shared" si="19"/>
        <v>4.9031092370986045</v>
      </c>
    </row>
    <row r="42" spans="1:36" ht="18.75">
      <c r="A42" s="290">
        <f t="shared" si="20"/>
        <v>19</v>
      </c>
      <c r="B42" s="8">
        <f t="shared" si="21"/>
        <v>2034</v>
      </c>
      <c r="C42" s="291">
        <f>'P Matrix'!C34</f>
        <v>15346.183595871411</v>
      </c>
      <c r="D42" s="292">
        <f>'P Matrix'!D34</f>
        <v>0.13492182460501806</v>
      </c>
      <c r="E42" s="297">
        <f t="shared" si="13"/>
        <v>4.7746663306293691</v>
      </c>
      <c r="F42" s="226"/>
      <c r="G42" s="226"/>
      <c r="H42" s="310">
        <f>'Type of service'!G46</f>
        <v>29.069767441860463</v>
      </c>
      <c r="I42" s="291">
        <f t="shared" si="1"/>
        <v>4461.0998825207589</v>
      </c>
      <c r="J42" s="291">
        <f t="shared" si="7"/>
        <v>410.42118919190978</v>
      </c>
      <c r="K42" s="297">
        <f t="shared" si="14"/>
        <v>4.7746663306293513</v>
      </c>
      <c r="M42" s="310">
        <f>'Type of service'!K46</f>
        <v>10.271317829457365</v>
      </c>
      <c r="N42" s="291">
        <f t="shared" si="2"/>
        <v>1576.2552918240015</v>
      </c>
      <c r="O42" s="291">
        <f>N42*$D$12/100</f>
        <v>420.86016291700832</v>
      </c>
      <c r="P42" s="297">
        <f t="shared" si="15"/>
        <v>4.774666330629362</v>
      </c>
      <c r="R42" s="310">
        <f>'Type of service'!O46</f>
        <v>10.271317829457365</v>
      </c>
      <c r="S42" s="291">
        <f t="shared" si="3"/>
        <v>1576.2552918240015</v>
      </c>
      <c r="T42" s="291">
        <f t="shared" si="9"/>
        <v>1439.1210814353135</v>
      </c>
      <c r="U42" s="297">
        <f t="shared" si="16"/>
        <v>4.7746663306293877</v>
      </c>
      <c r="V42" s="313"/>
      <c r="W42" s="310">
        <f>'Type of service'!S46</f>
        <v>13.081395348837209</v>
      </c>
      <c r="X42" s="291">
        <f t="shared" si="4"/>
        <v>2007.4949471343414</v>
      </c>
      <c r="Y42" s="291">
        <f t="shared" si="10"/>
        <v>1108.1372108181565</v>
      </c>
      <c r="Z42" s="297">
        <f t="shared" si="17"/>
        <v>4.7746663306293744</v>
      </c>
      <c r="AB42" s="310">
        <f>'Type of service'!AA46</f>
        <v>15.988372093023255</v>
      </c>
      <c r="AC42" s="291">
        <f t="shared" si="5"/>
        <v>2453.6049353864173</v>
      </c>
      <c r="AD42" s="291">
        <f t="shared" si="11"/>
        <v>31.896864160023423</v>
      </c>
      <c r="AE42" s="297">
        <f t="shared" si="18"/>
        <v>4.7746663306293495</v>
      </c>
      <c r="AG42" s="310">
        <f>'Type of service'!AE46</f>
        <v>18.410852713178294</v>
      </c>
      <c r="AH42" s="291">
        <f t="shared" si="6"/>
        <v>2825.3632589298136</v>
      </c>
      <c r="AI42" s="291">
        <f t="shared" si="12"/>
        <v>604.62773741097999</v>
      </c>
      <c r="AJ42" s="297">
        <f t="shared" si="19"/>
        <v>4.7746663306293469</v>
      </c>
    </row>
    <row r="43" spans="1:36" ht="18.75">
      <c r="A43" s="290">
        <f t="shared" si="20"/>
        <v>20</v>
      </c>
      <c r="B43" s="8">
        <f t="shared" si="21"/>
        <v>2035</v>
      </c>
      <c r="C43" s="291">
        <f>'P Matrix'!C35</f>
        <v>16059.638535506458</v>
      </c>
      <c r="D43" s="292">
        <f>'P Matrix'!D35</f>
        <v>0.13570119962109803</v>
      </c>
      <c r="E43" s="297">
        <f t="shared" si="13"/>
        <v>4.6490707945589005</v>
      </c>
      <c r="F43" s="226"/>
      <c r="G43" s="226"/>
      <c r="H43" s="310">
        <f>'Type of service'!G47</f>
        <v>29.069767441860463</v>
      </c>
      <c r="I43" s="291">
        <f t="shared" si="1"/>
        <v>4668.4995742751325</v>
      </c>
      <c r="J43" s="291">
        <f t="shared" si="7"/>
        <v>429.50196083331218</v>
      </c>
      <c r="K43" s="297">
        <f t="shared" si="14"/>
        <v>4.6490707945589005</v>
      </c>
      <c r="M43" s="310">
        <f>'Type of service'!K47</f>
        <v>10.271317829457365</v>
      </c>
      <c r="N43" s="291">
        <f t="shared" si="2"/>
        <v>1649.5365162438802</v>
      </c>
      <c r="O43" s="291">
        <f t="shared" si="8"/>
        <v>440.42624983711596</v>
      </c>
      <c r="P43" s="297">
        <f t="shared" si="15"/>
        <v>4.6490707945588996</v>
      </c>
      <c r="R43" s="310">
        <f>'Type of service'!O47</f>
        <v>10.271317829457365</v>
      </c>
      <c r="S43" s="291">
        <f t="shared" si="3"/>
        <v>1649.5365162438802</v>
      </c>
      <c r="T43" s="291">
        <f t="shared" si="9"/>
        <v>1506.0268393306626</v>
      </c>
      <c r="U43" s="297">
        <f t="shared" si="16"/>
        <v>4.6490707945588818</v>
      </c>
      <c r="V43" s="313"/>
      <c r="W43" s="310">
        <f>'Type of service'!S47</f>
        <v>13.081395348837209</v>
      </c>
      <c r="X43" s="291">
        <f t="shared" si="4"/>
        <v>2100.8248084238098</v>
      </c>
      <c r="Y43" s="291">
        <f t="shared" si="10"/>
        <v>1159.6552942499432</v>
      </c>
      <c r="Z43" s="297">
        <f t="shared" si="17"/>
        <v>4.649070794558912</v>
      </c>
      <c r="AB43" s="310">
        <f>'Type of service'!AA47</f>
        <v>15.988372093023255</v>
      </c>
      <c r="AC43" s="291">
        <f t="shared" si="5"/>
        <v>2567.6747658513232</v>
      </c>
      <c r="AD43" s="291">
        <f t="shared" si="11"/>
        <v>33.379771956067202</v>
      </c>
      <c r="AE43" s="297">
        <f t="shared" si="18"/>
        <v>4.6490707945589165</v>
      </c>
      <c r="AG43" s="310">
        <f>'Type of service'!AE47</f>
        <v>18.410852713178294</v>
      </c>
      <c r="AH43" s="291">
        <f t="shared" si="6"/>
        <v>2956.7163970409179</v>
      </c>
      <c r="AI43" s="291">
        <f t="shared" si="12"/>
        <v>632.73730896675636</v>
      </c>
      <c r="AJ43" s="297">
        <f t="shared" si="19"/>
        <v>4.6490707945589369</v>
      </c>
    </row>
    <row r="44" spans="1:36" ht="18.75">
      <c r="A44" s="290">
        <f t="shared" si="20"/>
        <v>21</v>
      </c>
      <c r="B44" s="8">
        <f t="shared" si="21"/>
        <v>2036</v>
      </c>
      <c r="C44" s="291">
        <f>'P Matrix'!C36</f>
        <v>16786.47718882886</v>
      </c>
      <c r="D44" s="292">
        <f>'P Matrix'!D36</f>
        <v>0.13632439850625006</v>
      </c>
      <c r="E44" s="297">
        <f t="shared" si="13"/>
        <v>4.5258718103488151</v>
      </c>
      <c r="F44" s="226"/>
      <c r="G44" s="226"/>
      <c r="H44" s="310">
        <f>'Type of service'!G48</f>
        <v>29.069767441860463</v>
      </c>
      <c r="I44" s="291">
        <f t="shared" si="1"/>
        <v>4879.789880473505</v>
      </c>
      <c r="J44" s="291">
        <f t="shared" si="7"/>
        <v>448.94066900356245</v>
      </c>
      <c r="K44" s="297">
        <f t="shared" si="14"/>
        <v>4.5258718103488107</v>
      </c>
      <c r="M44" s="310">
        <f>'Type of service'!K48</f>
        <v>10.271317829457365</v>
      </c>
      <c r="N44" s="291">
        <f t="shared" si="2"/>
        <v>1724.1924244339721</v>
      </c>
      <c r="O44" s="291">
        <f t="shared" si="8"/>
        <v>460.35937732387049</v>
      </c>
      <c r="P44" s="297">
        <f t="shared" si="15"/>
        <v>4.5258718103488267</v>
      </c>
      <c r="R44" s="310">
        <f>'Type of service'!O48</f>
        <v>10.271317829457365</v>
      </c>
      <c r="S44" s="291">
        <f t="shared" si="3"/>
        <v>1724.1924244339721</v>
      </c>
      <c r="T44" s="291">
        <f t="shared" si="9"/>
        <v>1574.1876835082167</v>
      </c>
      <c r="U44" s="297">
        <f t="shared" si="16"/>
        <v>4.5258718103488391</v>
      </c>
      <c r="V44" s="313"/>
      <c r="W44" s="310">
        <f>'Type of service'!S48</f>
        <v>13.081395348837209</v>
      </c>
      <c r="X44" s="291">
        <f t="shared" si="4"/>
        <v>2195.9054462130775</v>
      </c>
      <c r="Y44" s="291">
        <f t="shared" si="10"/>
        <v>1212.139806309619</v>
      </c>
      <c r="Z44" s="297">
        <f t="shared" si="17"/>
        <v>4.5258718103488169</v>
      </c>
      <c r="AB44" s="310">
        <f>'Type of service'!AA48</f>
        <v>15.988372093023255</v>
      </c>
      <c r="AC44" s="291">
        <f t="shared" si="5"/>
        <v>2683.884434260428</v>
      </c>
      <c r="AD44" s="291">
        <f t="shared" si="11"/>
        <v>34.890497645385565</v>
      </c>
      <c r="AE44" s="297">
        <f t="shared" si="18"/>
        <v>4.5258718103488107</v>
      </c>
      <c r="AG44" s="310">
        <f>'Type of service'!AE48</f>
        <v>18.410852713178294</v>
      </c>
      <c r="AH44" s="291">
        <f t="shared" si="6"/>
        <v>3090.5335909665532</v>
      </c>
      <c r="AI44" s="291">
        <f t="shared" si="12"/>
        <v>661.37418846684227</v>
      </c>
      <c r="AJ44" s="297">
        <f t="shared" si="19"/>
        <v>4.5258718103487832</v>
      </c>
    </row>
    <row r="45" spans="1:36" ht="18.75">
      <c r="A45" s="290">
        <f t="shared" si="20"/>
        <v>22</v>
      </c>
      <c r="B45" s="8">
        <f t="shared" si="21"/>
        <v>2037</v>
      </c>
      <c r="C45" s="291">
        <f>'P Matrix'!C37</f>
        <v>17525.857513863095</v>
      </c>
      <c r="D45" s="292">
        <f>'P Matrix'!D37</f>
        <v>0.13679159288959086</v>
      </c>
      <c r="E45" s="297">
        <f t="shared" si="13"/>
        <v>4.4046187697218651</v>
      </c>
      <c r="F45" s="226"/>
      <c r="G45" s="226"/>
      <c r="H45" s="310">
        <f>'Type of service'!G49</f>
        <v>29.069767441860463</v>
      </c>
      <c r="I45" s="291">
        <f t="shared" si="1"/>
        <v>5094.7260214718299</v>
      </c>
      <c r="J45" s="291">
        <f t="shared" si="7"/>
        <v>468.71479397540833</v>
      </c>
      <c r="K45" s="297">
        <f t="shared" si="14"/>
        <v>4.4046187697218775</v>
      </c>
      <c r="M45" s="310">
        <f>'Type of service'!K49</f>
        <v>10.271317829457365</v>
      </c>
      <c r="N45" s="291">
        <f t="shared" si="2"/>
        <v>1800.1365275867131</v>
      </c>
      <c r="O45" s="291">
        <f t="shared" si="8"/>
        <v>480.63645286565242</v>
      </c>
      <c r="P45" s="297">
        <f t="shared" si="15"/>
        <v>4.4046187697218704</v>
      </c>
      <c r="R45" s="310">
        <f>'Type of service'!O49</f>
        <v>10.271317829457365</v>
      </c>
      <c r="S45" s="291">
        <f t="shared" si="3"/>
        <v>1800.1365275867131</v>
      </c>
      <c r="T45" s="291">
        <f t="shared" si="9"/>
        <v>1643.5246496866689</v>
      </c>
      <c r="U45" s="297">
        <f t="shared" si="16"/>
        <v>4.4046187697218349</v>
      </c>
      <c r="V45" s="313"/>
      <c r="W45" s="310">
        <f>'Type of service'!S49</f>
        <v>13.081395348837209</v>
      </c>
      <c r="X45" s="291">
        <f t="shared" si="4"/>
        <v>2292.6267096623233</v>
      </c>
      <c r="Y45" s="291">
        <f t="shared" si="10"/>
        <v>1265.5299437336025</v>
      </c>
      <c r="Z45" s="297">
        <f t="shared" si="17"/>
        <v>4.4046187697218508</v>
      </c>
      <c r="AB45" s="310">
        <f>'Type of service'!AA49</f>
        <v>15.988372093023255</v>
      </c>
      <c r="AC45" s="291">
        <f t="shared" si="5"/>
        <v>2802.0993118095062</v>
      </c>
      <c r="AD45" s="291">
        <f t="shared" si="11"/>
        <v>36.427291053523582</v>
      </c>
      <c r="AE45" s="297">
        <f t="shared" si="18"/>
        <v>4.4046187697218624</v>
      </c>
      <c r="AG45" s="310">
        <f>'Type of service'!AE49</f>
        <v>18.410852713178294</v>
      </c>
      <c r="AH45" s="291">
        <f t="shared" si="6"/>
        <v>3226.6598135988256</v>
      </c>
      <c r="AI45" s="291">
        <f t="shared" si="12"/>
        <v>690.50520011014862</v>
      </c>
      <c r="AJ45" s="297">
        <f t="shared" si="19"/>
        <v>4.4046187697218881</v>
      </c>
    </row>
    <row r="46" spans="1:36" ht="18.75">
      <c r="A46" s="290">
        <f t="shared" si="20"/>
        <v>23</v>
      </c>
      <c r="B46" s="8">
        <f t="shared" si="21"/>
        <v>2038</v>
      </c>
      <c r="C46" s="291">
        <f>'P Matrix'!C38</f>
        <v>18276.816254693542</v>
      </c>
      <c r="D46" s="292">
        <f>'P Matrix'!D38</f>
        <v>0.13710294406715517</v>
      </c>
      <c r="E46" s="297">
        <f t="shared" si="13"/>
        <v>4.284861612257389</v>
      </c>
      <c r="F46" s="226"/>
      <c r="G46" s="226"/>
      <c r="H46" s="310">
        <f>'Type of service'!G50</f>
        <v>29.069767441860463</v>
      </c>
      <c r="I46" s="291">
        <f t="shared" si="1"/>
        <v>5313.0279810155635</v>
      </c>
      <c r="J46" s="291">
        <f t="shared" si="7"/>
        <v>488.79857425343181</v>
      </c>
      <c r="K46" s="297">
        <f t="shared" si="14"/>
        <v>4.2848616122573677</v>
      </c>
      <c r="M46" s="310">
        <f>'Type of service'!K50</f>
        <v>10.271317829457365</v>
      </c>
      <c r="N46" s="291">
        <f t="shared" si="2"/>
        <v>1877.2698866254996</v>
      </c>
      <c r="O46" s="291">
        <f t="shared" si="8"/>
        <v>501.23105972900834</v>
      </c>
      <c r="P46" s="297">
        <f t="shared" si="15"/>
        <v>4.284861612257389</v>
      </c>
      <c r="R46" s="310">
        <f>'Type of service'!O50</f>
        <v>10.271317829457365</v>
      </c>
      <c r="S46" s="291">
        <f t="shared" si="3"/>
        <v>1877.2698866254996</v>
      </c>
      <c r="T46" s="291">
        <f t="shared" si="9"/>
        <v>1713.947406489081</v>
      </c>
      <c r="U46" s="297">
        <f t="shared" si="16"/>
        <v>4.2848616122574068</v>
      </c>
      <c r="V46" s="313"/>
      <c r="W46" s="310">
        <f>'Type of service'!S50</f>
        <v>13.081395348837209</v>
      </c>
      <c r="X46" s="291">
        <f t="shared" si="4"/>
        <v>2390.8625914570039</v>
      </c>
      <c r="Y46" s="291">
        <f t="shared" si="10"/>
        <v>1319.7561504842661</v>
      </c>
      <c r="Z46" s="297">
        <f t="shared" si="17"/>
        <v>4.2848616122573802</v>
      </c>
      <c r="AB46" s="310">
        <f>'Type of service'!AA50</f>
        <v>15.988372093023255</v>
      </c>
      <c r="AC46" s="291">
        <f t="shared" si="5"/>
        <v>2922.1653895585605</v>
      </c>
      <c r="AD46" s="291">
        <f t="shared" si="11"/>
        <v>37.988150064261283</v>
      </c>
      <c r="AE46" s="297">
        <f t="shared" si="18"/>
        <v>4.2848616122573864</v>
      </c>
      <c r="AG46" s="310">
        <f>'Type of service'!AE50</f>
        <v>18.410852713178294</v>
      </c>
      <c r="AH46" s="291">
        <f t="shared" si="6"/>
        <v>3364.9177213098574</v>
      </c>
      <c r="AI46" s="291">
        <f t="shared" si="12"/>
        <v>720.09239236030942</v>
      </c>
      <c r="AJ46" s="297">
        <f t="shared" si="19"/>
        <v>4.2848616122573855</v>
      </c>
    </row>
    <row r="47" spans="1:36" ht="18.75">
      <c r="A47" s="290">
        <f t="shared" si="20"/>
        <v>24</v>
      </c>
      <c r="B47" s="8">
        <f t="shared" si="21"/>
        <v>2039</v>
      </c>
      <c r="C47" s="291">
        <f>'P Matrix'!C39</f>
        <v>19038.256008065113</v>
      </c>
      <c r="D47" s="292">
        <f>'P Matrix'!D39</f>
        <v>0.13725858018484477</v>
      </c>
      <c r="E47" s="297">
        <f t="shared" si="13"/>
        <v>4.1661509464266295</v>
      </c>
      <c r="F47" s="226"/>
      <c r="G47" s="226"/>
      <c r="H47" s="310">
        <f>'Type of service'!G51</f>
        <v>29.069767441860463</v>
      </c>
      <c r="I47" s="291">
        <f t="shared" si="1"/>
        <v>5534.3767465305564</v>
      </c>
      <c r="J47" s="291">
        <f t="shared" si="7"/>
        <v>509.16266068081114</v>
      </c>
      <c r="K47" s="297">
        <f t="shared" si="14"/>
        <v>4.1661509464266526</v>
      </c>
      <c r="M47" s="310">
        <f>'Type of service'!K51</f>
        <v>10.271317829457365</v>
      </c>
      <c r="N47" s="291">
        <f t="shared" si="2"/>
        <v>1955.4797837741298</v>
      </c>
      <c r="O47" s="291">
        <f t="shared" si="8"/>
        <v>522.11310226769262</v>
      </c>
      <c r="P47" s="297">
        <f t="shared" si="15"/>
        <v>4.166150946426626</v>
      </c>
      <c r="R47" s="310">
        <f>'Type of service'!O51</f>
        <v>10.271317829457365</v>
      </c>
      <c r="S47" s="291">
        <f t="shared" si="3"/>
        <v>1955.4797837741298</v>
      </c>
      <c r="T47" s="291">
        <f t="shared" si="9"/>
        <v>1785.3530425857805</v>
      </c>
      <c r="U47" s="297">
        <f t="shared" si="16"/>
        <v>4.1661509464266269</v>
      </c>
      <c r="V47" s="313"/>
      <c r="W47" s="310">
        <f>'Type of service'!S51</f>
        <v>13.081395348837209</v>
      </c>
      <c r="X47" s="291">
        <f t="shared" si="4"/>
        <v>2490.4695359387501</v>
      </c>
      <c r="Y47" s="291">
        <f t="shared" si="10"/>
        <v>1374.7391838381902</v>
      </c>
      <c r="Z47" s="297">
        <f t="shared" si="17"/>
        <v>4.1661509464266482</v>
      </c>
      <c r="AB47" s="310">
        <f>'Type of service'!AA51</f>
        <v>15.988372093023255</v>
      </c>
      <c r="AC47" s="291">
        <f t="shared" si="5"/>
        <v>3043.9072105918058</v>
      </c>
      <c r="AD47" s="291">
        <f t="shared" si="11"/>
        <v>39.570793737693478</v>
      </c>
      <c r="AE47" s="297">
        <f t="shared" si="18"/>
        <v>4.166150946426642</v>
      </c>
      <c r="AG47" s="310">
        <f>'Type of service'!AE51</f>
        <v>18.410852713178294</v>
      </c>
      <c r="AH47" s="291">
        <f t="shared" si="6"/>
        <v>3505.1052728026857</v>
      </c>
      <c r="AI47" s="291">
        <f t="shared" si="12"/>
        <v>750.09252837977476</v>
      </c>
      <c r="AJ47" s="297">
        <f t="shared" si="19"/>
        <v>4.1661509464266517</v>
      </c>
    </row>
    <row r="48" spans="1:36" ht="18.75">
      <c r="A48" s="290">
        <f t="shared" si="20"/>
        <v>25</v>
      </c>
      <c r="B48" s="67">
        <f t="shared" si="21"/>
        <v>2040</v>
      </c>
      <c r="C48" s="291">
        <f>'P Matrix'!C40</f>
        <v>19808.931845808871</v>
      </c>
      <c r="D48" s="292">
        <f>'P Matrix'!D40</f>
        <v>0.13725858018484477</v>
      </c>
      <c r="E48" s="297">
        <f t="shared" si="13"/>
        <v>4.0480379999999965</v>
      </c>
      <c r="F48" s="226"/>
      <c r="G48" s="226"/>
      <c r="H48" s="310">
        <f>'Type of service'!G52</f>
        <v>29.069767441860463</v>
      </c>
      <c r="I48" s="291">
        <f t="shared" si="1"/>
        <v>5758.4104202932758</v>
      </c>
      <c r="J48" s="291">
        <f t="shared" si="7"/>
        <v>529.77375866698128</v>
      </c>
      <c r="K48" s="297">
        <f t="shared" si="14"/>
        <v>4.0480379999999689</v>
      </c>
      <c r="M48" s="310">
        <f>'Type of service'!K52</f>
        <v>10.271317829457365</v>
      </c>
      <c r="N48" s="291">
        <f t="shared" si="2"/>
        <v>2034.6383485036245</v>
      </c>
      <c r="O48" s="291">
        <f t="shared" si="8"/>
        <v>543.24843905046771</v>
      </c>
      <c r="P48" s="297">
        <f t="shared" si="15"/>
        <v>4.0480380000000045</v>
      </c>
      <c r="R48" s="310">
        <f>'Type of service'!O52</f>
        <v>10.271317829457365</v>
      </c>
      <c r="S48" s="291">
        <f t="shared" si="3"/>
        <v>2034.6383485036245</v>
      </c>
      <c r="T48" s="291">
        <f t="shared" si="9"/>
        <v>1857.6248121838091</v>
      </c>
      <c r="U48" s="297">
        <f t="shared" si="16"/>
        <v>4.0480380000000036</v>
      </c>
      <c r="V48" s="313"/>
      <c r="W48" s="310">
        <f>'Type of service'!S52</f>
        <v>13.081395348837209</v>
      </c>
      <c r="X48" s="291">
        <f t="shared" si="4"/>
        <v>2591.2846891319741</v>
      </c>
      <c r="Y48" s="291">
        <f t="shared" si="10"/>
        <v>1430.3891484008498</v>
      </c>
      <c r="Z48" s="297">
        <f t="shared" si="17"/>
        <v>4.0480379999999805</v>
      </c>
      <c r="AB48" s="310">
        <f>'Type of service'!AA52</f>
        <v>15.988372093023255</v>
      </c>
      <c r="AC48" s="291">
        <f t="shared" si="5"/>
        <v>3167.1257311613022</v>
      </c>
      <c r="AD48" s="291">
        <f t="shared" si="11"/>
        <v>41.17263450509693</v>
      </c>
      <c r="AE48" s="297">
        <f t="shared" si="18"/>
        <v>4.048038</v>
      </c>
      <c r="AG48" s="310">
        <f>'Type of service'!AE52</f>
        <v>18.410852713178294</v>
      </c>
      <c r="AH48" s="291">
        <f t="shared" si="6"/>
        <v>3646.9932661857415</v>
      </c>
      <c r="AI48" s="291">
        <f t="shared" si="12"/>
        <v>780.45655896374865</v>
      </c>
      <c r="AJ48" s="297">
        <f t="shared" si="19"/>
        <v>4.048037999999976</v>
      </c>
    </row>
    <row r="49" spans="1:36" ht="18.75">
      <c r="A49" s="290">
        <f t="shared" si="20"/>
        <v>26</v>
      </c>
      <c r="B49" s="8">
        <f t="shared" si="21"/>
        <v>2041</v>
      </c>
      <c r="C49" s="291">
        <f>'P Matrix'!C41</f>
        <v>20610.804934321317</v>
      </c>
      <c r="D49" s="292">
        <f>'P Matrix'!D41</f>
        <v>0.13725858018484477</v>
      </c>
      <c r="E49" s="297">
        <f t="shared" si="13"/>
        <v>4.0480380000000071</v>
      </c>
      <c r="F49" s="226"/>
      <c r="G49" s="226"/>
      <c r="H49" s="310">
        <f>'Type of service'!G53</f>
        <v>29.069767441860463</v>
      </c>
      <c r="I49" s="291">
        <f t="shared" si="1"/>
        <v>5991.513062302708</v>
      </c>
      <c r="J49" s="291">
        <f t="shared" si="7"/>
        <v>551.21920173184913</v>
      </c>
      <c r="K49" s="297">
        <f t="shared" si="14"/>
        <v>4.0480380000000284</v>
      </c>
      <c r="M49" s="310">
        <f>'Type of service'!K53</f>
        <v>10.271317829457365</v>
      </c>
      <c r="N49" s="291">
        <f t="shared" si="2"/>
        <v>2117.0012820136239</v>
      </c>
      <c r="O49" s="291">
        <f t="shared" si="8"/>
        <v>565.23934229763756</v>
      </c>
      <c r="P49" s="297">
        <f t="shared" si="15"/>
        <v>4.0480380000000151</v>
      </c>
      <c r="R49" s="310">
        <f>'Type of service'!O53</f>
        <v>10.271317829457365</v>
      </c>
      <c r="S49" s="291">
        <f t="shared" si="3"/>
        <v>2117.0012820136239</v>
      </c>
      <c r="T49" s="291">
        <f t="shared" si="9"/>
        <v>1932.8221704784385</v>
      </c>
      <c r="U49" s="297">
        <f t="shared" si="16"/>
        <v>4.0480380000000062</v>
      </c>
      <c r="V49" s="313"/>
      <c r="W49" s="310">
        <f>'Type of service'!S53</f>
        <v>13.081395348837209</v>
      </c>
      <c r="X49" s="291">
        <f t="shared" si="4"/>
        <v>2696.1808780362189</v>
      </c>
      <c r="Y49" s="291">
        <f t="shared" si="10"/>
        <v>1488.2918446759929</v>
      </c>
      <c r="Z49" s="297">
        <f t="shared" si="17"/>
        <v>4.0480380000000267</v>
      </c>
      <c r="AB49" s="310">
        <f>'Type of service'!AA53</f>
        <v>15.988372093023255</v>
      </c>
      <c r="AC49" s="291">
        <f t="shared" si="5"/>
        <v>3295.3321842664895</v>
      </c>
      <c r="AD49" s="291">
        <f t="shared" si="11"/>
        <v>42.839318395464367</v>
      </c>
      <c r="AE49" s="297">
        <f t="shared" si="18"/>
        <v>4.0480380000000045</v>
      </c>
      <c r="AG49" s="310">
        <f>'Type of service'!AE53</f>
        <v>18.410852713178294</v>
      </c>
      <c r="AH49" s="291">
        <f t="shared" si="6"/>
        <v>3794.624939458382</v>
      </c>
      <c r="AI49" s="291">
        <f t="shared" si="12"/>
        <v>812.0497370440936</v>
      </c>
      <c r="AJ49" s="297">
        <f t="shared" si="19"/>
        <v>4.048038</v>
      </c>
    </row>
    <row r="50" spans="1:36" ht="18.75">
      <c r="A50" s="290">
        <f t="shared" si="20"/>
        <v>27</v>
      </c>
      <c r="B50" s="8">
        <f t="shared" si="21"/>
        <v>2042</v>
      </c>
      <c r="C50" s="291">
        <f>'P Matrix'!C42</f>
        <v>21445.138150168517</v>
      </c>
      <c r="D50" s="292">
        <f>'P Matrix'!D42</f>
        <v>0.13725858018484477</v>
      </c>
      <c r="E50" s="297">
        <f t="shared" si="13"/>
        <v>4.048037999999992</v>
      </c>
      <c r="F50" s="226"/>
      <c r="G50" s="226"/>
      <c r="H50" s="310">
        <f>'Type of service'!G54</f>
        <v>29.069767441860463</v>
      </c>
      <c r="I50" s="291">
        <f t="shared" si="1"/>
        <v>6234.051787839684</v>
      </c>
      <c r="J50" s="291">
        <f t="shared" si="7"/>
        <v>573.53276448125087</v>
      </c>
      <c r="K50" s="297">
        <f t="shared" si="14"/>
        <v>4.0480379999999689</v>
      </c>
      <c r="M50" s="310">
        <f>'Type of service'!K54</f>
        <v>10.271317829457365</v>
      </c>
      <c r="N50" s="291">
        <f t="shared" si="2"/>
        <v>2202.6982983700223</v>
      </c>
      <c r="O50" s="291">
        <f t="shared" si="8"/>
        <v>588.12044566479597</v>
      </c>
      <c r="P50" s="297">
        <f t="shared" si="15"/>
        <v>4.0480379999999938</v>
      </c>
      <c r="R50" s="310">
        <f>'Type of service'!O54</f>
        <v>10.271317829457365</v>
      </c>
      <c r="S50" s="291">
        <f t="shared" si="3"/>
        <v>2202.6982983700223</v>
      </c>
      <c r="T50" s="291">
        <f t="shared" si="9"/>
        <v>2011.0635464118302</v>
      </c>
      <c r="U50" s="297">
        <f t="shared" si="16"/>
        <v>4.0480379999999876</v>
      </c>
      <c r="V50" s="313"/>
      <c r="W50" s="310">
        <f>'Type of service'!S54</f>
        <v>13.081395348837209</v>
      </c>
      <c r="X50" s="291">
        <f t="shared" si="4"/>
        <v>2805.3233045278585</v>
      </c>
      <c r="Y50" s="291">
        <f t="shared" si="10"/>
        <v>1548.538464099378</v>
      </c>
      <c r="Z50" s="297">
        <f t="shared" si="17"/>
        <v>4.0480379999999903</v>
      </c>
      <c r="AB50" s="310">
        <f>'Type of service'!AA54</f>
        <v>15.988372093023255</v>
      </c>
      <c r="AC50" s="291">
        <f t="shared" si="5"/>
        <v>3428.7284833118265</v>
      </c>
      <c r="AD50" s="291">
        <f t="shared" si="11"/>
        <v>44.573470283053751</v>
      </c>
      <c r="AE50" s="297">
        <f t="shared" si="18"/>
        <v>4.0480379999999903</v>
      </c>
      <c r="AG50" s="310">
        <f>'Type of service'!AE54</f>
        <v>18.410852713178294</v>
      </c>
      <c r="AH50" s="291">
        <f t="shared" si="6"/>
        <v>3948.232798965134</v>
      </c>
      <c r="AI50" s="291">
        <f t="shared" si="12"/>
        <v>844.92181897853868</v>
      </c>
      <c r="AJ50" s="297">
        <f t="shared" si="19"/>
        <v>4.0480380000000116</v>
      </c>
    </row>
    <row r="51" spans="1:36" ht="18.75">
      <c r="A51" s="290">
        <f t="shared" si="20"/>
        <v>28</v>
      </c>
      <c r="B51" s="8">
        <f t="shared" si="21"/>
        <v>2043</v>
      </c>
      <c r="C51" s="291">
        <f>'P Matrix'!C43</f>
        <v>22313.245491639835</v>
      </c>
      <c r="D51" s="292">
        <f>'P Matrix'!D43</f>
        <v>0.13725858018484477</v>
      </c>
      <c r="E51" s="297">
        <f t="shared" si="13"/>
        <v>4.0480379999999938</v>
      </c>
      <c r="F51" s="226"/>
      <c r="G51" s="226"/>
      <c r="H51" s="310">
        <f>'Type of service'!G55</f>
        <v>29.069767441860463</v>
      </c>
      <c r="I51" s="291">
        <f t="shared" si="1"/>
        <v>6486.4085731511141</v>
      </c>
      <c r="J51" s="291">
        <f t="shared" si="7"/>
        <v>596.74958872990248</v>
      </c>
      <c r="K51" s="297">
        <f t="shared" si="14"/>
        <v>4.0480380000000142</v>
      </c>
      <c r="M51" s="310">
        <f>'Type of service'!K55</f>
        <v>10.271317829457365</v>
      </c>
      <c r="N51" s="291">
        <f t="shared" si="2"/>
        <v>2291.8643625133936</v>
      </c>
      <c r="O51" s="291">
        <f t="shared" si="8"/>
        <v>611.92778479107608</v>
      </c>
      <c r="P51" s="297">
        <f t="shared" si="15"/>
        <v>4.0480379999999689</v>
      </c>
      <c r="R51" s="310">
        <f>'Type of service'!O55</f>
        <v>10.271317829457365</v>
      </c>
      <c r="S51" s="291">
        <f t="shared" si="3"/>
        <v>2291.8643625133936</v>
      </c>
      <c r="T51" s="291">
        <f t="shared" si="9"/>
        <v>2092.4721629747282</v>
      </c>
      <c r="U51" s="297">
        <f t="shared" si="16"/>
        <v>4.0480379999999752</v>
      </c>
      <c r="V51" s="313"/>
      <c r="W51" s="310">
        <f>'Type of service'!S55</f>
        <v>13.081395348837209</v>
      </c>
      <c r="X51" s="291">
        <f t="shared" si="4"/>
        <v>2918.8838579180015</v>
      </c>
      <c r="Y51" s="291">
        <f t="shared" si="10"/>
        <v>1611.2238895707369</v>
      </c>
      <c r="Z51" s="297">
        <f t="shared" si="17"/>
        <v>4.048037999999984</v>
      </c>
      <c r="AB51" s="310">
        <f>'Type of service'!AA55</f>
        <v>15.988372093023255</v>
      </c>
      <c r="AC51" s="291">
        <f t="shared" si="5"/>
        <v>3567.5247152331126</v>
      </c>
      <c r="AD51" s="291">
        <f t="shared" si="11"/>
        <v>46.377821298030469</v>
      </c>
      <c r="AE51" s="297">
        <f t="shared" si="18"/>
        <v>4.0480379999999867</v>
      </c>
      <c r="AG51" s="310">
        <f>'Type of service'!AE55</f>
        <v>18.410852713178294</v>
      </c>
      <c r="AH51" s="291">
        <f t="shared" si="6"/>
        <v>4108.0587629957054</v>
      </c>
      <c r="AI51" s="291">
        <f t="shared" si="12"/>
        <v>879.12457528108087</v>
      </c>
      <c r="AJ51" s="297">
        <f t="shared" si="19"/>
        <v>4.0480379999999681</v>
      </c>
    </row>
    <row r="52" spans="1:36" ht="18.75">
      <c r="A52" s="290">
        <f t="shared" si="20"/>
        <v>29</v>
      </c>
      <c r="B52" s="8">
        <f t="shared" si="21"/>
        <v>2044</v>
      </c>
      <c r="C52" s="291">
        <f>'P Matrix'!C44</f>
        <v>23216.494148174701</v>
      </c>
      <c r="D52" s="292">
        <f>'P Matrix'!D44</f>
        <v>0.13725858018484477</v>
      </c>
      <c r="E52" s="297">
        <f t="shared" si="13"/>
        <v>4.0480379999999956</v>
      </c>
      <c r="F52" s="226"/>
      <c r="G52" s="226"/>
      <c r="H52" s="310">
        <f>'Type of service'!G56</f>
        <v>29.069767441860463</v>
      </c>
      <c r="I52" s="291">
        <f t="shared" si="1"/>
        <v>6748.9808570275291</v>
      </c>
      <c r="J52" s="291">
        <f t="shared" si="7"/>
        <v>620.90623884653269</v>
      </c>
      <c r="K52" s="297">
        <f t="shared" si="14"/>
        <v>4.0480380000000062</v>
      </c>
      <c r="M52" s="310">
        <f>'Type of service'!K56</f>
        <v>10.271317829457365</v>
      </c>
      <c r="N52" s="291">
        <f t="shared" si="2"/>
        <v>2384.6399028163937</v>
      </c>
      <c r="O52" s="291">
        <f t="shared" si="8"/>
        <v>636.69885405197715</v>
      </c>
      <c r="P52" s="297">
        <f t="shared" si="15"/>
        <v>4.0480380000000151</v>
      </c>
      <c r="R52" s="310">
        <f>'Type of service'!O56</f>
        <v>10.271317829457365</v>
      </c>
      <c r="S52" s="291">
        <f t="shared" si="3"/>
        <v>2384.6399028163937</v>
      </c>
      <c r="T52" s="291">
        <f t="shared" si="9"/>
        <v>2177.1762312713672</v>
      </c>
      <c r="U52" s="297">
        <f t="shared" si="16"/>
        <v>4.0480380000000027</v>
      </c>
      <c r="V52" s="313"/>
      <c r="W52" s="310">
        <f>'Type of service'!S56</f>
        <v>13.081395348837209</v>
      </c>
      <c r="X52" s="291">
        <f t="shared" si="4"/>
        <v>3037.0413856623882</v>
      </c>
      <c r="Y52" s="291">
        <f t="shared" si="10"/>
        <v>1676.4468448856383</v>
      </c>
      <c r="Z52" s="297">
        <f t="shared" si="17"/>
        <v>4.0480379999999938</v>
      </c>
      <c r="AB52" s="310">
        <f>'Type of service'!AA56</f>
        <v>15.988372093023255</v>
      </c>
      <c r="AC52" s="291">
        <f t="shared" si="5"/>
        <v>3711.9394713651413</v>
      </c>
      <c r="AD52" s="291">
        <f t="shared" si="11"/>
        <v>48.255213127746835</v>
      </c>
      <c r="AE52" s="297">
        <f t="shared" si="18"/>
        <v>4.0480379999999991</v>
      </c>
      <c r="AG52" s="310">
        <f>'Type of service'!AE56</f>
        <v>18.410852713178294</v>
      </c>
      <c r="AH52" s="291">
        <f t="shared" si="6"/>
        <v>4274.3545427841018</v>
      </c>
      <c r="AI52" s="291">
        <f t="shared" si="12"/>
        <v>914.71187215579778</v>
      </c>
      <c r="AJ52" s="297">
        <f t="shared" si="19"/>
        <v>4.0480380000000169</v>
      </c>
    </row>
    <row r="53" spans="1:36" ht="18.75">
      <c r="A53" s="290">
        <f t="shared" si="20"/>
        <v>30</v>
      </c>
      <c r="B53" s="8">
        <f t="shared" si="21"/>
        <v>2045</v>
      </c>
      <c r="C53" s="291">
        <f>'P Matrix'!C45</f>
        <v>24156.30665356059</v>
      </c>
      <c r="D53" s="292">
        <f>'P Matrix'!D45</f>
        <v>0.13725858018484477</v>
      </c>
      <c r="E53" s="297">
        <f t="shared" si="13"/>
        <v>4.0480380000000054</v>
      </c>
      <c r="F53" s="226"/>
      <c r="G53" s="226"/>
      <c r="H53" s="310">
        <f>'Type of service'!G57</f>
        <v>29.069767441860463</v>
      </c>
      <c r="I53" s="291">
        <f t="shared" si="1"/>
        <v>7022.1821667327285</v>
      </c>
      <c r="J53" s="291">
        <f t="shared" si="7"/>
        <v>646.0407593394109</v>
      </c>
      <c r="K53" s="297">
        <f t="shared" si="14"/>
        <v>4.0480379999999681</v>
      </c>
      <c r="M53" s="310">
        <f>'Type of service'!K57</f>
        <v>10.271317829457365</v>
      </c>
      <c r="N53" s="291">
        <f t="shared" si="2"/>
        <v>2481.1710322455647</v>
      </c>
      <c r="O53" s="291">
        <f t="shared" si="8"/>
        <v>662.47266560956575</v>
      </c>
      <c r="P53" s="297">
        <f t="shared" si="15"/>
        <v>4.0480380000000045</v>
      </c>
      <c r="R53" s="310">
        <f>'Type of service'!O57</f>
        <v>10.271317829457365</v>
      </c>
      <c r="S53" s="291">
        <f t="shared" si="3"/>
        <v>2481.1710322455647</v>
      </c>
      <c r="T53" s="291">
        <f t="shared" si="9"/>
        <v>2265.3091524402007</v>
      </c>
      <c r="U53" s="297">
        <f t="shared" si="16"/>
        <v>4.0480380000000302</v>
      </c>
      <c r="V53" s="313"/>
      <c r="W53" s="310">
        <f>'Type of service'!S57</f>
        <v>13.081395348837209</v>
      </c>
      <c r="X53" s="291">
        <f t="shared" si="4"/>
        <v>3159.9819750297283</v>
      </c>
      <c r="Y53" s="291">
        <f t="shared" si="10"/>
        <v>1744.31005021641</v>
      </c>
      <c r="Z53" s="297">
        <f t="shared" si="17"/>
        <v>4.0480380000000027</v>
      </c>
      <c r="AB53" s="310">
        <f>'Type of service'!AA57</f>
        <v>15.988372093023255</v>
      </c>
      <c r="AC53" s="291">
        <f t="shared" si="5"/>
        <v>3862.2001917030011</v>
      </c>
      <c r="AD53" s="291">
        <f t="shared" si="11"/>
        <v>50.208602492139015</v>
      </c>
      <c r="AE53" s="297">
        <f t="shared" si="18"/>
        <v>4.0480379999999991</v>
      </c>
      <c r="AG53" s="310">
        <f>'Type of service'!AE57</f>
        <v>18.410852713178294</v>
      </c>
      <c r="AH53" s="291">
        <f t="shared" si="6"/>
        <v>4447.3820389307284</v>
      </c>
      <c r="AI53" s="291">
        <f t="shared" si="12"/>
        <v>951.73975633117584</v>
      </c>
      <c r="AJ53" s="297">
        <f t="shared" si="19"/>
        <v>4.0480379999999947</v>
      </c>
    </row>
    <row r="54" spans="1:36" ht="18.75">
      <c r="A54" s="290">
        <f t="shared" si="20"/>
        <v>31</v>
      </c>
      <c r="B54" s="8">
        <f t="shared" si="21"/>
        <v>2046</v>
      </c>
      <c r="C54" s="291">
        <f>'P Matrix'!C46</f>
        <v>25134.16312629325</v>
      </c>
      <c r="D54" s="292">
        <f>'P Matrix'!D46</f>
        <v>0.13725858018484477</v>
      </c>
      <c r="E54" s="297">
        <f t="shared" si="13"/>
        <v>4.0480379999999929</v>
      </c>
      <c r="F54" s="226"/>
      <c r="G54" s="226"/>
      <c r="H54" s="310">
        <f>'Type of service'!G58</f>
        <v>29.069767441860463</v>
      </c>
      <c r="I54" s="291">
        <f t="shared" si="1"/>
        <v>7306.4427692712934</v>
      </c>
      <c r="J54" s="291">
        <f t="shared" si="7"/>
        <v>672.19273477295894</v>
      </c>
      <c r="K54" s="297">
        <f t="shared" si="14"/>
        <v>4.0480380000000222</v>
      </c>
      <c r="M54" s="310">
        <f>'Type of service'!K58</f>
        <v>10.271317829457365</v>
      </c>
      <c r="N54" s="291">
        <f t="shared" si="2"/>
        <v>2581.6097784758572</v>
      </c>
      <c r="O54" s="291">
        <f t="shared" si="8"/>
        <v>689.28981085305384</v>
      </c>
      <c r="P54" s="297">
        <f t="shared" si="15"/>
        <v>4.0480379999999903</v>
      </c>
      <c r="R54" s="310">
        <f>'Type of service'!O58</f>
        <v>10.271317829457365</v>
      </c>
      <c r="S54" s="291">
        <f t="shared" si="3"/>
        <v>2581.6097784758572</v>
      </c>
      <c r="T54" s="291">
        <f t="shared" si="9"/>
        <v>2357.0097277484574</v>
      </c>
      <c r="U54" s="297">
        <f t="shared" si="16"/>
        <v>4.048037999999976</v>
      </c>
      <c r="V54" s="313"/>
      <c r="W54" s="310">
        <f>'Type of service'!S58</f>
        <v>13.081395348837209</v>
      </c>
      <c r="X54" s="291">
        <f t="shared" si="4"/>
        <v>3287.8992461720818</v>
      </c>
      <c r="Y54" s="291">
        <f t="shared" si="10"/>
        <v>1814.9203838869892</v>
      </c>
      <c r="Z54" s="297">
        <f t="shared" si="17"/>
        <v>4.0480379999999894</v>
      </c>
      <c r="AB54" s="310">
        <f>'Type of service'!AA58</f>
        <v>15.988372093023255</v>
      </c>
      <c r="AC54" s="291">
        <f t="shared" si="5"/>
        <v>4018.5435230992111</v>
      </c>
      <c r="AD54" s="291">
        <f t="shared" si="11"/>
        <v>52.241065800289746</v>
      </c>
      <c r="AE54" s="297">
        <f t="shared" si="18"/>
        <v>4.0480379999999938</v>
      </c>
      <c r="AG54" s="310">
        <f>'Type of service'!AE58</f>
        <v>18.410852713178294</v>
      </c>
      <c r="AH54" s="291">
        <f t="shared" si="6"/>
        <v>4627.4137538718187</v>
      </c>
      <c r="AI54" s="291">
        <f t="shared" si="12"/>
        <v>990.26654332856913</v>
      </c>
      <c r="AJ54" s="297">
        <f t="shared" si="19"/>
        <v>4.0480379999999876</v>
      </c>
    </row>
    <row r="55" spans="1:36" ht="18.75">
      <c r="A55" s="290">
        <f t="shared" si="20"/>
        <v>32</v>
      </c>
      <c r="B55" s="8">
        <f t="shared" si="21"/>
        <v>2047</v>
      </c>
      <c r="C55" s="291">
        <f>'P Matrix'!C47</f>
        <v>26151.603600627586</v>
      </c>
      <c r="D55" s="292">
        <f>'P Matrix'!D47</f>
        <v>0.13725858018484477</v>
      </c>
      <c r="E55" s="297">
        <f t="shared" si="13"/>
        <v>4.0480379999999911</v>
      </c>
      <c r="F55" s="226"/>
      <c r="G55" s="226"/>
      <c r="H55" s="310">
        <f>'Type of service'!G59</f>
        <v>29.069767441860463</v>
      </c>
      <c r="I55" s="291">
        <f t="shared" si="1"/>
        <v>7602.2103490196469</v>
      </c>
      <c r="J55" s="291">
        <f t="shared" si="7"/>
        <v>699.40335210980743</v>
      </c>
      <c r="K55" s="297">
        <f t="shared" si="14"/>
        <v>4.048037999999984</v>
      </c>
      <c r="M55" s="310">
        <f>'Type of service'!K59</f>
        <v>10.271317829457365</v>
      </c>
      <c r="N55" s="291">
        <f t="shared" si="2"/>
        <v>2686.1143233202752</v>
      </c>
      <c r="O55" s="291">
        <f t="shared" si="8"/>
        <v>717.19252432651354</v>
      </c>
      <c r="P55" s="297">
        <f t="shared" si="15"/>
        <v>4.0480379999999938</v>
      </c>
      <c r="R55" s="310">
        <f>'Type of service'!O59</f>
        <v>10.271317829457365</v>
      </c>
      <c r="S55" s="291">
        <f t="shared" si="3"/>
        <v>2686.1143233202752</v>
      </c>
      <c r="T55" s="291">
        <f t="shared" si="9"/>
        <v>2452.4223771914112</v>
      </c>
      <c r="U55" s="297">
        <f t="shared" si="16"/>
        <v>4.0480379999999876</v>
      </c>
      <c r="V55" s="313"/>
      <c r="W55" s="310">
        <f>'Type of service'!S59</f>
        <v>13.081395348837209</v>
      </c>
      <c r="X55" s="291">
        <f t="shared" si="4"/>
        <v>3420.9946570588409</v>
      </c>
      <c r="Y55" s="291">
        <f t="shared" si="10"/>
        <v>1888.3890506964804</v>
      </c>
      <c r="Z55" s="297">
        <f t="shared" si="17"/>
        <v>4.048038</v>
      </c>
      <c r="AB55" s="310">
        <f>'Type of service'!AA59</f>
        <v>15.988372093023255</v>
      </c>
      <c r="AC55" s="291">
        <f t="shared" si="5"/>
        <v>4181.215691960806</v>
      </c>
      <c r="AD55" s="291">
        <f t="shared" si="11"/>
        <v>54.355803995490476</v>
      </c>
      <c r="AE55" s="297">
        <f t="shared" si="18"/>
        <v>4.0480379999999929</v>
      </c>
      <c r="AG55" s="310">
        <f>'Type of service'!AE59</f>
        <v>18.410852713178294</v>
      </c>
      <c r="AH55" s="291">
        <f t="shared" si="6"/>
        <v>4814.7332210457762</v>
      </c>
      <c r="AI55" s="291">
        <f t="shared" si="12"/>
        <v>1030.352909303796</v>
      </c>
      <c r="AJ55" s="297">
        <f t="shared" si="19"/>
        <v>4.0480379999999903</v>
      </c>
    </row>
    <row r="56" spans="1:36" ht="18.75">
      <c r="A56" s="290">
        <f t="shared" si="20"/>
        <v>33</v>
      </c>
      <c r="B56" s="8">
        <f t="shared" si="21"/>
        <v>2048</v>
      </c>
      <c r="C56" s="291">
        <f>'P Matrix'!C48</f>
        <v>27210.230451990359</v>
      </c>
      <c r="D56" s="292">
        <f>'P Matrix'!D48</f>
        <v>0.13725858018484477</v>
      </c>
      <c r="E56" s="297">
        <f t="shared" si="13"/>
        <v>4.048038</v>
      </c>
      <c r="F56" s="226"/>
      <c r="G56" s="226"/>
      <c r="H56" s="310">
        <f>'Type of service'!G60</f>
        <v>29.069767441860463</v>
      </c>
      <c r="I56" s="291">
        <f t="shared" si="1"/>
        <v>7909.9507127878942</v>
      </c>
      <c r="J56" s="291">
        <f t="shared" si="7"/>
        <v>727.71546557648617</v>
      </c>
      <c r="K56" s="297">
        <f t="shared" si="14"/>
        <v>4.0480379999999903</v>
      </c>
      <c r="M56" s="310">
        <f>'Type of service'!K60</f>
        <v>10.271317829457365</v>
      </c>
      <c r="N56" s="291">
        <f t="shared" si="2"/>
        <v>2794.8492518517228</v>
      </c>
      <c r="O56" s="291">
        <f t="shared" si="8"/>
        <v>746.22475024440996</v>
      </c>
      <c r="P56" s="297">
        <f t="shared" si="15"/>
        <v>4.0480379999999876</v>
      </c>
      <c r="R56" s="310">
        <f>'Type of service'!O60</f>
        <v>10.271317829457365</v>
      </c>
      <c r="S56" s="291">
        <f t="shared" si="3"/>
        <v>2794.8492518517228</v>
      </c>
      <c r="T56" s="291">
        <f t="shared" si="9"/>
        <v>2551.6973669406229</v>
      </c>
      <c r="U56" s="297">
        <f t="shared" si="16"/>
        <v>4.0480380000000027</v>
      </c>
      <c r="V56" s="313"/>
      <c r="W56" s="310">
        <f>'Type of service'!S60</f>
        <v>13.081395348837209</v>
      </c>
      <c r="X56" s="291">
        <f t="shared" si="4"/>
        <v>3559.4778207545523</v>
      </c>
      <c r="Y56" s="291">
        <f t="shared" si="10"/>
        <v>1964.831757056513</v>
      </c>
      <c r="Z56" s="297">
        <f t="shared" si="17"/>
        <v>4.0480379999999903</v>
      </c>
      <c r="AB56" s="310">
        <f>'Type of service'!AA60</f>
        <v>15.988372093023255</v>
      </c>
      <c r="AC56" s="291">
        <f t="shared" si="5"/>
        <v>4350.4728920333419</v>
      </c>
      <c r="AD56" s="291">
        <f t="shared" si="11"/>
        <v>56.556147596433448</v>
      </c>
      <c r="AE56" s="297">
        <f t="shared" si="18"/>
        <v>4.0480379999999991</v>
      </c>
      <c r="AG56" s="310">
        <f>'Type of service'!AE60</f>
        <v>18.410852713178294</v>
      </c>
      <c r="AH56" s="291">
        <f t="shared" si="6"/>
        <v>5009.635451432333</v>
      </c>
      <c r="AI56" s="291">
        <f t="shared" si="12"/>
        <v>1072.0619866065192</v>
      </c>
      <c r="AJ56" s="297">
        <f t="shared" si="19"/>
        <v>4.0480380000000045</v>
      </c>
    </row>
    <row r="57" spans="1:36" ht="18.75">
      <c r="A57" s="290">
        <f t="shared" si="20"/>
        <v>34</v>
      </c>
      <c r="B57" s="8">
        <f t="shared" si="21"/>
        <v>2049</v>
      </c>
      <c r="C57" s="291">
        <f>'P Matrix'!C49</f>
        <v>28311.7109205745</v>
      </c>
      <c r="D57" s="292">
        <f>'P Matrix'!D49</f>
        <v>0.13725858018484477</v>
      </c>
      <c r="E57" s="297">
        <f t="shared" si="13"/>
        <v>4.0480379999999974</v>
      </c>
      <c r="F57" s="226"/>
      <c r="G57" s="226"/>
      <c r="H57" s="310">
        <f>'Type of service'!G61</f>
        <v>29.069767441860463</v>
      </c>
      <c r="I57" s="291">
        <f t="shared" si="1"/>
        <v>8230.1485234228203</v>
      </c>
      <c r="J57" s="291">
        <f t="shared" si="7"/>
        <v>757.17366415489948</v>
      </c>
      <c r="K57" s="297">
        <f t="shared" si="14"/>
        <v>4.0480380000000329</v>
      </c>
      <c r="M57" s="310">
        <f>'Type of service'!K61</f>
        <v>10.271317829457365</v>
      </c>
      <c r="N57" s="291">
        <f t="shared" si="2"/>
        <v>2907.9858116093965</v>
      </c>
      <c r="O57" s="291">
        <f t="shared" si="8"/>
        <v>776.43221169970889</v>
      </c>
      <c r="P57" s="297">
        <f t="shared" si="15"/>
        <v>4.048038000000016</v>
      </c>
      <c r="R57" s="310">
        <f>'Type of service'!O61</f>
        <v>10.271317829457365</v>
      </c>
      <c r="S57" s="291">
        <f t="shared" si="3"/>
        <v>2907.9858116093965</v>
      </c>
      <c r="T57" s="291">
        <f t="shared" si="9"/>
        <v>2654.9910459993789</v>
      </c>
      <c r="U57" s="297">
        <f t="shared" si="16"/>
        <v>4.0480380000000045</v>
      </c>
      <c r="V57" s="313"/>
      <c r="W57" s="310">
        <f>'Type of service'!S61</f>
        <v>13.081395348837209</v>
      </c>
      <c r="X57" s="291">
        <f t="shared" si="4"/>
        <v>3703.5668355402686</v>
      </c>
      <c r="Y57" s="291">
        <f t="shared" si="10"/>
        <v>2044.3688932182285</v>
      </c>
      <c r="Z57" s="297">
        <f t="shared" si="17"/>
        <v>4.0480380000000125</v>
      </c>
      <c r="AB57" s="310">
        <f>'Type of service'!AA61</f>
        <v>15.988372093023255</v>
      </c>
      <c r="AC57" s="291">
        <f t="shared" si="5"/>
        <v>4526.5816878825508</v>
      </c>
      <c r="AD57" s="291">
        <f t="shared" si="11"/>
        <v>58.845561942473161</v>
      </c>
      <c r="AE57" s="297">
        <f t="shared" si="18"/>
        <v>4.0480380000000009</v>
      </c>
      <c r="AG57" s="310">
        <f>'Type of service'!AE61</f>
        <v>18.410852713178294</v>
      </c>
      <c r="AH57" s="291">
        <f t="shared" si="6"/>
        <v>5212.4273981677861</v>
      </c>
      <c r="AI57" s="291">
        <f t="shared" si="12"/>
        <v>1115.4594632079063</v>
      </c>
      <c r="AJ57" s="297">
        <f t="shared" si="19"/>
        <v>4.0480380000000267</v>
      </c>
    </row>
    <row r="58" spans="1:36" ht="18.75">
      <c r="A58" s="290">
        <f t="shared" si="20"/>
        <v>35</v>
      </c>
      <c r="B58" s="67">
        <f t="shared" si="21"/>
        <v>2050</v>
      </c>
      <c r="C58" s="291">
        <f>'P Matrix'!C50</f>
        <v>29457.779737089506</v>
      </c>
      <c r="D58" s="292">
        <f>'P Matrix'!D50</f>
        <v>0.13725858018484477</v>
      </c>
      <c r="E58" s="297">
        <f t="shared" si="13"/>
        <v>4.0480380000000009</v>
      </c>
      <c r="F58" s="226"/>
      <c r="G58" s="226"/>
      <c r="H58" s="310">
        <f>'Type of service'!G62</f>
        <v>29.069767441860463</v>
      </c>
      <c r="I58" s="291">
        <f t="shared" si="1"/>
        <v>8563.3080631074135</v>
      </c>
      <c r="J58" s="291">
        <f t="shared" si="7"/>
        <v>787.824341805882</v>
      </c>
      <c r="K58" s="297">
        <f t="shared" si="14"/>
        <v>4.0480379999999743</v>
      </c>
      <c r="M58" s="310">
        <f>'Type of service'!K62</f>
        <v>10.271317829457365</v>
      </c>
      <c r="N58" s="291">
        <f t="shared" si="2"/>
        <v>3025.7021822979532</v>
      </c>
      <c r="O58" s="291">
        <f t="shared" si="8"/>
        <v>807.86248267355347</v>
      </c>
      <c r="P58" s="297">
        <f t="shared" si="15"/>
        <v>4.0480379999999903</v>
      </c>
      <c r="R58" s="310">
        <f>'Type of service'!O62</f>
        <v>10.271317829457365</v>
      </c>
      <c r="S58" s="291">
        <f t="shared" si="3"/>
        <v>3025.7021822979532</v>
      </c>
      <c r="T58" s="291">
        <f t="shared" si="9"/>
        <v>2762.4660924380314</v>
      </c>
      <c r="U58" s="297">
        <f t="shared" si="16"/>
        <v>4.0480380000000062</v>
      </c>
      <c r="V58" s="313"/>
      <c r="W58" s="310">
        <f>'Type of service'!S62</f>
        <v>13.081395348837209</v>
      </c>
      <c r="X58" s="291">
        <f t="shared" si="4"/>
        <v>3853.4886283983365</v>
      </c>
      <c r="Y58" s="291">
        <f t="shared" si="10"/>
        <v>2127.1257228758818</v>
      </c>
      <c r="Z58" s="297">
        <f t="shared" si="17"/>
        <v>4.0480379999999974</v>
      </c>
      <c r="AB58" s="310">
        <f>'Type of service'!AA62</f>
        <v>15.988372093023255</v>
      </c>
      <c r="AC58" s="291">
        <f t="shared" si="5"/>
        <v>4709.8194347090775</v>
      </c>
      <c r="AD58" s="291">
        <f t="shared" si="11"/>
        <v>61.227652651218015</v>
      </c>
      <c r="AE58" s="297">
        <f t="shared" si="18"/>
        <v>4.0480380000000054</v>
      </c>
      <c r="AG58" s="310">
        <f>'Type of service'!AE62</f>
        <v>18.410852713178294</v>
      </c>
      <c r="AH58" s="291">
        <f t="shared" si="6"/>
        <v>5423.4284399680291</v>
      </c>
      <c r="AI58" s="291">
        <f t="shared" si="12"/>
        <v>1160.6136861531581</v>
      </c>
      <c r="AJ58" s="297">
        <f t="shared" si="19"/>
        <v>4.0480379999999787</v>
      </c>
    </row>
  </sheetData>
  <sheetProtection algorithmName="SHA-512" hashValue="DvOS5P8USHMZJghypcsgrX2eDBhrj8F7X7dLn6HQfagqQqPYTK8oGyp+Pk6OFprN0FPKtZwcpLAq31jAHROA6g==" saltValue="HijcQrF/xIB59DiEfXdceg==" spinCount="100000" sheet="1" objects="1" scenarios="1"/>
  <mergeCells count="5">
    <mergeCell ref="A5:B5"/>
    <mergeCell ref="B8:D8"/>
    <mergeCell ref="D9:F9"/>
    <mergeCell ref="A19:F20"/>
    <mergeCell ref="A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2"/>
  <sheetViews>
    <sheetView zoomScale="78" zoomScaleNormal="78" workbookViewId="0"/>
  </sheetViews>
  <sheetFormatPr defaultRowHeight="15"/>
  <cols>
    <col min="1" max="1" width="10.5703125" style="68" customWidth="1"/>
    <col min="2" max="2" width="10.28515625" style="2" customWidth="1"/>
    <col min="3" max="3" width="14.85546875" style="2" customWidth="1"/>
    <col min="4" max="5" width="11.42578125" style="2" customWidth="1"/>
    <col min="6" max="6" width="9.85546875" style="62" customWidth="1"/>
    <col min="7" max="7" width="15" style="2" customWidth="1"/>
    <col min="8" max="8" width="10.5703125" style="48" customWidth="1"/>
    <col min="9" max="9" width="11.7109375" style="48" customWidth="1"/>
    <col min="10" max="10" width="11.85546875" style="58" customWidth="1"/>
    <col min="11" max="11" width="12.28515625" style="2" customWidth="1"/>
    <col min="12" max="12" width="16.5703125" style="2" customWidth="1"/>
    <col min="13" max="14" width="12.28515625" style="2" customWidth="1"/>
    <col min="15" max="15" width="12.140625" style="2" customWidth="1"/>
    <col min="16" max="16" width="12.5703125" style="2" customWidth="1"/>
    <col min="17" max="17" width="16.28515625" style="2" customWidth="1"/>
    <col min="18" max="19" width="13.140625" style="2" customWidth="1"/>
    <col min="20" max="20" width="12" style="2" customWidth="1"/>
    <col min="21" max="21" width="11.28515625" style="2" customWidth="1"/>
    <col min="22" max="22" width="16.28515625" style="2" customWidth="1"/>
    <col min="23" max="24" width="13.5703125" style="2" customWidth="1"/>
    <col min="25" max="25" width="12.5703125" style="2" customWidth="1"/>
    <col min="26" max="26" width="12.42578125" style="2" customWidth="1"/>
    <col min="27" max="27" width="14.28515625" style="2" customWidth="1"/>
    <col min="28" max="28" width="13.140625" style="57" customWidth="1"/>
    <col min="29" max="29" width="15.42578125" style="2" customWidth="1"/>
    <col min="30" max="30" width="13.28515625" style="2" customWidth="1"/>
    <col min="31" max="31" width="12.140625" style="2" customWidth="1"/>
    <col min="32" max="32" width="16.7109375" style="2" customWidth="1"/>
    <col min="33" max="33" width="14.7109375" style="2" customWidth="1"/>
    <col min="34" max="34" width="14.5703125" style="2" customWidth="1"/>
    <col min="35" max="36" width="13.28515625" style="2" customWidth="1"/>
    <col min="37" max="37" width="16.140625" style="2" customWidth="1"/>
    <col min="38" max="38" width="12.42578125" style="2" customWidth="1"/>
    <col min="39" max="40" width="12.7109375" style="2" customWidth="1"/>
    <col min="41" max="41" width="12" style="2" customWidth="1"/>
    <col min="42" max="42" width="17.28515625" style="2" customWidth="1"/>
    <col min="43" max="43" width="15" style="2" customWidth="1"/>
    <col min="44" max="45" width="11.5703125" style="2" customWidth="1"/>
    <col min="46" max="46" width="13.28515625" style="2" customWidth="1"/>
    <col min="47" max="47" width="18" style="2" customWidth="1"/>
    <col min="48" max="48" width="14.28515625" style="2" customWidth="1"/>
    <col min="49" max="49" width="16.140625" style="2" customWidth="1"/>
    <col min="50" max="50" width="12.42578125" style="2" customWidth="1"/>
    <col min="51" max="51" width="11.28515625" style="2" customWidth="1"/>
    <col min="52" max="52" width="18" style="2" customWidth="1"/>
    <col min="53" max="53" width="13.85546875" style="2" customWidth="1"/>
    <col min="54" max="54" width="15.140625" style="2" customWidth="1"/>
    <col min="55" max="55" width="12.140625" style="2" customWidth="1"/>
    <col min="56" max="56" width="12.5703125" style="2" customWidth="1"/>
    <col min="57" max="57" width="17.140625" style="2" customWidth="1"/>
    <col min="58" max="58" width="13.7109375" style="2" customWidth="1"/>
    <col min="59" max="59" width="13.28515625" style="2" customWidth="1"/>
    <col min="60" max="61" width="12.28515625" style="2" customWidth="1"/>
    <col min="62" max="16384" width="9.140625" style="2"/>
  </cols>
  <sheetData>
    <row r="1" spans="1:28" ht="31.5" customHeight="1">
      <c r="A1" s="203" t="s">
        <v>328</v>
      </c>
    </row>
    <row r="2" spans="1:28" ht="25.5" customHeight="1">
      <c r="A2" s="28" t="s">
        <v>36</v>
      </c>
    </row>
    <row r="3" spans="1:28" ht="22.5" customHeight="1">
      <c r="A3" s="103"/>
      <c r="B3" s="104"/>
      <c r="C3" s="104"/>
      <c r="D3" s="104"/>
      <c r="E3" s="104"/>
      <c r="F3" s="105"/>
      <c r="H3" s="85" t="s">
        <v>67</v>
      </c>
      <c r="I3" s="85" t="s">
        <v>68</v>
      </c>
      <c r="J3" s="88" t="s">
        <v>69</v>
      </c>
      <c r="K3" s="85" t="s">
        <v>70</v>
      </c>
      <c r="L3" s="85" t="s">
        <v>71</v>
      </c>
      <c r="M3" s="85" t="s">
        <v>58</v>
      </c>
      <c r="N3" s="85" t="s">
        <v>59</v>
      </c>
      <c r="O3" s="85" t="s">
        <v>60</v>
      </c>
      <c r="P3" s="85" t="s">
        <v>72</v>
      </c>
      <c r="Q3" s="84" t="s">
        <v>73</v>
      </c>
      <c r="R3" s="99" t="s">
        <v>74</v>
      </c>
      <c r="S3" s="100"/>
    </row>
    <row r="4" spans="1:28" ht="30.75" customHeight="1" thickBot="1">
      <c r="A4" s="470" t="s">
        <v>121</v>
      </c>
      <c r="B4" s="471"/>
      <c r="C4" s="471"/>
      <c r="D4" s="471"/>
      <c r="E4" s="471"/>
      <c r="F4" s="471"/>
      <c r="G4" s="122" t="s">
        <v>78</v>
      </c>
      <c r="H4" s="170">
        <v>0.92688035840944483</v>
      </c>
      <c r="I4" s="170">
        <v>0.7554102644380063</v>
      </c>
      <c r="J4" s="170">
        <v>0.70429256992424616</v>
      </c>
      <c r="K4" s="170">
        <v>0.68288702041371041</v>
      </c>
      <c r="L4" s="170">
        <v>1.8024163623369109E-2</v>
      </c>
      <c r="M4" s="170">
        <v>-0.40278508766288584</v>
      </c>
      <c r="N4" s="170">
        <v>0.26573108860092348</v>
      </c>
      <c r="O4" s="170">
        <v>0.65530461272051377</v>
      </c>
      <c r="P4" s="170">
        <v>0.9048156421132354</v>
      </c>
      <c r="Q4" s="170">
        <v>-0.40299548451002509</v>
      </c>
      <c r="R4" s="170">
        <v>1.7615059427440212</v>
      </c>
      <c r="S4" s="138"/>
    </row>
    <row r="5" spans="1:28" ht="16.5" thickTop="1" thickBot="1">
      <c r="A5" s="171"/>
      <c r="B5" s="105"/>
      <c r="C5" s="105"/>
      <c r="D5" s="105"/>
      <c r="E5" s="105"/>
      <c r="G5" s="197" t="s">
        <v>3</v>
      </c>
      <c r="H5" s="172">
        <v>0.92688035840944483</v>
      </c>
      <c r="I5" s="172">
        <v>0.7554102644380063</v>
      </c>
      <c r="J5" s="172">
        <v>0.70429256992424616</v>
      </c>
      <c r="K5" s="172">
        <v>0.68288702041371041</v>
      </c>
      <c r="L5" s="172">
        <v>1.8024163623369109E-2</v>
      </c>
      <c r="M5" s="172">
        <v>-0.40278508766288584</v>
      </c>
      <c r="N5" s="172">
        <v>0.26573108860092348</v>
      </c>
      <c r="O5" s="172">
        <v>0.65530461272051377</v>
      </c>
      <c r="P5" s="172">
        <v>0.9048156421132354</v>
      </c>
      <c r="Q5" s="172">
        <v>-0.40299548451002509</v>
      </c>
      <c r="R5" s="172">
        <v>1.7615059427440212</v>
      </c>
      <c r="S5" s="138"/>
    </row>
    <row r="6" spans="1:28" s="62" customFormat="1" ht="27" customHeight="1" thickTop="1" thickBot="1">
      <c r="A6" s="468" t="s">
        <v>237</v>
      </c>
      <c r="B6" s="469"/>
      <c r="C6" s="469"/>
      <c r="D6" s="469"/>
      <c r="E6" s="469"/>
      <c r="F6" s="469"/>
      <c r="G6" s="196">
        <v>10</v>
      </c>
      <c r="H6" s="102"/>
      <c r="I6" s="102"/>
      <c r="J6" s="102"/>
      <c r="K6" s="102"/>
      <c r="L6" s="102"/>
      <c r="M6" s="102"/>
      <c r="N6" s="102"/>
      <c r="O6" s="102"/>
      <c r="P6" s="102"/>
      <c r="Q6" s="102"/>
      <c r="R6" s="102"/>
      <c r="S6" s="102"/>
      <c r="T6" s="102"/>
      <c r="AB6" s="89"/>
    </row>
    <row r="7" spans="1:28" s="62" customFormat="1" ht="15.75" thickTop="1">
      <c r="A7" s="169"/>
      <c r="B7" s="343"/>
      <c r="C7" s="87"/>
      <c r="D7" s="76"/>
      <c r="E7" s="76"/>
      <c r="F7" s="76"/>
      <c r="J7" s="63"/>
      <c r="L7" s="63"/>
      <c r="M7" s="63"/>
      <c r="N7" s="63"/>
      <c r="AB7" s="89"/>
    </row>
    <row r="8" spans="1:28" s="62" customFormat="1">
      <c r="D8" s="76"/>
      <c r="E8" s="76"/>
      <c r="F8" s="76"/>
      <c r="J8" s="63"/>
      <c r="L8" s="63"/>
      <c r="M8" s="63"/>
      <c r="N8" s="63"/>
      <c r="AB8" s="89"/>
    </row>
    <row r="9" spans="1:28" s="62" customFormat="1">
      <c r="A9" s="74"/>
      <c r="B9" s="75"/>
      <c r="C9" s="75"/>
      <c r="D9" s="76"/>
      <c r="E9" s="76"/>
      <c r="F9" s="76"/>
      <c r="J9" s="63"/>
      <c r="L9" s="63"/>
      <c r="M9" s="63"/>
      <c r="N9" s="63"/>
      <c r="AB9" s="89"/>
    </row>
    <row r="10" spans="1:28" s="62" customFormat="1">
      <c r="A10" s="74"/>
      <c r="B10" s="75"/>
      <c r="C10" s="75"/>
      <c r="D10" s="76"/>
      <c r="E10" s="76"/>
      <c r="F10" s="76"/>
      <c r="J10" s="63"/>
      <c r="L10" s="63"/>
      <c r="M10" s="63"/>
      <c r="N10" s="63"/>
      <c r="AB10" s="89"/>
    </row>
    <row r="11" spans="1:28" s="62" customFormat="1">
      <c r="A11" s="74"/>
      <c r="B11" s="75"/>
      <c r="C11" s="75"/>
      <c r="D11" s="76"/>
      <c r="E11" s="76"/>
      <c r="F11" s="76"/>
      <c r="J11" s="63"/>
      <c r="L11" s="63"/>
      <c r="M11" s="63"/>
      <c r="N11" s="63"/>
      <c r="AB11" s="89"/>
    </row>
    <row r="12" spans="1:28" s="62" customFormat="1">
      <c r="F12" s="76"/>
      <c r="J12" s="63"/>
      <c r="L12" s="63"/>
      <c r="M12" s="63"/>
      <c r="N12" s="63"/>
      <c r="AB12" s="89"/>
    </row>
    <row r="13" spans="1:28">
      <c r="H13" s="2"/>
      <c r="I13" s="2"/>
      <c r="M13" s="58"/>
      <c r="N13" s="58"/>
    </row>
    <row r="14" spans="1:28">
      <c r="H14" s="2"/>
      <c r="I14" s="2"/>
    </row>
    <row r="15" spans="1:28">
      <c r="A15" s="56"/>
      <c r="D15" s="53"/>
      <c r="E15" s="53"/>
      <c r="F15" s="64"/>
      <c r="G15" s="53"/>
    </row>
    <row r="16" spans="1:28">
      <c r="A16" s="56"/>
      <c r="D16" s="53"/>
      <c r="E16" s="53"/>
      <c r="F16" s="64"/>
      <c r="G16" s="53"/>
    </row>
    <row r="17" spans="1:28">
      <c r="A17" s="56"/>
      <c r="D17" s="53"/>
      <c r="E17" s="53"/>
      <c r="F17" s="64"/>
      <c r="G17" s="53"/>
    </row>
    <row r="18" spans="1:28">
      <c r="A18" s="56"/>
      <c r="D18" s="53"/>
      <c r="E18" s="53"/>
      <c r="F18" s="64"/>
      <c r="G18" s="53"/>
    </row>
    <row r="19" spans="1:28" s="62" customFormat="1">
      <c r="D19" s="76"/>
      <c r="E19" s="76"/>
      <c r="F19" s="76"/>
      <c r="J19" s="63"/>
      <c r="L19" s="63"/>
      <c r="M19" s="63"/>
      <c r="N19" s="63"/>
      <c r="AB19" s="89"/>
    </row>
    <row r="20" spans="1:28" s="62" customFormat="1">
      <c r="A20" s="169"/>
      <c r="B20" s="343"/>
      <c r="C20" s="87"/>
      <c r="D20" s="76"/>
      <c r="E20" s="76"/>
      <c r="F20" s="76"/>
      <c r="J20" s="63"/>
      <c r="L20" s="63"/>
      <c r="M20" s="63"/>
      <c r="N20" s="63"/>
      <c r="AB20" s="89"/>
    </row>
    <row r="21" spans="1:28" s="62" customFormat="1">
      <c r="D21" s="76"/>
      <c r="E21" s="76"/>
      <c r="F21" s="76"/>
      <c r="J21" s="63"/>
      <c r="L21" s="63"/>
      <c r="M21" s="63"/>
      <c r="N21" s="63"/>
      <c r="AB21" s="89"/>
    </row>
    <row r="22" spans="1:28" s="62" customFormat="1">
      <c r="A22" s="74"/>
      <c r="B22" s="75"/>
      <c r="C22" s="75"/>
      <c r="D22" s="76"/>
      <c r="E22" s="76"/>
      <c r="F22" s="76"/>
      <c r="J22" s="63"/>
      <c r="L22" s="63"/>
      <c r="M22" s="63"/>
      <c r="N22" s="63"/>
      <c r="AB22" s="89"/>
    </row>
    <row r="23" spans="1:28" s="62" customFormat="1">
      <c r="A23" s="74"/>
      <c r="B23" s="75"/>
      <c r="C23" s="75"/>
      <c r="D23" s="76"/>
      <c r="E23" s="76"/>
      <c r="F23" s="76"/>
      <c r="J23" s="63"/>
      <c r="L23" s="63"/>
      <c r="M23" s="63"/>
      <c r="N23" s="63"/>
      <c r="AB23" s="89"/>
    </row>
    <row r="24" spans="1:28" s="62" customFormat="1">
      <c r="A24" s="74"/>
      <c r="B24" s="75"/>
      <c r="C24" s="75"/>
      <c r="D24" s="76"/>
      <c r="E24" s="76"/>
      <c r="F24" s="76"/>
      <c r="J24" s="63"/>
      <c r="L24" s="63"/>
      <c r="M24" s="63"/>
      <c r="N24" s="63"/>
      <c r="AB24" s="89"/>
    </row>
    <row r="25" spans="1:28" s="62" customFormat="1">
      <c r="F25" s="76"/>
      <c r="J25" s="63"/>
      <c r="L25" s="63"/>
      <c r="M25" s="63"/>
      <c r="N25" s="63"/>
      <c r="AB25" s="89"/>
    </row>
    <row r="26" spans="1:28">
      <c r="H26" s="2"/>
      <c r="I26" s="2"/>
      <c r="M26" s="58"/>
      <c r="N26" s="58"/>
    </row>
    <row r="27" spans="1:28">
      <c r="H27" s="2"/>
      <c r="I27" s="2"/>
    </row>
    <row r="28" spans="1:28">
      <c r="A28" s="56"/>
      <c r="D28" s="53"/>
      <c r="E28" s="53"/>
      <c r="F28" s="64"/>
      <c r="G28" s="53"/>
    </row>
    <row r="29" spans="1:28">
      <c r="A29" s="56"/>
      <c r="D29" s="53"/>
      <c r="E29" s="53"/>
      <c r="F29" s="64"/>
      <c r="G29" s="53"/>
    </row>
    <row r="30" spans="1:28">
      <c r="A30" s="56"/>
      <c r="D30" s="53"/>
      <c r="E30" s="53"/>
      <c r="F30" s="64"/>
      <c r="G30" s="53"/>
    </row>
    <row r="31" spans="1:28">
      <c r="A31" s="56"/>
      <c r="D31" s="53"/>
      <c r="E31" s="53"/>
      <c r="F31" s="64"/>
      <c r="G31" s="53"/>
    </row>
    <row r="32" spans="1:28">
      <c r="A32" s="56"/>
      <c r="D32" s="53"/>
      <c r="E32" s="53"/>
      <c r="F32" s="64"/>
      <c r="G32" s="53"/>
    </row>
    <row r="33" spans="1:63" s="77" customFormat="1" ht="61.5" customHeight="1">
      <c r="A33" s="70" t="s">
        <v>44</v>
      </c>
      <c r="B33" s="71"/>
      <c r="C33" s="72" t="s">
        <v>1</v>
      </c>
      <c r="D33" s="71" t="s">
        <v>29</v>
      </c>
      <c r="E33" s="175" t="s">
        <v>239</v>
      </c>
      <c r="F33" s="78"/>
      <c r="G33" s="51" t="s">
        <v>103</v>
      </c>
      <c r="H33" s="54" t="s">
        <v>102</v>
      </c>
      <c r="I33" s="123" t="s">
        <v>134</v>
      </c>
      <c r="J33" s="126" t="s">
        <v>135</v>
      </c>
      <c r="K33" s="175" t="s">
        <v>275</v>
      </c>
      <c r="L33" s="51" t="s">
        <v>104</v>
      </c>
      <c r="M33" s="54" t="s">
        <v>105</v>
      </c>
      <c r="N33" s="123" t="s">
        <v>136</v>
      </c>
      <c r="O33" s="126" t="s">
        <v>137</v>
      </c>
      <c r="P33" s="175" t="s">
        <v>276</v>
      </c>
      <c r="Q33" s="51" t="s">
        <v>75</v>
      </c>
      <c r="R33" s="54" t="s">
        <v>106</v>
      </c>
      <c r="S33" s="123" t="s">
        <v>138</v>
      </c>
      <c r="T33" s="126" t="s">
        <v>139</v>
      </c>
      <c r="U33" s="175" t="s">
        <v>277</v>
      </c>
      <c r="V33" s="51" t="s">
        <v>107</v>
      </c>
      <c r="W33" s="54" t="s">
        <v>108</v>
      </c>
      <c r="X33" s="123" t="s">
        <v>140</v>
      </c>
      <c r="Y33" s="126" t="s">
        <v>141</v>
      </c>
      <c r="Z33" s="175" t="s">
        <v>278</v>
      </c>
      <c r="AA33" s="51" t="s">
        <v>76</v>
      </c>
      <c r="AB33" s="54" t="s">
        <v>109</v>
      </c>
      <c r="AC33" s="123" t="s">
        <v>143</v>
      </c>
      <c r="AD33" s="126" t="s">
        <v>142</v>
      </c>
      <c r="AE33" s="175" t="s">
        <v>279</v>
      </c>
      <c r="AF33" s="51" t="s">
        <v>77</v>
      </c>
      <c r="AG33" s="54" t="s">
        <v>110</v>
      </c>
      <c r="AH33" s="123" t="s">
        <v>144</v>
      </c>
      <c r="AI33" s="126" t="s">
        <v>145</v>
      </c>
      <c r="AJ33" s="175" t="s">
        <v>280</v>
      </c>
      <c r="AK33" s="51" t="s">
        <v>113</v>
      </c>
      <c r="AL33" s="54" t="s">
        <v>111</v>
      </c>
      <c r="AM33" s="123" t="s">
        <v>146</v>
      </c>
      <c r="AN33" s="126" t="s">
        <v>147</v>
      </c>
      <c r="AO33" s="175" t="s">
        <v>281</v>
      </c>
      <c r="AP33" s="51" t="s">
        <v>114</v>
      </c>
      <c r="AQ33" s="54" t="s">
        <v>112</v>
      </c>
      <c r="AR33" s="123" t="s">
        <v>148</v>
      </c>
      <c r="AS33" s="126" t="s">
        <v>149</v>
      </c>
      <c r="AT33" s="175" t="s">
        <v>281</v>
      </c>
      <c r="AU33" s="51" t="s">
        <v>115</v>
      </c>
      <c r="AV33" s="54" t="s">
        <v>116</v>
      </c>
      <c r="AW33" s="123" t="s">
        <v>150</v>
      </c>
      <c r="AX33" s="126" t="s">
        <v>151</v>
      </c>
      <c r="AY33" s="175" t="s">
        <v>284</v>
      </c>
      <c r="AZ33" s="51" t="s">
        <v>117</v>
      </c>
      <c r="BA33" s="54" t="s">
        <v>118</v>
      </c>
      <c r="BB33" s="123" t="s">
        <v>152</v>
      </c>
      <c r="BC33" s="126" t="s">
        <v>153</v>
      </c>
      <c r="BD33" s="175" t="s">
        <v>283</v>
      </c>
      <c r="BE33" s="51" t="s">
        <v>120</v>
      </c>
      <c r="BF33" s="54" t="s">
        <v>119</v>
      </c>
      <c r="BG33" s="123" t="s">
        <v>154</v>
      </c>
      <c r="BH33" s="126" t="s">
        <v>155</v>
      </c>
      <c r="BI33" s="175" t="s">
        <v>282</v>
      </c>
    </row>
    <row r="34" spans="1:63" ht="18.75">
      <c r="A34" s="69"/>
      <c r="B34" s="65">
        <v>2014</v>
      </c>
      <c r="C34" s="55">
        <f>'P Matrix'!C14</f>
        <v>6050</v>
      </c>
      <c r="D34" s="73">
        <f>'P Matrix'!D14</f>
        <v>0.11</v>
      </c>
      <c r="E34" s="176"/>
      <c r="F34" s="79"/>
      <c r="G34" s="49">
        <v>111.83689610120489</v>
      </c>
      <c r="H34" s="93">
        <v>1.4827540440645901</v>
      </c>
      <c r="I34" s="124">
        <v>6787.7980366235497</v>
      </c>
      <c r="J34" s="127">
        <f>G34*H34/100</f>
        <v>1.6582660996969292</v>
      </c>
      <c r="K34" s="176"/>
      <c r="L34" s="49">
        <v>104.61797025832409</v>
      </c>
      <c r="M34" s="93">
        <v>0.41159616041667935</v>
      </c>
      <c r="N34" s="128">
        <v>6349.6545225323298</v>
      </c>
      <c r="O34" s="127">
        <f>L34*M34/100</f>
        <v>0.43060354868912554</v>
      </c>
      <c r="P34" s="176"/>
      <c r="Q34" s="49">
        <v>105.76852163088182</v>
      </c>
      <c r="R34" s="93">
        <v>2.6523829108486314</v>
      </c>
      <c r="S34" s="131">
        <v>6419.4857733979998</v>
      </c>
      <c r="T34" s="127">
        <f>Q34*R34/100</f>
        <v>2.8053861927947477</v>
      </c>
      <c r="U34" s="176"/>
      <c r="V34" s="49">
        <v>102.26815185487401</v>
      </c>
      <c r="W34" s="93">
        <v>2.1212861896760415</v>
      </c>
      <c r="X34" s="132">
        <v>6207.0352859350705</v>
      </c>
      <c r="Y34" s="127">
        <f>V34*W34/100</f>
        <v>2.1694001817343649</v>
      </c>
      <c r="Z34" s="176"/>
      <c r="AA34" s="49">
        <v>92.87039910543939</v>
      </c>
      <c r="AB34" s="93">
        <v>23.113604822723108</v>
      </c>
      <c r="AC34" s="132">
        <v>5636.6506464726153</v>
      </c>
      <c r="AD34" s="135">
        <f>AA34*AB34/100</f>
        <v>21.46569704651704</v>
      </c>
      <c r="AE34" s="176"/>
      <c r="AF34" s="49">
        <v>97.60011919562011</v>
      </c>
      <c r="AG34" s="93">
        <v>38.487841125339571</v>
      </c>
      <c r="AH34" s="128">
        <v>5923.7149862487777</v>
      </c>
      <c r="AI34" s="135">
        <f>AF34*AG34/100</f>
        <v>37.564178814152321</v>
      </c>
      <c r="AJ34" s="176"/>
      <c r="AK34" s="49">
        <v>111.76565597899891</v>
      </c>
      <c r="AL34" s="93">
        <v>3.6072816136467041</v>
      </c>
      <c r="AM34" s="55">
        <v>6783.4742080974011</v>
      </c>
      <c r="AN34" s="135">
        <f>AK34*AL34/100</f>
        <v>4.0317019585020555</v>
      </c>
      <c r="AO34" s="176"/>
      <c r="AP34" s="49">
        <v>108.83080526552089</v>
      </c>
      <c r="AQ34" s="93">
        <v>3.1665636806364041</v>
      </c>
      <c r="AR34" s="137">
        <v>6605.3471802093773</v>
      </c>
      <c r="AS34" s="135">
        <f>AP34*AQ34/100</f>
        <v>3.4461967528821158</v>
      </c>
      <c r="AT34" s="176"/>
      <c r="AU34" s="49">
        <v>114.67861358417231</v>
      </c>
      <c r="AV34" s="93">
        <v>11.597195857482715</v>
      </c>
      <c r="AW34" s="55">
        <v>6960.2724616475598</v>
      </c>
      <c r="AX34" s="135">
        <f>AU34*AV34/100</f>
        <v>13.299503424002241</v>
      </c>
      <c r="AY34" s="176"/>
      <c r="AZ34" s="49">
        <v>95.615395235029553</v>
      </c>
      <c r="BA34" s="93">
        <v>13.031084411244558</v>
      </c>
      <c r="BB34" s="55">
        <v>5803.2546920830209</v>
      </c>
      <c r="BC34" s="135">
        <f>AZ34*BA34/100</f>
        <v>12.45972286322181</v>
      </c>
      <c r="BD34" s="176"/>
      <c r="BE34" s="49">
        <v>203.81376361517263</v>
      </c>
      <c r="BF34" s="93">
        <v>0.32840918392098861</v>
      </c>
      <c r="BG34" s="55">
        <v>12370.216920648432</v>
      </c>
      <c r="BH34" s="93">
        <f>BE34*BF34/100</f>
        <v>0.66934311780724132</v>
      </c>
      <c r="BI34" s="176"/>
      <c r="BJ34" s="148">
        <v>100</v>
      </c>
      <c r="BK34" s="148">
        <f>J34+O34+T34+Y34+AD34+AI34+AN34+AS34+AX34+BC34+BH34</f>
        <v>100</v>
      </c>
    </row>
    <row r="35" spans="1:63" ht="18.75">
      <c r="A35" s="69"/>
      <c r="B35" s="66">
        <v>2015</v>
      </c>
      <c r="C35" s="55">
        <f>'P Matrix'!C15</f>
        <v>6292</v>
      </c>
      <c r="D35" s="73">
        <f>'P Matrix'!D15</f>
        <v>0.11133333333333334</v>
      </c>
      <c r="E35" s="177">
        <f>(C35-C34)/C34*100</f>
        <v>4</v>
      </c>
      <c r="F35" s="79"/>
      <c r="G35" s="49">
        <v>115.2522112322964</v>
      </c>
      <c r="H35" s="93">
        <v>1.4593062192594872</v>
      </c>
      <c r="I35" s="124">
        <v>7035.802813678828</v>
      </c>
      <c r="J35" s="127">
        <f t="shared" ref="J35" si="0">G35*H35/100</f>
        <v>1.6818826863469827</v>
      </c>
      <c r="K35" s="177">
        <f t="shared" ref="K35:K70" si="1">(I35-I34)/I34*100</f>
        <v>3.653685270498165</v>
      </c>
      <c r="L35" s="49">
        <v>104.04573254113343</v>
      </c>
      <c r="M35" s="93">
        <v>0.41193878803016182</v>
      </c>
      <c r="N35" s="128">
        <v>6351.6808045331882</v>
      </c>
      <c r="O35" s="127">
        <f t="shared" ref="O35" si="2">L35*M35/100</f>
        <v>0.42860472962704876</v>
      </c>
      <c r="P35" s="177">
        <f>(N35-N34)/N34*100</f>
        <v>3.1911688953594655E-2</v>
      </c>
      <c r="Q35" s="49">
        <v>107.46169789200005</v>
      </c>
      <c r="R35" s="93">
        <v>2.6315598163158547</v>
      </c>
      <c r="S35" s="131">
        <v>6560.2152731570905</v>
      </c>
      <c r="T35" s="127">
        <f t="shared" ref="T35" si="3">Q35*R35/100</f>
        <v>2.8279188596566147</v>
      </c>
      <c r="U35" s="177">
        <f>(S35-S34)/S34*100</f>
        <v>2.1922238747263227</v>
      </c>
      <c r="V35" s="49">
        <v>103.36461110161639</v>
      </c>
      <c r="W35" s="93">
        <v>2.1043350602088999</v>
      </c>
      <c r="X35" s="132">
        <v>6310.1003776643975</v>
      </c>
      <c r="Y35" s="127">
        <f t="shared" ref="Y35" si="4">V35*W35/100</f>
        <v>2.1751377512598946</v>
      </c>
      <c r="Z35" s="177">
        <f>(X35-X34)/X34*100</f>
        <v>1.6604560306410516</v>
      </c>
      <c r="AA35" s="49">
        <v>92.804160952090541</v>
      </c>
      <c r="AB35" s="93">
        <v>23.046016248980401</v>
      </c>
      <c r="AC35" s="132">
        <v>5665.4164789234801</v>
      </c>
      <c r="AD35" s="135">
        <f t="shared" ref="AD35" si="5">AA35*AB35/100</f>
        <v>21.387662012748709</v>
      </c>
      <c r="AE35" s="177">
        <f>(AC35-AC34)/AC34*100</f>
        <v>0.51033555661048924</v>
      </c>
      <c r="AF35" s="49">
        <v>96.971528234093654</v>
      </c>
      <c r="AG35" s="93">
        <v>38.478026113079942</v>
      </c>
      <c r="AH35" s="128">
        <v>5919.8217882433401</v>
      </c>
      <c r="AI35" s="135">
        <f t="shared" ref="AI35" si="6">AF35*AG35/100</f>
        <v>37.312729956167246</v>
      </c>
      <c r="AJ35" s="177">
        <f>(AH35-AH34)/AH34*100</f>
        <v>-6.572223705014904E-2</v>
      </c>
      <c r="AK35" s="49">
        <v>113.47414500631071</v>
      </c>
      <c r="AL35" s="93">
        <v>3.6079938597022987</v>
      </c>
      <c r="AM35" s="55">
        <v>6927.2571882028642</v>
      </c>
      <c r="AN35" s="135">
        <f t="shared" ref="AN35" si="7">AK35*AL35/100</f>
        <v>4.0941401841773732</v>
      </c>
      <c r="AO35" s="177">
        <f>(AM35-AM34)/AM34*100</f>
        <v>2.1196067928411977</v>
      </c>
      <c r="AP35" s="49">
        <v>109.52110197486786</v>
      </c>
      <c r="AQ35" s="93">
        <v>3.1555714854939674</v>
      </c>
      <c r="AR35" s="137">
        <v>6685.9357334052565</v>
      </c>
      <c r="AS35" s="135">
        <f t="shared" ref="AS35" si="8">AP35*AQ35/100</f>
        <v>3.4560166645177008</v>
      </c>
      <c r="AT35" s="177">
        <f>(AR35-AR34)/AR34*100</f>
        <v>1.2200502259341466</v>
      </c>
      <c r="AU35" s="49">
        <v>114.11587119345434</v>
      </c>
      <c r="AV35" s="93">
        <v>11.700379015812015</v>
      </c>
      <c r="AW35" s="55">
        <v>6966.4326527327057</v>
      </c>
      <c r="AX35" s="135">
        <f t="shared" ref="AX35" si="9">AU35*AV35/100</f>
        <v>13.351989446829998</v>
      </c>
      <c r="AY35" s="177">
        <f>(AW35-AW34)/AW34*100</f>
        <v>8.8505027915067452E-2</v>
      </c>
      <c r="AZ35" s="49">
        <v>96.242390825035741</v>
      </c>
      <c r="BA35" s="93">
        <v>13.078037990314803</v>
      </c>
      <c r="BB35" s="55">
        <v>5875.3101300342987</v>
      </c>
      <c r="BC35" s="135">
        <f t="shared" ref="BC35" si="10">AZ35*BA35/100</f>
        <v>12.586616434885423</v>
      </c>
      <c r="BD35" s="177">
        <f>(BB35-BB34)/BB34*100</f>
        <v>1.2416383869827052</v>
      </c>
      <c r="BE35" s="49">
        <v>213.34937029605712</v>
      </c>
      <c r="BF35" s="93">
        <v>0.32683540280217643</v>
      </c>
      <c r="BG35" s="55">
        <v>13024.340997675934</v>
      </c>
      <c r="BH35" s="93">
        <f t="shared" ref="BH35" si="11">BE35*BF35/100</f>
        <v>0.69730127378302531</v>
      </c>
      <c r="BI35" s="177">
        <f>(BG35-BG34)/BG34*100</f>
        <v>5.2878949595106484</v>
      </c>
      <c r="BJ35" s="148">
        <v>100.00000000000004</v>
      </c>
      <c r="BK35" s="148">
        <f t="shared" ref="BK35:BK70" si="12">J35+O35+T35+Y35+AD35+AI35+AN35+AS35+AX35+BC35+BH35</f>
        <v>100.00000000000004</v>
      </c>
    </row>
    <row r="36" spans="1:63" ht="18.75">
      <c r="A36" s="69">
        <v>1</v>
      </c>
      <c r="B36" s="66">
        <v>2016</v>
      </c>
      <c r="C36" s="55">
        <f>'P Matrix'!C16</f>
        <v>6556.2640000000001</v>
      </c>
      <c r="D36" s="73">
        <f>'P Matrix'!D16</f>
        <v>0.11266666666666666</v>
      </c>
      <c r="E36" s="177">
        <f t="shared" ref="E36:E70" si="13">(C36-C35)/C35*100</f>
        <v>4.200000000000002</v>
      </c>
      <c r="F36" s="79"/>
      <c r="G36" s="52">
        <f>IF($G$6&gt;=$A36,G35*(1+($G$6-$A36)/$G$6*($H$4/100)),G35)</f>
        <v>116.21363632998664</v>
      </c>
      <c r="H36" s="108">
        <v>1.4006534939185</v>
      </c>
      <c r="I36" s="125">
        <f>C36*G36/100</f>
        <v>7619.2728017938362</v>
      </c>
      <c r="J36" s="127">
        <f>G36*H36/$BJ36</f>
        <v>1.6268208551814332</v>
      </c>
      <c r="K36" s="177">
        <f t="shared" si="1"/>
        <v>8.2928701040432902</v>
      </c>
      <c r="L36" s="52">
        <f>IF($G$6-$A36&gt;=0,L35*(1+($G$6-$A36)/$G$6*($I$4/100)),L35)</f>
        <v>104.75310747012634</v>
      </c>
      <c r="M36" s="108">
        <v>0.41256202642670936</v>
      </c>
      <c r="N36" s="129">
        <f>C36*L36/100</f>
        <v>6867.8902739452033</v>
      </c>
      <c r="O36" s="127">
        <f>L36*M36/$BJ36</f>
        <v>0.43192475783108375</v>
      </c>
      <c r="P36" s="177">
        <f t="shared" ref="P36:P70" si="14">(N36-N35)/N35*100</f>
        <v>8.1271317828754377</v>
      </c>
      <c r="Q36" s="52">
        <f>IF($G$6-$A36&gt;=0,Q35*(1+($G$6-$A36)/$G$6*($J$4/100)),Q35)</f>
        <v>108.14285817039107</v>
      </c>
      <c r="R36" s="108">
        <v>2.5668721355499065</v>
      </c>
      <c r="S36" s="130">
        <f>C36*Q36/100</f>
        <v>7090.131278796408</v>
      </c>
      <c r="T36" s="127">
        <f>Q36*R36/$BJ36</f>
        <v>2.7743037631487995</v>
      </c>
      <c r="U36" s="177">
        <f t="shared" ref="U36:U70" si="15">(S36-S35)/S35*100</f>
        <v>8.0777228120487656</v>
      </c>
      <c r="V36" s="52">
        <f>IF($G$6-$A36&gt;=0,V35*(1+($G$6-$A36)/$G$6*($K$4/100)),V35)</f>
        <v>103.99988826323903</v>
      </c>
      <c r="W36" s="108">
        <f>'CANSIM population ratio'!R5</f>
        <v>2.0644343920801083</v>
      </c>
      <c r="X36" s="133">
        <f>C36*V36/100</f>
        <v>6818.5072342429658</v>
      </c>
      <c r="Y36" s="127">
        <f>V36*W36/$BJ36</f>
        <v>2.1457834434060872</v>
      </c>
      <c r="Z36" s="177">
        <f t="shared" ref="Z36:Z70" si="16">(X36-X35)/X35*100</f>
        <v>8.0570327910813457</v>
      </c>
      <c r="AA36" s="52">
        <f>IF($G$6-$A36&gt;=0,AA35*(1+($G$6-$A36)/$G$6*($L$4/100)),AA35)</f>
        <v>92.81921540852791</v>
      </c>
      <c r="AB36" s="108">
        <v>22.910457256245955</v>
      </c>
      <c r="AC36" s="134">
        <f>C36*AA36/100</f>
        <v>6085.4728049117684</v>
      </c>
      <c r="AD36" s="135">
        <f>AA36*AB36/$BJ36</f>
        <v>21.253163436590501</v>
      </c>
      <c r="AE36" s="177">
        <f t="shared" ref="AE36:AE70" si="17">(AC36-AC35)/AC35*100</f>
        <v>7.4143944677498057</v>
      </c>
      <c r="AF36" s="52">
        <f>IF($G$6-$A36&gt;=0,AF35*(1+($G$6-$A36)/$G$6*($M$4/100)),AF35)</f>
        <v>96.620000064588496</v>
      </c>
      <c r="AG36" s="108">
        <v>38.407521406392547</v>
      </c>
      <c r="AH36" s="129">
        <f>C36*AF36/100</f>
        <v>6334.6622810345925</v>
      </c>
      <c r="AI36" s="135">
        <f>AF36*AG36/$BJ36</f>
        <v>37.088156470240655</v>
      </c>
      <c r="AJ36" s="177">
        <f t="shared" ref="AJ36:AJ70" si="18">(AH36-AH35)/AH35*100</f>
        <v>7.0076517103119267</v>
      </c>
      <c r="AK36" s="52">
        <f>IF($G$6-$A36&gt;=0,AK35*(1+($G$6-$A36)/$G$6*($N$4/100)),AK35)</f>
        <v>113.74552747903599</v>
      </c>
      <c r="AL36" s="108">
        <v>3.611541991180268</v>
      </c>
      <c r="AM36" s="55">
        <f>C36*AK36/100</f>
        <v>7457.4570697181443</v>
      </c>
      <c r="AN36" s="135">
        <f>AK36*AL36/$BJ36</f>
        <v>4.1056216946320383</v>
      </c>
      <c r="AO36" s="177">
        <f t="shared" ref="AO36:AO70" si="19">(AM36-AM35)/AM35*100</f>
        <v>7.653821232712593</v>
      </c>
      <c r="AP36" s="52">
        <f>IF($G$6-$A36&gt;=0,AP35*(1+($G$6-$A36)/$G$6*($O$4/100)),AP35)</f>
        <v>110.16702912469714</v>
      </c>
      <c r="AQ36" s="108">
        <v>3.122098327282965</v>
      </c>
      <c r="AR36" s="137">
        <f>C36*AP36/100</f>
        <v>7222.8412703720342</v>
      </c>
      <c r="AS36" s="135">
        <f>AP36*AQ36/$BJ36</f>
        <v>3.4375588853941292</v>
      </c>
      <c r="AT36" s="177">
        <f t="shared" ref="AT36:AT70" si="20">(AR36-AR35)/AR35*100</f>
        <v>8.0303723872817265</v>
      </c>
      <c r="AU36" s="52">
        <f>IF($G$6-$A36&gt;=0,AU35*(1+($G$6-$A36)/$G$6*($P$4/100)),AU35)</f>
        <v>115.04515562087728</v>
      </c>
      <c r="AV36" s="108">
        <v>12.018440764593299</v>
      </c>
      <c r="AW36" s="55">
        <f>C36*AU36/100</f>
        <v>7542.6641217155529</v>
      </c>
      <c r="AX36" s="135">
        <f>AU36*AV36/$BJ36</f>
        <v>13.818738388451926</v>
      </c>
      <c r="AY36" s="177">
        <f t="shared" ref="AY36:AY70" si="21">(AW36-AW35)/AW35*100</f>
        <v>8.2715429504196862</v>
      </c>
      <c r="AZ36" s="52">
        <f>IF($G$6-$A36&gt;=0,AZ35*(1+($G$6-$A36)/$G$6*($Q$4/100)),AZ35)</f>
        <v>95.893323584747293</v>
      </c>
      <c r="BA36" s="108">
        <v>13.158941957070807</v>
      </c>
      <c r="BB36" s="55">
        <f>C36*AZ36/100</f>
        <v>6287.0194525902962</v>
      </c>
      <c r="BC36" s="135">
        <f>AZ36*BA36/$BJ36</f>
        <v>12.611341158900434</v>
      </c>
      <c r="BD36" s="177">
        <f t="shared" ref="BD36:BD70" si="22">(BB36-BB35)/BB35*100</f>
        <v>7.0074483464516959</v>
      </c>
      <c r="BE36" s="52">
        <f>IF($G$6-$A36&gt;=0,BE35*(1+($G$6-$A36)/$G$6*($R$4/100)),BE35)</f>
        <v>216.73171594897192</v>
      </c>
      <c r="BF36" s="108">
        <v>0.32620553926783774</v>
      </c>
      <c r="BG36" s="55">
        <f>C36*BE36/100</f>
        <v>14209.503469344705</v>
      </c>
      <c r="BH36" s="93">
        <f>BE36*BF36/$BJ36</f>
        <v>0.70658714622292917</v>
      </c>
      <c r="BI36" s="177">
        <f t="shared" ref="BI36:BI70" si="23">(BG36-BG35)/BG35*100</f>
        <v>9.0995964546709249</v>
      </c>
      <c r="BJ36" s="148">
        <v>100.05713613034303</v>
      </c>
      <c r="BK36" s="148">
        <f t="shared" si="12"/>
        <v>100</v>
      </c>
    </row>
    <row r="37" spans="1:63" ht="18.75">
      <c r="A37" s="69">
        <f>1+A36</f>
        <v>2</v>
      </c>
      <c r="B37" s="66">
        <v>2017</v>
      </c>
      <c r="C37" s="55">
        <f>'P Matrix'!C17</f>
        <v>6831.6270880000002</v>
      </c>
      <c r="D37" s="73">
        <f>'P Matrix'!D17</f>
        <v>0.11399999999999999</v>
      </c>
      <c r="E37" s="177">
        <f t="shared" si="13"/>
        <v>4.2000000000000011</v>
      </c>
      <c r="F37" s="79"/>
      <c r="G37" s="52">
        <f>IF($G$6&gt;=$A37,G36*(1+($G$6-$A37)/$G$6*($H$4/100)),G36)</f>
        <v>117.07536542513546</v>
      </c>
      <c r="H37" s="108">
        <v>1.3822672937592844</v>
      </c>
      <c r="I37" s="125">
        <f t="shared" ref="I37:I70" si="24">C37*G37/100</f>
        <v>7998.1523777585408</v>
      </c>
      <c r="J37" s="127">
        <f t="shared" ref="J37:J70" si="25">G37*H37/$BJ37</f>
        <v>1.6167634656290844</v>
      </c>
      <c r="K37" s="177">
        <f t="shared" si="1"/>
        <v>4.9726474667701028</v>
      </c>
      <c r="L37" s="52">
        <f t="shared" ref="L37:L42" si="26">IF($G$6-$A37&gt;=0,L36*(1+($G$6-$A37)/$G$6*($I$4/100)),L36)</f>
        <v>105.38616005104403</v>
      </c>
      <c r="M37" s="108">
        <v>0.41240098890432186</v>
      </c>
      <c r="N37" s="129">
        <f t="shared" ref="N37:N70" si="27">C37*L37/100</f>
        <v>7199.5894570501587</v>
      </c>
      <c r="O37" s="127">
        <f t="shared" ref="O37:O70" si="28">L37*M37/$BJ37</f>
        <v>0.43420239140839684</v>
      </c>
      <c r="P37" s="177">
        <f t="shared" si="14"/>
        <v>4.8297099964355361</v>
      </c>
      <c r="Q37" s="52">
        <f t="shared" ref="Q37:Q70" si="29">IF($G$6-$A37&gt;=0,Q36*(1+($G$6-$A37)/$G$6*($J$4/100)),Q36)</f>
        <v>108.75217186238929</v>
      </c>
      <c r="R37" s="108">
        <v>2.5454633209809669</v>
      </c>
      <c r="S37" s="130">
        <f t="shared" ref="S37:S70" si="30">C37*Q37/100</f>
        <v>7429.5428317393016</v>
      </c>
      <c r="T37" s="127">
        <f t="shared" ref="T37:T70" si="31">Q37*R37/$BJ37</f>
        <v>2.7656276907175901</v>
      </c>
      <c r="U37" s="177">
        <f t="shared" si="15"/>
        <v>4.7870982862888649</v>
      </c>
      <c r="V37" s="52">
        <f t="shared" ref="V37:V70" si="32">IF($G$6-$A37&gt;=0,V36*(1+($G$6-$A37)/$G$6*($K$4/100)),V36)</f>
        <v>104.56804965379457</v>
      </c>
      <c r="W37" s="108">
        <f>'CANSIM population ratio'!R6</f>
        <v>2.0475253259254886</v>
      </c>
      <c r="X37" s="133">
        <f t="shared" ref="X37:X70" si="33">C37*V37/100</f>
        <v>7143.6992055419205</v>
      </c>
      <c r="Y37" s="127">
        <f t="shared" ref="Y37:Y70" si="34">V37*W37/$BJ37</f>
        <v>2.1390317096360181</v>
      </c>
      <c r="Z37" s="177">
        <f t="shared" si="16"/>
        <v>4.7692546202168788</v>
      </c>
      <c r="AA37" s="52">
        <f t="shared" ref="AA37:AA70" si="35">IF($G$6-$A37&gt;=0,AA36*(1+($G$6-$A37)/$G$6*($L$4/100)),AA36)</f>
        <v>92.832599318335241</v>
      </c>
      <c r="AB37" s="108">
        <v>22.85259211986979</v>
      </c>
      <c r="AC37" s="134">
        <f t="shared" ref="AC37:AC70" si="36">C37*AA37/100</f>
        <v>6341.9770015258937</v>
      </c>
      <c r="AD37" s="135">
        <f t="shared" ref="AD37:AD70" si="37">AA37*AB37/$BJ37</f>
        <v>21.194584729829526</v>
      </c>
      <c r="AE37" s="177">
        <f t="shared" si="17"/>
        <v>4.2150249427964415</v>
      </c>
      <c r="AF37" s="52">
        <f t="shared" ref="AF37:AF70" si="38">IF($G$6-$A37&gt;=0,AF36*(1+($G$6-$A37)/$G$6*($M$4/100)),AF36)</f>
        <v>96.308663303020481</v>
      </c>
      <c r="AG37" s="108">
        <v>38.387614026996445</v>
      </c>
      <c r="AH37" s="129">
        <f t="shared" ref="AH37:AH70" si="39">C37*AF37/100</f>
        <v>6579.4487302998632</v>
      </c>
      <c r="AI37" s="135">
        <f t="shared" ref="AI37:AI70" si="40">AF37*AG37/$BJ37</f>
        <v>36.935621173656216</v>
      </c>
      <c r="AJ37" s="177">
        <f t="shared" si="18"/>
        <v>3.8642383509242353</v>
      </c>
      <c r="AK37" s="52">
        <f t="shared" ref="AK37:AK70" si="41">IF($G$6-$A37&gt;=0,AK36*(1+($G$6-$A37)/$G$6*($N$4/100)),AK36)</f>
        <v>113.98733326175991</v>
      </c>
      <c r="AL37" s="108">
        <v>3.6153462505832068</v>
      </c>
      <c r="AM37" s="55">
        <f t="shared" ref="AM37:AM70" si="42">C37*AK37/100</f>
        <v>7787.189535999225</v>
      </c>
      <c r="AN37" s="135">
        <f t="shared" ref="AN37:AN70" si="43">AK37*AL37/$BJ37</f>
        <v>4.1171379903911065</v>
      </c>
      <c r="AO37" s="177">
        <f t="shared" si="19"/>
        <v>4.4215134354577375</v>
      </c>
      <c r="AP37" s="52">
        <f t="shared" ref="AP37:AP70" si="44">IF($G$6-$A37&gt;=0,AP36*(1+($G$6-$A37)/$G$6*($O$4/100)),AP36)</f>
        <v>110.74457282353816</v>
      </c>
      <c r="AQ37" s="108">
        <v>3.117140114442615</v>
      </c>
      <c r="AR37" s="137">
        <f t="shared" ref="AR37:AR70" si="45">C37*AP37/100</f>
        <v>7565.6562355027199</v>
      </c>
      <c r="AS37" s="135">
        <f t="shared" ref="AS37:AS70" si="46">AP37*AQ37/$BJ37</f>
        <v>3.4487976106982452</v>
      </c>
      <c r="AT37" s="177">
        <f t="shared" si="20"/>
        <v>4.7462619251638083</v>
      </c>
      <c r="AU37" s="52">
        <f t="shared" ref="AU37:AU70" si="47">IF($G$6-$A37&gt;=0,AU36*(1+($G$6-$A37)/$G$6*($P$4/100)),AU36)</f>
        <v>115.87791287171824</v>
      </c>
      <c r="AV37" s="108">
        <v>12.132043395953215</v>
      </c>
      <c r="AW37" s="55">
        <f t="shared" ref="AW37:AW70" si="48">C37*AU37/100</f>
        <v>7916.3468847533422</v>
      </c>
      <c r="AX37" s="135">
        <f t="shared" ref="AX37:AX70" si="49">AU37*AV37/$BJ37</f>
        <v>14.045058486023365</v>
      </c>
      <c r="AY37" s="177">
        <f t="shared" si="21"/>
        <v>4.9542543192655968</v>
      </c>
      <c r="AZ37" s="52">
        <f t="shared" ref="AZ37:AZ70" si="50">IF($G$6-$A37&gt;=0,AZ36*(1+($G$6-$A37)/$G$6*($Q$4/100)),AZ36)</f>
        <v>95.584166973552797</v>
      </c>
      <c r="BA37" s="108">
        <v>13.181815744171951</v>
      </c>
      <c r="BB37" s="55">
        <f t="shared" ref="BB37:BB70" si="51">C37*AZ37/100</f>
        <v>6529.9538428043834</v>
      </c>
      <c r="BC37" s="135">
        <f t="shared" ref="BC37:BC70" si="52">AZ37*BA37/$BJ37</f>
        <v>12.587808546996108</v>
      </c>
      <c r="BD37" s="177">
        <f t="shared" si="22"/>
        <v>3.8640629641124544</v>
      </c>
      <c r="BE37" s="52">
        <f t="shared" ref="BE37:BE70" si="53">IF($G$6-$A37&gt;=0,BE36*(1+($G$6-$A37)/$G$6*($R$4/100)),BE36)</f>
        <v>219.78590959397371</v>
      </c>
      <c r="BF37" s="108">
        <v>0.32579141841271197</v>
      </c>
      <c r="BG37" s="55">
        <f t="shared" ref="BG37:BG70" si="54">C37*BE37/100</f>
        <v>15014.953735429101</v>
      </c>
      <c r="BH37" s="93">
        <f t="shared" ref="BH37:BH70" si="55">BE37*BF37/$BJ37</f>
        <v>0.71536620501434622</v>
      </c>
      <c r="BI37" s="177">
        <f t="shared" si="23"/>
        <v>5.6683913538714252</v>
      </c>
      <c r="BJ37" s="148">
        <v>100.09469657895397</v>
      </c>
      <c r="BK37" s="148">
        <f t="shared" si="12"/>
        <v>100.00000000000001</v>
      </c>
    </row>
    <row r="38" spans="1:63" ht="18.75">
      <c r="A38" s="69">
        <f t="shared" ref="A38:A70" si="56">1+A37</f>
        <v>3</v>
      </c>
      <c r="B38" s="66">
        <v>2018</v>
      </c>
      <c r="C38" s="55">
        <f>'P Matrix'!C18</f>
        <v>7104.8921715200004</v>
      </c>
      <c r="D38" s="73">
        <f>'P Matrix'!D18</f>
        <v>0.11533333333333333</v>
      </c>
      <c r="E38" s="177">
        <f t="shared" si="13"/>
        <v>4.0000000000000027</v>
      </c>
      <c r="F38" s="79"/>
      <c r="G38" s="52">
        <f t="shared" ref="G38:G70" si="57">IF($G$6&gt;=$A38,G37*(1+($G$6-$A38)/$G$6*($H$4/100)),G37)</f>
        <v>117.83496942179863</v>
      </c>
      <c r="H38" s="108">
        <v>1.3637389930006774</v>
      </c>
      <c r="I38" s="125">
        <f t="shared" si="24"/>
        <v>8372.0475177623575</v>
      </c>
      <c r="J38" s="127">
        <f t="shared" si="25"/>
        <v>1.6048518854594278</v>
      </c>
      <c r="K38" s="177">
        <f t="shared" si="1"/>
        <v>4.6747689009220874</v>
      </c>
      <c r="L38" s="52">
        <f t="shared" si="26"/>
        <v>105.94342856026989</v>
      </c>
      <c r="M38" s="108">
        <v>0.4125217483697024</v>
      </c>
      <c r="N38" s="129">
        <f t="shared" si="27"/>
        <v>7527.1663620185</v>
      </c>
      <c r="O38" s="127">
        <f t="shared" si="28"/>
        <v>0.43646595957442813</v>
      </c>
      <c r="P38" s="177">
        <f t="shared" si="14"/>
        <v>4.5499386725108799</v>
      </c>
      <c r="Q38" s="52">
        <f t="shared" si="29"/>
        <v>109.28832528862993</v>
      </c>
      <c r="R38" s="108">
        <v>2.5242718446601939</v>
      </c>
      <c r="S38" s="130">
        <f t="shared" si="30"/>
        <v>7764.8176678171812</v>
      </c>
      <c r="T38" s="127">
        <f t="shared" si="31"/>
        <v>2.7551128938709577</v>
      </c>
      <c r="U38" s="177">
        <f t="shared" si="15"/>
        <v>4.5127249909048537</v>
      </c>
      <c r="V38" s="52">
        <f t="shared" si="32"/>
        <v>105.06790680080444</v>
      </c>
      <c r="W38" s="108">
        <f>'CANSIM population ratio'!R7</f>
        <v>2.0307332686969572</v>
      </c>
      <c r="X38" s="133">
        <f t="shared" si="33"/>
        <v>7464.9614850702847</v>
      </c>
      <c r="Y38" s="127">
        <f t="shared" si="34"/>
        <v>2.1308479887248115</v>
      </c>
      <c r="Z38" s="177">
        <f t="shared" si="16"/>
        <v>4.4971417508611804</v>
      </c>
      <c r="AA38" s="52">
        <f t="shared" si="35"/>
        <v>92.844311928053116</v>
      </c>
      <c r="AB38" s="108">
        <v>22.794682108562547</v>
      </c>
      <c r="AC38" s="134">
        <f t="shared" si="36"/>
        <v>6596.4882498778552</v>
      </c>
      <c r="AD38" s="135">
        <f t="shared" si="37"/>
        <v>21.135783271482108</v>
      </c>
      <c r="AE38" s="177">
        <f t="shared" si="17"/>
        <v>4.0131215911178097</v>
      </c>
      <c r="AF38" s="52">
        <f t="shared" si="38"/>
        <v>96.037121449282054</v>
      </c>
      <c r="AG38" s="108">
        <v>38.367975774640406</v>
      </c>
      <c r="AH38" s="129">
        <f t="shared" si="39"/>
        <v>6823.3339236031961</v>
      </c>
      <c r="AI38" s="135">
        <f t="shared" si="40"/>
        <v>36.799127906984651</v>
      </c>
      <c r="AJ38" s="177">
        <f t="shared" si="18"/>
        <v>3.7067724561814113</v>
      </c>
      <c r="AK38" s="52">
        <f t="shared" si="41"/>
        <v>114.19936310884046</v>
      </c>
      <c r="AL38" s="108">
        <v>3.6197256053019538</v>
      </c>
      <c r="AM38" s="55">
        <f t="shared" si="42"/>
        <v>8113.7416094457058</v>
      </c>
      <c r="AN38" s="135">
        <f t="shared" si="43"/>
        <v>4.1282770647498284</v>
      </c>
      <c r="AO38" s="177">
        <f t="shared" si="19"/>
        <v>4.1934522325014756</v>
      </c>
      <c r="AP38" s="52">
        <f t="shared" si="44"/>
        <v>111.25257282937336</v>
      </c>
      <c r="AQ38" s="108">
        <v>3.1123743243063764</v>
      </c>
      <c r="AR38" s="137">
        <f t="shared" si="45"/>
        <v>7904.3753375687347</v>
      </c>
      <c r="AS38" s="135">
        <f t="shared" si="46"/>
        <v>3.4580509854459334</v>
      </c>
      <c r="AT38" s="177">
        <f t="shared" si="20"/>
        <v>4.4770617580605379</v>
      </c>
      <c r="AU38" s="52">
        <f t="shared" si="47"/>
        <v>116.6118499087106</v>
      </c>
      <c r="AV38" s="108">
        <v>12.244963011169698</v>
      </c>
      <c r="AW38" s="55">
        <f t="shared" si="48"/>
        <v>8285.1461952286318</v>
      </c>
      <c r="AX38" s="135">
        <f t="shared" si="49"/>
        <v>14.260333016692373</v>
      </c>
      <c r="AY38" s="177">
        <f t="shared" si="21"/>
        <v>4.6587057874584357</v>
      </c>
      <c r="AZ38" s="52">
        <f t="shared" si="50"/>
        <v>95.314527059785831</v>
      </c>
      <c r="BA38" s="108">
        <v>13.203883495145632</v>
      </c>
      <c r="BB38" s="55">
        <f t="shared" si="51"/>
        <v>6771.9943713920356</v>
      </c>
      <c r="BC38" s="135">
        <f t="shared" si="52"/>
        <v>12.568697850164545</v>
      </c>
      <c r="BD38" s="177">
        <f t="shared" si="22"/>
        <v>3.7066192872766837</v>
      </c>
      <c r="BE38" s="52">
        <f t="shared" si="53"/>
        <v>222.49598889514201</v>
      </c>
      <c r="BF38" s="108">
        <v>0.32512982614585684</v>
      </c>
      <c r="BG38" s="55">
        <f t="shared" si="54"/>
        <v>15808.100096956954</v>
      </c>
      <c r="BH38" s="93">
        <f t="shared" si="55"/>
        <v>0.72245117685094629</v>
      </c>
      <c r="BI38" s="177">
        <f t="shared" si="23"/>
        <v>5.2823763263176433</v>
      </c>
      <c r="BJ38" s="148">
        <v>100.13144764044446</v>
      </c>
      <c r="BK38" s="148">
        <f t="shared" si="12"/>
        <v>100</v>
      </c>
    </row>
    <row r="39" spans="1:63" ht="18.75">
      <c r="A39" s="69">
        <f t="shared" si="56"/>
        <v>4</v>
      </c>
      <c r="B39" s="66">
        <v>2019</v>
      </c>
      <c r="C39" s="55">
        <f>'P Matrix'!C19</f>
        <v>7389.0878583808008</v>
      </c>
      <c r="D39" s="73">
        <f>'P Matrix'!D19</f>
        <v>0.11666666666666667</v>
      </c>
      <c r="E39" s="177">
        <f t="shared" si="13"/>
        <v>4.0000000000000053</v>
      </c>
      <c r="F39" s="79"/>
      <c r="G39" s="52">
        <f t="shared" si="57"/>
        <v>118.49028293394369</v>
      </c>
      <c r="H39" s="108">
        <v>1.3456148430817816</v>
      </c>
      <c r="I39" s="125">
        <f t="shared" si="24"/>
        <v>8755.3511096330913</v>
      </c>
      <c r="J39" s="127">
        <f t="shared" si="25"/>
        <v>1.5917706411787282</v>
      </c>
      <c r="K39" s="177">
        <f t="shared" si="1"/>
        <v>4.5783733436474972</v>
      </c>
      <c r="L39" s="52">
        <f t="shared" si="26"/>
        <v>106.42361308057498</v>
      </c>
      <c r="M39" s="108">
        <v>0.41239555233896963</v>
      </c>
      <c r="N39" s="129">
        <f t="shared" si="27"/>
        <v>7863.7342725869275</v>
      </c>
      <c r="O39" s="127">
        <f t="shared" si="28"/>
        <v>0.43815619516358956</v>
      </c>
      <c r="P39" s="177">
        <f t="shared" si="14"/>
        <v>4.4713760050093123</v>
      </c>
      <c r="Q39" s="52">
        <f t="shared" si="29"/>
        <v>109.75015102151141</v>
      </c>
      <c r="R39" s="108">
        <v>2.5030594118034082</v>
      </c>
      <c r="S39" s="130">
        <f t="shared" si="30"/>
        <v>8109.5350836850921</v>
      </c>
      <c r="T39" s="127">
        <f t="shared" si="31"/>
        <v>2.7425418865662112</v>
      </c>
      <c r="U39" s="177">
        <f t="shared" si="15"/>
        <v>4.4394785636327327</v>
      </c>
      <c r="V39" s="52">
        <f t="shared" si="32"/>
        <v>105.49840385970228</v>
      </c>
      <c r="W39" s="108">
        <f>'CANSIM population ratio'!R8</f>
        <v>2.0140798736758994</v>
      </c>
      <c r="X39" s="133">
        <f t="shared" si="33"/>
        <v>7795.3697503828034</v>
      </c>
      <c r="Y39" s="127">
        <f t="shared" si="34"/>
        <v>2.1212876492329706</v>
      </c>
      <c r="Z39" s="177">
        <f t="shared" si="16"/>
        <v>4.426121500738164</v>
      </c>
      <c r="AA39" s="52">
        <f t="shared" si="35"/>
        <v>92.85435257447125</v>
      </c>
      <c r="AB39" s="108">
        <v>22.736495822093559</v>
      </c>
      <c r="AC39" s="134">
        <f t="shared" si="36"/>
        <v>6861.0896920583564</v>
      </c>
      <c r="AD39" s="135">
        <f t="shared" si="37"/>
        <v>21.076708176574844</v>
      </c>
      <c r="AE39" s="177">
        <f t="shared" si="17"/>
        <v>4.0112470781009986</v>
      </c>
      <c r="AF39" s="52">
        <f t="shared" si="38"/>
        <v>95.805027526991012</v>
      </c>
      <c r="AG39" s="108">
        <v>38.349365089808543</v>
      </c>
      <c r="AH39" s="129">
        <f t="shared" si="39"/>
        <v>7079.117656715277</v>
      </c>
      <c r="AI39" s="135">
        <f t="shared" si="40"/>
        <v>36.679504727576635</v>
      </c>
      <c r="AJ39" s="177">
        <f t="shared" si="18"/>
        <v>3.7486621052983615</v>
      </c>
      <c r="AK39" s="52">
        <f t="shared" si="41"/>
        <v>114.38144103529912</v>
      </c>
      <c r="AL39" s="108">
        <v>3.6244489769063755</v>
      </c>
      <c r="AM39" s="55">
        <f t="shared" si="42"/>
        <v>8451.7451717802833</v>
      </c>
      <c r="AN39" s="135">
        <f t="shared" si="43"/>
        <v>4.1388009373506893</v>
      </c>
      <c r="AO39" s="177">
        <f t="shared" si="19"/>
        <v>4.165816199286982</v>
      </c>
      <c r="AP39" s="52">
        <f t="shared" si="44"/>
        <v>111.68999877428605</v>
      </c>
      <c r="AQ39" s="108">
        <v>3.1075728666359628</v>
      </c>
      <c r="AR39" s="137">
        <f t="shared" si="45"/>
        <v>8252.872138456436</v>
      </c>
      <c r="AS39" s="135">
        <f t="shared" si="46"/>
        <v>3.4650746212180352</v>
      </c>
      <c r="AT39" s="177">
        <f t="shared" si="20"/>
        <v>4.4089100783376214</v>
      </c>
      <c r="AU39" s="52">
        <f t="shared" si="47"/>
        <v>117.24492326382958</v>
      </c>
      <c r="AV39" s="108">
        <v>12.357391933679846</v>
      </c>
      <c r="AW39" s="55">
        <f t="shared" si="48"/>
        <v>8663.3303894555193</v>
      </c>
      <c r="AX39" s="135">
        <f t="shared" si="49"/>
        <v>14.464314382573971</v>
      </c>
      <c r="AY39" s="177">
        <f t="shared" si="21"/>
        <v>4.5646049606786852</v>
      </c>
      <c r="AZ39" s="52">
        <f t="shared" si="50"/>
        <v>95.084059115706012</v>
      </c>
      <c r="BA39" s="108">
        <v>13.225080597407723</v>
      </c>
      <c r="BB39" s="55">
        <f t="shared" si="51"/>
        <v>7025.8446673742556</v>
      </c>
      <c r="BC39" s="135">
        <f t="shared" si="52"/>
        <v>12.554026050693592</v>
      </c>
      <c r="BD39" s="177">
        <f t="shared" si="22"/>
        <v>3.7485308176657419</v>
      </c>
      <c r="BE39" s="52">
        <f t="shared" si="53"/>
        <v>224.847556935195</v>
      </c>
      <c r="BF39" s="108">
        <v>0.32423185735903681</v>
      </c>
      <c r="BG39" s="55">
        <f t="shared" si="54"/>
        <v>16614.183529364353</v>
      </c>
      <c r="BH39" s="93">
        <f t="shared" si="55"/>
        <v>0.72781473187072232</v>
      </c>
      <c r="BI39" s="177">
        <f t="shared" si="23"/>
        <v>5.0991797082722732</v>
      </c>
      <c r="BJ39" s="148">
        <v>100.16661907949585</v>
      </c>
      <c r="BK39" s="148">
        <f t="shared" si="12"/>
        <v>100</v>
      </c>
    </row>
    <row r="40" spans="1:63" ht="18.75">
      <c r="A40" s="69">
        <f t="shared" si="56"/>
        <v>5</v>
      </c>
      <c r="B40" s="67">
        <v>2020</v>
      </c>
      <c r="C40" s="55">
        <f>'P Matrix'!C20</f>
        <v>7700.6193696057517</v>
      </c>
      <c r="D40" s="73">
        <f>'P Matrix'!D20</f>
        <v>0.11799999999999999</v>
      </c>
      <c r="E40" s="177">
        <f t="shared" si="13"/>
        <v>4.2161024093333488</v>
      </c>
      <c r="F40" s="79"/>
      <c r="G40" s="52">
        <f t="shared" si="57"/>
        <v>119.03941451351294</v>
      </c>
      <c r="H40" s="108">
        <v>1.3276274819671106</v>
      </c>
      <c r="I40" s="125">
        <f t="shared" si="24"/>
        <v>9166.7722114928583</v>
      </c>
      <c r="J40" s="127">
        <f t="shared" si="25"/>
        <v>1.5772398516666957</v>
      </c>
      <c r="K40" s="177">
        <f t="shared" si="1"/>
        <v>4.6990817010993453</v>
      </c>
      <c r="L40" s="52">
        <f t="shared" si="26"/>
        <v>106.82558052907321</v>
      </c>
      <c r="M40" s="108">
        <v>0.41255287300569021</v>
      </c>
      <c r="N40" s="129">
        <f t="shared" si="27"/>
        <v>8226.231345915603</v>
      </c>
      <c r="O40" s="127">
        <f t="shared" si="28"/>
        <v>0.43983076446037744</v>
      </c>
      <c r="P40" s="177">
        <f t="shared" si="14"/>
        <v>4.6097319767320295</v>
      </c>
      <c r="Q40" s="52">
        <f t="shared" si="29"/>
        <v>110.13663210107399</v>
      </c>
      <c r="R40" s="108">
        <v>2.4820975001695067</v>
      </c>
      <c r="S40" s="130">
        <f t="shared" si="30"/>
        <v>8481.2028246067293</v>
      </c>
      <c r="T40" s="127">
        <f t="shared" si="31"/>
        <v>2.7282323542040756</v>
      </c>
      <c r="U40" s="177">
        <f t="shared" si="15"/>
        <v>4.5830955423001383</v>
      </c>
      <c r="V40" s="52">
        <f t="shared" si="32"/>
        <v>105.85862131305306</v>
      </c>
      <c r="W40" s="108">
        <f>'CANSIM population ratio'!R9</f>
        <v>1.9975695368037845</v>
      </c>
      <c r="X40" s="133">
        <f t="shared" si="33"/>
        <v>8151.7694972305662</v>
      </c>
      <c r="Y40" s="127">
        <f t="shared" si="34"/>
        <v>2.1103712689922784</v>
      </c>
      <c r="Z40" s="177">
        <f t="shared" si="16"/>
        <v>4.5719415276005506</v>
      </c>
      <c r="AA40" s="52">
        <f t="shared" si="35"/>
        <v>92.86272068469097</v>
      </c>
      <c r="AB40" s="108">
        <v>22.677629828980926</v>
      </c>
      <c r="AC40" s="134">
        <f t="shared" si="36"/>
        <v>7151.0046561881991</v>
      </c>
      <c r="AD40" s="135">
        <f t="shared" si="37"/>
        <v>21.016954848090098</v>
      </c>
      <c r="AE40" s="177">
        <f t="shared" si="17"/>
        <v>4.2254944497434046</v>
      </c>
      <c r="AF40" s="52">
        <f t="shared" si="38"/>
        <v>95.612083344935982</v>
      </c>
      <c r="AG40" s="108">
        <v>38.331690423662074</v>
      </c>
      <c r="AH40" s="129">
        <f t="shared" si="39"/>
        <v>7362.7226097437351</v>
      </c>
      <c r="AI40" s="135">
        <f t="shared" si="40"/>
        <v>36.576443881279737</v>
      </c>
      <c r="AJ40" s="177">
        <f t="shared" si="18"/>
        <v>4.0062189496091989</v>
      </c>
      <c r="AK40" s="52">
        <f t="shared" si="41"/>
        <v>114.53341455950937</v>
      </c>
      <c r="AL40" s="108">
        <v>3.6295264769236382</v>
      </c>
      <c r="AM40" s="55">
        <f t="shared" si="42"/>
        <v>8819.7823062404332</v>
      </c>
      <c r="AN40" s="135">
        <f t="shared" si="43"/>
        <v>4.1487083279519839</v>
      </c>
      <c r="AO40" s="177">
        <f t="shared" si="19"/>
        <v>4.3545697010482183</v>
      </c>
      <c r="AP40" s="52">
        <f t="shared" si="44"/>
        <v>112.05595363124374</v>
      </c>
      <c r="AQ40" s="108">
        <v>3.1027522648683323</v>
      </c>
      <c r="AR40" s="137">
        <f t="shared" si="45"/>
        <v>8629.0024701239945</v>
      </c>
      <c r="AS40" s="135">
        <f t="shared" si="46"/>
        <v>3.4698664762948082</v>
      </c>
      <c r="AT40" s="177">
        <f t="shared" si="20"/>
        <v>4.5575688724762857</v>
      </c>
      <c r="AU40" s="52">
        <f t="shared" si="47"/>
        <v>117.77534846646698</v>
      </c>
      <c r="AV40" s="108">
        <v>12.469162846249732</v>
      </c>
      <c r="AW40" s="55">
        <f t="shared" si="48"/>
        <v>9069.4312966294274</v>
      </c>
      <c r="AX40" s="135">
        <f t="shared" si="49"/>
        <v>14.656235020528127</v>
      </c>
      <c r="AY40" s="177">
        <f t="shared" si="21"/>
        <v>4.687584207433547</v>
      </c>
      <c r="AZ40" s="52">
        <f t="shared" si="50"/>
        <v>94.892466883343445</v>
      </c>
      <c r="BA40" s="108">
        <v>13.245763640061961</v>
      </c>
      <c r="BB40" s="55">
        <f t="shared" si="51"/>
        <v>7307.3076851154692</v>
      </c>
      <c r="BC40" s="135">
        <f t="shared" si="52"/>
        <v>12.544098741877805</v>
      </c>
      <c r="BD40" s="177">
        <f t="shared" si="22"/>
        <v>4.0061093159123864</v>
      </c>
      <c r="BE40" s="52">
        <f t="shared" si="53"/>
        <v>226.82790847395907</v>
      </c>
      <c r="BF40" s="108">
        <v>0.32336634799434633</v>
      </c>
      <c r="BG40" s="55">
        <f t="shared" si="54"/>
        <v>17467.153855617296</v>
      </c>
      <c r="BH40" s="93">
        <f t="shared" si="55"/>
        <v>0.73201846465401677</v>
      </c>
      <c r="BI40" s="177">
        <f t="shared" si="23"/>
        <v>5.1339888279516188</v>
      </c>
      <c r="BJ40" s="148">
        <v>100.20035822605598</v>
      </c>
      <c r="BK40" s="148">
        <f t="shared" si="12"/>
        <v>100</v>
      </c>
    </row>
    <row r="41" spans="1:63" ht="18.75">
      <c r="A41" s="69">
        <f t="shared" si="56"/>
        <v>6</v>
      </c>
      <c r="B41" s="8">
        <f t="shared" ref="B41:B70" si="58">B40+1</f>
        <v>2021</v>
      </c>
      <c r="C41" s="55">
        <f>'P Matrix'!C21</f>
        <v>8041.9265923725961</v>
      </c>
      <c r="D41" s="73">
        <f>'P Matrix'!D21</f>
        <v>0.11843568034029307</v>
      </c>
      <c r="E41" s="177">
        <f t="shared" si="13"/>
        <v>4.432204818666662</v>
      </c>
      <c r="F41" s="79"/>
      <c r="G41" s="52">
        <f t="shared" si="57"/>
        <v>119.48075569426948</v>
      </c>
      <c r="H41" s="108">
        <v>1.3097333240297817</v>
      </c>
      <c r="I41" s="125">
        <f t="shared" si="24"/>
        <v>9608.5546649451917</v>
      </c>
      <c r="J41" s="127">
        <f t="shared" si="25"/>
        <v>1.5612537128222159</v>
      </c>
      <c r="K41" s="177">
        <f t="shared" si="1"/>
        <v>4.8193894563939059</v>
      </c>
      <c r="L41" s="52">
        <f t="shared" si="26"/>
        <v>107.14836908921804</v>
      </c>
      <c r="M41" s="108">
        <v>0.41245745563368819</v>
      </c>
      <c r="N41" s="129">
        <f t="shared" si="27"/>
        <v>8616.7931870793636</v>
      </c>
      <c r="O41" s="127">
        <f t="shared" si="28"/>
        <v>0.44091753341924578</v>
      </c>
      <c r="P41" s="177">
        <f t="shared" si="14"/>
        <v>4.7477614564982789</v>
      </c>
      <c r="Q41" s="52">
        <f t="shared" si="29"/>
        <v>110.44690574773506</v>
      </c>
      <c r="R41" s="108">
        <v>2.461306270335367</v>
      </c>
      <c r="S41" s="130">
        <f t="shared" si="30"/>
        <v>8882.0590837798027</v>
      </c>
      <c r="T41" s="127">
        <f t="shared" si="31"/>
        <v>2.7121384592094087</v>
      </c>
      <c r="U41" s="177">
        <f t="shared" si="15"/>
        <v>4.7264081223250418</v>
      </c>
      <c r="V41" s="52">
        <f t="shared" si="32"/>
        <v>106.14777922702736</v>
      </c>
      <c r="W41" s="108">
        <f>'CANSIM population ratio'!R10</f>
        <v>1.9811396333883795</v>
      </c>
      <c r="X41" s="133">
        <f t="shared" si="33"/>
        <v>8536.3264848712679</v>
      </c>
      <c r="Y41" s="127">
        <f t="shared" si="34"/>
        <v>2.0980635782272894</v>
      </c>
      <c r="Z41" s="177">
        <f t="shared" si="16"/>
        <v>4.7174664074020836</v>
      </c>
      <c r="AA41" s="52">
        <f t="shared" si="35"/>
        <v>92.869415776179494</v>
      </c>
      <c r="AB41" s="108">
        <v>22.617967742519038</v>
      </c>
      <c r="AC41" s="134">
        <f t="shared" si="36"/>
        <v>7468.4902434856504</v>
      </c>
      <c r="AD41" s="135">
        <f t="shared" si="37"/>
        <v>20.956509070225138</v>
      </c>
      <c r="AE41" s="177">
        <f t="shared" si="17"/>
        <v>4.4397340312554778</v>
      </c>
      <c r="AF41" s="52">
        <f t="shared" si="38"/>
        <v>95.45803885944909</v>
      </c>
      <c r="AG41" s="108">
        <v>38.315126799655772</v>
      </c>
      <c r="AH41" s="129">
        <f t="shared" si="39"/>
        <v>7676.6654115954034</v>
      </c>
      <c r="AI41" s="135">
        <f t="shared" si="40"/>
        <v>36.4901308517573</v>
      </c>
      <c r="AJ41" s="177">
        <f t="shared" si="18"/>
        <v>4.2639498795758008</v>
      </c>
      <c r="AK41" s="52">
        <f t="shared" si="41"/>
        <v>114.6551549152377</v>
      </c>
      <c r="AL41" s="108">
        <v>3.634845935769313</v>
      </c>
      <c r="AM41" s="55">
        <f t="shared" si="42"/>
        <v>9220.4833926544961</v>
      </c>
      <c r="AN41" s="135">
        <f t="shared" si="43"/>
        <v>4.1578827581412687</v>
      </c>
      <c r="AO41" s="177">
        <f t="shared" si="19"/>
        <v>4.5432083525525009</v>
      </c>
      <c r="AP41" s="52">
        <f t="shared" si="44"/>
        <v>112.34967676443314</v>
      </c>
      <c r="AQ41" s="108">
        <v>3.0980826930680787</v>
      </c>
      <c r="AR41" s="137">
        <f t="shared" si="45"/>
        <v>9035.0785321636049</v>
      </c>
      <c r="AS41" s="135">
        <f t="shared" si="46"/>
        <v>3.4726217317008174</v>
      </c>
      <c r="AT41" s="177">
        <f t="shared" si="20"/>
        <v>4.7059444408036573</v>
      </c>
      <c r="AU41" s="52">
        <f t="shared" si="47"/>
        <v>118.20160837665817</v>
      </c>
      <c r="AV41" s="108">
        <v>12.580469260806979</v>
      </c>
      <c r="AW41" s="55">
        <f t="shared" si="48"/>
        <v>9505.686576654587</v>
      </c>
      <c r="AX41" s="135">
        <f t="shared" si="49"/>
        <v>14.835865000961693</v>
      </c>
      <c r="AY41" s="177">
        <f t="shared" si="21"/>
        <v>4.8101723885078664</v>
      </c>
      <c r="AZ41" s="52">
        <f t="shared" si="50"/>
        <v>94.739501940671431</v>
      </c>
      <c r="BA41" s="108">
        <v>13.266606193581065</v>
      </c>
      <c r="BB41" s="55">
        <f t="shared" si="51"/>
        <v>7618.8812000482076</v>
      </c>
      <c r="BC41" s="135">
        <f t="shared" si="52"/>
        <v>12.539597043945207</v>
      </c>
      <c r="BD41" s="177">
        <f t="shared" si="22"/>
        <v>4.2638619907492634</v>
      </c>
      <c r="BE41" s="52">
        <f t="shared" si="53"/>
        <v>228.42614330898741</v>
      </c>
      <c r="BF41" s="108">
        <v>0.32252312320228238</v>
      </c>
      <c r="BG41" s="55">
        <f t="shared" si="54"/>
        <v>18369.862762696594</v>
      </c>
      <c r="BH41" s="93">
        <f t="shared" si="55"/>
        <v>0.73502025959041928</v>
      </c>
      <c r="BI41" s="177">
        <f t="shared" si="23"/>
        <v>5.1680366162744553</v>
      </c>
      <c r="BJ41" s="148">
        <v>100.23222108479015</v>
      </c>
      <c r="BK41" s="148">
        <f t="shared" si="12"/>
        <v>99.999999999999986</v>
      </c>
    </row>
    <row r="42" spans="1:63" ht="18.75">
      <c r="A42" s="69">
        <f t="shared" si="56"/>
        <v>7</v>
      </c>
      <c r="B42" s="8">
        <f t="shared" si="58"/>
        <v>2022</v>
      </c>
      <c r="C42" s="55">
        <f>'P Matrix'!C22</f>
        <v>8415.7400474363058</v>
      </c>
      <c r="D42" s="73">
        <f>'P Matrix'!D22</f>
        <v>0.11911895410279807</v>
      </c>
      <c r="E42" s="177">
        <f t="shared" si="13"/>
        <v>4.648307228000002</v>
      </c>
      <c r="F42" s="79"/>
      <c r="G42" s="52">
        <f t="shared" si="57"/>
        <v>119.81298879125227</v>
      </c>
      <c r="H42" s="108">
        <v>1.2917024192205731</v>
      </c>
      <c r="I42" s="125">
        <f t="shared" si="24"/>
        <v>10083.14967973579</v>
      </c>
      <c r="J42" s="127">
        <f t="shared" si="25"/>
        <v>1.5436143189232281</v>
      </c>
      <c r="K42" s="177">
        <f t="shared" si="1"/>
        <v>4.9392966095312927</v>
      </c>
      <c r="L42" s="52">
        <f t="shared" si="26"/>
        <v>107.3911920227014</v>
      </c>
      <c r="M42" s="108">
        <v>0.41238169639998468</v>
      </c>
      <c r="N42" s="129">
        <f t="shared" si="27"/>
        <v>9037.7635544737059</v>
      </c>
      <c r="O42" s="127">
        <f t="shared" si="28"/>
        <v>0.44171329119784875</v>
      </c>
      <c r="P42" s="177">
        <f t="shared" si="14"/>
        <v>4.8854644443082993</v>
      </c>
      <c r="Q42" s="52">
        <f t="shared" si="29"/>
        <v>110.68026655300282</v>
      </c>
      <c r="R42" s="108">
        <v>2.4404800020491018</v>
      </c>
      <c r="S42" s="130">
        <f t="shared" si="30"/>
        <v>9314.5635169103098</v>
      </c>
      <c r="T42" s="127">
        <f t="shared" si="31"/>
        <v>2.6941258147056826</v>
      </c>
      <c r="U42" s="177">
        <f t="shared" si="15"/>
        <v>4.8694163037075047</v>
      </c>
      <c r="V42" s="52">
        <f t="shared" si="32"/>
        <v>106.36524004906698</v>
      </c>
      <c r="W42" s="108">
        <f>'CANSIM population ratio'!R11</f>
        <v>1.9645761561415416</v>
      </c>
      <c r="X42" s="133">
        <f t="shared" si="33"/>
        <v>8951.4221033610902</v>
      </c>
      <c r="Y42" s="127">
        <f t="shared" si="34"/>
        <v>2.0842078001240081</v>
      </c>
      <c r="Z42" s="177">
        <f t="shared" si="16"/>
        <v>4.8626961401427948</v>
      </c>
      <c r="AA42" s="52">
        <f t="shared" si="35"/>
        <v>92.874437456816167</v>
      </c>
      <c r="AB42" s="108">
        <v>22.556766517679904</v>
      </c>
      <c r="AC42" s="134">
        <f t="shared" si="36"/>
        <v>7816.0712268844627</v>
      </c>
      <c r="AD42" s="135">
        <f t="shared" si="37"/>
        <v>20.895148600333773</v>
      </c>
      <c r="AE42" s="177">
        <f t="shared" si="17"/>
        <v>4.6539658226371516</v>
      </c>
      <c r="AF42" s="52">
        <f t="shared" si="38"/>
        <v>95.342691635798701</v>
      </c>
      <c r="AG42" s="108">
        <v>38.29975794987385</v>
      </c>
      <c r="AH42" s="129">
        <f t="shared" si="39"/>
        <v>8023.7930822976168</v>
      </c>
      <c r="AI42" s="135">
        <f t="shared" si="40"/>
        <v>36.42133506289526</v>
      </c>
      <c r="AJ42" s="177">
        <f t="shared" si="18"/>
        <v>4.5218548951981958</v>
      </c>
      <c r="AK42" s="52">
        <f t="shared" si="41"/>
        <v>114.74655723262572</v>
      </c>
      <c r="AL42" s="108">
        <v>3.6404851248030936</v>
      </c>
      <c r="AM42" s="55">
        <f t="shared" si="42"/>
        <v>9656.7719700805046</v>
      </c>
      <c r="AN42" s="135">
        <f t="shared" si="43"/>
        <v>4.1664996396218168</v>
      </c>
      <c r="AO42" s="177">
        <f t="shared" si="19"/>
        <v>4.7317321537998547</v>
      </c>
      <c r="AP42" s="52">
        <f t="shared" si="44"/>
        <v>112.57054654869732</v>
      </c>
      <c r="AQ42" s="108">
        <v>3.0931188606995121</v>
      </c>
      <c r="AR42" s="137">
        <f t="shared" si="45"/>
        <v>9473.6445675166487</v>
      </c>
      <c r="AS42" s="135">
        <f t="shared" si="46"/>
        <v>3.4729122281736586</v>
      </c>
      <c r="AT42" s="177">
        <f t="shared" si="20"/>
        <v>4.8540367833197084</v>
      </c>
      <c r="AU42" s="52">
        <f t="shared" si="47"/>
        <v>118.52246036920459</v>
      </c>
      <c r="AV42" s="108">
        <v>12.69136687883406</v>
      </c>
      <c r="AW42" s="55">
        <f t="shared" si="48"/>
        <v>9974.5421624979754</v>
      </c>
      <c r="AX42" s="135">
        <f t="shared" si="49"/>
        <v>15.003116466593141</v>
      </c>
      <c r="AY42" s="177">
        <f t="shared" si="21"/>
        <v>4.9323695039016995</v>
      </c>
      <c r="AZ42" s="52">
        <f t="shared" si="50"/>
        <v>94.624963166210975</v>
      </c>
      <c r="BA42" s="108">
        <v>13.287911581266091</v>
      </c>
      <c r="BB42" s="55">
        <f t="shared" si="51"/>
        <v>7963.3909200506705</v>
      </c>
      <c r="BC42" s="135">
        <f t="shared" si="52"/>
        <v>12.541078222066195</v>
      </c>
      <c r="BD42" s="177">
        <f t="shared" si="22"/>
        <v>4.5217888421765009</v>
      </c>
      <c r="BE42" s="52">
        <f t="shared" si="53"/>
        <v>229.63326533573806</v>
      </c>
      <c r="BF42" s="108">
        <v>0.32145281303228612</v>
      </c>
      <c r="BG42" s="55">
        <f t="shared" si="54"/>
        <v>19325.338673095379</v>
      </c>
      <c r="BH42" s="93">
        <f t="shared" si="55"/>
        <v>0.73624855536539202</v>
      </c>
      <c r="BI42" s="177">
        <f t="shared" si="23"/>
        <v>5.2013230732406779</v>
      </c>
      <c r="BJ42" s="148">
        <v>100.2599714050755</v>
      </c>
      <c r="BK42" s="148">
        <f t="shared" si="12"/>
        <v>100</v>
      </c>
    </row>
    <row r="43" spans="1:63" ht="18.75">
      <c r="A43" s="69">
        <f t="shared" si="56"/>
        <v>8</v>
      </c>
      <c r="B43" s="8">
        <f t="shared" si="58"/>
        <v>2023</v>
      </c>
      <c r="C43" s="55">
        <f>'P Matrix'!C23</f>
        <v>8825.1161173567198</v>
      </c>
      <c r="D43" s="73">
        <f>'P Matrix'!D23</f>
        <v>0.12005357370224057</v>
      </c>
      <c r="E43" s="177">
        <f t="shared" si="13"/>
        <v>4.8644096373333516</v>
      </c>
      <c r="F43" s="79"/>
      <c r="G43" s="52">
        <f t="shared" si="57"/>
        <v>120.03509340323816</v>
      </c>
      <c r="H43" s="108">
        <v>1.2740632410665773</v>
      </c>
      <c r="I43" s="125">
        <f t="shared" si="24"/>
        <v>10593.236374413364</v>
      </c>
      <c r="J43" s="127">
        <f t="shared" si="25"/>
        <v>1.5249729186539307</v>
      </c>
      <c r="K43" s="177">
        <f t="shared" si="1"/>
        <v>5.058803160511439</v>
      </c>
      <c r="L43" s="52">
        <f>IF($G$6-$A43&gt;=0,L42*(1+($G$6-$A43)/$G$6*($I$4/100)),L42)</f>
        <v>107.55344084022977</v>
      </c>
      <c r="M43" s="108">
        <v>0.41233134784617809</v>
      </c>
      <c r="N43" s="129">
        <f t="shared" si="27"/>
        <v>9491.7160423628411</v>
      </c>
      <c r="O43" s="127">
        <f t="shared" si="28"/>
        <v>0.44221510540243258</v>
      </c>
      <c r="P43" s="177">
        <f t="shared" si="14"/>
        <v>5.0228409401618848</v>
      </c>
      <c r="Q43" s="52">
        <f t="shared" si="29"/>
        <v>110.83616913174384</v>
      </c>
      <c r="R43" s="108">
        <v>2.4196537838510324</v>
      </c>
      <c r="S43" s="130">
        <f t="shared" si="30"/>
        <v>9781.4206259062794</v>
      </c>
      <c r="T43" s="127">
        <f t="shared" si="31"/>
        <v>2.6742231676621113</v>
      </c>
      <c r="U43" s="177">
        <f t="shared" si="15"/>
        <v>5.0121200864474709</v>
      </c>
      <c r="V43" s="52">
        <f t="shared" si="32"/>
        <v>106.51051093277239</v>
      </c>
      <c r="W43" s="108">
        <f>'CANSIM population ratio'!R12</f>
        <v>1.9479101605147031</v>
      </c>
      <c r="X43" s="133">
        <f t="shared" si="33"/>
        <v>9399.6762670070875</v>
      </c>
      <c r="Y43" s="127">
        <f t="shared" si="34"/>
        <v>2.0688276014353071</v>
      </c>
      <c r="Z43" s="177">
        <f t="shared" si="16"/>
        <v>5.0076307258227306</v>
      </c>
      <c r="AA43" s="52">
        <f t="shared" si="35"/>
        <v>92.87778542493048</v>
      </c>
      <c r="AB43" s="108">
        <v>22.494655434192019</v>
      </c>
      <c r="AC43" s="134">
        <f t="shared" si="36"/>
        <v>8196.5724109795301</v>
      </c>
      <c r="AD43" s="135">
        <f t="shared" si="37"/>
        <v>20.833110027558224</v>
      </c>
      <c r="AE43" s="177">
        <f t="shared" si="17"/>
        <v>4.8681898238885122</v>
      </c>
      <c r="AF43" s="52">
        <f t="shared" si="38"/>
        <v>95.265886406981622</v>
      </c>
      <c r="AG43" s="108">
        <v>38.285117986685549</v>
      </c>
      <c r="AH43" s="129">
        <f t="shared" si="39"/>
        <v>8407.3250956452794</v>
      </c>
      <c r="AI43" s="135">
        <f t="shared" si="40"/>
        <v>36.368912363566032</v>
      </c>
      <c r="AJ43" s="177">
        <f t="shared" si="18"/>
        <v>4.7799339964763643</v>
      </c>
      <c r="AK43" s="52">
        <f t="shared" si="41"/>
        <v>114.80754068775899</v>
      </c>
      <c r="AL43" s="108">
        <v>3.6459840856349244</v>
      </c>
      <c r="AM43" s="55">
        <f t="shared" si="42"/>
        <v>10131.898777176291</v>
      </c>
      <c r="AN43" s="135">
        <f t="shared" si="43"/>
        <v>4.1739581799401861</v>
      </c>
      <c r="AO43" s="177">
        <f t="shared" si="19"/>
        <v>4.9201411047901731</v>
      </c>
      <c r="AP43" s="52">
        <f t="shared" si="44"/>
        <v>112.71808254551699</v>
      </c>
      <c r="AQ43" s="108">
        <v>3.0879149338086314</v>
      </c>
      <c r="AR43" s="137">
        <f t="shared" si="45"/>
        <v>9947.5016698998716</v>
      </c>
      <c r="AS43" s="135">
        <f t="shared" si="46"/>
        <v>3.4707380019120961</v>
      </c>
      <c r="AT43" s="177">
        <f t="shared" si="20"/>
        <v>5.0018459000244739</v>
      </c>
      <c r="AU43" s="52">
        <f t="shared" si="47"/>
        <v>118.7369423213722</v>
      </c>
      <c r="AV43" s="108">
        <v>12.802075875061568</v>
      </c>
      <c r="AW43" s="55">
        <f t="shared" si="48"/>
        <v>10478.67303405997</v>
      </c>
      <c r="AX43" s="135">
        <f t="shared" si="49"/>
        <v>15.157555551133324</v>
      </c>
      <c r="AY43" s="177">
        <f t="shared" si="21"/>
        <v>5.054175553615007</v>
      </c>
      <c r="AZ43" s="52">
        <f t="shared" si="50"/>
        <v>94.548696300455163</v>
      </c>
      <c r="BA43" s="108">
        <v>13.309365304246706</v>
      </c>
      <c r="BB43" s="55">
        <f t="shared" si="51"/>
        <v>8344.0322359621259</v>
      </c>
      <c r="BC43" s="135">
        <f t="shared" si="52"/>
        <v>12.548037302144619</v>
      </c>
      <c r="BD43" s="177">
        <f t="shared" si="22"/>
        <v>4.779889870194058</v>
      </c>
      <c r="BE43" s="52">
        <f t="shared" si="53"/>
        <v>230.44226605881931</v>
      </c>
      <c r="BF43" s="108">
        <v>0.32092784709209915</v>
      </c>
      <c r="BG43" s="55">
        <f t="shared" si="54"/>
        <v>20336.797563158918</v>
      </c>
      <c r="BH43" s="93">
        <f t="shared" si="55"/>
        <v>0.73744978059174304</v>
      </c>
      <c r="BI43" s="177">
        <f t="shared" si="23"/>
        <v>5.2338481988503833</v>
      </c>
      <c r="BJ43" s="148">
        <v>100.28525639527412</v>
      </c>
      <c r="BK43" s="148">
        <f t="shared" si="12"/>
        <v>100.00000000000001</v>
      </c>
    </row>
    <row r="44" spans="1:63" ht="18.75">
      <c r="A44" s="69">
        <f t="shared" si="56"/>
        <v>9</v>
      </c>
      <c r="B44" s="8">
        <f t="shared" si="58"/>
        <v>2024</v>
      </c>
      <c r="C44" s="55">
        <f>'P Matrix'!C24</f>
        <v>9273.4772048313498</v>
      </c>
      <c r="D44" s="73">
        <f>'P Matrix'!D24</f>
        <v>0.12124487150506072</v>
      </c>
      <c r="E44" s="177">
        <f t="shared" si="13"/>
        <v>5.0805120466666702</v>
      </c>
      <c r="F44" s="79"/>
      <c r="G44" s="52">
        <f t="shared" si="57"/>
        <v>120.14635157363347</v>
      </c>
      <c r="H44" s="108">
        <v>1.2560695343984334</v>
      </c>
      <c r="I44" s="125">
        <f t="shared" si="24"/>
        <v>11141.744525617431</v>
      </c>
      <c r="J44" s="127">
        <f t="shared" si="25"/>
        <v>1.5045187809225173</v>
      </c>
      <c r="K44" s="177">
        <f t="shared" si="1"/>
        <v>5.177909109334327</v>
      </c>
      <c r="L44" s="52">
        <f>IF($G$6-$A44&gt;=0,L43*(1+($G$6-$A44)/$G$6*($I$4/100)),L43)</f>
        <v>107.63468781341611</v>
      </c>
      <c r="M44" s="108">
        <v>0.41231300547988659</v>
      </c>
      <c r="N44" s="129">
        <f t="shared" si="27"/>
        <v>9981.4782388685289</v>
      </c>
      <c r="O44" s="127">
        <f t="shared" si="28"/>
        <v>0.44243821692131236</v>
      </c>
      <c r="P44" s="177">
        <f t="shared" si="14"/>
        <v>5.1598909440591294</v>
      </c>
      <c r="Q44" s="52">
        <f t="shared" si="29"/>
        <v>110.91423022214221</v>
      </c>
      <c r="R44" s="108">
        <v>2.3988662650936012</v>
      </c>
      <c r="S44" s="130">
        <f t="shared" si="30"/>
        <v>10285.605856564522</v>
      </c>
      <c r="T44" s="127">
        <f t="shared" si="31"/>
        <v>2.6525687599795513</v>
      </c>
      <c r="U44" s="177">
        <f t="shared" si="15"/>
        <v>5.1545194705449848</v>
      </c>
      <c r="V44" s="52">
        <f t="shared" si="32"/>
        <v>106.58324557822601</v>
      </c>
      <c r="W44" s="108">
        <f>'CANSIM population ratio'!R13</f>
        <v>1.9314271618114585</v>
      </c>
      <c r="X44" s="133">
        <f t="shared" si="33"/>
        <v>9883.9729828662057</v>
      </c>
      <c r="Y44" s="127">
        <f t="shared" si="34"/>
        <v>2.052298933773983</v>
      </c>
      <c r="Z44" s="177">
        <f t="shared" si="16"/>
        <v>5.1522701644417497</v>
      </c>
      <c r="AA44" s="52">
        <f t="shared" si="35"/>
        <v>92.879459469331962</v>
      </c>
      <c r="AB44" s="108">
        <v>22.431035741345333</v>
      </c>
      <c r="AC44" s="134">
        <f t="shared" si="36"/>
        <v>8613.1555018590716</v>
      </c>
      <c r="AD44" s="135">
        <f t="shared" si="37"/>
        <v>20.770279974162705</v>
      </c>
      <c r="AE44" s="177">
        <f t="shared" si="17"/>
        <v>5.0824060350094289</v>
      </c>
      <c r="AF44" s="52">
        <f t="shared" si="38"/>
        <v>95.227514728573908</v>
      </c>
      <c r="AG44" s="108">
        <v>38.271356328551548</v>
      </c>
      <c r="AH44" s="129">
        <f t="shared" si="39"/>
        <v>8830.9018710817181</v>
      </c>
      <c r="AI44" s="135">
        <f t="shared" si="40"/>
        <v>36.33370184017879</v>
      </c>
      <c r="AJ44" s="177">
        <f t="shared" si="18"/>
        <v>5.0381871834103062</v>
      </c>
      <c r="AK44" s="52">
        <f t="shared" si="41"/>
        <v>114.83804862052554</v>
      </c>
      <c r="AL44" s="108">
        <v>3.651663474051718</v>
      </c>
      <c r="AM44" s="55">
        <f t="shared" si="42"/>
        <v>10649.480261297578</v>
      </c>
      <c r="AN44" s="135">
        <f t="shared" si="43"/>
        <v>4.180708579485156</v>
      </c>
      <c r="AO44" s="177">
        <f t="shared" si="19"/>
        <v>5.1084352055235804</v>
      </c>
      <c r="AP44" s="52">
        <f t="shared" si="44"/>
        <v>112.79194722494607</v>
      </c>
      <c r="AQ44" s="108">
        <v>3.0827822821197621</v>
      </c>
      <c r="AR44" s="137">
        <f t="shared" si="45"/>
        <v>10459.73551479078</v>
      </c>
      <c r="AS44" s="135">
        <f t="shared" si="46"/>
        <v>3.4665246489524355</v>
      </c>
      <c r="AT44" s="177">
        <f t="shared" si="20"/>
        <v>5.1493717909178756</v>
      </c>
      <c r="AU44" s="52">
        <f t="shared" si="47"/>
        <v>118.84437736408127</v>
      </c>
      <c r="AV44" s="108">
        <v>12.913099622172272</v>
      </c>
      <c r="AW44" s="55">
        <f t="shared" si="48"/>
        <v>11021.006244081824</v>
      </c>
      <c r="AX44" s="135">
        <f t="shared" si="49"/>
        <v>15.299684855040487</v>
      </c>
      <c r="AY44" s="177">
        <f t="shared" si="21"/>
        <v>5.1755905376477482</v>
      </c>
      <c r="AZ44" s="52">
        <f t="shared" si="50"/>
        <v>94.510593602779764</v>
      </c>
      <c r="BA44" s="108">
        <v>13.331202126508101</v>
      </c>
      <c r="BB44" s="55">
        <f t="shared" si="51"/>
        <v>8764.4183539045771</v>
      </c>
      <c r="BC44" s="135">
        <f t="shared" si="52"/>
        <v>12.560969125613147</v>
      </c>
      <c r="BD44" s="177">
        <f t="shared" si="22"/>
        <v>5.0381650748018432</v>
      </c>
      <c r="BE44" s="52">
        <f t="shared" si="53"/>
        <v>230.84819147994133</v>
      </c>
      <c r="BF44" s="108">
        <v>0.31993274112633441</v>
      </c>
      <c r="BG44" s="55">
        <f t="shared" si="54"/>
        <v>21407.654414657787</v>
      </c>
      <c r="BH44" s="93">
        <f t="shared" si="55"/>
        <v>0.73630628496991224</v>
      </c>
      <c r="BI44" s="177">
        <f t="shared" si="23"/>
        <v>5.2656119931034651</v>
      </c>
      <c r="BJ44" s="148">
        <v>100.30594087248967</v>
      </c>
      <c r="BK44" s="148">
        <f t="shared" si="12"/>
        <v>99.999999999999986</v>
      </c>
    </row>
    <row r="45" spans="1:63" ht="18.75">
      <c r="A45" s="69">
        <f t="shared" si="56"/>
        <v>10</v>
      </c>
      <c r="B45" s="67">
        <f t="shared" si="58"/>
        <v>2025</v>
      </c>
      <c r="C45" s="55">
        <f>'P Matrix'!C25</f>
        <v>9764.6575390363123</v>
      </c>
      <c r="D45" s="73">
        <f>'P Matrix'!D25</f>
        <v>0.12269980996312146</v>
      </c>
      <c r="E45" s="177">
        <f t="shared" si="13"/>
        <v>5.2966144560000057</v>
      </c>
      <c r="F45" s="79"/>
      <c r="G45" s="52">
        <f t="shared" si="57"/>
        <v>120.14635157363347</v>
      </c>
      <c r="H45" s="108">
        <v>1.2384905490841109</v>
      </c>
      <c r="I45" s="125">
        <f t="shared" si="24"/>
        <v>11731.879776811875</v>
      </c>
      <c r="J45" s="127">
        <f t="shared" si="25"/>
        <v>1.4832073308553368</v>
      </c>
      <c r="K45" s="177">
        <f t="shared" si="1"/>
        <v>5.2966144560000243</v>
      </c>
      <c r="L45" s="52">
        <f>IF($G$6-$A45&gt;=0,L44*(1+($G$6-$A45)/$G$6*($I$4/100)),L44)</f>
        <v>107.63468781341611</v>
      </c>
      <c r="M45" s="108">
        <v>0.41233099296391601</v>
      </c>
      <c r="N45" s="129">
        <f t="shared" si="27"/>
        <v>10510.158658190936</v>
      </c>
      <c r="O45" s="127">
        <f t="shared" si="28"/>
        <v>0.44238135505220672</v>
      </c>
      <c r="P45" s="177">
        <f t="shared" si="14"/>
        <v>5.2966144560000235</v>
      </c>
      <c r="Q45" s="52">
        <f t="shared" si="29"/>
        <v>110.91423022214221</v>
      </c>
      <c r="R45" s="108">
        <v>2.3781414654722712</v>
      </c>
      <c r="S45" s="130">
        <f t="shared" si="30"/>
        <v>10830.394743250501</v>
      </c>
      <c r="T45" s="127">
        <f t="shared" si="31"/>
        <v>2.6291994572957509</v>
      </c>
      <c r="U45" s="177">
        <f t="shared" si="15"/>
        <v>5.296614456000003</v>
      </c>
      <c r="V45" s="52">
        <f t="shared" si="32"/>
        <v>106.58324557822601</v>
      </c>
      <c r="W45" s="108">
        <f>'CANSIM population ratio'!R14</f>
        <v>1.9146434909359564</v>
      </c>
      <c r="X45" s="133">
        <f t="shared" si="33"/>
        <v>10407.488924703834</v>
      </c>
      <c r="Y45" s="127">
        <f t="shared" si="34"/>
        <v>2.0341147062100604</v>
      </c>
      <c r="Z45" s="177">
        <f t="shared" si="16"/>
        <v>5.2966144560000208</v>
      </c>
      <c r="AA45" s="52">
        <f t="shared" si="35"/>
        <v>92.879459469331962</v>
      </c>
      <c r="AB45" s="108">
        <v>22.366210822939781</v>
      </c>
      <c r="AC45" s="134">
        <f t="shared" si="36"/>
        <v>9069.3611412882983</v>
      </c>
      <c r="AD45" s="135">
        <f t="shared" si="37"/>
        <v>20.706689568370351</v>
      </c>
      <c r="AE45" s="177">
        <f t="shared" si="17"/>
        <v>5.2966144559999977</v>
      </c>
      <c r="AF45" s="52">
        <f t="shared" si="38"/>
        <v>95.227514728573908</v>
      </c>
      <c r="AG45" s="108">
        <v>38.257926514230661</v>
      </c>
      <c r="AH45" s="129">
        <f t="shared" si="39"/>
        <v>9298.6406961806078</v>
      </c>
      <c r="AI45" s="135">
        <f t="shared" si="40"/>
        <v>36.314699766170861</v>
      </c>
      <c r="AJ45" s="177">
        <f t="shared" si="18"/>
        <v>5.296614456000011</v>
      </c>
      <c r="AK45" s="52">
        <f t="shared" si="41"/>
        <v>114.83804862052554</v>
      </c>
      <c r="AL45" s="108">
        <v>3.6575655998143013</v>
      </c>
      <c r="AM45" s="55">
        <f t="shared" si="42"/>
        <v>11213.542172306334</v>
      </c>
      <c r="AN45" s="135">
        <f t="shared" si="43"/>
        <v>4.1867449720159655</v>
      </c>
      <c r="AO45" s="177">
        <f t="shared" si="19"/>
        <v>5.2966144560000128</v>
      </c>
      <c r="AP45" s="52">
        <f t="shared" si="44"/>
        <v>112.79194722494607</v>
      </c>
      <c r="AQ45" s="108">
        <v>3.0777563403378014</v>
      </c>
      <c r="AR45" s="137">
        <f t="shared" si="45"/>
        <v>11013.747378126554</v>
      </c>
      <c r="AS45" s="135">
        <f t="shared" si="46"/>
        <v>3.4602773353069436</v>
      </c>
      <c r="AT45" s="177">
        <f t="shared" si="20"/>
        <v>5.2966144559999977</v>
      </c>
      <c r="AU45" s="52">
        <f t="shared" si="47"/>
        <v>118.84437736408127</v>
      </c>
      <c r="AV45" s="108">
        <v>13.024118367948004</v>
      </c>
      <c r="AW45" s="55">
        <f t="shared" si="48"/>
        <v>11604.746454002527</v>
      </c>
      <c r="AX45" s="135">
        <f t="shared" si="49"/>
        <v>15.428565672420158</v>
      </c>
      <c r="AY45" s="177">
        <f t="shared" si="21"/>
        <v>5.2966144560000217</v>
      </c>
      <c r="AZ45" s="52">
        <f t="shared" si="50"/>
        <v>94.510593602779764</v>
      </c>
      <c r="BA45" s="108">
        <v>13.3538334052999</v>
      </c>
      <c r="BB45" s="55">
        <f t="shared" si="51"/>
        <v>9228.6358034218047</v>
      </c>
      <c r="BC45" s="135">
        <f t="shared" si="52"/>
        <v>12.58012695747477</v>
      </c>
      <c r="BD45" s="177">
        <f t="shared" si="22"/>
        <v>5.2966144560000057</v>
      </c>
      <c r="BE45" s="52">
        <f t="shared" si="53"/>
        <v>230.84819147994133</v>
      </c>
      <c r="BF45" s="108">
        <v>0.31898245097329581</v>
      </c>
      <c r="BG45" s="55">
        <f t="shared" si="54"/>
        <v>22541.535333075073</v>
      </c>
      <c r="BH45" s="93">
        <f t="shared" si="55"/>
        <v>0.73399287882760011</v>
      </c>
      <c r="BI45" s="177">
        <f t="shared" si="23"/>
        <v>5.2966144559999977</v>
      </c>
      <c r="BJ45" s="148">
        <v>100.32321027234393</v>
      </c>
      <c r="BK45" s="148">
        <f t="shared" si="12"/>
        <v>100.00000000000003</v>
      </c>
    </row>
    <row r="46" spans="1:63" ht="18.75">
      <c r="A46" s="69">
        <f t="shared" si="56"/>
        <v>11</v>
      </c>
      <c r="B46" s="8">
        <f t="shared" si="58"/>
        <v>2026</v>
      </c>
      <c r="C46" s="55">
        <f>'P Matrix'!C26</f>
        <v>10281.853801827803</v>
      </c>
      <c r="D46" s="73">
        <f>'P Matrix'!D26</f>
        <v>0.12417220768267892</v>
      </c>
      <c r="E46" s="177">
        <f t="shared" si="13"/>
        <v>5.2966144559999968</v>
      </c>
      <c r="F46" s="79"/>
      <c r="G46" s="52">
        <f t="shared" si="57"/>
        <v>120.14635157363347</v>
      </c>
      <c r="H46" s="108">
        <v>1.2208313633854555</v>
      </c>
      <c r="I46" s="125">
        <f t="shared" si="24"/>
        <v>12353.27221703103</v>
      </c>
      <c r="J46" s="127">
        <f t="shared" si="25"/>
        <v>1.4618162527593315</v>
      </c>
      <c r="K46" s="177">
        <f t="shared" si="1"/>
        <v>5.2966144559999728</v>
      </c>
      <c r="L46" s="52">
        <f>IF($G$6-$A46&gt;=0,L45*(1+($G$6-$A46)/$G$6*($I$4/100)),L45)</f>
        <v>107.63468781341611</v>
      </c>
      <c r="M46" s="108">
        <v>0.41214197486552789</v>
      </c>
      <c r="N46" s="129">
        <f t="shared" si="27"/>
        <v>11066.841241029213</v>
      </c>
      <c r="O46" s="127">
        <f t="shared" si="28"/>
        <v>0.44210520120445979</v>
      </c>
      <c r="P46" s="177">
        <f t="shared" si="14"/>
        <v>5.296614456000003</v>
      </c>
      <c r="Q46" s="52">
        <f t="shared" si="29"/>
        <v>110.91423022214221</v>
      </c>
      <c r="R46" s="108">
        <v>2.3572540700567095</v>
      </c>
      <c r="S46" s="130">
        <f t="shared" si="30"/>
        <v>11404.03899686337</v>
      </c>
      <c r="T46" s="127">
        <f t="shared" si="31"/>
        <v>2.6056746307947076</v>
      </c>
      <c r="U46" s="177">
        <f t="shared" si="15"/>
        <v>5.2966144559999879</v>
      </c>
      <c r="V46" s="52">
        <f t="shared" si="32"/>
        <v>106.58324557822601</v>
      </c>
      <c r="W46" s="108">
        <f>'CANSIM population ratio'!R15</f>
        <v>1.8980808788401606</v>
      </c>
      <c r="X46" s="133">
        <f t="shared" si="33"/>
        <v>10958.733487596295</v>
      </c>
      <c r="Y46" s="127">
        <f t="shared" si="34"/>
        <v>2.0161840557177957</v>
      </c>
      <c r="Z46" s="177">
        <f t="shared" si="16"/>
        <v>5.2966144559999933</v>
      </c>
      <c r="AA46" s="52">
        <f t="shared" si="35"/>
        <v>92.879459469331962</v>
      </c>
      <c r="AB46" s="108">
        <v>22.300470064630794</v>
      </c>
      <c r="AC46" s="134">
        <f t="shared" si="36"/>
        <v>9549.7302345646222</v>
      </c>
      <c r="AD46" s="135">
        <f t="shared" si="37"/>
        <v>20.642401347734722</v>
      </c>
      <c r="AE46" s="177">
        <f t="shared" si="17"/>
        <v>5.2966144560000137</v>
      </c>
      <c r="AF46" s="52">
        <f t="shared" si="38"/>
        <v>95.227514728573908</v>
      </c>
      <c r="AG46" s="108">
        <v>38.244547473062255</v>
      </c>
      <c r="AH46" s="129">
        <f t="shared" si="39"/>
        <v>9791.1538435060083</v>
      </c>
      <c r="AI46" s="135">
        <f t="shared" si="40"/>
        <v>36.295977549289816</v>
      </c>
      <c r="AJ46" s="177">
        <f t="shared" si="18"/>
        <v>5.2966144559999933</v>
      </c>
      <c r="AK46" s="52">
        <f t="shared" si="41"/>
        <v>114.83804862052554</v>
      </c>
      <c r="AL46" s="108">
        <v>3.6637317537445515</v>
      </c>
      <c r="AM46" s="55">
        <f t="shared" si="42"/>
        <v>11807.480268034367</v>
      </c>
      <c r="AN46" s="135">
        <f t="shared" si="43"/>
        <v>4.1931074709475897</v>
      </c>
      <c r="AO46" s="177">
        <f t="shared" si="19"/>
        <v>5.2966144559999995</v>
      </c>
      <c r="AP46" s="52">
        <f t="shared" si="44"/>
        <v>112.79194722494607</v>
      </c>
      <c r="AQ46" s="108">
        <v>3.0723760913098692</v>
      </c>
      <c r="AR46" s="137">
        <f t="shared" si="45"/>
        <v>11597.103113903728</v>
      </c>
      <c r="AS46" s="135">
        <f t="shared" si="46"/>
        <v>3.4536553198179831</v>
      </c>
      <c r="AT46" s="177">
        <f t="shared" si="20"/>
        <v>5.2966144560000119</v>
      </c>
      <c r="AU46" s="52">
        <f t="shared" si="47"/>
        <v>118.84437736408127</v>
      </c>
      <c r="AV46" s="108">
        <v>13.13581872684022</v>
      </c>
      <c r="AW46" s="55">
        <f t="shared" si="48"/>
        <v>12219.405132267369</v>
      </c>
      <c r="AX46" s="135">
        <f t="shared" si="49"/>
        <v>15.558305939443596</v>
      </c>
      <c r="AY46" s="177">
        <f t="shared" si="21"/>
        <v>5.2966144559999799</v>
      </c>
      <c r="AZ46" s="52">
        <f t="shared" si="50"/>
        <v>94.510593602779764</v>
      </c>
      <c r="BA46" s="108">
        <v>13.376668061100977</v>
      </c>
      <c r="BB46" s="55">
        <f t="shared" si="51"/>
        <v>9717.4410614774351</v>
      </c>
      <c r="BC46" s="135">
        <f t="shared" si="52"/>
        <v>12.599547905776605</v>
      </c>
      <c r="BD46" s="177">
        <f t="shared" si="22"/>
        <v>5.2966144559999933</v>
      </c>
      <c r="BE46" s="52">
        <f t="shared" si="53"/>
        <v>230.84819147994133</v>
      </c>
      <c r="BF46" s="108">
        <v>0.31783200944584844</v>
      </c>
      <c r="BG46" s="55">
        <f t="shared" si="54"/>
        <v>23735.473552131076</v>
      </c>
      <c r="BH46" s="93">
        <f t="shared" si="55"/>
        <v>0.73122432651339708</v>
      </c>
      <c r="BI46" s="177">
        <f t="shared" si="23"/>
        <v>5.2966144560000021</v>
      </c>
      <c r="BJ46" s="148">
        <v>100.33985729776659</v>
      </c>
      <c r="BK46" s="148">
        <f t="shared" si="12"/>
        <v>100.00000000000001</v>
      </c>
    </row>
    <row r="47" spans="1:63" ht="18.75">
      <c r="A47" s="69">
        <f t="shared" si="56"/>
        <v>12</v>
      </c>
      <c r="B47" s="8">
        <f t="shared" si="58"/>
        <v>2027</v>
      </c>
      <c r="C47" s="55">
        <f>'P Matrix'!C27</f>
        <v>10826.4439566402</v>
      </c>
      <c r="D47" s="73">
        <f>'P Matrix'!D27</f>
        <v>0.12566227417487108</v>
      </c>
      <c r="E47" s="177">
        <f t="shared" si="13"/>
        <v>5.2966144559999959</v>
      </c>
      <c r="F47" s="79"/>
      <c r="G47" s="52">
        <f t="shared" si="57"/>
        <v>120.14635157363347</v>
      </c>
      <c r="H47" s="108">
        <v>1.2031005620198341</v>
      </c>
      <c r="I47" s="125">
        <f t="shared" si="24"/>
        <v>13007.577419067327</v>
      </c>
      <c r="J47" s="127">
        <f t="shared" si="25"/>
        <v>1.4403259067022167</v>
      </c>
      <c r="K47" s="177">
        <f t="shared" si="1"/>
        <v>5.2966144560000021</v>
      </c>
      <c r="L47" s="52">
        <f t="shared" ref="L47:L70" si="59">IF($G$6-$A47&gt;0,L46*(1+($G$6-$A47)/$G$6*($I$4/100)),L46)</f>
        <v>107.63468781341611</v>
      </c>
      <c r="M47" s="108">
        <v>0.41224609053700023</v>
      </c>
      <c r="N47" s="129">
        <f t="shared" si="27"/>
        <v>11653.009154024134</v>
      </c>
      <c r="O47" s="127">
        <f t="shared" si="28"/>
        <v>0.44213719999425605</v>
      </c>
      <c r="P47" s="177">
        <f t="shared" si="14"/>
        <v>5.2966144559999782</v>
      </c>
      <c r="Q47" s="52">
        <f t="shared" si="29"/>
        <v>110.91423022214221</v>
      </c>
      <c r="R47" s="108">
        <v>2.3367159283148493</v>
      </c>
      <c r="S47" s="130">
        <f t="shared" si="30"/>
        <v>12008.066974939113</v>
      </c>
      <c r="T47" s="127">
        <f t="shared" si="31"/>
        <v>2.5825066211244665</v>
      </c>
      <c r="U47" s="177">
        <f t="shared" si="15"/>
        <v>5.2966144560000012</v>
      </c>
      <c r="V47" s="52">
        <f t="shared" si="32"/>
        <v>106.58324557822601</v>
      </c>
      <c r="W47" s="108">
        <f>'CANSIM population ratio'!R16</f>
        <v>1.8815019605628547</v>
      </c>
      <c r="X47" s="133">
        <f t="shared" si="33"/>
        <v>11539.175349694833</v>
      </c>
      <c r="Y47" s="127">
        <f t="shared" si="34"/>
        <v>1.9982134198601469</v>
      </c>
      <c r="Z47" s="177">
        <f t="shared" si="16"/>
        <v>5.2966144559999968</v>
      </c>
      <c r="AA47" s="52">
        <f t="shared" si="35"/>
        <v>92.879459469331962</v>
      </c>
      <c r="AB47" s="108">
        <v>22.233789447580417</v>
      </c>
      <c r="AC47" s="134">
        <f t="shared" si="36"/>
        <v>10055.542626677574</v>
      </c>
      <c r="AD47" s="135">
        <f t="shared" si="37"/>
        <v>20.576969941154967</v>
      </c>
      <c r="AE47" s="177">
        <f t="shared" si="17"/>
        <v>5.2966144559999933</v>
      </c>
      <c r="AF47" s="52">
        <f t="shared" si="38"/>
        <v>95.227514728573908</v>
      </c>
      <c r="AG47" s="108">
        <v>38.230607369359241</v>
      </c>
      <c r="AH47" s="129">
        <f t="shared" si="39"/>
        <v>10309.753513390346</v>
      </c>
      <c r="AI47" s="135">
        <f t="shared" si="40"/>
        <v>36.276209650204024</v>
      </c>
      <c r="AJ47" s="177">
        <f t="shared" si="18"/>
        <v>5.2966144559999844</v>
      </c>
      <c r="AK47" s="52">
        <f t="shared" si="41"/>
        <v>114.83804862052554</v>
      </c>
      <c r="AL47" s="108">
        <v>3.6699477756143795</v>
      </c>
      <c r="AM47" s="55">
        <f t="shared" si="42"/>
        <v>12432.876974800422</v>
      </c>
      <c r="AN47" s="135">
        <f t="shared" si="43"/>
        <v>4.1994647831720542</v>
      </c>
      <c r="AO47" s="177">
        <f t="shared" si="19"/>
        <v>5.2966144559999861</v>
      </c>
      <c r="AP47" s="52">
        <f t="shared" si="44"/>
        <v>112.79194722494607</v>
      </c>
      <c r="AQ47" s="108">
        <v>3.0671698409697483</v>
      </c>
      <c r="AR47" s="137">
        <f t="shared" si="45"/>
        <v>12211.356953911976</v>
      </c>
      <c r="AS47" s="135">
        <f t="shared" si="46"/>
        <v>3.4471816940530116</v>
      </c>
      <c r="AT47" s="177">
        <f t="shared" si="20"/>
        <v>5.296614455999979</v>
      </c>
      <c r="AU47" s="52">
        <f t="shared" si="47"/>
        <v>118.84437736408127</v>
      </c>
      <c r="AV47" s="108">
        <v>13.248346964380858</v>
      </c>
      <c r="AW47" s="55">
        <f t="shared" si="48"/>
        <v>12866.619910940251</v>
      </c>
      <c r="AX47" s="135">
        <f t="shared" si="49"/>
        <v>15.688758880120401</v>
      </c>
      <c r="AY47" s="177">
        <f t="shared" si="21"/>
        <v>5.2966144560000208</v>
      </c>
      <c r="AZ47" s="52">
        <f t="shared" si="50"/>
        <v>94.510593602779764</v>
      </c>
      <c r="BA47" s="108">
        <v>13.399839422904581</v>
      </c>
      <c r="BB47" s="55">
        <f t="shared" si="51"/>
        <v>10232.136449492929</v>
      </c>
      <c r="BC47" s="135">
        <f t="shared" si="52"/>
        <v>12.619098787420707</v>
      </c>
      <c r="BD47" s="177">
        <f t="shared" si="22"/>
        <v>5.2966144560000057</v>
      </c>
      <c r="BE47" s="52">
        <f t="shared" si="53"/>
        <v>230.84819147994133</v>
      </c>
      <c r="BF47" s="108">
        <v>0.31698016848318483</v>
      </c>
      <c r="BG47" s="55">
        <f t="shared" si="54"/>
        <v>24992.650075493308</v>
      </c>
      <c r="BH47" s="93">
        <f t="shared" si="55"/>
        <v>0.7291331161937592</v>
      </c>
      <c r="BI47" s="177">
        <f t="shared" si="23"/>
        <v>5.2966144560000021</v>
      </c>
      <c r="BJ47" s="148">
        <v>100.35794151188306</v>
      </c>
      <c r="BK47" s="148">
        <f t="shared" si="12"/>
        <v>100.00000000000003</v>
      </c>
    </row>
    <row r="48" spans="1:63" ht="18.75">
      <c r="A48" s="69">
        <f t="shared" si="56"/>
        <v>13</v>
      </c>
      <c r="B48" s="8">
        <f t="shared" si="58"/>
        <v>2028</v>
      </c>
      <c r="C48" s="55">
        <f>'P Matrix'!C28</f>
        <v>11399.878952318344</v>
      </c>
      <c r="D48" s="73">
        <f>'P Matrix'!D28</f>
        <v>0.12717022146496956</v>
      </c>
      <c r="E48" s="177">
        <f t="shared" si="13"/>
        <v>5.296614456000011</v>
      </c>
      <c r="F48" s="79"/>
      <c r="G48" s="52">
        <f t="shared" si="57"/>
        <v>120.14635157363347</v>
      </c>
      <c r="H48" s="108">
        <v>1.1855464182711044</v>
      </c>
      <c r="I48" s="125">
        <f t="shared" si="24"/>
        <v>13696.538645021043</v>
      </c>
      <c r="J48" s="127">
        <f t="shared" si="25"/>
        <v>1.4190619087539023</v>
      </c>
      <c r="K48" s="177">
        <f t="shared" si="1"/>
        <v>5.296614456000027</v>
      </c>
      <c r="L48" s="52">
        <f t="shared" si="59"/>
        <v>107.63468781341611</v>
      </c>
      <c r="M48" s="108">
        <v>0.41190856652895774</v>
      </c>
      <c r="N48" s="129">
        <f t="shared" si="27"/>
        <v>12270.22412143518</v>
      </c>
      <c r="O48" s="127">
        <f t="shared" si="28"/>
        <v>0.44169783665023282</v>
      </c>
      <c r="P48" s="177">
        <f t="shared" si="14"/>
        <v>5.2966144560000039</v>
      </c>
      <c r="Q48" s="52">
        <f t="shared" si="29"/>
        <v>110.91423022214221</v>
      </c>
      <c r="R48" s="108">
        <v>2.3157981915971626</v>
      </c>
      <c r="S48" s="130">
        <f t="shared" si="30"/>
        <v>12644.087986219902</v>
      </c>
      <c r="T48" s="127">
        <f t="shared" si="31"/>
        <v>2.5589404087769076</v>
      </c>
      <c r="U48" s="177">
        <f t="shared" si="15"/>
        <v>5.2966144560000172</v>
      </c>
      <c r="V48" s="52">
        <f t="shared" si="32"/>
        <v>106.58324557822601</v>
      </c>
      <c r="W48" s="108">
        <f>'CANSIM population ratio'!R17</f>
        <v>1.8646718372437445</v>
      </c>
      <c r="X48" s="133">
        <f t="shared" si="33"/>
        <v>12150.36097936996</v>
      </c>
      <c r="Y48" s="127">
        <f t="shared" si="34"/>
        <v>1.9799924988517756</v>
      </c>
      <c r="Z48" s="177">
        <f t="shared" si="16"/>
        <v>5.2966144560000137</v>
      </c>
      <c r="AA48" s="52">
        <f t="shared" si="35"/>
        <v>92.879459469331962</v>
      </c>
      <c r="AB48" s="108">
        <v>22.166332138124559</v>
      </c>
      <c r="AC48" s="134">
        <f t="shared" si="36"/>
        <v>10588.145951071421</v>
      </c>
      <c r="AD48" s="135">
        <f t="shared" si="37"/>
        <v>20.510946799441989</v>
      </c>
      <c r="AE48" s="177">
        <f t="shared" si="17"/>
        <v>5.2966144560000084</v>
      </c>
      <c r="AF48" s="52">
        <f t="shared" si="38"/>
        <v>95.227514728573908</v>
      </c>
      <c r="AG48" s="108">
        <v>38.216150908098832</v>
      </c>
      <c r="AH48" s="129">
        <f t="shared" si="39"/>
        <v>10855.821408358546</v>
      </c>
      <c r="AI48" s="135">
        <f t="shared" si="40"/>
        <v>36.256141729254566</v>
      </c>
      <c r="AJ48" s="177">
        <f t="shared" si="18"/>
        <v>5.2966144559999959</v>
      </c>
      <c r="AK48" s="52">
        <f t="shared" si="41"/>
        <v>114.83804862052554</v>
      </c>
      <c r="AL48" s="108">
        <v>3.6762413282407045</v>
      </c>
      <c r="AM48" s="55">
        <f t="shared" si="42"/>
        <v>13091.398533944397</v>
      </c>
      <c r="AN48" s="135">
        <f t="shared" si="43"/>
        <v>4.2059297034357197</v>
      </c>
      <c r="AO48" s="177">
        <f t="shared" si="19"/>
        <v>5.2966144560000075</v>
      </c>
      <c r="AP48" s="52">
        <f t="shared" si="44"/>
        <v>112.79194722494607</v>
      </c>
      <c r="AQ48" s="108">
        <v>3.0621541039831626</v>
      </c>
      <c r="AR48" s="137">
        <f t="shared" si="45"/>
        <v>12858.145451606642</v>
      </c>
      <c r="AS48" s="135">
        <f t="shared" si="46"/>
        <v>3.4409418216843761</v>
      </c>
      <c r="AT48" s="177">
        <f t="shared" si="20"/>
        <v>5.2966144560000261</v>
      </c>
      <c r="AU48" s="52">
        <f t="shared" si="47"/>
        <v>118.84437736408127</v>
      </c>
      <c r="AV48" s="108">
        <v>13.361573388416867</v>
      </c>
      <c r="AW48" s="55">
        <f t="shared" si="48"/>
        <v>13548.115161141688</v>
      </c>
      <c r="AX48" s="135">
        <f t="shared" si="49"/>
        <v>15.820071193458913</v>
      </c>
      <c r="AY48" s="177">
        <f t="shared" si="21"/>
        <v>5.2966144560000075</v>
      </c>
      <c r="AZ48" s="52">
        <f t="shared" si="50"/>
        <v>94.510593602779764</v>
      </c>
      <c r="BA48" s="108">
        <v>13.423444929456698</v>
      </c>
      <c r="BB48" s="55">
        <f t="shared" si="51"/>
        <v>10774.093267834418</v>
      </c>
      <c r="BC48" s="135">
        <f t="shared" si="52"/>
        <v>12.639115099957946</v>
      </c>
      <c r="BD48" s="177">
        <f t="shared" si="22"/>
        <v>5.2966144560000084</v>
      </c>
      <c r="BE48" s="52">
        <f t="shared" si="53"/>
        <v>230.84819147994133</v>
      </c>
      <c r="BF48" s="108">
        <v>0.31617819003819464</v>
      </c>
      <c r="BG48" s="55">
        <f t="shared" si="54"/>
        <v>26316.414392329381</v>
      </c>
      <c r="BH48" s="93">
        <f t="shared" si="55"/>
        <v>0.72716099973369153</v>
      </c>
      <c r="BI48" s="177">
        <f t="shared" si="23"/>
        <v>5.2966144560000012</v>
      </c>
      <c r="BJ48" s="148">
        <v>100.37551984010319</v>
      </c>
      <c r="BK48" s="148">
        <f t="shared" si="12"/>
        <v>100.00000000000003</v>
      </c>
    </row>
    <row r="49" spans="1:63" ht="18.75">
      <c r="A49" s="69">
        <f t="shared" si="56"/>
        <v>14</v>
      </c>
      <c r="B49" s="8">
        <f t="shared" si="58"/>
        <v>2029</v>
      </c>
      <c r="C49" s="55">
        <f>'P Matrix'!C29</f>
        <v>12003.686588873339</v>
      </c>
      <c r="D49" s="73">
        <f>'P Matrix'!D29</f>
        <v>0.1286962641225492</v>
      </c>
      <c r="E49" s="177">
        <f t="shared" si="13"/>
        <v>5.2966144560000021</v>
      </c>
      <c r="F49" s="79"/>
      <c r="G49" s="52">
        <f t="shared" si="57"/>
        <v>120.14635157363347</v>
      </c>
      <c r="H49" s="108">
        <v>1.168164437332921</v>
      </c>
      <c r="I49" s="125">
        <f t="shared" si="24"/>
        <v>14421.991490864852</v>
      </c>
      <c r="J49" s="127">
        <f t="shared" si="25"/>
        <v>1.3980061898035954</v>
      </c>
      <c r="K49" s="177">
        <f t="shared" si="1"/>
        <v>5.2966144559999844</v>
      </c>
      <c r="L49" s="52">
        <f t="shared" si="59"/>
        <v>107.63468781341611</v>
      </c>
      <c r="M49" s="108">
        <v>0.41186679106461771</v>
      </c>
      <c r="N49" s="129">
        <f t="shared" si="27"/>
        <v>12920.130586034717</v>
      </c>
      <c r="O49" s="127">
        <f t="shared" si="28"/>
        <v>0.44157406474427424</v>
      </c>
      <c r="P49" s="177">
        <f t="shared" si="14"/>
        <v>5.2966144560000163</v>
      </c>
      <c r="Q49" s="52">
        <f t="shared" si="29"/>
        <v>110.91423022214221</v>
      </c>
      <c r="R49" s="108">
        <v>2.2949971720413997</v>
      </c>
      <c r="S49" s="130">
        <f t="shared" si="30"/>
        <v>13313.796578327385</v>
      </c>
      <c r="T49" s="127">
        <f t="shared" si="31"/>
        <v>2.535501958324871</v>
      </c>
      <c r="U49" s="177">
        <f t="shared" si="15"/>
        <v>5.2966144560000039</v>
      </c>
      <c r="V49" s="52">
        <f t="shared" si="32"/>
        <v>106.58324557822601</v>
      </c>
      <c r="W49" s="108">
        <f>'CANSIM population ratio'!R18</f>
        <v>1.8480830307981613</v>
      </c>
      <c r="X49" s="133">
        <f t="shared" si="33"/>
        <v>12793.918755459452</v>
      </c>
      <c r="Y49" s="127">
        <f t="shared" si="34"/>
        <v>1.9620268501559222</v>
      </c>
      <c r="Z49" s="177">
        <f t="shared" si="16"/>
        <v>5.2966144559999968</v>
      </c>
      <c r="AA49" s="52">
        <f t="shared" si="35"/>
        <v>92.879459469331962</v>
      </c>
      <c r="AB49" s="108">
        <v>22.098200258141866</v>
      </c>
      <c r="AC49" s="134">
        <f t="shared" si="36"/>
        <v>11148.959220138251</v>
      </c>
      <c r="AD49" s="135">
        <f t="shared" si="37"/>
        <v>20.444246579219097</v>
      </c>
      <c r="AE49" s="177">
        <f t="shared" si="17"/>
        <v>5.2966144560000217</v>
      </c>
      <c r="AF49" s="52">
        <f t="shared" si="38"/>
        <v>95.227514728573908</v>
      </c>
      <c r="AG49" s="108">
        <v>38.200644871243291</v>
      </c>
      <c r="AH49" s="129">
        <f t="shared" si="39"/>
        <v>11430.81241439121</v>
      </c>
      <c r="AI49" s="135">
        <f t="shared" si="40"/>
        <v>36.234950360167637</v>
      </c>
      <c r="AJ49" s="177">
        <f t="shared" si="18"/>
        <v>5.2966144560000208</v>
      </c>
      <c r="AK49" s="52">
        <f t="shared" si="41"/>
        <v>114.83804862052554</v>
      </c>
      <c r="AL49" s="108">
        <v>3.682872239114777</v>
      </c>
      <c r="AM49" s="55">
        <f t="shared" si="42"/>
        <v>13784.799441185869</v>
      </c>
      <c r="AN49" s="135">
        <f t="shared" si="43"/>
        <v>4.2127625740904859</v>
      </c>
      <c r="AO49" s="177">
        <f t="shared" si="19"/>
        <v>5.2966144560000075</v>
      </c>
      <c r="AP49" s="52">
        <f t="shared" si="44"/>
        <v>112.79194722494607</v>
      </c>
      <c r="AQ49" s="108">
        <v>3.0570957590289227</v>
      </c>
      <c r="AR49" s="137">
        <f t="shared" si="45"/>
        <v>13539.191842369944</v>
      </c>
      <c r="AS49" s="135">
        <f t="shared" si="46"/>
        <v>3.4346434769267478</v>
      </c>
      <c r="AT49" s="177">
        <f t="shared" si="20"/>
        <v>5.2966144559999853</v>
      </c>
      <c r="AU49" s="52">
        <f t="shared" si="47"/>
        <v>118.84437736408127</v>
      </c>
      <c r="AV49" s="108">
        <v>13.476068702474583</v>
      </c>
      <c r="AW49" s="55">
        <f t="shared" si="48"/>
        <v>14265.706587282244</v>
      </c>
      <c r="AX49" s="135">
        <f t="shared" si="49"/>
        <v>15.952780229259176</v>
      </c>
      <c r="AY49" s="177">
        <f t="shared" si="21"/>
        <v>5.2966144559999826</v>
      </c>
      <c r="AZ49" s="52">
        <f t="shared" si="50"/>
        <v>94.510593602779764</v>
      </c>
      <c r="BA49" s="108">
        <v>13.447305704741785</v>
      </c>
      <c r="BB49" s="55">
        <f t="shared" si="51"/>
        <v>11344.755449361459</v>
      </c>
      <c r="BC49" s="135">
        <f t="shared" si="52"/>
        <v>12.659317583043491</v>
      </c>
      <c r="BD49" s="177">
        <f t="shared" si="22"/>
        <v>5.296614456000003</v>
      </c>
      <c r="BE49" s="52">
        <f t="shared" si="53"/>
        <v>230.84819147994133</v>
      </c>
      <c r="BF49" s="108">
        <v>0.31494273988098409</v>
      </c>
      <c r="BG49" s="55">
        <f t="shared" si="54"/>
        <v>27710.293401334366</v>
      </c>
      <c r="BH49" s="93">
        <f t="shared" si="55"/>
        <v>0.7241901342647199</v>
      </c>
      <c r="BI49" s="177">
        <f t="shared" si="23"/>
        <v>5.2966144560000066</v>
      </c>
      <c r="BJ49" s="148">
        <v>100.3934719368693</v>
      </c>
      <c r="BK49" s="148">
        <f t="shared" si="12"/>
        <v>100.00000000000001</v>
      </c>
    </row>
    <row r="50" spans="1:63" ht="18.75">
      <c r="A50" s="69">
        <f t="shared" si="56"/>
        <v>15</v>
      </c>
      <c r="B50" s="67">
        <f t="shared" si="58"/>
        <v>2030</v>
      </c>
      <c r="C50" s="55">
        <f>'P Matrix'!C30</f>
        <v>12639.475587992538</v>
      </c>
      <c r="D50" s="73">
        <f>'P Matrix'!D30</f>
        <v>0.13024061929201977</v>
      </c>
      <c r="E50" s="177">
        <f t="shared" si="13"/>
        <v>5.2966144560000012</v>
      </c>
      <c r="F50" s="79"/>
      <c r="G50" s="52">
        <f t="shared" si="57"/>
        <v>120.14635157363347</v>
      </c>
      <c r="H50" s="108">
        <v>1.150704647676162</v>
      </c>
      <c r="I50" s="125">
        <f t="shared" si="24"/>
        <v>15185.868777013091</v>
      </c>
      <c r="J50" s="127">
        <f t="shared" si="25"/>
        <v>1.3768603473778283</v>
      </c>
      <c r="K50" s="177">
        <f t="shared" si="1"/>
        <v>5.2966144560000119</v>
      </c>
      <c r="L50" s="52">
        <f t="shared" si="59"/>
        <v>107.63468781341611</v>
      </c>
      <c r="M50" s="108">
        <v>0.41163418290854575</v>
      </c>
      <c r="N50" s="129">
        <f t="shared" si="27"/>
        <v>13604.460090388708</v>
      </c>
      <c r="O50" s="127">
        <f t="shared" si="28"/>
        <v>0.44124431804071468</v>
      </c>
      <c r="P50" s="177">
        <f t="shared" si="14"/>
        <v>5.2966144559999897</v>
      </c>
      <c r="Q50" s="52">
        <f t="shared" si="29"/>
        <v>110.91423022214221</v>
      </c>
      <c r="R50" s="108">
        <v>2.2740629685157421</v>
      </c>
      <c r="S50" s="130">
        <f t="shared" si="30"/>
        <v>14018.977052537506</v>
      </c>
      <c r="T50" s="127">
        <f t="shared" si="31"/>
        <v>2.5119164711505335</v>
      </c>
      <c r="U50" s="177">
        <f t="shared" si="15"/>
        <v>5.2966144559999968</v>
      </c>
      <c r="V50" s="52">
        <f t="shared" si="32"/>
        <v>106.58324557822601</v>
      </c>
      <c r="W50" s="108">
        <f>'CANSIM population ratio'!R19</f>
        <v>1.8312443778110945</v>
      </c>
      <c r="X50" s="133">
        <f t="shared" si="33"/>
        <v>13471.563305750013</v>
      </c>
      <c r="Y50" s="127">
        <f t="shared" si="34"/>
        <v>1.9437959969632572</v>
      </c>
      <c r="Z50" s="177">
        <f t="shared" si="16"/>
        <v>5.2966144560000012</v>
      </c>
      <c r="AA50" s="52">
        <f t="shared" si="35"/>
        <v>92.879459469331962</v>
      </c>
      <c r="AB50" s="108">
        <v>22.030104947526237</v>
      </c>
      <c r="AC50" s="134">
        <f t="shared" si="36"/>
        <v>11739.476605885637</v>
      </c>
      <c r="AD50" s="135">
        <f t="shared" si="37"/>
        <v>20.377536679160091</v>
      </c>
      <c r="AE50" s="177">
        <f t="shared" si="17"/>
        <v>5.2966144559999835</v>
      </c>
      <c r="AF50" s="52">
        <f t="shared" si="38"/>
        <v>95.227514728573908</v>
      </c>
      <c r="AG50" s="108">
        <v>38.184107946026984</v>
      </c>
      <c r="AH50" s="129">
        <f t="shared" si="39"/>
        <v>12036.258477170097</v>
      </c>
      <c r="AI50" s="135">
        <f t="shared" si="40"/>
        <v>36.212669203705921</v>
      </c>
      <c r="AJ50" s="177">
        <f t="shared" si="18"/>
        <v>5.2966144559999933</v>
      </c>
      <c r="AK50" s="52">
        <f t="shared" si="41"/>
        <v>114.83804862052554</v>
      </c>
      <c r="AL50" s="108">
        <v>3.6895952023988001</v>
      </c>
      <c r="AM50" s="55">
        <f t="shared" si="42"/>
        <v>14514.927121118328</v>
      </c>
      <c r="AN50" s="135">
        <f t="shared" si="43"/>
        <v>4.2196843317682582</v>
      </c>
      <c r="AO50" s="177">
        <f t="shared" si="19"/>
        <v>5.2966144560000057</v>
      </c>
      <c r="AP50" s="52">
        <f t="shared" si="44"/>
        <v>112.79194722494607</v>
      </c>
      <c r="AQ50" s="108">
        <v>3.0519940029985007</v>
      </c>
      <c r="AR50" s="137">
        <f t="shared" si="45"/>
        <v>14256.310634718486</v>
      </c>
      <c r="AS50" s="135">
        <f t="shared" si="46"/>
        <v>3.4282872887992601</v>
      </c>
      <c r="AT50" s="177">
        <f t="shared" si="20"/>
        <v>5.2966144560000155</v>
      </c>
      <c r="AU50" s="52">
        <f t="shared" si="47"/>
        <v>118.84437736408127</v>
      </c>
      <c r="AV50" s="108">
        <v>13.59160419790105</v>
      </c>
      <c r="AW50" s="55">
        <f t="shared" si="48"/>
        <v>15021.306064634782</v>
      </c>
      <c r="AX50" s="135">
        <f t="shared" si="49"/>
        <v>16.086619771180068</v>
      </c>
      <c r="AY50" s="177">
        <f t="shared" si="21"/>
        <v>5.2966144560000181</v>
      </c>
      <c r="AZ50" s="52">
        <f t="shared" si="50"/>
        <v>94.510593602779764</v>
      </c>
      <c r="BA50" s="108">
        <v>13.471184407796102</v>
      </c>
      <c r="BB50" s="55">
        <f t="shared" si="51"/>
        <v>11945.643406490186</v>
      </c>
      <c r="BC50" s="135">
        <f t="shared" si="52"/>
        <v>12.679487805599905</v>
      </c>
      <c r="BD50" s="177">
        <f t="shared" si="22"/>
        <v>5.2966144560000021</v>
      </c>
      <c r="BE50" s="52">
        <f t="shared" si="53"/>
        <v>230.84819147994133</v>
      </c>
      <c r="BF50" s="108">
        <v>0.31400299850074964</v>
      </c>
      <c r="BG50" s="55">
        <f t="shared" si="54"/>
        <v>29178.000807429453</v>
      </c>
      <c r="BH50" s="93">
        <f t="shared" si="55"/>
        <v>0.72189778625416023</v>
      </c>
      <c r="BI50" s="177">
        <f t="shared" si="23"/>
        <v>5.2966144559999897</v>
      </c>
      <c r="BJ50" s="148">
        <v>100.41175593473299</v>
      </c>
      <c r="BK50" s="148">
        <f t="shared" si="12"/>
        <v>100</v>
      </c>
    </row>
    <row r="51" spans="1:63" ht="18.75">
      <c r="A51" s="69">
        <f t="shared" si="56"/>
        <v>16</v>
      </c>
      <c r="B51" s="8">
        <f t="shared" si="58"/>
        <v>2031</v>
      </c>
      <c r="C51" s="55">
        <f>'P Matrix'!C31</f>
        <v>13292.979144162968</v>
      </c>
      <c r="D51" s="73">
        <f>'P Matrix'!D31</f>
        <v>0.13164544147865012</v>
      </c>
      <c r="E51" s="177">
        <f t="shared" si="13"/>
        <v>5.1703375794424273</v>
      </c>
      <c r="F51" s="79"/>
      <c r="G51" s="52">
        <f t="shared" si="57"/>
        <v>120.14635157363347</v>
      </c>
      <c r="H51" s="108">
        <v>1.1333927015224607</v>
      </c>
      <c r="I51" s="125">
        <f t="shared" si="24"/>
        <v>15971.029457155813</v>
      </c>
      <c r="J51" s="127">
        <f t="shared" si="25"/>
        <v>1.3558895867951692</v>
      </c>
      <c r="K51" s="177">
        <f t="shared" si="1"/>
        <v>5.17033757944243</v>
      </c>
      <c r="L51" s="52">
        <f t="shared" si="59"/>
        <v>107.63468781341611</v>
      </c>
      <c r="M51" s="108">
        <v>0.41145012357790173</v>
      </c>
      <c r="N51" s="129">
        <f t="shared" si="27"/>
        <v>14307.856602922322</v>
      </c>
      <c r="O51" s="127">
        <f t="shared" si="28"/>
        <v>0.44096363809775663</v>
      </c>
      <c r="P51" s="177">
        <f t="shared" si="14"/>
        <v>5.1703375794424264</v>
      </c>
      <c r="Q51" s="52">
        <f t="shared" si="29"/>
        <v>110.91423022214221</v>
      </c>
      <c r="R51" s="108">
        <v>2.2532132635519</v>
      </c>
      <c r="S51" s="130">
        <f t="shared" si="30"/>
        <v>14743.805491338262</v>
      </c>
      <c r="T51" s="127">
        <f t="shared" si="31"/>
        <v>2.48841548276893</v>
      </c>
      <c r="U51" s="177">
        <f t="shared" si="15"/>
        <v>5.1703375794424193</v>
      </c>
      <c r="V51" s="52">
        <f t="shared" si="32"/>
        <v>106.58324557822601</v>
      </c>
      <c r="W51" s="108">
        <f>'CANSIM population ratio'!R20</f>
        <v>1.8146188609879563</v>
      </c>
      <c r="X51" s="133">
        <f t="shared" si="33"/>
        <v>14168.088605885583</v>
      </c>
      <c r="Y51" s="127">
        <f t="shared" si="34"/>
        <v>1.9257845040549428</v>
      </c>
      <c r="Z51" s="177">
        <f t="shared" si="16"/>
        <v>5.1703375794424344</v>
      </c>
      <c r="AA51" s="52">
        <f t="shared" si="35"/>
        <v>92.879459469331962</v>
      </c>
      <c r="AB51" s="108">
        <v>21.961864669101715</v>
      </c>
      <c r="AC51" s="134">
        <f t="shared" si="36"/>
        <v>12346.447176469595</v>
      </c>
      <c r="AD51" s="135">
        <f t="shared" si="37"/>
        <v>20.310574910185579</v>
      </c>
      <c r="AE51" s="177">
        <f t="shared" si="17"/>
        <v>5.170337579442438</v>
      </c>
      <c r="AF51" s="52">
        <f t="shared" si="38"/>
        <v>95.227514728573908</v>
      </c>
      <c r="AG51" s="108">
        <v>38.166046792927247</v>
      </c>
      <c r="AH51" s="129">
        <f t="shared" si="39"/>
        <v>12658.573672374047</v>
      </c>
      <c r="AI51" s="135">
        <f t="shared" si="40"/>
        <v>36.188697719565383</v>
      </c>
      <c r="AJ51" s="177">
        <f t="shared" si="18"/>
        <v>5.170337579442422</v>
      </c>
      <c r="AK51" s="52">
        <f t="shared" si="41"/>
        <v>114.83804862052554</v>
      </c>
      <c r="AL51" s="108">
        <v>3.6963840963098065</v>
      </c>
      <c r="AM51" s="55">
        <f t="shared" si="42"/>
        <v>15265.39785269019</v>
      </c>
      <c r="AN51" s="135">
        <f t="shared" si="43"/>
        <v>4.2266493892836223</v>
      </c>
      <c r="AO51" s="177">
        <f t="shared" si="19"/>
        <v>5.1703375794424318</v>
      </c>
      <c r="AP51" s="52">
        <f t="shared" si="44"/>
        <v>112.79194722494607</v>
      </c>
      <c r="AQ51" s="108">
        <v>3.0470643700384303</v>
      </c>
      <c r="AR51" s="137">
        <f t="shared" si="45"/>
        <v>14993.410020907382</v>
      </c>
      <c r="AS51" s="135">
        <f t="shared" si="46"/>
        <v>3.4221027841136178</v>
      </c>
      <c r="AT51" s="177">
        <f t="shared" si="20"/>
        <v>5.1703375794424229</v>
      </c>
      <c r="AU51" s="52">
        <f t="shared" si="47"/>
        <v>118.84437736408127</v>
      </c>
      <c r="AV51" s="108">
        <v>13.708337103372081</v>
      </c>
      <c r="AW51" s="55">
        <f t="shared" si="48"/>
        <v>15797.958297017656</v>
      </c>
      <c r="AX51" s="135">
        <f t="shared" si="49"/>
        <v>16.221714056226961</v>
      </c>
      <c r="AY51" s="177">
        <f t="shared" si="21"/>
        <v>5.1703375794424105</v>
      </c>
      <c r="AZ51" s="52">
        <f t="shared" si="50"/>
        <v>94.510593602779764</v>
      </c>
      <c r="BA51" s="108">
        <v>13.494992594850205</v>
      </c>
      <c r="BB51" s="55">
        <f t="shared" si="51"/>
        <v>12563.273496642134</v>
      </c>
      <c r="BC51" s="135">
        <f t="shared" si="52"/>
        <v>12.699495480142915</v>
      </c>
      <c r="BD51" s="177">
        <f t="shared" si="22"/>
        <v>5.170337579442422</v>
      </c>
      <c r="BE51" s="52">
        <f t="shared" si="53"/>
        <v>230.84819147994133</v>
      </c>
      <c r="BF51" s="108">
        <v>0.31311163918109991</v>
      </c>
      <c r="BG51" s="55">
        <f t="shared" si="54"/>
        <v>30686.601948105996</v>
      </c>
      <c r="BH51" s="93">
        <f t="shared" si="55"/>
        <v>0.71971244876510976</v>
      </c>
      <c r="BI51" s="177">
        <f t="shared" si="23"/>
        <v>5.170337579442438</v>
      </c>
      <c r="BJ51" s="148">
        <v>100.43074252821081</v>
      </c>
      <c r="BK51" s="148">
        <f t="shared" si="12"/>
        <v>99.999999999999986</v>
      </c>
    </row>
    <row r="52" spans="1:63" ht="18.75">
      <c r="A52" s="69">
        <f t="shared" si="56"/>
        <v>17</v>
      </c>
      <c r="B52" s="8">
        <f t="shared" si="58"/>
        <v>2032</v>
      </c>
      <c r="C52" s="55">
        <f>'P Matrix'!C32</f>
        <v>13962.260696999108</v>
      </c>
      <c r="D52" s="73">
        <f>'P Matrix'!D32</f>
        <v>0.13289399259372398</v>
      </c>
      <c r="E52" s="177">
        <f t="shared" si="13"/>
        <v>5.034849942798763</v>
      </c>
      <c r="F52" s="79"/>
      <c r="G52" s="52">
        <f t="shared" si="57"/>
        <v>120.14635157363347</v>
      </c>
      <c r="H52" s="108">
        <v>1.1159806730396469</v>
      </c>
      <c r="I52" s="125">
        <f t="shared" si="24"/>
        <v>16775.146824643794</v>
      </c>
      <c r="J52" s="127">
        <f t="shared" si="25"/>
        <v>1.3348189023471584</v>
      </c>
      <c r="K52" s="177">
        <f t="shared" si="1"/>
        <v>5.0348499427987505</v>
      </c>
      <c r="L52" s="52">
        <f t="shared" si="59"/>
        <v>107.63468781341611</v>
      </c>
      <c r="M52" s="108">
        <v>0.41107612590890613</v>
      </c>
      <c r="N52" s="129">
        <f t="shared" si="27"/>
        <v>15028.235712910286</v>
      </c>
      <c r="O52" s="127">
        <f t="shared" si="28"/>
        <v>0.44048345226305713</v>
      </c>
      <c r="P52" s="177">
        <f t="shared" si="14"/>
        <v>5.034849942798763</v>
      </c>
      <c r="Q52" s="52">
        <f t="shared" si="29"/>
        <v>110.91423022214221</v>
      </c>
      <c r="R52" s="108">
        <v>2.2321977325806786</v>
      </c>
      <c r="S52" s="130">
        <f t="shared" si="30"/>
        <v>15486.133973685268</v>
      </c>
      <c r="T52" s="127">
        <f t="shared" si="31"/>
        <v>2.4647621685503949</v>
      </c>
      <c r="U52" s="177">
        <f t="shared" si="15"/>
        <v>5.0348499427987656</v>
      </c>
      <c r="V52" s="52">
        <f t="shared" si="32"/>
        <v>106.58324557822601</v>
      </c>
      <c r="W52" s="108">
        <f>'CANSIM population ratio'!R21</f>
        <v>1.7977193430346354</v>
      </c>
      <c r="X52" s="133">
        <f t="shared" si="33"/>
        <v>14881.430606954691</v>
      </c>
      <c r="Y52" s="127">
        <f t="shared" si="34"/>
        <v>1.9075060301249409</v>
      </c>
      <c r="Z52" s="177">
        <f t="shared" si="16"/>
        <v>5.0348499427987603</v>
      </c>
      <c r="AA52" s="52">
        <f t="shared" si="35"/>
        <v>92.879459469331962</v>
      </c>
      <c r="AB52" s="108">
        <v>21.89364498529676</v>
      </c>
      <c r="AC52" s="134">
        <f t="shared" si="36"/>
        <v>12968.072265071753</v>
      </c>
      <c r="AD52" s="135">
        <f t="shared" si="37"/>
        <v>20.243837296658601</v>
      </c>
      <c r="AE52" s="177">
        <f t="shared" si="17"/>
        <v>5.0348499427987488</v>
      </c>
      <c r="AF52" s="52">
        <f t="shared" si="38"/>
        <v>95.227514728573908</v>
      </c>
      <c r="AG52" s="108">
        <v>38.146635274539278</v>
      </c>
      <c r="AH52" s="129">
        <f t="shared" si="39"/>
        <v>13295.913861676712</v>
      </c>
      <c r="AI52" s="135">
        <f t="shared" si="40"/>
        <v>36.163776330375825</v>
      </c>
      <c r="AJ52" s="177">
        <f t="shared" si="18"/>
        <v>5.0348499427987772</v>
      </c>
      <c r="AK52" s="52">
        <f t="shared" si="41"/>
        <v>114.83804862052554</v>
      </c>
      <c r="AL52" s="108">
        <v>3.7032309307009332</v>
      </c>
      <c r="AM52" s="55">
        <f t="shared" si="42"/>
        <v>16033.987727744365</v>
      </c>
      <c r="AN52" s="135">
        <f t="shared" si="43"/>
        <v>4.2337156561016389</v>
      </c>
      <c r="AO52" s="177">
        <f t="shared" si="19"/>
        <v>5.0348499427987568</v>
      </c>
      <c r="AP52" s="52">
        <f t="shared" si="44"/>
        <v>112.79194722494607</v>
      </c>
      <c r="AQ52" s="108">
        <v>3.0422942728278448</v>
      </c>
      <c r="AR52" s="137">
        <f t="shared" si="45"/>
        <v>15748.305716768622</v>
      </c>
      <c r="AS52" s="135">
        <f t="shared" si="46"/>
        <v>3.4161300961774224</v>
      </c>
      <c r="AT52" s="177">
        <f t="shared" si="20"/>
        <v>5.0348499427987665</v>
      </c>
      <c r="AU52" s="52">
        <f t="shared" si="47"/>
        <v>118.84437736408127</v>
      </c>
      <c r="AV52" s="108">
        <v>13.826482852523192</v>
      </c>
      <c r="AW52" s="55">
        <f t="shared" si="48"/>
        <v>16593.361791298423</v>
      </c>
      <c r="AX52" s="135">
        <f t="shared" si="49"/>
        <v>16.358574130678008</v>
      </c>
      <c r="AY52" s="177">
        <f t="shared" si="21"/>
        <v>5.0348499427987674</v>
      </c>
      <c r="AZ52" s="52">
        <f t="shared" si="50"/>
        <v>94.510593602779764</v>
      </c>
      <c r="BA52" s="108">
        <v>13.518471241218242</v>
      </c>
      <c r="BB52" s="55">
        <f t="shared" si="51"/>
        <v>13195.815465101472</v>
      </c>
      <c r="BC52" s="135">
        <f t="shared" si="52"/>
        <v>12.719298503417001</v>
      </c>
      <c r="BD52" s="177">
        <f t="shared" si="22"/>
        <v>5.0348499427987576</v>
      </c>
      <c r="BE52" s="52">
        <f t="shared" si="53"/>
        <v>230.84819147994133</v>
      </c>
      <c r="BF52" s="108">
        <v>0.31203018182849684</v>
      </c>
      <c r="BG52" s="55">
        <f t="shared" si="54"/>
        <v>32231.626308737093</v>
      </c>
      <c r="BH52" s="93">
        <f t="shared" si="55"/>
        <v>0.71709743330596198</v>
      </c>
      <c r="BI52" s="177">
        <f t="shared" si="23"/>
        <v>5.0348499427987594</v>
      </c>
      <c r="BJ52" s="148">
        <v>100.44883695955474</v>
      </c>
      <c r="BK52" s="148">
        <f t="shared" si="12"/>
        <v>100.00000000000001</v>
      </c>
    </row>
    <row r="53" spans="1:63" ht="18.75">
      <c r="A53" s="69">
        <f t="shared" si="56"/>
        <v>18</v>
      </c>
      <c r="B53" s="8">
        <f t="shared" si="58"/>
        <v>2033</v>
      </c>
      <c r="C53" s="55">
        <f>'P Matrix'!C33</f>
        <v>14646.845590941457</v>
      </c>
      <c r="D53" s="73">
        <f>'P Matrix'!D33</f>
        <v>0.13398612112237615</v>
      </c>
      <c r="E53" s="177">
        <f t="shared" si="13"/>
        <v>4.9031092370985849</v>
      </c>
      <c r="F53" s="79"/>
      <c r="G53" s="52">
        <f t="shared" si="57"/>
        <v>120.14635157363347</v>
      </c>
      <c r="H53" s="108">
        <v>1.0989243122334544</v>
      </c>
      <c r="I53" s="125">
        <f t="shared" si="24"/>
        <v>17597.650598139757</v>
      </c>
      <c r="J53" s="127">
        <f t="shared" si="25"/>
        <v>1.3141557243064321</v>
      </c>
      <c r="K53" s="177">
        <f t="shared" si="1"/>
        <v>4.9031092370986</v>
      </c>
      <c r="L53" s="52">
        <f t="shared" si="59"/>
        <v>107.63468781341611</v>
      </c>
      <c r="M53" s="108">
        <v>0.41098173231968788</v>
      </c>
      <c r="N53" s="129">
        <f t="shared" si="27"/>
        <v>15765.086526322941</v>
      </c>
      <c r="O53" s="127">
        <f t="shared" si="28"/>
        <v>0.44029447525707566</v>
      </c>
      <c r="P53" s="177">
        <f t="shared" si="14"/>
        <v>4.9031092370986009</v>
      </c>
      <c r="Q53" s="52">
        <f t="shared" si="29"/>
        <v>110.91423022214221</v>
      </c>
      <c r="R53" s="108">
        <v>2.2109925290984922</v>
      </c>
      <c r="S53" s="130">
        <f t="shared" si="30"/>
        <v>16245.436039018494</v>
      </c>
      <c r="T53" s="127">
        <f t="shared" si="31"/>
        <v>2.4408607659049184</v>
      </c>
      <c r="U53" s="177">
        <f t="shared" si="15"/>
        <v>4.9031092370985938</v>
      </c>
      <c r="V53" s="52">
        <f t="shared" si="32"/>
        <v>106.58324557822601</v>
      </c>
      <c r="W53" s="108">
        <f>'CANSIM population ratio'!R22</f>
        <v>1.7809990775795499</v>
      </c>
      <c r="X53" s="133">
        <f t="shared" si="33"/>
        <v>15611.083405656704</v>
      </c>
      <c r="Y53" s="127">
        <f t="shared" si="34"/>
        <v>1.8893877598604778</v>
      </c>
      <c r="Z53" s="177">
        <f t="shared" si="16"/>
        <v>4.9031092370985929</v>
      </c>
      <c r="AA53" s="52">
        <f t="shared" si="35"/>
        <v>92.879459469331962</v>
      </c>
      <c r="AB53" s="108">
        <v>21.826157778492348</v>
      </c>
      <c r="AC53" s="134">
        <f t="shared" si="36"/>
        <v>13603.911014174106</v>
      </c>
      <c r="AD53" s="135">
        <f t="shared" si="37"/>
        <v>20.177410598966553</v>
      </c>
      <c r="AE53" s="177">
        <f t="shared" si="17"/>
        <v>4.9031092370985876</v>
      </c>
      <c r="AF53" s="52">
        <f t="shared" si="38"/>
        <v>95.227514728573908</v>
      </c>
      <c r="AG53" s="108">
        <v>38.125538371986586</v>
      </c>
      <c r="AH53" s="129">
        <f t="shared" si="39"/>
        <v>13947.827042385254</v>
      </c>
      <c r="AI53" s="135">
        <f t="shared" si="40"/>
        <v>36.136567454871248</v>
      </c>
      <c r="AJ53" s="177">
        <f t="shared" si="18"/>
        <v>4.9031092370985805</v>
      </c>
      <c r="AK53" s="52">
        <f t="shared" si="41"/>
        <v>114.83804862052554</v>
      </c>
      <c r="AL53" s="108">
        <v>3.710336507429826</v>
      </c>
      <c r="AM53" s="55">
        <f t="shared" si="42"/>
        <v>16820.151661098655</v>
      </c>
      <c r="AN53" s="135">
        <f t="shared" si="43"/>
        <v>4.2409930997214467</v>
      </c>
      <c r="AO53" s="177">
        <f t="shared" si="19"/>
        <v>4.9031092370986</v>
      </c>
      <c r="AP53" s="52">
        <f t="shared" si="44"/>
        <v>112.79194722494607</v>
      </c>
      <c r="AQ53" s="108">
        <v>3.0376502453920051</v>
      </c>
      <c r="AR53" s="137">
        <f t="shared" si="45"/>
        <v>16520.462349054029</v>
      </c>
      <c r="AS53" s="135">
        <f t="shared" si="46"/>
        <v>3.4102351327232179</v>
      </c>
      <c r="AT53" s="177">
        <f t="shared" si="20"/>
        <v>4.9031092370985849</v>
      </c>
      <c r="AU53" s="52">
        <f t="shared" si="47"/>
        <v>118.84437736408127</v>
      </c>
      <c r="AV53" s="108">
        <v>13.946152239275394</v>
      </c>
      <c r="AW53" s="55">
        <f t="shared" si="48"/>
        <v>17406.952446032767</v>
      </c>
      <c r="AX53" s="135">
        <f t="shared" si="49"/>
        <v>16.49686815784791</v>
      </c>
      <c r="AY53" s="177">
        <f t="shared" si="21"/>
        <v>4.9031092370986062</v>
      </c>
      <c r="AZ53" s="52">
        <f t="shared" si="50"/>
        <v>94.510593602779764</v>
      </c>
      <c r="BA53" s="108">
        <v>13.541742459271497</v>
      </c>
      <c r="BB53" s="55">
        <f t="shared" si="51"/>
        <v>13842.820712081348</v>
      </c>
      <c r="BC53" s="135">
        <f t="shared" si="52"/>
        <v>12.738652865038132</v>
      </c>
      <c r="BD53" s="177">
        <f t="shared" si="22"/>
        <v>4.9031092370985982</v>
      </c>
      <c r="BE53" s="52">
        <f t="shared" si="53"/>
        <v>230.84819147994133</v>
      </c>
      <c r="BF53" s="108">
        <v>0.31099417208657137</v>
      </c>
      <c r="BG53" s="55">
        <f t="shared" si="54"/>
        <v>33811.978155547877</v>
      </c>
      <c r="BH53" s="93">
        <f t="shared" si="55"/>
        <v>0.71457396550257946</v>
      </c>
      <c r="BI53" s="177">
        <f t="shared" si="23"/>
        <v>4.903109237098576</v>
      </c>
      <c r="BJ53" s="148">
        <v>100.46887467624582</v>
      </c>
      <c r="BK53" s="148">
        <f t="shared" si="12"/>
        <v>100</v>
      </c>
    </row>
    <row r="54" spans="1:63" ht="18.75">
      <c r="A54" s="69">
        <f t="shared" si="56"/>
        <v>19</v>
      </c>
      <c r="B54" s="8">
        <f t="shared" si="58"/>
        <v>2034</v>
      </c>
      <c r="C54" s="55">
        <f>'P Matrix'!C34</f>
        <v>15346.183595871411</v>
      </c>
      <c r="D54" s="73">
        <f>'P Matrix'!D34</f>
        <v>0.13492182460501806</v>
      </c>
      <c r="E54" s="177">
        <f t="shared" si="13"/>
        <v>4.7746663306293691</v>
      </c>
      <c r="F54" s="79"/>
      <c r="G54" s="52">
        <f t="shared" si="57"/>
        <v>120.14635157363347</v>
      </c>
      <c r="H54" s="108">
        <v>1.0817324501088492</v>
      </c>
      <c r="I54" s="125">
        <f t="shared" si="24"/>
        <v>18437.879696230932</v>
      </c>
      <c r="J54" s="127">
        <f t="shared" si="25"/>
        <v>1.2933428456602847</v>
      </c>
      <c r="K54" s="177">
        <f t="shared" si="1"/>
        <v>4.7746663306293584</v>
      </c>
      <c r="L54" s="52">
        <f t="shared" si="59"/>
        <v>107.63468781341611</v>
      </c>
      <c r="M54" s="108">
        <v>0.41069006185989915</v>
      </c>
      <c r="N54" s="129">
        <f t="shared" si="27"/>
        <v>16517.816804689868</v>
      </c>
      <c r="O54" s="127">
        <f t="shared" si="28"/>
        <v>0.4398956515274588</v>
      </c>
      <c r="P54" s="177">
        <f t="shared" si="14"/>
        <v>4.774666330629362</v>
      </c>
      <c r="Q54" s="52">
        <f t="shared" si="29"/>
        <v>110.91423022214221</v>
      </c>
      <c r="R54" s="108">
        <v>2.1898031391451491</v>
      </c>
      <c r="S54" s="130">
        <f t="shared" si="30"/>
        <v>17021.101403837438</v>
      </c>
      <c r="T54" s="127">
        <f t="shared" si="31"/>
        <v>2.4169939490855841</v>
      </c>
      <c r="U54" s="177">
        <f t="shared" si="15"/>
        <v>4.7746663306293602</v>
      </c>
      <c r="V54" s="52">
        <f t="shared" si="32"/>
        <v>106.58324557822601</v>
      </c>
      <c r="W54" s="108">
        <f>'CANSIM population ratio'!R23</f>
        <v>1.7641958446183752</v>
      </c>
      <c r="X54" s="133">
        <f t="shared" si="33"/>
        <v>16356.460548873061</v>
      </c>
      <c r="Y54" s="127">
        <f t="shared" si="34"/>
        <v>1.8711945995934498</v>
      </c>
      <c r="Z54" s="177">
        <f t="shared" si="16"/>
        <v>4.7746663306293584</v>
      </c>
      <c r="AA54" s="52">
        <f t="shared" si="35"/>
        <v>92.879459469331962</v>
      </c>
      <c r="AB54" s="108">
        <v>21.7588815804808</v>
      </c>
      <c r="AC54" s="134">
        <f t="shared" si="36"/>
        <v>14253.452373016658</v>
      </c>
      <c r="AD54" s="135">
        <f t="shared" si="37"/>
        <v>20.111268658420496</v>
      </c>
      <c r="AE54" s="177">
        <f t="shared" si="17"/>
        <v>4.774666330629378</v>
      </c>
      <c r="AF54" s="52">
        <f t="shared" si="38"/>
        <v>95.227514728573908</v>
      </c>
      <c r="AG54" s="108">
        <v>38.102574621125598</v>
      </c>
      <c r="AH54" s="129">
        <f t="shared" si="39"/>
        <v>14613.789244032441</v>
      </c>
      <c r="AI54" s="135">
        <f t="shared" si="40"/>
        <v>36.107713859486616</v>
      </c>
      <c r="AJ54" s="177">
        <f t="shared" si="18"/>
        <v>4.7746663306293753</v>
      </c>
      <c r="AK54" s="52">
        <f t="shared" si="41"/>
        <v>114.83804862052554</v>
      </c>
      <c r="AL54" s="108">
        <v>3.7174209969373062</v>
      </c>
      <c r="AM54" s="55">
        <f t="shared" si="42"/>
        <v>17623.257779221927</v>
      </c>
      <c r="AN54" s="135">
        <f t="shared" si="43"/>
        <v>4.2482569004643578</v>
      </c>
      <c r="AO54" s="177">
        <f t="shared" si="19"/>
        <v>4.7746663306293611</v>
      </c>
      <c r="AP54" s="52">
        <f t="shared" si="44"/>
        <v>112.79194722494607</v>
      </c>
      <c r="AQ54" s="108">
        <v>3.0330929483444202</v>
      </c>
      <c r="AR54" s="137">
        <f t="shared" si="45"/>
        <v>17309.259302498613</v>
      </c>
      <c r="AS54" s="135">
        <f t="shared" si="46"/>
        <v>3.4044505737158937</v>
      </c>
      <c r="AT54" s="177">
        <f t="shared" si="20"/>
        <v>4.7746663306293655</v>
      </c>
      <c r="AU54" s="52">
        <f t="shared" si="47"/>
        <v>118.84437736408127</v>
      </c>
      <c r="AV54" s="108">
        <v>14.066950404863016</v>
      </c>
      <c r="AW54" s="55">
        <f t="shared" si="48"/>
        <v>18238.076343662156</v>
      </c>
      <c r="AX54" s="135">
        <f t="shared" si="49"/>
        <v>16.636494306005858</v>
      </c>
      <c r="AY54" s="177">
        <f t="shared" si="21"/>
        <v>4.7746663306293566</v>
      </c>
      <c r="AZ54" s="52">
        <f t="shared" si="50"/>
        <v>94.510593602779764</v>
      </c>
      <c r="BA54" s="108">
        <v>13.564659211158089</v>
      </c>
      <c r="BB54" s="55">
        <f t="shared" si="51"/>
        <v>14503.769211830482</v>
      </c>
      <c r="BC54" s="135">
        <f t="shared" si="52"/>
        <v>12.757706243777349</v>
      </c>
      <c r="BD54" s="177">
        <f t="shared" si="22"/>
        <v>4.7746663306293531</v>
      </c>
      <c r="BE54" s="52">
        <f t="shared" si="53"/>
        <v>230.84819147994133</v>
      </c>
      <c r="BF54" s="108">
        <v>0.31023182311891373</v>
      </c>
      <c r="BG54" s="55">
        <f t="shared" si="54"/>
        <v>35426.387292260581</v>
      </c>
      <c r="BH54" s="93">
        <f t="shared" si="55"/>
        <v>0.7126824122626404</v>
      </c>
      <c r="BI54" s="177">
        <f t="shared" si="23"/>
        <v>4.7746663306293753</v>
      </c>
      <c r="BJ54" s="148">
        <v>100.48859642706311</v>
      </c>
      <c r="BK54" s="148">
        <f t="shared" si="12"/>
        <v>99.999999999999986</v>
      </c>
    </row>
    <row r="55" spans="1:63" ht="18.75">
      <c r="A55" s="69">
        <f t="shared" si="56"/>
        <v>20</v>
      </c>
      <c r="B55" s="8">
        <f t="shared" si="58"/>
        <v>2035</v>
      </c>
      <c r="C55" s="55">
        <f>'P Matrix'!C35</f>
        <v>16059.638535506458</v>
      </c>
      <c r="D55" s="73">
        <f>'P Matrix'!D35</f>
        <v>0.13570119962109803</v>
      </c>
      <c r="E55" s="177">
        <f t="shared" si="13"/>
        <v>4.6490707945589005</v>
      </c>
      <c r="F55" s="79"/>
      <c r="G55" s="52">
        <f t="shared" si="57"/>
        <v>120.14635157363347</v>
      </c>
      <c r="H55" s="108">
        <v>1.0646301573448833</v>
      </c>
      <c r="I55" s="125">
        <f t="shared" si="24"/>
        <v>19295.069776324308</v>
      </c>
      <c r="J55" s="127">
        <f t="shared" si="25"/>
        <v>1.2726436721498693</v>
      </c>
      <c r="K55" s="177">
        <f t="shared" si="1"/>
        <v>4.6490707945588943</v>
      </c>
      <c r="L55" s="52">
        <f t="shared" si="59"/>
        <v>107.63468781341611</v>
      </c>
      <c r="M55" s="108">
        <v>0.41020322653079649</v>
      </c>
      <c r="N55" s="129">
        <f t="shared" si="27"/>
        <v>17285.741801655447</v>
      </c>
      <c r="O55" s="127">
        <f t="shared" si="28"/>
        <v>0.43928745254773377</v>
      </c>
      <c r="P55" s="177">
        <f t="shared" si="14"/>
        <v>4.649070794558904</v>
      </c>
      <c r="Q55" s="52">
        <f t="shared" si="29"/>
        <v>110.91423022214221</v>
      </c>
      <c r="R55" s="108">
        <v>2.168613897370486</v>
      </c>
      <c r="S55" s="130">
        <f t="shared" si="30"/>
        <v>17812.4244581155</v>
      </c>
      <c r="T55" s="127">
        <f t="shared" si="31"/>
        <v>2.3931337798608934</v>
      </c>
      <c r="U55" s="177">
        <f t="shared" si="15"/>
        <v>4.649070794558904</v>
      </c>
      <c r="V55" s="52">
        <f t="shared" si="32"/>
        <v>106.58324557822601</v>
      </c>
      <c r="W55" s="108">
        <f>'CANSIM population ratio'!R24</f>
        <v>1.7472990710239569</v>
      </c>
      <c r="X55" s="133">
        <f t="shared" si="33"/>
        <v>17116.883979274266</v>
      </c>
      <c r="Y55" s="127">
        <f t="shared" si="34"/>
        <v>1.8529071530444658</v>
      </c>
      <c r="Z55" s="177">
        <f t="shared" si="16"/>
        <v>4.6490707945588907</v>
      </c>
      <c r="AA55" s="52">
        <f t="shared" si="35"/>
        <v>92.879459469331962</v>
      </c>
      <c r="AB55" s="108">
        <v>21.692389248601216</v>
      </c>
      <c r="AC55" s="134">
        <f t="shared" si="36"/>
        <v>14916.105464506938</v>
      </c>
      <c r="AD55" s="135">
        <f t="shared" si="37"/>
        <v>20.045852900496353</v>
      </c>
      <c r="AE55" s="177">
        <f t="shared" si="17"/>
        <v>4.6490707945588978</v>
      </c>
      <c r="AF55" s="52">
        <f t="shared" si="38"/>
        <v>95.227514728573908</v>
      </c>
      <c r="AG55" s="108">
        <v>38.077832126875954</v>
      </c>
      <c r="AH55" s="129">
        <f t="shared" si="39"/>
        <v>15293.194651755144</v>
      </c>
      <c r="AI55" s="135">
        <f t="shared" si="40"/>
        <v>36.07714285060996</v>
      </c>
      <c r="AJ55" s="177">
        <f t="shared" si="18"/>
        <v>4.6490707945589058</v>
      </c>
      <c r="AK55" s="52">
        <f t="shared" si="41"/>
        <v>114.83804862052554</v>
      </c>
      <c r="AL55" s="108">
        <v>3.7247008548987113</v>
      </c>
      <c r="AM55" s="55">
        <f t="shared" si="42"/>
        <v>18442.575509685561</v>
      </c>
      <c r="AN55" s="135">
        <f t="shared" si="43"/>
        <v>4.2557359477501127</v>
      </c>
      <c r="AO55" s="177">
        <f t="shared" si="19"/>
        <v>4.6490707945588872</v>
      </c>
      <c r="AP55" s="52">
        <f t="shared" si="44"/>
        <v>112.79194722494607</v>
      </c>
      <c r="AQ55" s="108">
        <v>3.0286054247756269</v>
      </c>
      <c r="AR55" s="137">
        <f t="shared" si="45"/>
        <v>18113.979021485546</v>
      </c>
      <c r="AS55" s="135">
        <f t="shared" si="46"/>
        <v>3.398742492299867</v>
      </c>
      <c r="AT55" s="177">
        <f t="shared" si="20"/>
        <v>4.6490707945589023</v>
      </c>
      <c r="AU55" s="52">
        <f t="shared" si="47"/>
        <v>118.84437736408127</v>
      </c>
      <c r="AV55" s="108">
        <v>14.189281473027748</v>
      </c>
      <c r="AW55" s="55">
        <f t="shared" si="48"/>
        <v>19085.977424444711</v>
      </c>
      <c r="AX55" s="135">
        <f t="shared" si="49"/>
        <v>16.777858007450412</v>
      </c>
      <c r="AY55" s="177">
        <f t="shared" si="21"/>
        <v>4.6490707945589076</v>
      </c>
      <c r="AZ55" s="52">
        <f t="shared" si="50"/>
        <v>94.510593602779764</v>
      </c>
      <c r="BA55" s="108">
        <v>13.587171658012737</v>
      </c>
      <c r="BB55" s="55">
        <f t="shared" si="51"/>
        <v>15178.059710367921</v>
      </c>
      <c r="BC55" s="135">
        <f t="shared" si="52"/>
        <v>12.776356579151571</v>
      </c>
      <c r="BD55" s="177">
        <f t="shared" si="22"/>
        <v>4.6490707945589165</v>
      </c>
      <c r="BE55" s="52">
        <f t="shared" si="53"/>
        <v>230.84819147994133</v>
      </c>
      <c r="BF55" s="108">
        <v>0.3092728615378918</v>
      </c>
      <c r="BG55" s="55">
        <f t="shared" si="54"/>
        <v>37073.385117432394</v>
      </c>
      <c r="BH55" s="93">
        <f t="shared" si="55"/>
        <v>0.71033916463876623</v>
      </c>
      <c r="BI55" s="177">
        <f t="shared" si="23"/>
        <v>4.6490707945589023</v>
      </c>
      <c r="BJ55" s="148">
        <v>100.50843922727486</v>
      </c>
      <c r="BK55" s="148">
        <f t="shared" si="12"/>
        <v>100</v>
      </c>
    </row>
    <row r="56" spans="1:63" ht="18.75">
      <c r="A56" s="69">
        <f t="shared" si="56"/>
        <v>21</v>
      </c>
      <c r="B56" s="8">
        <f t="shared" si="58"/>
        <v>2036</v>
      </c>
      <c r="C56" s="55">
        <f>'P Matrix'!C36</f>
        <v>16786.47718882886</v>
      </c>
      <c r="D56" s="73">
        <f>'P Matrix'!D36</f>
        <v>0.13632439850625006</v>
      </c>
      <c r="E56" s="177">
        <f t="shared" si="13"/>
        <v>4.5258718103488151</v>
      </c>
      <c r="F56" s="79"/>
      <c r="G56" s="52">
        <f t="shared" si="57"/>
        <v>120.14635157363347</v>
      </c>
      <c r="H56" s="108">
        <v>1.0475947399523111</v>
      </c>
      <c r="I56" s="125">
        <f t="shared" si="24"/>
        <v>20168.339900118106</v>
      </c>
      <c r="J56" s="127">
        <f t="shared" si="25"/>
        <v>1.2520307779628777</v>
      </c>
      <c r="K56" s="177">
        <f t="shared" si="1"/>
        <v>4.5258718103488267</v>
      </c>
      <c r="L56" s="52">
        <f t="shared" si="59"/>
        <v>107.63468781341611</v>
      </c>
      <c r="M56" s="108">
        <v>0.40997836289178458</v>
      </c>
      <c r="N56" s="129">
        <f t="shared" si="27"/>
        <v>18068.07231706625</v>
      </c>
      <c r="O56" s="127">
        <f t="shared" si="28"/>
        <v>0.43895934684497007</v>
      </c>
      <c r="P56" s="177">
        <f t="shared" si="14"/>
        <v>4.5258718103487965</v>
      </c>
      <c r="Q56" s="52">
        <f t="shared" si="29"/>
        <v>110.91423022214221</v>
      </c>
      <c r="R56" s="108">
        <v>2.1473852669917979</v>
      </c>
      <c r="S56" s="130">
        <f t="shared" si="30"/>
        <v>18618.591955405027</v>
      </c>
      <c r="T56" s="127">
        <f t="shared" si="31"/>
        <v>2.3692361313659678</v>
      </c>
      <c r="U56" s="177">
        <f t="shared" si="15"/>
        <v>4.5258718103488151</v>
      </c>
      <c r="V56" s="52">
        <f t="shared" si="32"/>
        <v>106.58324557822601</v>
      </c>
      <c r="W56" s="108">
        <f>'CANSIM population ratio'!R25</f>
        <v>1.7302788450704871</v>
      </c>
      <c r="X56" s="133">
        <f t="shared" si="33"/>
        <v>17891.572206102355</v>
      </c>
      <c r="Y56" s="127">
        <f t="shared" si="34"/>
        <v>1.8344933737388094</v>
      </c>
      <c r="Z56" s="177">
        <f t="shared" si="16"/>
        <v>4.5258718103488338</v>
      </c>
      <c r="AA56" s="52">
        <f t="shared" si="35"/>
        <v>92.879459469331962</v>
      </c>
      <c r="AB56" s="108">
        <v>21.626301158194622</v>
      </c>
      <c r="AC56" s="134">
        <f t="shared" si="36"/>
        <v>15591.189276926954</v>
      </c>
      <c r="AD56" s="135">
        <f t="shared" si="37"/>
        <v>19.980807435150652</v>
      </c>
      <c r="AE56" s="177">
        <f t="shared" si="17"/>
        <v>4.5258718103487992</v>
      </c>
      <c r="AF56" s="52">
        <f t="shared" si="38"/>
        <v>95.227514728573908</v>
      </c>
      <c r="AG56" s="108">
        <v>38.051188661327522</v>
      </c>
      <c r="AH56" s="129">
        <f t="shared" si="39"/>
        <v>15985.345037400701</v>
      </c>
      <c r="AI56" s="135">
        <f t="shared" si="40"/>
        <v>36.044730831794105</v>
      </c>
      <c r="AJ56" s="177">
        <f t="shared" si="18"/>
        <v>4.5258718103488009</v>
      </c>
      <c r="AK56" s="52">
        <f t="shared" si="41"/>
        <v>114.83804862052554</v>
      </c>
      <c r="AL56" s="108">
        <v>3.73211374542712</v>
      </c>
      <c r="AM56" s="55">
        <f t="shared" si="42"/>
        <v>19277.262835780715</v>
      </c>
      <c r="AN56" s="135">
        <f t="shared" si="43"/>
        <v>4.2633578205119456</v>
      </c>
      <c r="AO56" s="177">
        <f t="shared" si="19"/>
        <v>4.5258718103488214</v>
      </c>
      <c r="AP56" s="52">
        <f t="shared" si="44"/>
        <v>112.79194722494607</v>
      </c>
      <c r="AQ56" s="108">
        <v>3.0241365276235284</v>
      </c>
      <c r="AR56" s="137">
        <f t="shared" si="45"/>
        <v>18933.794491751458</v>
      </c>
      <c r="AS56" s="135">
        <f t="shared" si="46"/>
        <v>3.3930526356115456</v>
      </c>
      <c r="AT56" s="177">
        <f t="shared" si="20"/>
        <v>4.5258718103488143</v>
      </c>
      <c r="AU56" s="52">
        <f t="shared" si="47"/>
        <v>118.84437736408127</v>
      </c>
      <c r="AV56" s="108">
        <v>14.313142531288731</v>
      </c>
      <c r="AW56" s="55">
        <f t="shared" si="48"/>
        <v>19949.784296427191</v>
      </c>
      <c r="AX56" s="135">
        <f t="shared" si="49"/>
        <v>16.920950082176329</v>
      </c>
      <c r="AY56" s="177">
        <f t="shared" si="21"/>
        <v>4.5258718103488071</v>
      </c>
      <c r="AZ56" s="52">
        <f t="shared" si="50"/>
        <v>94.510593602779764</v>
      </c>
      <c r="BA56" s="108">
        <v>13.609534123858074</v>
      </c>
      <c r="BB56" s="55">
        <f t="shared" si="51"/>
        <v>15864.999236157373</v>
      </c>
      <c r="BC56" s="135">
        <f t="shared" si="52"/>
        <v>12.794839968368869</v>
      </c>
      <c r="BD56" s="177">
        <f t="shared" si="22"/>
        <v>4.5258718103488107</v>
      </c>
      <c r="BE56" s="52">
        <f t="shared" si="53"/>
        <v>230.84819147994133</v>
      </c>
      <c r="BF56" s="108">
        <v>0.30811609998597383</v>
      </c>
      <c r="BG56" s="55">
        <f t="shared" si="54"/>
        <v>38751.279003604322</v>
      </c>
      <c r="BH56" s="93">
        <f t="shared" si="55"/>
        <v>0.70754159647393866</v>
      </c>
      <c r="BI56" s="177">
        <f t="shared" si="23"/>
        <v>4.5258718103488231</v>
      </c>
      <c r="BJ56" s="148">
        <v>100.52842801339771</v>
      </c>
      <c r="BK56" s="148">
        <f t="shared" si="12"/>
        <v>100.00000000000001</v>
      </c>
    </row>
    <row r="57" spans="1:63" ht="18.75">
      <c r="A57" s="69">
        <f t="shared" si="56"/>
        <v>22</v>
      </c>
      <c r="B57" s="8">
        <f t="shared" si="58"/>
        <v>2037</v>
      </c>
      <c r="C57" s="55">
        <f>'P Matrix'!C37</f>
        <v>17525.857513863095</v>
      </c>
      <c r="D57" s="73">
        <f>'P Matrix'!D37</f>
        <v>0.13679159288959086</v>
      </c>
      <c r="E57" s="177">
        <f t="shared" si="13"/>
        <v>4.4046187697218651</v>
      </c>
      <c r="F57" s="79"/>
      <c r="G57" s="52">
        <f t="shared" si="57"/>
        <v>120.14635157363347</v>
      </c>
      <c r="H57" s="108">
        <v>1.0475947399523111</v>
      </c>
      <c r="I57" s="125">
        <f t="shared" si="24"/>
        <v>21056.678384900013</v>
      </c>
      <c r="J57" s="127">
        <f t="shared" si="25"/>
        <v>1.2520307779628777</v>
      </c>
      <c r="K57" s="177">
        <f t="shared" si="1"/>
        <v>4.4046187697218695</v>
      </c>
      <c r="L57" s="52">
        <f t="shared" si="59"/>
        <v>107.63468781341611</v>
      </c>
      <c r="M57" s="108">
        <v>0.40997836289178458</v>
      </c>
      <c r="N57" s="129">
        <f t="shared" si="27"/>
        <v>18863.90202167067</v>
      </c>
      <c r="O57" s="127">
        <f t="shared" si="28"/>
        <v>0.43895934684497001</v>
      </c>
      <c r="P57" s="177">
        <f t="shared" si="14"/>
        <v>4.4046187697218677</v>
      </c>
      <c r="Q57" s="52">
        <f t="shared" si="29"/>
        <v>110.91423022214221</v>
      </c>
      <c r="R57" s="108">
        <v>2.1473852669917979</v>
      </c>
      <c r="S57" s="130">
        <f t="shared" si="30"/>
        <v>19438.669951330721</v>
      </c>
      <c r="T57" s="127">
        <f t="shared" si="31"/>
        <v>2.3692361313659673</v>
      </c>
      <c r="U57" s="177">
        <f t="shared" si="15"/>
        <v>4.4046187697218606</v>
      </c>
      <c r="V57" s="52">
        <f t="shared" si="32"/>
        <v>106.58324557822601</v>
      </c>
      <c r="W57" s="108">
        <f>'CANSIM population ratio'!R26</f>
        <v>1.7302788450704871</v>
      </c>
      <c r="X57" s="133">
        <f t="shared" si="33"/>
        <v>18679.627753690678</v>
      </c>
      <c r="Y57" s="127">
        <f t="shared" si="34"/>
        <v>1.8344933737388092</v>
      </c>
      <c r="Z57" s="177">
        <f t="shared" si="16"/>
        <v>4.4046187697218553</v>
      </c>
      <c r="AA57" s="52">
        <f t="shared" si="35"/>
        <v>92.879459469331962</v>
      </c>
      <c r="AB57" s="108">
        <v>21.626301158194625</v>
      </c>
      <c r="AC57" s="134">
        <f t="shared" si="36"/>
        <v>16277.921726241344</v>
      </c>
      <c r="AD57" s="135">
        <f t="shared" si="37"/>
        <v>19.980807435150652</v>
      </c>
      <c r="AE57" s="177">
        <f t="shared" si="17"/>
        <v>4.4046187697218802</v>
      </c>
      <c r="AF57" s="52">
        <f t="shared" si="38"/>
        <v>95.227514728573908</v>
      </c>
      <c r="AG57" s="108">
        <v>38.051188661327529</v>
      </c>
      <c r="AH57" s="129">
        <f t="shared" si="39"/>
        <v>16689.438545322857</v>
      </c>
      <c r="AI57" s="135">
        <f t="shared" si="40"/>
        <v>36.044730831794105</v>
      </c>
      <c r="AJ57" s="177">
        <f t="shared" si="18"/>
        <v>4.4046187697218802</v>
      </c>
      <c r="AK57" s="52">
        <f t="shared" si="41"/>
        <v>114.83804862052554</v>
      </c>
      <c r="AL57" s="108">
        <v>3.73211374542712</v>
      </c>
      <c r="AM57" s="55">
        <f t="shared" si="42"/>
        <v>20126.352772934129</v>
      </c>
      <c r="AN57" s="135">
        <f t="shared" si="43"/>
        <v>4.2633578205119456</v>
      </c>
      <c r="AO57" s="177">
        <f t="shared" si="19"/>
        <v>4.4046187697218615</v>
      </c>
      <c r="AP57" s="52">
        <f t="shared" si="44"/>
        <v>112.79194722494607</v>
      </c>
      <c r="AQ57" s="108">
        <v>3.0241365276235279</v>
      </c>
      <c r="AR57" s="137">
        <f t="shared" si="45"/>
        <v>19767.755957755708</v>
      </c>
      <c r="AS57" s="135">
        <f t="shared" si="46"/>
        <v>3.3930526356115447</v>
      </c>
      <c r="AT57" s="177">
        <f t="shared" si="20"/>
        <v>4.4046187697218677</v>
      </c>
      <c r="AU57" s="52">
        <f t="shared" si="47"/>
        <v>118.84437736408127</v>
      </c>
      <c r="AV57" s="108">
        <v>14.313142531288731</v>
      </c>
      <c r="AW57" s="55">
        <f t="shared" si="48"/>
        <v>20828.496240066648</v>
      </c>
      <c r="AX57" s="135">
        <f t="shared" si="49"/>
        <v>16.920950082176329</v>
      </c>
      <c r="AY57" s="177">
        <f t="shared" si="21"/>
        <v>4.4046187697218642</v>
      </c>
      <c r="AZ57" s="52">
        <f t="shared" si="50"/>
        <v>94.510593602779764</v>
      </c>
      <c r="BA57" s="108">
        <v>13.609534123858074</v>
      </c>
      <c r="BB57" s="55">
        <f t="shared" si="51"/>
        <v>16563.791970329392</v>
      </c>
      <c r="BC57" s="135">
        <f t="shared" si="52"/>
        <v>12.794839968368867</v>
      </c>
      <c r="BD57" s="177">
        <f t="shared" si="22"/>
        <v>4.4046187697218686</v>
      </c>
      <c r="BE57" s="52">
        <f t="shared" si="53"/>
        <v>230.84819147994133</v>
      </c>
      <c r="BF57" s="108">
        <v>0.30811609998597383</v>
      </c>
      <c r="BG57" s="55">
        <f t="shared" si="54"/>
        <v>40458.125112104368</v>
      </c>
      <c r="BH57" s="93">
        <f t="shared" si="55"/>
        <v>0.70754159647393855</v>
      </c>
      <c r="BI57" s="177">
        <f t="shared" si="23"/>
        <v>4.4046187697218686</v>
      </c>
      <c r="BJ57" s="148">
        <v>100.52842801339773</v>
      </c>
      <c r="BK57" s="148">
        <f t="shared" si="12"/>
        <v>100</v>
      </c>
    </row>
    <row r="58" spans="1:63" ht="18.75">
      <c r="A58" s="69">
        <f t="shared" si="56"/>
        <v>23</v>
      </c>
      <c r="B58" s="8">
        <f t="shared" si="58"/>
        <v>2038</v>
      </c>
      <c r="C58" s="55">
        <f>'P Matrix'!C38</f>
        <v>18276.816254693542</v>
      </c>
      <c r="D58" s="73">
        <f>'P Matrix'!D38</f>
        <v>0.13710294406715517</v>
      </c>
      <c r="E58" s="177">
        <f t="shared" si="13"/>
        <v>4.284861612257389</v>
      </c>
      <c r="F58" s="79"/>
      <c r="G58" s="52">
        <f t="shared" si="57"/>
        <v>120.14635157363347</v>
      </c>
      <c r="H58" s="108">
        <v>1.0475947399523111</v>
      </c>
      <c r="I58" s="125">
        <f t="shared" si="24"/>
        <v>21958.927913831092</v>
      </c>
      <c r="J58" s="127">
        <f t="shared" si="25"/>
        <v>1.2520307779628777</v>
      </c>
      <c r="K58" s="177">
        <f t="shared" si="1"/>
        <v>4.2848616122573855</v>
      </c>
      <c r="L58" s="52">
        <f t="shared" si="59"/>
        <v>107.63468781341611</v>
      </c>
      <c r="M58" s="108">
        <v>0.40997836289178458</v>
      </c>
      <c r="N58" s="129">
        <f t="shared" si="27"/>
        <v>19672.194117971085</v>
      </c>
      <c r="O58" s="127">
        <f t="shared" si="28"/>
        <v>0.43895934684497007</v>
      </c>
      <c r="P58" s="177">
        <f t="shared" si="14"/>
        <v>4.2848616122574015</v>
      </c>
      <c r="Q58" s="52">
        <f t="shared" si="29"/>
        <v>110.91423022214221</v>
      </c>
      <c r="R58" s="108">
        <v>2.1473852669917979</v>
      </c>
      <c r="S58" s="130">
        <f t="shared" si="30"/>
        <v>20271.590058008704</v>
      </c>
      <c r="T58" s="127">
        <f t="shared" si="31"/>
        <v>2.3692361313659678</v>
      </c>
      <c r="U58" s="177">
        <f t="shared" si="15"/>
        <v>4.2848616122573899</v>
      </c>
      <c r="V58" s="52">
        <f t="shared" si="32"/>
        <v>106.58324557822601</v>
      </c>
      <c r="W58" s="108">
        <f>'CANSIM population ratio'!R27</f>
        <v>1.7302788450704871</v>
      </c>
      <c r="X58" s="133">
        <f t="shared" si="33"/>
        <v>19480.023952621148</v>
      </c>
      <c r="Y58" s="127">
        <f t="shared" si="34"/>
        <v>1.8344933737388094</v>
      </c>
      <c r="Z58" s="177">
        <f t="shared" si="16"/>
        <v>4.2848616122573926</v>
      </c>
      <c r="AA58" s="52">
        <f t="shared" si="35"/>
        <v>92.879459469331962</v>
      </c>
      <c r="AB58" s="108">
        <v>21.626301158194622</v>
      </c>
      <c r="AC58" s="134">
        <f t="shared" si="36"/>
        <v>16975.408145562364</v>
      </c>
      <c r="AD58" s="135">
        <f t="shared" si="37"/>
        <v>19.980807435150652</v>
      </c>
      <c r="AE58" s="177">
        <f t="shared" si="17"/>
        <v>4.2848616122573828</v>
      </c>
      <c r="AF58" s="52">
        <f t="shared" si="38"/>
        <v>95.227514728573908</v>
      </c>
      <c r="AG58" s="108">
        <v>38.051188661327522</v>
      </c>
      <c r="AH58" s="129">
        <f t="shared" si="39"/>
        <v>17404.557890852684</v>
      </c>
      <c r="AI58" s="135">
        <f t="shared" si="40"/>
        <v>36.044730831794105</v>
      </c>
      <c r="AJ58" s="177">
        <f t="shared" si="18"/>
        <v>4.284861612257389</v>
      </c>
      <c r="AK58" s="52">
        <f t="shared" si="41"/>
        <v>114.83804862052554</v>
      </c>
      <c r="AL58" s="108">
        <v>3.73211374542712</v>
      </c>
      <c r="AM58" s="55">
        <f t="shared" si="42"/>
        <v>20988.739136849083</v>
      </c>
      <c r="AN58" s="135">
        <f t="shared" si="43"/>
        <v>4.2633578205119456</v>
      </c>
      <c r="AO58" s="177">
        <f t="shared" si="19"/>
        <v>4.2848616122573793</v>
      </c>
      <c r="AP58" s="52">
        <f t="shared" si="44"/>
        <v>112.79194722494607</v>
      </c>
      <c r="AQ58" s="108">
        <v>3.0241365276235284</v>
      </c>
      <c r="AR58" s="137">
        <f t="shared" si="45"/>
        <v>20614.776944394303</v>
      </c>
      <c r="AS58" s="135">
        <f t="shared" si="46"/>
        <v>3.3930526356115456</v>
      </c>
      <c r="AT58" s="177">
        <f t="shared" si="20"/>
        <v>4.284861612257381</v>
      </c>
      <c r="AU58" s="52">
        <f t="shared" si="47"/>
        <v>118.84437736408127</v>
      </c>
      <c r="AV58" s="108">
        <v>14.313142531288731</v>
      </c>
      <c r="AW58" s="55">
        <f t="shared" si="48"/>
        <v>21720.968479867737</v>
      </c>
      <c r="AX58" s="135">
        <f t="shared" si="49"/>
        <v>16.920950082176329</v>
      </c>
      <c r="AY58" s="177">
        <f t="shared" si="21"/>
        <v>4.2848616122573864</v>
      </c>
      <c r="AZ58" s="52">
        <f t="shared" si="50"/>
        <v>94.510593602779764</v>
      </c>
      <c r="BA58" s="108">
        <v>13.609534123858078</v>
      </c>
      <c r="BB58" s="55">
        <f t="shared" si="51"/>
        <v>17273.527534000208</v>
      </c>
      <c r="BC58" s="135">
        <f t="shared" si="52"/>
        <v>12.794839968368873</v>
      </c>
      <c r="BD58" s="177">
        <f t="shared" si="22"/>
        <v>4.2848616122573908</v>
      </c>
      <c r="BE58" s="52">
        <f t="shared" si="53"/>
        <v>230.84819147994133</v>
      </c>
      <c r="BF58" s="108">
        <v>0.30811609998597378</v>
      </c>
      <c r="BG58" s="55">
        <f t="shared" si="54"/>
        <v>42191.699784071985</v>
      </c>
      <c r="BH58" s="93">
        <f t="shared" si="55"/>
        <v>0.70754159647393855</v>
      </c>
      <c r="BI58" s="177">
        <f t="shared" si="23"/>
        <v>4.2848616122573651</v>
      </c>
      <c r="BJ58" s="148">
        <v>100.52842801339771</v>
      </c>
      <c r="BK58" s="148">
        <f t="shared" si="12"/>
        <v>100.00000000000001</v>
      </c>
    </row>
    <row r="59" spans="1:63" ht="18.75">
      <c r="A59" s="69">
        <f t="shared" si="56"/>
        <v>24</v>
      </c>
      <c r="B59" s="8">
        <f t="shared" si="58"/>
        <v>2039</v>
      </c>
      <c r="C59" s="55">
        <f>'P Matrix'!C39</f>
        <v>19038.256008065113</v>
      </c>
      <c r="D59" s="73">
        <f>'P Matrix'!D39</f>
        <v>0.13725858018484477</v>
      </c>
      <c r="E59" s="177">
        <f t="shared" si="13"/>
        <v>4.1661509464266295</v>
      </c>
      <c r="F59" s="79"/>
      <c r="G59" s="52">
        <f t="shared" si="57"/>
        <v>120.14635157363347</v>
      </c>
      <c r="H59" s="108">
        <v>1.0475947399523111</v>
      </c>
      <c r="I59" s="125">
        <f t="shared" si="24"/>
        <v>22873.769996938307</v>
      </c>
      <c r="J59" s="127">
        <f t="shared" si="25"/>
        <v>1.2520307779628779</v>
      </c>
      <c r="K59" s="177">
        <f t="shared" si="1"/>
        <v>4.1661509464266251</v>
      </c>
      <c r="L59" s="52">
        <f t="shared" si="59"/>
        <v>107.63468781341611</v>
      </c>
      <c r="M59" s="108">
        <v>0.40997836289178458</v>
      </c>
      <c r="N59" s="129">
        <f t="shared" si="27"/>
        <v>20491.767419399821</v>
      </c>
      <c r="O59" s="127">
        <f t="shared" si="28"/>
        <v>0.43895934684497012</v>
      </c>
      <c r="P59" s="177">
        <f t="shared" si="14"/>
        <v>4.1661509464266295</v>
      </c>
      <c r="Q59" s="52">
        <f t="shared" si="29"/>
        <v>110.91423022214221</v>
      </c>
      <c r="R59" s="108">
        <v>2.1473852669917979</v>
      </c>
      <c r="S59" s="130">
        <f t="shared" si="30"/>
        <v>21116.135099066159</v>
      </c>
      <c r="T59" s="127">
        <f t="shared" si="31"/>
        <v>2.3692361313659678</v>
      </c>
      <c r="U59" s="177">
        <f t="shared" si="15"/>
        <v>4.1661509464266278</v>
      </c>
      <c r="V59" s="52">
        <f t="shared" si="32"/>
        <v>106.58324557822601</v>
      </c>
      <c r="W59" s="108">
        <f>'CANSIM population ratio'!R28</f>
        <v>1.7302788450704871</v>
      </c>
      <c r="X59" s="133">
        <f t="shared" si="33"/>
        <v>20291.59115488741</v>
      </c>
      <c r="Y59" s="127">
        <f t="shared" si="34"/>
        <v>1.8344933737388096</v>
      </c>
      <c r="Z59" s="177">
        <f t="shared" si="16"/>
        <v>4.1661509464266393</v>
      </c>
      <c r="AA59" s="52">
        <f t="shared" si="35"/>
        <v>92.879459469331962</v>
      </c>
      <c r="AB59" s="108">
        <v>21.626301158194618</v>
      </c>
      <c r="AC59" s="134">
        <f t="shared" si="36"/>
        <v>17682.629272678496</v>
      </c>
      <c r="AD59" s="135">
        <f t="shared" si="37"/>
        <v>19.980807435150652</v>
      </c>
      <c r="AE59" s="177">
        <f t="shared" si="17"/>
        <v>4.1661509464266455</v>
      </c>
      <c r="AF59" s="52">
        <f t="shared" si="38"/>
        <v>95.227514728573908</v>
      </c>
      <c r="AG59" s="108">
        <v>38.051188661327522</v>
      </c>
      <c r="AH59" s="129">
        <f t="shared" si="39"/>
        <v>18129.658044143813</v>
      </c>
      <c r="AI59" s="135">
        <f t="shared" si="40"/>
        <v>36.044730831794112</v>
      </c>
      <c r="AJ59" s="177">
        <f t="shared" si="18"/>
        <v>4.1661509464266233</v>
      </c>
      <c r="AK59" s="52">
        <f t="shared" si="41"/>
        <v>114.83804862052554</v>
      </c>
      <c r="AL59" s="108">
        <v>3.73211374542712</v>
      </c>
      <c r="AM59" s="55">
        <f t="shared" si="42"/>
        <v>21863.16169104194</v>
      </c>
      <c r="AN59" s="135">
        <f t="shared" si="43"/>
        <v>4.2633578205119464</v>
      </c>
      <c r="AO59" s="177">
        <f t="shared" si="19"/>
        <v>4.166150946426642</v>
      </c>
      <c r="AP59" s="52">
        <f t="shared" si="44"/>
        <v>112.79194722494607</v>
      </c>
      <c r="AQ59" s="108">
        <v>3.0241365276235284</v>
      </c>
      <c r="AR59" s="137">
        <f t="shared" si="45"/>
        <v>21473.619669166925</v>
      </c>
      <c r="AS59" s="135">
        <f t="shared" si="46"/>
        <v>3.393052635611546</v>
      </c>
      <c r="AT59" s="177">
        <f t="shared" si="20"/>
        <v>4.166150946426626</v>
      </c>
      <c r="AU59" s="52">
        <f t="shared" si="47"/>
        <v>118.84437736408127</v>
      </c>
      <c r="AV59" s="108">
        <v>14.313142531288731</v>
      </c>
      <c r="AW59" s="55">
        <f t="shared" si="48"/>
        <v>22625.896813764775</v>
      </c>
      <c r="AX59" s="135">
        <f t="shared" si="49"/>
        <v>16.920950082176333</v>
      </c>
      <c r="AY59" s="177">
        <f t="shared" si="21"/>
        <v>4.1661509464266224</v>
      </c>
      <c r="AZ59" s="52">
        <f t="shared" si="50"/>
        <v>94.510593602779764</v>
      </c>
      <c r="BA59" s="108">
        <v>13.609534123858074</v>
      </c>
      <c r="BB59" s="55">
        <f t="shared" si="51"/>
        <v>17993.168764839222</v>
      </c>
      <c r="BC59" s="135">
        <f t="shared" si="52"/>
        <v>12.794839968368871</v>
      </c>
      <c r="BD59" s="177">
        <f t="shared" si="22"/>
        <v>4.166150946426626</v>
      </c>
      <c r="BE59" s="52">
        <f t="shared" si="53"/>
        <v>230.84819147994133</v>
      </c>
      <c r="BF59" s="108">
        <v>0.30811609998597383</v>
      </c>
      <c r="BG59" s="55">
        <f t="shared" si="54"/>
        <v>43949.469683939591</v>
      </c>
      <c r="BH59" s="93">
        <f t="shared" si="55"/>
        <v>0.70754159647393877</v>
      </c>
      <c r="BI59" s="177">
        <f t="shared" si="23"/>
        <v>4.1661509464266508</v>
      </c>
      <c r="BJ59" s="148">
        <v>100.5284280133977</v>
      </c>
      <c r="BK59" s="148">
        <f t="shared" si="12"/>
        <v>100.00000000000003</v>
      </c>
    </row>
    <row r="60" spans="1:63" ht="18.75">
      <c r="A60" s="69">
        <f t="shared" si="56"/>
        <v>25</v>
      </c>
      <c r="B60" s="67">
        <f t="shared" si="58"/>
        <v>2040</v>
      </c>
      <c r="C60" s="55">
        <f>'P Matrix'!C40</f>
        <v>19808.931845808871</v>
      </c>
      <c r="D60" s="73">
        <f>'P Matrix'!D40</f>
        <v>0.13725858018484477</v>
      </c>
      <c r="E60" s="177">
        <f t="shared" si="13"/>
        <v>4.0480379999999965</v>
      </c>
      <c r="F60" s="79"/>
      <c r="G60" s="52">
        <f t="shared" si="57"/>
        <v>120.14635157363347</v>
      </c>
      <c r="H60" s="108">
        <v>1.0475947399523111</v>
      </c>
      <c r="I60" s="125">
        <f t="shared" si="24"/>
        <v>23799.70889844697</v>
      </c>
      <c r="J60" s="127">
        <f t="shared" si="25"/>
        <v>1.2520307779628777</v>
      </c>
      <c r="K60" s="177">
        <f t="shared" si="1"/>
        <v>4.0480380000000089</v>
      </c>
      <c r="L60" s="52">
        <f t="shared" si="59"/>
        <v>107.63468781341611</v>
      </c>
      <c r="M60" s="108">
        <v>0.40997836289178458</v>
      </c>
      <c r="N60" s="129">
        <f t="shared" si="27"/>
        <v>21321.281951408746</v>
      </c>
      <c r="O60" s="127">
        <f t="shared" si="28"/>
        <v>0.43895934684497007</v>
      </c>
      <c r="P60" s="177">
        <f t="shared" si="14"/>
        <v>4.0480380000000045</v>
      </c>
      <c r="Q60" s="52">
        <f t="shared" si="29"/>
        <v>110.91423022214221</v>
      </c>
      <c r="R60" s="108">
        <v>2.1473852669917979</v>
      </c>
      <c r="S60" s="130">
        <f t="shared" si="30"/>
        <v>21970.924272007695</v>
      </c>
      <c r="T60" s="127">
        <f t="shared" si="31"/>
        <v>2.3692361313659678</v>
      </c>
      <c r="U60" s="177">
        <f t="shared" si="15"/>
        <v>4.0480379999999965</v>
      </c>
      <c r="V60" s="52">
        <f t="shared" si="32"/>
        <v>106.58324557822601</v>
      </c>
      <c r="W60" s="108">
        <f>'CANSIM population ratio'!R29</f>
        <v>1.7302788450704869</v>
      </c>
      <c r="X60" s="133">
        <f t="shared" si="33"/>
        <v>21113.002475641886</v>
      </c>
      <c r="Y60" s="127">
        <f t="shared" si="34"/>
        <v>1.8344933737388092</v>
      </c>
      <c r="Z60" s="177">
        <f t="shared" si="16"/>
        <v>4.0480379999999743</v>
      </c>
      <c r="AA60" s="52">
        <f t="shared" si="35"/>
        <v>92.879459469331962</v>
      </c>
      <c r="AB60" s="108">
        <v>21.626301158194622</v>
      </c>
      <c r="AC60" s="134">
        <f t="shared" si="36"/>
        <v>18398.428825035644</v>
      </c>
      <c r="AD60" s="135">
        <f t="shared" si="37"/>
        <v>19.980807435150652</v>
      </c>
      <c r="AE60" s="177">
        <f t="shared" si="17"/>
        <v>4.0480379999999938</v>
      </c>
      <c r="AF60" s="52">
        <f t="shared" si="38"/>
        <v>95.227514728573908</v>
      </c>
      <c r="AG60" s="108">
        <v>38.051188661327522</v>
      </c>
      <c r="AH60" s="129">
        <f t="shared" si="39"/>
        <v>18863.55349104081</v>
      </c>
      <c r="AI60" s="135">
        <f t="shared" si="40"/>
        <v>36.044730831794105</v>
      </c>
      <c r="AJ60" s="177">
        <f t="shared" si="18"/>
        <v>4.048037999999992</v>
      </c>
      <c r="AK60" s="52">
        <f t="shared" si="41"/>
        <v>114.83804862052554</v>
      </c>
      <c r="AL60" s="108">
        <v>3.7321137454271196</v>
      </c>
      <c r="AM60" s="55">
        <f t="shared" si="42"/>
        <v>22748.190784296756</v>
      </c>
      <c r="AN60" s="135">
        <f t="shared" si="43"/>
        <v>4.2633578205119456</v>
      </c>
      <c r="AO60" s="177">
        <f t="shared" si="19"/>
        <v>4.0480379999999805</v>
      </c>
      <c r="AP60" s="52">
        <f t="shared" si="44"/>
        <v>112.79194722494607</v>
      </c>
      <c r="AQ60" s="108">
        <v>3.0241365276235284</v>
      </c>
      <c r="AR60" s="137">
        <f t="shared" si="45"/>
        <v>22342.879953350275</v>
      </c>
      <c r="AS60" s="135">
        <f t="shared" si="46"/>
        <v>3.3930526356115456</v>
      </c>
      <c r="AT60" s="177">
        <f t="shared" si="20"/>
        <v>4.0480379999999956</v>
      </c>
      <c r="AU60" s="52">
        <f t="shared" si="47"/>
        <v>118.84437736408127</v>
      </c>
      <c r="AV60" s="108">
        <v>14.313142531288731</v>
      </c>
      <c r="AW60" s="55">
        <f t="shared" si="48"/>
        <v>23541.801714626767</v>
      </c>
      <c r="AX60" s="135">
        <f t="shared" si="49"/>
        <v>16.920950082176329</v>
      </c>
      <c r="AY60" s="177">
        <f t="shared" si="21"/>
        <v>4.0480380000000178</v>
      </c>
      <c r="AZ60" s="52">
        <f t="shared" si="50"/>
        <v>94.510593602779764</v>
      </c>
      <c r="BA60" s="108">
        <v>13.609534123858074</v>
      </c>
      <c r="BB60" s="55">
        <f t="shared" si="51"/>
        <v>18721.539073844044</v>
      </c>
      <c r="BC60" s="135">
        <f t="shared" si="52"/>
        <v>12.794839968368869</v>
      </c>
      <c r="BD60" s="177">
        <f t="shared" si="22"/>
        <v>4.0480379999999982</v>
      </c>
      <c r="BE60" s="52">
        <f t="shared" si="53"/>
        <v>230.84819147994133</v>
      </c>
      <c r="BF60" s="108">
        <v>0.30811609998597383</v>
      </c>
      <c r="BG60" s="55">
        <f t="shared" si="54"/>
        <v>45728.560917543939</v>
      </c>
      <c r="BH60" s="93">
        <f t="shared" si="55"/>
        <v>0.70754159647393866</v>
      </c>
      <c r="BI60" s="177">
        <f t="shared" si="23"/>
        <v>4.048037999999984</v>
      </c>
      <c r="BJ60" s="148">
        <v>100.52842801339771</v>
      </c>
      <c r="BK60" s="148">
        <f t="shared" si="12"/>
        <v>100.00000000000001</v>
      </c>
    </row>
    <row r="61" spans="1:63" ht="18.75">
      <c r="A61" s="69">
        <f t="shared" si="56"/>
        <v>26</v>
      </c>
      <c r="B61" s="8">
        <f t="shared" si="58"/>
        <v>2041</v>
      </c>
      <c r="C61" s="55">
        <f>'P Matrix'!C41</f>
        <v>20610.804934321317</v>
      </c>
      <c r="D61" s="73">
        <f>'P Matrix'!D41</f>
        <v>0.13725858018484477</v>
      </c>
      <c r="E61" s="177">
        <f t="shared" si="13"/>
        <v>4.0480380000000071</v>
      </c>
      <c r="F61" s="79"/>
      <c r="G61" s="52">
        <f t="shared" si="57"/>
        <v>120.14635157363347</v>
      </c>
      <c r="H61" s="108">
        <v>1.0475947399523111</v>
      </c>
      <c r="I61" s="125">
        <f t="shared" si="24"/>
        <v>24763.130158545482</v>
      </c>
      <c r="J61" s="127">
        <f t="shared" si="25"/>
        <v>1.2520307779628777</v>
      </c>
      <c r="K61" s="177">
        <f t="shared" si="1"/>
        <v>4.0480379999999885</v>
      </c>
      <c r="L61" s="52">
        <f t="shared" si="59"/>
        <v>107.63468781341611</v>
      </c>
      <c r="M61" s="108">
        <v>0.40997836289178458</v>
      </c>
      <c r="N61" s="129">
        <f t="shared" si="27"/>
        <v>22184.375546888914</v>
      </c>
      <c r="O61" s="127">
        <f t="shared" si="28"/>
        <v>0.43895934684497007</v>
      </c>
      <c r="P61" s="177">
        <f t="shared" si="14"/>
        <v>4.0480380000000018</v>
      </c>
      <c r="Q61" s="52">
        <f t="shared" si="29"/>
        <v>110.91423022214221</v>
      </c>
      <c r="R61" s="108">
        <v>2.1473852669917979</v>
      </c>
      <c r="S61" s="130">
        <f t="shared" si="30"/>
        <v>22860.315635489795</v>
      </c>
      <c r="T61" s="127">
        <f t="shared" si="31"/>
        <v>2.3692361313659678</v>
      </c>
      <c r="U61" s="177">
        <f t="shared" si="15"/>
        <v>4.048038000000024</v>
      </c>
      <c r="V61" s="52">
        <f t="shared" si="32"/>
        <v>106.58324557822601</v>
      </c>
      <c r="W61" s="108">
        <f>'CANSIM population ratio'!R30</f>
        <v>1.7302788450704871</v>
      </c>
      <c r="X61" s="133">
        <f t="shared" si="33"/>
        <v>21967.664838796813</v>
      </c>
      <c r="Y61" s="127">
        <f t="shared" si="34"/>
        <v>1.8344933737388094</v>
      </c>
      <c r="Z61" s="177">
        <f t="shared" si="16"/>
        <v>4.0480380000000098</v>
      </c>
      <c r="AA61" s="52">
        <f t="shared" si="35"/>
        <v>92.879459469331962</v>
      </c>
      <c r="AB61" s="108">
        <v>21.626301158194618</v>
      </c>
      <c r="AC61" s="134">
        <f t="shared" si="36"/>
        <v>19143.20421527604</v>
      </c>
      <c r="AD61" s="135">
        <f t="shared" si="37"/>
        <v>19.980807435150648</v>
      </c>
      <c r="AE61" s="177">
        <f t="shared" si="17"/>
        <v>4.0480380000000009</v>
      </c>
      <c r="AF61" s="52">
        <f t="shared" si="38"/>
        <v>95.227514728573908</v>
      </c>
      <c r="AG61" s="108">
        <v>38.051188661327522</v>
      </c>
      <c r="AH61" s="129">
        <f t="shared" si="39"/>
        <v>19627.15730450847</v>
      </c>
      <c r="AI61" s="135">
        <f t="shared" si="40"/>
        <v>36.044730831794105</v>
      </c>
      <c r="AJ61" s="177">
        <f t="shared" si="18"/>
        <v>4.048038000000008</v>
      </c>
      <c r="AK61" s="52">
        <f t="shared" si="41"/>
        <v>114.83804862052554</v>
      </c>
      <c r="AL61" s="108">
        <v>3.73211374542712</v>
      </c>
      <c r="AM61" s="55">
        <f t="shared" si="42"/>
        <v>23669.046191557591</v>
      </c>
      <c r="AN61" s="135">
        <f t="shared" si="43"/>
        <v>4.2633578205119456</v>
      </c>
      <c r="AO61" s="177">
        <f t="shared" si="19"/>
        <v>4.0480380000000187</v>
      </c>
      <c r="AP61" s="52">
        <f t="shared" si="44"/>
        <v>112.79194722494607</v>
      </c>
      <c r="AQ61" s="108">
        <v>3.0241365276235284</v>
      </c>
      <c r="AR61" s="137">
        <f t="shared" si="45"/>
        <v>23247.328224156281</v>
      </c>
      <c r="AS61" s="135">
        <f t="shared" si="46"/>
        <v>3.3930526356115456</v>
      </c>
      <c r="AT61" s="177">
        <f t="shared" si="20"/>
        <v>4.0480380000000196</v>
      </c>
      <c r="AU61" s="52">
        <f t="shared" si="47"/>
        <v>118.84437736408127</v>
      </c>
      <c r="AV61" s="108">
        <v>14.313142531288733</v>
      </c>
      <c r="AW61" s="55">
        <f t="shared" si="48"/>
        <v>24494.782793919509</v>
      </c>
      <c r="AX61" s="135">
        <f t="shared" si="49"/>
        <v>16.920950082176333</v>
      </c>
      <c r="AY61" s="177">
        <f t="shared" si="21"/>
        <v>4.0480379999999956</v>
      </c>
      <c r="AZ61" s="52">
        <f t="shared" si="50"/>
        <v>94.510593602779764</v>
      </c>
      <c r="BA61" s="108">
        <v>13.609534123858074</v>
      </c>
      <c r="BB61" s="55">
        <f t="shared" si="51"/>
        <v>19479.394089738096</v>
      </c>
      <c r="BC61" s="135">
        <f t="shared" si="52"/>
        <v>12.794839968368869</v>
      </c>
      <c r="BD61" s="177">
        <f t="shared" si="22"/>
        <v>4.0480379999999876</v>
      </c>
      <c r="BE61" s="52">
        <f t="shared" si="53"/>
        <v>230.84819147994133</v>
      </c>
      <c r="BF61" s="108">
        <v>0.30811609998597389</v>
      </c>
      <c r="BG61" s="55">
        <f t="shared" si="54"/>
        <v>47579.670440339272</v>
      </c>
      <c r="BH61" s="93">
        <f t="shared" si="55"/>
        <v>0.70754159647393888</v>
      </c>
      <c r="BI61" s="177">
        <f t="shared" si="23"/>
        <v>4.0480380000000142</v>
      </c>
      <c r="BJ61" s="148">
        <v>100.52842801339771</v>
      </c>
      <c r="BK61" s="148">
        <f t="shared" si="12"/>
        <v>100.00000000000001</v>
      </c>
    </row>
    <row r="62" spans="1:63" ht="18.75">
      <c r="A62" s="69">
        <f t="shared" si="56"/>
        <v>27</v>
      </c>
      <c r="B62" s="8">
        <f t="shared" si="58"/>
        <v>2042</v>
      </c>
      <c r="C62" s="55">
        <f>'P Matrix'!C42</f>
        <v>21445.138150168517</v>
      </c>
      <c r="D62" s="73">
        <f>'P Matrix'!D42</f>
        <v>0.13725858018484477</v>
      </c>
      <c r="E62" s="177">
        <f t="shared" si="13"/>
        <v>4.048037999999992</v>
      </c>
      <c r="F62" s="79"/>
      <c r="G62" s="52">
        <f t="shared" si="57"/>
        <v>120.14635157363347</v>
      </c>
      <c r="H62" s="108">
        <v>1.0475947399523111</v>
      </c>
      <c r="I62" s="125">
        <f t="shared" si="24"/>
        <v>25765.551077352866</v>
      </c>
      <c r="J62" s="127">
        <f t="shared" si="25"/>
        <v>1.2520307779628777</v>
      </c>
      <c r="K62" s="177">
        <f t="shared" si="1"/>
        <v>4.0480380000000089</v>
      </c>
      <c r="L62" s="52">
        <f t="shared" si="59"/>
        <v>107.63468781341611</v>
      </c>
      <c r="M62" s="108">
        <v>0.40997836289178458</v>
      </c>
      <c r="N62" s="129">
        <f t="shared" si="27"/>
        <v>23082.407499089684</v>
      </c>
      <c r="O62" s="127">
        <f t="shared" si="28"/>
        <v>0.43895934684497007</v>
      </c>
      <c r="P62" s="177">
        <f t="shared" si="14"/>
        <v>4.0480379999999965</v>
      </c>
      <c r="Q62" s="52">
        <f t="shared" si="29"/>
        <v>110.91423022214221</v>
      </c>
      <c r="R62" s="108">
        <v>2.1473852669917979</v>
      </c>
      <c r="S62" s="130">
        <f t="shared" si="30"/>
        <v>23785.709899334357</v>
      </c>
      <c r="T62" s="127">
        <f t="shared" si="31"/>
        <v>2.3692361313659678</v>
      </c>
      <c r="U62" s="177">
        <f t="shared" si="15"/>
        <v>4.0480379999999743</v>
      </c>
      <c r="V62" s="52">
        <f t="shared" si="32"/>
        <v>106.58324557822601</v>
      </c>
      <c r="W62" s="108">
        <f>'CANSIM population ratio'!R31</f>
        <v>1.7302788450704871</v>
      </c>
      <c r="X62" s="133">
        <f t="shared" si="33"/>
        <v>22856.924259183947</v>
      </c>
      <c r="Y62" s="127">
        <f t="shared" si="34"/>
        <v>1.8344933737388094</v>
      </c>
      <c r="Z62" s="177">
        <f t="shared" si="16"/>
        <v>4.0480380000000009</v>
      </c>
      <c r="AA62" s="52">
        <f t="shared" si="35"/>
        <v>92.879459469331962</v>
      </c>
      <c r="AB62" s="108">
        <v>21.626301158194622</v>
      </c>
      <c r="AC62" s="134">
        <f t="shared" si="36"/>
        <v>19918.128396328015</v>
      </c>
      <c r="AD62" s="135">
        <f t="shared" si="37"/>
        <v>19.980807435150652</v>
      </c>
      <c r="AE62" s="177">
        <f t="shared" si="17"/>
        <v>4.0480379999999911</v>
      </c>
      <c r="AF62" s="52">
        <f t="shared" si="38"/>
        <v>95.227514728573908</v>
      </c>
      <c r="AG62" s="108">
        <v>38.051188661327522</v>
      </c>
      <c r="AH62" s="129">
        <f t="shared" si="39"/>
        <v>20421.672090514749</v>
      </c>
      <c r="AI62" s="135">
        <f t="shared" si="40"/>
        <v>36.044730831794105</v>
      </c>
      <c r="AJ62" s="177">
        <f t="shared" si="18"/>
        <v>4.0480380000000018</v>
      </c>
      <c r="AK62" s="52">
        <f t="shared" si="41"/>
        <v>114.83804862052554</v>
      </c>
      <c r="AL62" s="108">
        <v>3.73211374542712</v>
      </c>
      <c r="AM62" s="55">
        <f t="shared" si="42"/>
        <v>24627.178175629393</v>
      </c>
      <c r="AN62" s="135">
        <f t="shared" si="43"/>
        <v>4.2633578205119456</v>
      </c>
      <c r="AO62" s="177">
        <f t="shared" si="19"/>
        <v>4.0480379999999938</v>
      </c>
      <c r="AP62" s="52">
        <f t="shared" si="44"/>
        <v>112.79194722494607</v>
      </c>
      <c r="AQ62" s="108">
        <v>3.0241365276235288</v>
      </c>
      <c r="AR62" s="137">
        <f t="shared" si="45"/>
        <v>24188.38890465485</v>
      </c>
      <c r="AS62" s="135">
        <f t="shared" si="46"/>
        <v>3.3930526356115465</v>
      </c>
      <c r="AT62" s="177">
        <f t="shared" si="20"/>
        <v>4.0480379999999903</v>
      </c>
      <c r="AU62" s="52">
        <f t="shared" si="47"/>
        <v>118.84437736408127</v>
      </c>
      <c r="AV62" s="108">
        <v>14.313142531288733</v>
      </c>
      <c r="AW62" s="55">
        <f t="shared" si="48"/>
        <v>25486.340909434832</v>
      </c>
      <c r="AX62" s="135">
        <f t="shared" si="49"/>
        <v>16.920950082176333</v>
      </c>
      <c r="AY62" s="177">
        <f t="shared" si="21"/>
        <v>4.0480379999999991</v>
      </c>
      <c r="AZ62" s="52">
        <f t="shared" si="50"/>
        <v>94.510593602779764</v>
      </c>
      <c r="BA62" s="108">
        <v>13.609534123858074</v>
      </c>
      <c r="BB62" s="55">
        <f t="shared" si="51"/>
        <v>20267.927364660449</v>
      </c>
      <c r="BC62" s="135">
        <f t="shared" si="52"/>
        <v>12.794839968368869</v>
      </c>
      <c r="BD62" s="177">
        <f t="shared" si="22"/>
        <v>4.0480380000000018</v>
      </c>
      <c r="BE62" s="52">
        <f t="shared" si="53"/>
        <v>230.84819147994133</v>
      </c>
      <c r="BF62" s="108">
        <v>0.30811609998597378</v>
      </c>
      <c r="BG62" s="55">
        <f t="shared" si="54"/>
        <v>49505.713580038966</v>
      </c>
      <c r="BH62" s="93">
        <f t="shared" si="55"/>
        <v>0.70754159647393855</v>
      </c>
      <c r="BI62" s="177">
        <f t="shared" si="23"/>
        <v>4.048037999999984</v>
      </c>
      <c r="BJ62" s="148">
        <v>100.52842801339771</v>
      </c>
      <c r="BK62" s="148">
        <f t="shared" si="12"/>
        <v>100.00000000000001</v>
      </c>
    </row>
    <row r="63" spans="1:63" ht="18.75">
      <c r="A63" s="69">
        <f t="shared" si="56"/>
        <v>28</v>
      </c>
      <c r="B63" s="8">
        <f t="shared" si="58"/>
        <v>2043</v>
      </c>
      <c r="C63" s="55">
        <f>'P Matrix'!C43</f>
        <v>22313.245491639835</v>
      </c>
      <c r="D63" s="73">
        <f>'P Matrix'!D43</f>
        <v>0.13725858018484477</v>
      </c>
      <c r="E63" s="177">
        <f t="shared" si="13"/>
        <v>4.0480379999999938</v>
      </c>
      <c r="F63" s="79"/>
      <c r="G63" s="52">
        <f t="shared" si="57"/>
        <v>120.14635157363347</v>
      </c>
      <c r="H63" s="108">
        <v>1.0475947399523111</v>
      </c>
      <c r="I63" s="125">
        <f t="shared" si="24"/>
        <v>26808.550375873518</v>
      </c>
      <c r="J63" s="127">
        <f t="shared" si="25"/>
        <v>1.2520307779628777</v>
      </c>
      <c r="K63" s="177">
        <f t="shared" si="1"/>
        <v>4.0480379999999938</v>
      </c>
      <c r="L63" s="52">
        <f t="shared" si="59"/>
        <v>107.63468781341611</v>
      </c>
      <c r="M63" s="108">
        <v>0.40997836289178458</v>
      </c>
      <c r="N63" s="129">
        <f t="shared" si="27"/>
        <v>24016.79212596768</v>
      </c>
      <c r="O63" s="127">
        <f t="shared" si="28"/>
        <v>0.43895934684497007</v>
      </c>
      <c r="P63" s="177">
        <f t="shared" si="14"/>
        <v>4.0480379999999831</v>
      </c>
      <c r="Q63" s="52">
        <f t="shared" si="29"/>
        <v>110.91423022214221</v>
      </c>
      <c r="R63" s="108">
        <v>2.1473852669917979</v>
      </c>
      <c r="S63" s="130">
        <f t="shared" si="30"/>
        <v>24748.564474629173</v>
      </c>
      <c r="T63" s="127">
        <f t="shared" si="31"/>
        <v>2.3692361313659678</v>
      </c>
      <c r="U63" s="177">
        <f t="shared" si="15"/>
        <v>4.0480379999999965</v>
      </c>
      <c r="V63" s="52">
        <f t="shared" si="32"/>
        <v>106.58324557822601</v>
      </c>
      <c r="W63" s="108">
        <f>'CANSIM population ratio'!R32</f>
        <v>1.7302788450704871</v>
      </c>
      <c r="X63" s="133">
        <f t="shared" si="33"/>
        <v>23782.181238826928</v>
      </c>
      <c r="Y63" s="127">
        <f t="shared" si="34"/>
        <v>1.8344933737388094</v>
      </c>
      <c r="Z63" s="177">
        <f t="shared" si="16"/>
        <v>4.0480379999999867</v>
      </c>
      <c r="AA63" s="52">
        <f t="shared" si="35"/>
        <v>92.879459469331962</v>
      </c>
      <c r="AB63" s="108">
        <v>21.626301158194622</v>
      </c>
      <c r="AC63" s="134">
        <f t="shared" si="36"/>
        <v>20724.421802700163</v>
      </c>
      <c r="AD63" s="135">
        <f t="shared" si="37"/>
        <v>19.980807435150652</v>
      </c>
      <c r="AE63" s="177">
        <f t="shared" si="17"/>
        <v>4.0480379999999956</v>
      </c>
      <c r="AF63" s="52">
        <f t="shared" si="38"/>
        <v>95.227514728573908</v>
      </c>
      <c r="AG63" s="108">
        <v>38.051188661327522</v>
      </c>
      <c r="AH63" s="129">
        <f t="shared" si="39"/>
        <v>21248.349136974179</v>
      </c>
      <c r="AI63" s="135">
        <f t="shared" si="40"/>
        <v>36.044730831794105</v>
      </c>
      <c r="AJ63" s="177">
        <f t="shared" si="18"/>
        <v>4.0480379999999938</v>
      </c>
      <c r="AK63" s="52">
        <f t="shared" si="41"/>
        <v>114.83804862052554</v>
      </c>
      <c r="AL63" s="108">
        <v>3.73211374542712</v>
      </c>
      <c r="AM63" s="55">
        <f t="shared" si="42"/>
        <v>25624.095706506578</v>
      </c>
      <c r="AN63" s="135">
        <f t="shared" si="43"/>
        <v>4.2633578205119456</v>
      </c>
      <c r="AO63" s="177">
        <f t="shared" si="19"/>
        <v>4.048038</v>
      </c>
      <c r="AP63" s="52">
        <f t="shared" si="44"/>
        <v>112.79194722494607</v>
      </c>
      <c r="AQ63" s="108">
        <v>3.0241365276235288</v>
      </c>
      <c r="AR63" s="137">
        <f t="shared" si="45"/>
        <v>25167.54407910306</v>
      </c>
      <c r="AS63" s="135">
        <f t="shared" si="46"/>
        <v>3.3930526356115465</v>
      </c>
      <c r="AT63" s="177">
        <f t="shared" si="20"/>
        <v>4.0480379999999894</v>
      </c>
      <c r="AU63" s="52">
        <f t="shared" si="47"/>
        <v>118.84437736408127</v>
      </c>
      <c r="AV63" s="108">
        <v>14.313142531288731</v>
      </c>
      <c r="AW63" s="55">
        <f t="shared" si="48"/>
        <v>26518.037674258296</v>
      </c>
      <c r="AX63" s="135">
        <f t="shared" si="49"/>
        <v>16.920950082176329</v>
      </c>
      <c r="AY63" s="177">
        <f t="shared" si="21"/>
        <v>4.0480379999999867</v>
      </c>
      <c r="AZ63" s="52">
        <f t="shared" si="50"/>
        <v>94.510593602779764</v>
      </c>
      <c r="BA63" s="108">
        <v>13.609534123858074</v>
      </c>
      <c r="BB63" s="55">
        <f t="shared" si="51"/>
        <v>21088.380766194299</v>
      </c>
      <c r="BC63" s="135">
        <f t="shared" si="52"/>
        <v>12.794839968368869</v>
      </c>
      <c r="BD63" s="177">
        <f t="shared" si="22"/>
        <v>4.048037999999984</v>
      </c>
      <c r="BE63" s="52">
        <f t="shared" si="53"/>
        <v>230.84819147994133</v>
      </c>
      <c r="BF63" s="108">
        <v>0.30811609998597383</v>
      </c>
      <c r="BG63" s="55">
        <f t="shared" si="54"/>
        <v>51509.723677930102</v>
      </c>
      <c r="BH63" s="93">
        <f t="shared" si="55"/>
        <v>0.70754159647393866</v>
      </c>
      <c r="BI63" s="177">
        <f t="shared" si="23"/>
        <v>4.0480379999999965</v>
      </c>
      <c r="BJ63" s="148">
        <v>100.52842801339771</v>
      </c>
      <c r="BK63" s="148">
        <f t="shared" si="12"/>
        <v>100.00000000000001</v>
      </c>
    </row>
    <row r="64" spans="1:63" ht="18.75">
      <c r="A64" s="69">
        <f t="shared" si="56"/>
        <v>29</v>
      </c>
      <c r="B64" s="8">
        <f t="shared" si="58"/>
        <v>2044</v>
      </c>
      <c r="C64" s="55">
        <f>'P Matrix'!C44</f>
        <v>23216.494148174701</v>
      </c>
      <c r="D64" s="73">
        <f>'P Matrix'!D44</f>
        <v>0.13725858018484477</v>
      </c>
      <c r="E64" s="177">
        <f t="shared" si="13"/>
        <v>4.0480379999999956</v>
      </c>
      <c r="F64" s="79"/>
      <c r="G64" s="52">
        <f t="shared" si="57"/>
        <v>120.14635157363347</v>
      </c>
      <c r="H64" s="108">
        <v>1.0475947399523111</v>
      </c>
      <c r="I64" s="125">
        <f t="shared" si="24"/>
        <v>27893.770682338014</v>
      </c>
      <c r="J64" s="127">
        <f t="shared" si="25"/>
        <v>1.2520307779628777</v>
      </c>
      <c r="K64" s="177">
        <f t="shared" si="1"/>
        <v>4.048037999999976</v>
      </c>
      <c r="L64" s="52">
        <f t="shared" si="59"/>
        <v>107.63468781341611</v>
      </c>
      <c r="M64" s="108">
        <v>0.40997836289178458</v>
      </c>
      <c r="N64" s="129">
        <f t="shared" si="27"/>
        <v>24989.000997607858</v>
      </c>
      <c r="O64" s="127">
        <f t="shared" si="28"/>
        <v>0.43895934684497007</v>
      </c>
      <c r="P64" s="177">
        <f t="shared" si="14"/>
        <v>4.048037999999992</v>
      </c>
      <c r="Q64" s="52">
        <f t="shared" si="29"/>
        <v>110.91423022214221</v>
      </c>
      <c r="R64" s="108">
        <v>2.1473852669917979</v>
      </c>
      <c r="S64" s="130">
        <f t="shared" si="30"/>
        <v>25750.395769016664</v>
      </c>
      <c r="T64" s="127">
        <f t="shared" si="31"/>
        <v>2.3692361313659678</v>
      </c>
      <c r="U64" s="177">
        <f t="shared" si="15"/>
        <v>4.0480380000000089</v>
      </c>
      <c r="V64" s="52">
        <f t="shared" si="32"/>
        <v>106.58324557822601</v>
      </c>
      <c r="W64" s="108">
        <f>'CANSIM population ratio'!R33</f>
        <v>1.7302788450704871</v>
      </c>
      <c r="X64" s="133">
        <f t="shared" si="33"/>
        <v>24744.892972603513</v>
      </c>
      <c r="Y64" s="127">
        <f t="shared" si="34"/>
        <v>1.8344933737388094</v>
      </c>
      <c r="Z64" s="177">
        <f t="shared" si="16"/>
        <v>4.048038</v>
      </c>
      <c r="AA64" s="52">
        <f t="shared" si="35"/>
        <v>92.879459469331962</v>
      </c>
      <c r="AB64" s="108">
        <v>21.626301158194622</v>
      </c>
      <c r="AC64" s="134">
        <f t="shared" si="36"/>
        <v>21563.354272553748</v>
      </c>
      <c r="AD64" s="135">
        <f t="shared" si="37"/>
        <v>19.980807435150652</v>
      </c>
      <c r="AE64" s="177">
        <f t="shared" si="17"/>
        <v>4.0480379999999903</v>
      </c>
      <c r="AF64" s="52">
        <f t="shared" si="38"/>
        <v>95.227514728573908</v>
      </c>
      <c r="AG64" s="108">
        <v>38.051188661327522</v>
      </c>
      <c r="AH64" s="129">
        <f t="shared" si="39"/>
        <v>22108.490384411565</v>
      </c>
      <c r="AI64" s="135">
        <f t="shared" si="40"/>
        <v>36.044730831794105</v>
      </c>
      <c r="AJ64" s="177">
        <f t="shared" si="18"/>
        <v>4.0480379999999982</v>
      </c>
      <c r="AK64" s="52">
        <f t="shared" si="41"/>
        <v>114.83804862052554</v>
      </c>
      <c r="AL64" s="108">
        <v>3.73211374542712</v>
      </c>
      <c r="AM64" s="55">
        <f t="shared" si="42"/>
        <v>26661.36883786233</v>
      </c>
      <c r="AN64" s="135">
        <f t="shared" si="43"/>
        <v>4.2633578205119456</v>
      </c>
      <c r="AO64" s="177">
        <f t="shared" si="19"/>
        <v>4.0480379999999903</v>
      </c>
      <c r="AP64" s="52">
        <f t="shared" si="44"/>
        <v>112.79194722494607</v>
      </c>
      <c r="AQ64" s="108">
        <v>3.0241365276235279</v>
      </c>
      <c r="AR64" s="137">
        <f t="shared" si="45"/>
        <v>26186.335827091898</v>
      </c>
      <c r="AS64" s="135">
        <f t="shared" si="46"/>
        <v>3.3930526356115451</v>
      </c>
      <c r="AT64" s="177">
        <f t="shared" si="20"/>
        <v>4.0480379999999858</v>
      </c>
      <c r="AU64" s="52">
        <f t="shared" si="47"/>
        <v>118.84437736408127</v>
      </c>
      <c r="AV64" s="108">
        <v>14.313142531288731</v>
      </c>
      <c r="AW64" s="55">
        <f t="shared" si="48"/>
        <v>27591.497916166587</v>
      </c>
      <c r="AX64" s="135">
        <f t="shared" si="49"/>
        <v>16.920950082176329</v>
      </c>
      <c r="AY64" s="177">
        <f t="shared" si="21"/>
        <v>4.0480379999999965</v>
      </c>
      <c r="AZ64" s="52">
        <f t="shared" si="50"/>
        <v>94.510593602779764</v>
      </c>
      <c r="BA64" s="108">
        <v>13.609534123858074</v>
      </c>
      <c r="BB64" s="55">
        <f t="shared" si="51"/>
        <v>21942.046433194537</v>
      </c>
      <c r="BC64" s="135">
        <f t="shared" si="52"/>
        <v>12.794839968368869</v>
      </c>
      <c r="BD64" s="177">
        <f t="shared" si="22"/>
        <v>4.0480380000000062</v>
      </c>
      <c r="BE64" s="52">
        <f t="shared" si="53"/>
        <v>230.84819147994133</v>
      </c>
      <c r="BF64" s="108">
        <v>0.30811609998597378</v>
      </c>
      <c r="BG64" s="55">
        <f t="shared" si="54"/>
        <v>53594.856866107701</v>
      </c>
      <c r="BH64" s="93">
        <f t="shared" si="55"/>
        <v>0.70754159647393855</v>
      </c>
      <c r="BI64" s="177">
        <f t="shared" si="23"/>
        <v>4.0480379999999814</v>
      </c>
      <c r="BJ64" s="148">
        <v>100.52842801339771</v>
      </c>
      <c r="BK64" s="148">
        <f t="shared" si="12"/>
        <v>100.00000000000001</v>
      </c>
    </row>
    <row r="65" spans="1:63" ht="18.75">
      <c r="A65" s="69">
        <f t="shared" si="56"/>
        <v>30</v>
      </c>
      <c r="B65" s="8">
        <f t="shared" si="58"/>
        <v>2045</v>
      </c>
      <c r="C65" s="55">
        <f>'P Matrix'!C45</f>
        <v>24156.30665356059</v>
      </c>
      <c r="D65" s="73">
        <f>'P Matrix'!D45</f>
        <v>0.13725858018484477</v>
      </c>
      <c r="E65" s="177">
        <f t="shared" si="13"/>
        <v>4.0480380000000054</v>
      </c>
      <c r="F65" s="79"/>
      <c r="G65" s="52">
        <f t="shared" si="57"/>
        <v>120.14635157363347</v>
      </c>
      <c r="H65" s="108">
        <v>1.0475947399523111</v>
      </c>
      <c r="I65" s="125">
        <f t="shared" si="24"/>
        <v>29022.92111919192</v>
      </c>
      <c r="J65" s="127">
        <f t="shared" si="25"/>
        <v>1.2520307779628777</v>
      </c>
      <c r="K65" s="177">
        <f t="shared" si="1"/>
        <v>4.0480380000000151</v>
      </c>
      <c r="L65" s="52">
        <f t="shared" si="59"/>
        <v>107.63468781341611</v>
      </c>
      <c r="M65" s="108">
        <v>0.40997836289178458</v>
      </c>
      <c r="N65" s="129">
        <f t="shared" si="27"/>
        <v>26000.565253811405</v>
      </c>
      <c r="O65" s="127">
        <f t="shared" si="28"/>
        <v>0.43895934684497007</v>
      </c>
      <c r="P65" s="177">
        <f t="shared" si="14"/>
        <v>4.0480380000000045</v>
      </c>
      <c r="Q65" s="52">
        <f t="shared" si="29"/>
        <v>110.91423022214221</v>
      </c>
      <c r="R65" s="108">
        <v>2.1473852669917979</v>
      </c>
      <c r="S65" s="130">
        <f t="shared" si="30"/>
        <v>26792.78157489685</v>
      </c>
      <c r="T65" s="127">
        <f t="shared" si="31"/>
        <v>2.3692361313659678</v>
      </c>
      <c r="U65" s="177">
        <f t="shared" si="15"/>
        <v>4.0480379999999938</v>
      </c>
      <c r="V65" s="52">
        <f t="shared" si="32"/>
        <v>106.58324557822601</v>
      </c>
      <c r="W65" s="108">
        <f>'CANSIM population ratio'!R34</f>
        <v>1.7302788450704871</v>
      </c>
      <c r="X65" s="133">
        <f t="shared" si="33"/>
        <v>25746.575643193835</v>
      </c>
      <c r="Y65" s="127">
        <f t="shared" si="34"/>
        <v>1.8344933737388094</v>
      </c>
      <c r="Z65" s="177">
        <f t="shared" si="16"/>
        <v>4.0480380000000098</v>
      </c>
      <c r="AA65" s="52">
        <f t="shared" si="35"/>
        <v>92.879459469331962</v>
      </c>
      <c r="AB65" s="108">
        <v>21.626301158194622</v>
      </c>
      <c r="AC65" s="134">
        <f t="shared" si="36"/>
        <v>22436.247047581346</v>
      </c>
      <c r="AD65" s="135">
        <f t="shared" si="37"/>
        <v>19.980807435150652</v>
      </c>
      <c r="AE65" s="177">
        <f t="shared" si="17"/>
        <v>4.0480379999999938</v>
      </c>
      <c r="AF65" s="52">
        <f t="shared" si="38"/>
        <v>95.227514728573908</v>
      </c>
      <c r="AG65" s="108">
        <v>38.051188661327515</v>
      </c>
      <c r="AH65" s="129">
        <f t="shared" si="39"/>
        <v>23003.450476398892</v>
      </c>
      <c r="AI65" s="135">
        <f t="shared" si="40"/>
        <v>36.044730831794098</v>
      </c>
      <c r="AJ65" s="177">
        <f t="shared" si="18"/>
        <v>4.0480380000000009</v>
      </c>
      <c r="AK65" s="52">
        <f t="shared" si="41"/>
        <v>114.83804862052554</v>
      </c>
      <c r="AL65" s="108">
        <v>3.7321137454271196</v>
      </c>
      <c r="AM65" s="55">
        <f t="shared" si="42"/>
        <v>27740.631179739157</v>
      </c>
      <c r="AN65" s="135">
        <f t="shared" si="43"/>
        <v>4.2633578205119456</v>
      </c>
      <c r="AO65" s="177">
        <f t="shared" si="19"/>
        <v>4.0480380000000062</v>
      </c>
      <c r="AP65" s="52">
        <f t="shared" si="44"/>
        <v>112.79194722494607</v>
      </c>
      <c r="AQ65" s="108">
        <v>3.0241365276235284</v>
      </c>
      <c r="AR65" s="137">
        <f t="shared" si="45"/>
        <v>27246.368652180197</v>
      </c>
      <c r="AS65" s="135">
        <f t="shared" si="46"/>
        <v>3.3930526356115456</v>
      </c>
      <c r="AT65" s="177">
        <f t="shared" si="20"/>
        <v>4.0480380000000196</v>
      </c>
      <c r="AU65" s="52">
        <f t="shared" si="47"/>
        <v>118.84437736408127</v>
      </c>
      <c r="AV65" s="108">
        <v>14.313142531288733</v>
      </c>
      <c r="AW65" s="55">
        <f t="shared" si="48"/>
        <v>28708.412236582219</v>
      </c>
      <c r="AX65" s="135">
        <f t="shared" si="49"/>
        <v>16.920950082176333</v>
      </c>
      <c r="AY65" s="177">
        <f t="shared" si="21"/>
        <v>4.048038</v>
      </c>
      <c r="AZ65" s="52">
        <f t="shared" si="50"/>
        <v>94.510593602779764</v>
      </c>
      <c r="BA65" s="108">
        <v>13.609534123858074</v>
      </c>
      <c r="BB65" s="55">
        <f t="shared" si="51"/>
        <v>22830.2688107879</v>
      </c>
      <c r="BC65" s="135">
        <f t="shared" si="52"/>
        <v>12.794839968368869</v>
      </c>
      <c r="BD65" s="177">
        <f t="shared" si="22"/>
        <v>4.0480380000000187</v>
      </c>
      <c r="BE65" s="52">
        <f t="shared" si="53"/>
        <v>230.84819147994133</v>
      </c>
      <c r="BF65" s="108">
        <v>0.30811609998597383</v>
      </c>
      <c r="BG65" s="55">
        <f t="shared" si="54"/>
        <v>55764.397038093361</v>
      </c>
      <c r="BH65" s="93">
        <f t="shared" si="55"/>
        <v>0.70754159647393866</v>
      </c>
      <c r="BI65" s="177">
        <f t="shared" si="23"/>
        <v>4.0480380000000205</v>
      </c>
      <c r="BJ65" s="148">
        <v>100.52842801339771</v>
      </c>
      <c r="BK65" s="148">
        <f t="shared" si="12"/>
        <v>100.00000000000001</v>
      </c>
    </row>
    <row r="66" spans="1:63" ht="18.75">
      <c r="A66" s="69">
        <f t="shared" si="56"/>
        <v>31</v>
      </c>
      <c r="B66" s="8">
        <f t="shared" si="58"/>
        <v>2046</v>
      </c>
      <c r="C66" s="55">
        <f>'P Matrix'!C46</f>
        <v>25134.16312629325</v>
      </c>
      <c r="D66" s="73">
        <f>'P Matrix'!D46</f>
        <v>0.13725858018484477</v>
      </c>
      <c r="E66" s="177">
        <f t="shared" si="13"/>
        <v>4.0480379999999929</v>
      </c>
      <c r="F66" s="79"/>
      <c r="G66" s="52">
        <f t="shared" si="57"/>
        <v>120.14635157363347</v>
      </c>
      <c r="H66" s="108">
        <v>1.0475947399523111</v>
      </c>
      <c r="I66" s="125">
        <f t="shared" si="24"/>
        <v>30197.779994806835</v>
      </c>
      <c r="J66" s="127">
        <f t="shared" si="25"/>
        <v>1.2520307779628777</v>
      </c>
      <c r="K66" s="177">
        <f t="shared" si="1"/>
        <v>4.0480380000000018</v>
      </c>
      <c r="L66" s="52">
        <f t="shared" si="59"/>
        <v>107.63468781341611</v>
      </c>
      <c r="M66" s="108">
        <v>0.40997836289178458</v>
      </c>
      <c r="N66" s="129">
        <f t="shared" si="27"/>
        <v>27053.078015500483</v>
      </c>
      <c r="O66" s="127">
        <f t="shared" si="28"/>
        <v>0.43895934684497007</v>
      </c>
      <c r="P66" s="177">
        <f t="shared" si="14"/>
        <v>4.0480379999999867</v>
      </c>
      <c r="Q66" s="52">
        <f t="shared" si="29"/>
        <v>110.91423022214221</v>
      </c>
      <c r="R66" s="108">
        <v>2.1473852669917979</v>
      </c>
      <c r="S66" s="130">
        <f t="shared" si="30"/>
        <v>27877.363554305673</v>
      </c>
      <c r="T66" s="127">
        <f t="shared" si="31"/>
        <v>2.3692361313659678</v>
      </c>
      <c r="U66" s="177">
        <f t="shared" si="15"/>
        <v>4.0480380000000027</v>
      </c>
      <c r="V66" s="52">
        <f t="shared" si="32"/>
        <v>106.58324557822601</v>
      </c>
      <c r="W66" s="108">
        <f>'CANSIM population ratio'!R35</f>
        <v>1.7302788450704871</v>
      </c>
      <c r="X66" s="133">
        <f t="shared" si="33"/>
        <v>26788.806808929061</v>
      </c>
      <c r="Y66" s="127">
        <f t="shared" si="34"/>
        <v>1.8344933737388094</v>
      </c>
      <c r="Z66" s="177">
        <f t="shared" si="16"/>
        <v>4.0480379999999796</v>
      </c>
      <c r="AA66" s="52">
        <f t="shared" si="35"/>
        <v>92.879459469331962</v>
      </c>
      <c r="AB66" s="108">
        <v>21.626301158194625</v>
      </c>
      <c r="AC66" s="134">
        <f t="shared" si="36"/>
        <v>23344.474853841319</v>
      </c>
      <c r="AD66" s="135">
        <f t="shared" si="37"/>
        <v>19.980807435150655</v>
      </c>
      <c r="AE66" s="177">
        <f t="shared" si="17"/>
        <v>4.0480380000000071</v>
      </c>
      <c r="AF66" s="52">
        <f t="shared" si="38"/>
        <v>95.227514728573908</v>
      </c>
      <c r="AG66" s="108">
        <v>38.051188661327515</v>
      </c>
      <c r="AH66" s="129">
        <f t="shared" si="39"/>
        <v>23934.638892994695</v>
      </c>
      <c r="AI66" s="135">
        <f t="shared" si="40"/>
        <v>36.044730831794098</v>
      </c>
      <c r="AJ66" s="177">
        <f t="shared" si="18"/>
        <v>4.0480379999999805</v>
      </c>
      <c r="AK66" s="52">
        <f t="shared" si="41"/>
        <v>114.83804862052554</v>
      </c>
      <c r="AL66" s="108">
        <v>3.73211374542712</v>
      </c>
      <c r="AM66" s="55">
        <f t="shared" si="42"/>
        <v>28863.582471334845</v>
      </c>
      <c r="AN66" s="135">
        <f t="shared" si="43"/>
        <v>4.2633578205119456</v>
      </c>
      <c r="AO66" s="177">
        <f t="shared" si="19"/>
        <v>4.0480379999999938</v>
      </c>
      <c r="AP66" s="52">
        <f t="shared" si="44"/>
        <v>112.79194722494607</v>
      </c>
      <c r="AQ66" s="108">
        <v>3.0241365276235284</v>
      </c>
      <c r="AR66" s="137">
        <f t="shared" si="45"/>
        <v>28349.312008840541</v>
      </c>
      <c r="AS66" s="135">
        <f t="shared" si="46"/>
        <v>3.3930526356115456</v>
      </c>
      <c r="AT66" s="177">
        <f t="shared" si="20"/>
        <v>4.0480380000000062</v>
      </c>
      <c r="AU66" s="52">
        <f t="shared" si="47"/>
        <v>118.84437736408127</v>
      </c>
      <c r="AV66" s="108">
        <v>14.313142531288733</v>
      </c>
      <c r="AW66" s="55">
        <f t="shared" si="48"/>
        <v>29870.539673115713</v>
      </c>
      <c r="AX66" s="135">
        <f t="shared" si="49"/>
        <v>16.920950082176333</v>
      </c>
      <c r="AY66" s="177">
        <f t="shared" si="21"/>
        <v>4.0480379999999849</v>
      </c>
      <c r="AZ66" s="52">
        <f t="shared" si="50"/>
        <v>94.510593602779764</v>
      </c>
      <c r="BA66" s="108">
        <v>13.609534123858074</v>
      </c>
      <c r="BB66" s="55">
        <f t="shared" si="51"/>
        <v>23754.446767750735</v>
      </c>
      <c r="BC66" s="135">
        <f t="shared" si="52"/>
        <v>12.794839968368869</v>
      </c>
      <c r="BD66" s="177">
        <f t="shared" si="22"/>
        <v>4.0480379999999645</v>
      </c>
      <c r="BE66" s="52">
        <f t="shared" si="53"/>
        <v>230.84819147994133</v>
      </c>
      <c r="BF66" s="108">
        <v>0.30811609998597389</v>
      </c>
      <c r="BG66" s="55">
        <f t="shared" si="54"/>
        <v>58021.76102066625</v>
      </c>
      <c r="BH66" s="93">
        <f t="shared" si="55"/>
        <v>0.70754159647393888</v>
      </c>
      <c r="BI66" s="177">
        <f t="shared" si="23"/>
        <v>4.0480379999999929</v>
      </c>
      <c r="BJ66" s="148">
        <v>100.52842801339771</v>
      </c>
      <c r="BK66" s="148">
        <f t="shared" si="12"/>
        <v>100.00000000000001</v>
      </c>
    </row>
    <row r="67" spans="1:63" ht="18.75">
      <c r="A67" s="69">
        <f t="shared" si="56"/>
        <v>32</v>
      </c>
      <c r="B67" s="8">
        <f t="shared" si="58"/>
        <v>2047</v>
      </c>
      <c r="C67" s="55">
        <f>'P Matrix'!C47</f>
        <v>26151.603600627586</v>
      </c>
      <c r="D67" s="73">
        <f>'P Matrix'!D47</f>
        <v>0.13725858018484477</v>
      </c>
      <c r="E67" s="177">
        <f t="shared" si="13"/>
        <v>4.0480379999999911</v>
      </c>
      <c r="F67" s="79"/>
      <c r="G67" s="52">
        <f t="shared" si="57"/>
        <v>120.14635157363347</v>
      </c>
      <c r="H67" s="108">
        <v>1.0475947399523111</v>
      </c>
      <c r="I67" s="125">
        <f t="shared" si="24"/>
        <v>31420.197604153007</v>
      </c>
      <c r="J67" s="127">
        <f t="shared" si="25"/>
        <v>1.2520307779628777</v>
      </c>
      <c r="K67" s="177">
        <f t="shared" si="1"/>
        <v>4.0480379999999778</v>
      </c>
      <c r="L67" s="52">
        <f t="shared" si="59"/>
        <v>107.63468781341611</v>
      </c>
      <c r="M67" s="108">
        <v>0.40997836289178458</v>
      </c>
      <c r="N67" s="129">
        <f t="shared" si="27"/>
        <v>28148.196893737586</v>
      </c>
      <c r="O67" s="127">
        <f t="shared" si="28"/>
        <v>0.43895934684497007</v>
      </c>
      <c r="P67" s="177">
        <f t="shared" si="14"/>
        <v>4.0480379999999903</v>
      </c>
      <c r="Q67" s="52">
        <f t="shared" si="29"/>
        <v>110.91423022214221</v>
      </c>
      <c r="R67" s="108">
        <v>2.1473852669917979</v>
      </c>
      <c r="S67" s="130">
        <f t="shared" si="30"/>
        <v>29005.849824382112</v>
      </c>
      <c r="T67" s="127">
        <f t="shared" si="31"/>
        <v>2.3692361313659678</v>
      </c>
      <c r="U67" s="177">
        <f t="shared" si="15"/>
        <v>4.0480379999999805</v>
      </c>
      <c r="V67" s="52">
        <f t="shared" si="32"/>
        <v>106.58324557822601</v>
      </c>
      <c r="W67" s="108">
        <f>'CANSIM population ratio'!R36</f>
        <v>1.7302788450704871</v>
      </c>
      <c r="X67" s="133">
        <f t="shared" si="33"/>
        <v>27873.227888301099</v>
      </c>
      <c r="Y67" s="127">
        <f t="shared" si="34"/>
        <v>1.8344933737388094</v>
      </c>
      <c r="Z67" s="177">
        <f t="shared" si="16"/>
        <v>4.0480380000000071</v>
      </c>
      <c r="AA67" s="52">
        <f t="shared" si="35"/>
        <v>92.879459469331962</v>
      </c>
      <c r="AB67" s="108">
        <v>21.626301158194622</v>
      </c>
      <c r="AC67" s="134">
        <f t="shared" si="36"/>
        <v>24289.468066825255</v>
      </c>
      <c r="AD67" s="135">
        <f t="shared" si="37"/>
        <v>19.980807435150652</v>
      </c>
      <c r="AE67" s="177">
        <f t="shared" si="17"/>
        <v>4.0480379999999796</v>
      </c>
      <c r="AF67" s="52">
        <f t="shared" si="38"/>
        <v>95.227514728573908</v>
      </c>
      <c r="AG67" s="108">
        <v>38.051188661327522</v>
      </c>
      <c r="AH67" s="129">
        <f t="shared" si="39"/>
        <v>24903.522170545901</v>
      </c>
      <c r="AI67" s="135">
        <f t="shared" si="40"/>
        <v>36.044730831794105</v>
      </c>
      <c r="AJ67" s="177">
        <f t="shared" si="18"/>
        <v>4.0480380000000036</v>
      </c>
      <c r="AK67" s="52">
        <f t="shared" si="41"/>
        <v>114.83804862052554</v>
      </c>
      <c r="AL67" s="108">
        <v>3.73211374542712</v>
      </c>
      <c r="AM67" s="55">
        <f t="shared" si="42"/>
        <v>30031.991257935813</v>
      </c>
      <c r="AN67" s="135">
        <f t="shared" si="43"/>
        <v>4.2633578205119456</v>
      </c>
      <c r="AO67" s="177">
        <f t="shared" si="19"/>
        <v>4.0480379999999823</v>
      </c>
      <c r="AP67" s="52">
        <f t="shared" si="44"/>
        <v>112.79194722494607</v>
      </c>
      <c r="AQ67" s="108">
        <v>3.0241365276235279</v>
      </c>
      <c r="AR67" s="137">
        <f t="shared" si="45"/>
        <v>29496.902931696965</v>
      </c>
      <c r="AS67" s="135">
        <f t="shared" si="46"/>
        <v>3.3930526356115451</v>
      </c>
      <c r="AT67" s="177">
        <f t="shared" si="20"/>
        <v>4.0480379999999814</v>
      </c>
      <c r="AU67" s="52">
        <f t="shared" si="47"/>
        <v>118.84437736408127</v>
      </c>
      <c r="AV67" s="108">
        <v>14.313142531288733</v>
      </c>
      <c r="AW67" s="55">
        <f t="shared" si="48"/>
        <v>31079.710469888512</v>
      </c>
      <c r="AX67" s="135">
        <f t="shared" si="49"/>
        <v>16.920950082176333</v>
      </c>
      <c r="AY67" s="177">
        <f t="shared" si="21"/>
        <v>4.048038</v>
      </c>
      <c r="AZ67" s="52">
        <f t="shared" si="50"/>
        <v>94.510593602779764</v>
      </c>
      <c r="BA67" s="108">
        <v>13.609534123858074</v>
      </c>
      <c r="BB67" s="55">
        <f t="shared" si="51"/>
        <v>24716.035799599056</v>
      </c>
      <c r="BC67" s="135">
        <f t="shared" si="52"/>
        <v>12.794839968368869</v>
      </c>
      <c r="BD67" s="177">
        <f t="shared" si="22"/>
        <v>4.048038</v>
      </c>
      <c r="BE67" s="52">
        <f t="shared" si="53"/>
        <v>230.84819147994133</v>
      </c>
      <c r="BF67" s="108">
        <v>0.30811609998597383</v>
      </c>
      <c r="BG67" s="55">
        <f t="shared" si="54"/>
        <v>60370.503955052001</v>
      </c>
      <c r="BH67" s="93">
        <f t="shared" si="55"/>
        <v>0.70754159647393866</v>
      </c>
      <c r="BI67" s="177">
        <f t="shared" si="23"/>
        <v>4.0480379999999885</v>
      </c>
      <c r="BJ67" s="148">
        <v>100.52842801339771</v>
      </c>
      <c r="BK67" s="148">
        <f t="shared" si="12"/>
        <v>100.00000000000001</v>
      </c>
    </row>
    <row r="68" spans="1:63" ht="18.75">
      <c r="A68" s="69">
        <f t="shared" si="56"/>
        <v>33</v>
      </c>
      <c r="B68" s="8">
        <f t="shared" si="58"/>
        <v>2048</v>
      </c>
      <c r="C68" s="55">
        <f>'P Matrix'!C48</f>
        <v>27210.230451990359</v>
      </c>
      <c r="D68" s="73">
        <f>'P Matrix'!D48</f>
        <v>0.13725858018484477</v>
      </c>
      <c r="E68" s="177">
        <f t="shared" si="13"/>
        <v>4.048038</v>
      </c>
      <c r="F68" s="79"/>
      <c r="G68" s="52">
        <f t="shared" si="57"/>
        <v>120.14635157363347</v>
      </c>
      <c r="H68" s="108">
        <v>1.0475947399523111</v>
      </c>
      <c r="I68" s="125">
        <f t="shared" si="24"/>
        <v>32692.09914284421</v>
      </c>
      <c r="J68" s="127">
        <f t="shared" si="25"/>
        <v>1.2520307779628777</v>
      </c>
      <c r="K68" s="177">
        <f t="shared" si="1"/>
        <v>4.048038</v>
      </c>
      <c r="L68" s="52">
        <f t="shared" si="59"/>
        <v>107.63468781341611</v>
      </c>
      <c r="M68" s="108">
        <v>0.40997836289178458</v>
      </c>
      <c r="N68" s="129">
        <f t="shared" si="27"/>
        <v>29287.646600310905</v>
      </c>
      <c r="O68" s="127">
        <f t="shared" si="28"/>
        <v>0.43895934684497007</v>
      </c>
      <c r="P68" s="177">
        <f t="shared" si="14"/>
        <v>4.048038000000008</v>
      </c>
      <c r="Q68" s="52">
        <f t="shared" si="29"/>
        <v>110.91423022214221</v>
      </c>
      <c r="R68" s="108">
        <v>2.1473852669917979</v>
      </c>
      <c r="S68" s="130">
        <f t="shared" si="30"/>
        <v>30180.017647496032</v>
      </c>
      <c r="T68" s="127">
        <f t="shared" si="31"/>
        <v>2.3692361313659678</v>
      </c>
      <c r="U68" s="177">
        <f t="shared" si="15"/>
        <v>4.0480379999999938</v>
      </c>
      <c r="V68" s="52">
        <f t="shared" si="32"/>
        <v>106.58324557822601</v>
      </c>
      <c r="W68" s="108">
        <f>'CANSIM population ratio'!R37</f>
        <v>1.7302788450704869</v>
      </c>
      <c r="X68" s="133">
        <f t="shared" si="33"/>
        <v>29001.546745046122</v>
      </c>
      <c r="Y68" s="127">
        <f t="shared" si="34"/>
        <v>1.8344933737388092</v>
      </c>
      <c r="Z68" s="177">
        <f t="shared" si="16"/>
        <v>4.0480379999999903</v>
      </c>
      <c r="AA68" s="52">
        <f t="shared" si="35"/>
        <v>92.879459469331962</v>
      </c>
      <c r="AB68" s="108">
        <v>21.626301158194622</v>
      </c>
      <c r="AC68" s="134">
        <f t="shared" si="36"/>
        <v>25272.714964168208</v>
      </c>
      <c r="AD68" s="135">
        <f t="shared" si="37"/>
        <v>19.980807435150652</v>
      </c>
      <c r="AE68" s="177">
        <f t="shared" si="17"/>
        <v>4.0480380000000062</v>
      </c>
      <c r="AF68" s="52">
        <f t="shared" si="38"/>
        <v>95.227514728573908</v>
      </c>
      <c r="AG68" s="108">
        <v>38.051188661327522</v>
      </c>
      <c r="AH68" s="129">
        <f t="shared" si="39"/>
        <v>25911.626211348022</v>
      </c>
      <c r="AI68" s="135">
        <f t="shared" si="40"/>
        <v>36.044730831794105</v>
      </c>
      <c r="AJ68" s="177">
        <f t="shared" si="18"/>
        <v>4.0480379999999956</v>
      </c>
      <c r="AK68" s="52">
        <f t="shared" si="41"/>
        <v>114.83804862052554</v>
      </c>
      <c r="AL68" s="108">
        <v>3.73211374542712</v>
      </c>
      <c r="AM68" s="55">
        <f t="shared" si="42"/>
        <v>31247.697676213738</v>
      </c>
      <c r="AN68" s="135">
        <f t="shared" si="43"/>
        <v>4.2633578205119456</v>
      </c>
      <c r="AO68" s="177">
        <f t="shared" si="19"/>
        <v>4.0480380000000178</v>
      </c>
      <c r="AP68" s="52">
        <f t="shared" si="44"/>
        <v>112.79194722494607</v>
      </c>
      <c r="AQ68" s="108">
        <v>3.0241365276235284</v>
      </c>
      <c r="AR68" s="137">
        <f t="shared" si="45"/>
        <v>30690.94877119517</v>
      </c>
      <c r="AS68" s="135">
        <f t="shared" si="46"/>
        <v>3.3930526356115456</v>
      </c>
      <c r="AT68" s="177">
        <f t="shared" si="20"/>
        <v>4.0480379999999938</v>
      </c>
      <c r="AU68" s="52">
        <f t="shared" si="47"/>
        <v>118.84437736408127</v>
      </c>
      <c r="AV68" s="108">
        <v>14.313142531288731</v>
      </c>
      <c r="AW68" s="55">
        <f t="shared" si="48"/>
        <v>32337.828959999577</v>
      </c>
      <c r="AX68" s="135">
        <f t="shared" si="49"/>
        <v>16.920950082176329</v>
      </c>
      <c r="AY68" s="177">
        <f t="shared" si="21"/>
        <v>4.0480379999999965</v>
      </c>
      <c r="AZ68" s="52">
        <f t="shared" si="50"/>
        <v>94.510593602779764</v>
      </c>
      <c r="BA68" s="108">
        <v>13.609534123858074</v>
      </c>
      <c r="BB68" s="55">
        <f t="shared" si="51"/>
        <v>25716.550320860431</v>
      </c>
      <c r="BC68" s="135">
        <f t="shared" si="52"/>
        <v>12.794839968368869</v>
      </c>
      <c r="BD68" s="177">
        <f t="shared" si="22"/>
        <v>4.0480380000000062</v>
      </c>
      <c r="BE68" s="52">
        <f t="shared" si="53"/>
        <v>230.84819147994133</v>
      </c>
      <c r="BF68" s="108">
        <v>0.30811609998597378</v>
      </c>
      <c r="BG68" s="55">
        <f t="shared" si="54"/>
        <v>62814.32489594401</v>
      </c>
      <c r="BH68" s="93">
        <f t="shared" si="55"/>
        <v>0.70754159647393855</v>
      </c>
      <c r="BI68" s="177">
        <f t="shared" si="23"/>
        <v>4.0480380000000009</v>
      </c>
      <c r="BJ68" s="148">
        <v>100.52842801339771</v>
      </c>
      <c r="BK68" s="148">
        <f t="shared" si="12"/>
        <v>100.00000000000001</v>
      </c>
    </row>
    <row r="69" spans="1:63" ht="18.75">
      <c r="A69" s="69">
        <f t="shared" si="56"/>
        <v>34</v>
      </c>
      <c r="B69" s="8">
        <f t="shared" si="58"/>
        <v>2049</v>
      </c>
      <c r="C69" s="55">
        <f>'P Matrix'!C49</f>
        <v>28311.7109205745</v>
      </c>
      <c r="D69" s="73">
        <f>'P Matrix'!D49</f>
        <v>0.13725858018484477</v>
      </c>
      <c r="E69" s="177">
        <f t="shared" si="13"/>
        <v>4.0480379999999974</v>
      </c>
      <c r="F69" s="79"/>
      <c r="G69" s="52">
        <f t="shared" si="57"/>
        <v>120.14635157363347</v>
      </c>
      <c r="H69" s="108">
        <v>1.0475947399523111</v>
      </c>
      <c r="I69" s="125">
        <f t="shared" si="24"/>
        <v>34015.487739144221</v>
      </c>
      <c r="J69" s="127">
        <f t="shared" si="25"/>
        <v>1.2520307779628777</v>
      </c>
      <c r="K69" s="177">
        <f t="shared" si="1"/>
        <v>4.0480380000000071</v>
      </c>
      <c r="L69" s="52">
        <f t="shared" si="59"/>
        <v>107.63468781341611</v>
      </c>
      <c r="M69" s="108">
        <v>0.40997836289178458</v>
      </c>
      <c r="N69" s="129">
        <f t="shared" si="27"/>
        <v>30473.221663997196</v>
      </c>
      <c r="O69" s="127">
        <f t="shared" si="28"/>
        <v>0.43895934684497007</v>
      </c>
      <c r="P69" s="177">
        <f t="shared" si="14"/>
        <v>4.0480379999999894</v>
      </c>
      <c r="Q69" s="52">
        <f t="shared" si="29"/>
        <v>110.91423022214221</v>
      </c>
      <c r="R69" s="108">
        <v>2.1473852669917979</v>
      </c>
      <c r="S69" s="130">
        <f t="shared" si="30"/>
        <v>31401.716230273378</v>
      </c>
      <c r="T69" s="127">
        <f t="shared" si="31"/>
        <v>2.3692361313659678</v>
      </c>
      <c r="U69" s="177">
        <f t="shared" si="15"/>
        <v>4.0480380000000018</v>
      </c>
      <c r="V69" s="52">
        <f t="shared" si="32"/>
        <v>106.58324557822601</v>
      </c>
      <c r="W69" s="108">
        <f>'CANSIM population ratio'!R38</f>
        <v>1.7302788450704871</v>
      </c>
      <c r="X69" s="133">
        <f t="shared" si="33"/>
        <v>30175.540377873349</v>
      </c>
      <c r="Y69" s="127">
        <f t="shared" si="34"/>
        <v>1.8344933737388094</v>
      </c>
      <c r="Z69" s="177">
        <f t="shared" si="16"/>
        <v>4.0480379999999894</v>
      </c>
      <c r="AA69" s="52">
        <f t="shared" si="35"/>
        <v>92.879459469331962</v>
      </c>
      <c r="AB69" s="108">
        <v>21.626301158194622</v>
      </c>
      <c r="AC69" s="134">
        <f t="shared" si="36"/>
        <v>26295.764069549423</v>
      </c>
      <c r="AD69" s="135">
        <f t="shared" si="37"/>
        <v>19.980807435150652</v>
      </c>
      <c r="AE69" s="177">
        <f t="shared" si="17"/>
        <v>4.0480379999999974</v>
      </c>
      <c r="AF69" s="52">
        <f t="shared" si="38"/>
        <v>95.227514728573908</v>
      </c>
      <c r="AG69" s="108">
        <v>38.051188661327522</v>
      </c>
      <c r="AH69" s="129">
        <f t="shared" si="39"/>
        <v>26960.538686801348</v>
      </c>
      <c r="AI69" s="135">
        <f t="shared" si="40"/>
        <v>36.044730831794105</v>
      </c>
      <c r="AJ69" s="177">
        <f t="shared" si="18"/>
        <v>4.0480379999999903</v>
      </c>
      <c r="AK69" s="52">
        <f t="shared" si="41"/>
        <v>114.83804862052554</v>
      </c>
      <c r="AL69" s="108">
        <v>3.73211374542712</v>
      </c>
      <c r="AM69" s="55">
        <f t="shared" si="42"/>
        <v>32512.616352271983</v>
      </c>
      <c r="AN69" s="135">
        <f t="shared" si="43"/>
        <v>4.2633578205119456</v>
      </c>
      <c r="AO69" s="177">
        <f t="shared" si="19"/>
        <v>4.0480379999999876</v>
      </c>
      <c r="AP69" s="52">
        <f t="shared" si="44"/>
        <v>112.79194722494607</v>
      </c>
      <c r="AQ69" s="108">
        <v>3.0241365276235288</v>
      </c>
      <c r="AR69" s="137">
        <f t="shared" si="45"/>
        <v>31933.330040013683</v>
      </c>
      <c r="AS69" s="135">
        <f t="shared" si="46"/>
        <v>3.3930526356115465</v>
      </c>
      <c r="AT69" s="177">
        <f t="shared" si="20"/>
        <v>4.048038</v>
      </c>
      <c r="AU69" s="52">
        <f t="shared" si="47"/>
        <v>118.84437736408127</v>
      </c>
      <c r="AV69" s="108">
        <v>14.313142531288731</v>
      </c>
      <c r="AW69" s="55">
        <f t="shared" si="48"/>
        <v>33646.876564675367</v>
      </c>
      <c r="AX69" s="135">
        <f t="shared" si="49"/>
        <v>16.920950082176329</v>
      </c>
      <c r="AY69" s="177">
        <f t="shared" si="21"/>
        <v>4.048038000000008</v>
      </c>
      <c r="AZ69" s="52">
        <f t="shared" si="50"/>
        <v>94.510593602779764</v>
      </c>
      <c r="BA69" s="108">
        <v>13.609534123858074</v>
      </c>
      <c r="BB69" s="55">
        <f t="shared" si="51"/>
        <v>26757.566050137986</v>
      </c>
      <c r="BC69" s="135">
        <f t="shared" si="52"/>
        <v>12.794839968368869</v>
      </c>
      <c r="BD69" s="177">
        <f t="shared" si="22"/>
        <v>4.0480380000000098</v>
      </c>
      <c r="BE69" s="52">
        <f t="shared" si="53"/>
        <v>230.84819147994133</v>
      </c>
      <c r="BF69" s="108">
        <v>0.30811609998597383</v>
      </c>
      <c r="BG69" s="55">
        <f t="shared" si="54"/>
        <v>65357.072637175283</v>
      </c>
      <c r="BH69" s="93">
        <f t="shared" si="55"/>
        <v>0.70754159647393866</v>
      </c>
      <c r="BI69" s="177">
        <f t="shared" si="23"/>
        <v>4.0480379999999982</v>
      </c>
      <c r="BJ69" s="148">
        <v>100.52842801339771</v>
      </c>
      <c r="BK69" s="148">
        <f t="shared" si="12"/>
        <v>100.00000000000001</v>
      </c>
    </row>
    <row r="70" spans="1:63" ht="18.75">
      <c r="A70" s="69">
        <f t="shared" si="56"/>
        <v>35</v>
      </c>
      <c r="B70" s="67">
        <f t="shared" si="58"/>
        <v>2050</v>
      </c>
      <c r="C70" s="55">
        <f>'P Matrix'!C50</f>
        <v>29457.779737089506</v>
      </c>
      <c r="D70" s="73">
        <f>'P Matrix'!D50</f>
        <v>0.13725858018484477</v>
      </c>
      <c r="E70" s="177">
        <f t="shared" si="13"/>
        <v>4.0480380000000009</v>
      </c>
      <c r="F70" s="79"/>
      <c r="G70" s="52">
        <f t="shared" si="57"/>
        <v>120.14635157363347</v>
      </c>
      <c r="H70" s="108">
        <v>1.0475947399523111</v>
      </c>
      <c r="I70" s="125">
        <f t="shared" si="24"/>
        <v>35392.447608710121</v>
      </c>
      <c r="J70" s="127">
        <f t="shared" si="25"/>
        <v>1.2520307779628777</v>
      </c>
      <c r="K70" s="177">
        <f t="shared" si="1"/>
        <v>4.0480380000000054</v>
      </c>
      <c r="L70" s="52">
        <f t="shared" si="59"/>
        <v>107.63468781341611</v>
      </c>
      <c r="M70" s="108">
        <v>0.40997836289178458</v>
      </c>
      <c r="N70" s="129">
        <f t="shared" si="27"/>
        <v>31706.789256780037</v>
      </c>
      <c r="O70" s="127">
        <f t="shared" si="28"/>
        <v>0.43895934684497007</v>
      </c>
      <c r="P70" s="177">
        <f t="shared" si="14"/>
        <v>4.0480380000000089</v>
      </c>
      <c r="Q70" s="52">
        <f t="shared" si="29"/>
        <v>110.91423022214221</v>
      </c>
      <c r="R70" s="108">
        <v>2.1473852669917979</v>
      </c>
      <c r="S70" s="130">
        <f t="shared" si="30"/>
        <v>32672.869635927011</v>
      </c>
      <c r="T70" s="127">
        <f t="shared" si="31"/>
        <v>2.3692361313659678</v>
      </c>
      <c r="U70" s="177">
        <f t="shared" si="15"/>
        <v>4.0480379999999965</v>
      </c>
      <c r="V70" s="52">
        <f t="shared" si="32"/>
        <v>106.58324557822601</v>
      </c>
      <c r="W70" s="108">
        <f>'CANSIM population ratio'!R39</f>
        <v>1.7302788450704871</v>
      </c>
      <c r="X70" s="133">
        <f t="shared" si="33"/>
        <v>31397.057719075008</v>
      </c>
      <c r="Y70" s="127">
        <f t="shared" si="34"/>
        <v>1.8344933737388094</v>
      </c>
      <c r="Z70" s="177">
        <f t="shared" si="16"/>
        <v>4.0480380000000089</v>
      </c>
      <c r="AA70" s="52">
        <f t="shared" si="35"/>
        <v>92.879459469331962</v>
      </c>
      <c r="AB70" s="108">
        <v>21.626301158194622</v>
      </c>
      <c r="AC70" s="134">
        <f t="shared" si="36"/>
        <v>27360.22659147513</v>
      </c>
      <c r="AD70" s="135">
        <f t="shared" si="37"/>
        <v>19.980807435150652</v>
      </c>
      <c r="AE70" s="177">
        <f t="shared" si="17"/>
        <v>4.0480379999999991</v>
      </c>
      <c r="AF70" s="52">
        <f t="shared" si="38"/>
        <v>95.227514728573908</v>
      </c>
      <c r="AG70" s="108">
        <v>38.051188661327522</v>
      </c>
      <c r="AH70" s="129">
        <f t="shared" si="39"/>
        <v>28051.911537847769</v>
      </c>
      <c r="AI70" s="135">
        <f t="shared" si="40"/>
        <v>36.044730831794105</v>
      </c>
      <c r="AJ70" s="177">
        <f t="shared" si="18"/>
        <v>4.0480380000000045</v>
      </c>
      <c r="AK70" s="52">
        <f t="shared" si="41"/>
        <v>114.83804862052554</v>
      </c>
      <c r="AL70" s="108">
        <v>3.73211374542712</v>
      </c>
      <c r="AM70" s="55">
        <f t="shared" si="42"/>
        <v>33828.739417006167</v>
      </c>
      <c r="AN70" s="135">
        <f t="shared" si="43"/>
        <v>4.2633578205119456</v>
      </c>
      <c r="AO70" s="177">
        <f t="shared" si="19"/>
        <v>4.048038</v>
      </c>
      <c r="AP70" s="52">
        <f t="shared" si="44"/>
        <v>112.79194722494607</v>
      </c>
      <c r="AQ70" s="108">
        <v>3.0241365276235279</v>
      </c>
      <c r="AR70" s="137">
        <f t="shared" si="45"/>
        <v>33226.003374698848</v>
      </c>
      <c r="AS70" s="135">
        <f t="shared" si="46"/>
        <v>3.3930526356115451</v>
      </c>
      <c r="AT70" s="177">
        <f t="shared" si="20"/>
        <v>4.0480379999999876</v>
      </c>
      <c r="AU70" s="52">
        <f t="shared" si="47"/>
        <v>118.84437736408127</v>
      </c>
      <c r="AV70" s="108">
        <v>14.313142531288731</v>
      </c>
      <c r="AW70" s="55">
        <f t="shared" si="48"/>
        <v>35008.91491382652</v>
      </c>
      <c r="AX70" s="135">
        <f t="shared" si="49"/>
        <v>16.920950082176329</v>
      </c>
      <c r="AY70" s="177">
        <f t="shared" si="21"/>
        <v>4.0480379999999982</v>
      </c>
      <c r="AZ70" s="52">
        <f t="shared" si="50"/>
        <v>94.510593602779764</v>
      </c>
      <c r="BA70" s="108">
        <v>13.609534123858074</v>
      </c>
      <c r="BB70" s="55">
        <f t="shared" si="51"/>
        <v>27840.72249172267</v>
      </c>
      <c r="BC70" s="135">
        <f t="shared" si="52"/>
        <v>12.794839968368869</v>
      </c>
      <c r="BD70" s="177">
        <f t="shared" si="22"/>
        <v>4.0480379999999982</v>
      </c>
      <c r="BE70" s="52">
        <f t="shared" si="53"/>
        <v>230.84819147994133</v>
      </c>
      <c r="BF70" s="108">
        <v>0.30811609998597378</v>
      </c>
      <c r="BG70" s="55">
        <f t="shared" si="54"/>
        <v>68002.751773215743</v>
      </c>
      <c r="BH70" s="93">
        <f t="shared" si="55"/>
        <v>0.70754159647393855</v>
      </c>
      <c r="BI70" s="177">
        <f t="shared" si="23"/>
        <v>4.0480380000000045</v>
      </c>
      <c r="BJ70" s="148">
        <v>100.52842801339771</v>
      </c>
      <c r="BK70" s="148">
        <f t="shared" si="12"/>
        <v>100.00000000000001</v>
      </c>
    </row>
    <row r="71" spans="1:63">
      <c r="R71" s="107"/>
      <c r="S71" s="107"/>
      <c r="V71" s="62"/>
      <c r="W71" s="107"/>
      <c r="X71" s="107"/>
      <c r="Y71" s="62"/>
    </row>
    <row r="72" spans="1:63">
      <c r="V72" s="62"/>
      <c r="W72" s="62"/>
      <c r="X72" s="62"/>
      <c r="Y72" s="62"/>
    </row>
  </sheetData>
  <sheetProtection algorithmName="SHA-512" hashValue="pPNseZsksEI16uXrArokF61d+NQlz4Cf8i08creeT0HWTPL3pX6wGny3w2Sur8t7IOskbKmzlXUk5Yku/ESfsA==" saltValue="VPoTudwCvkSCI9ZpRhC5Sw==" spinCount="100000" sheet="1" objects="1" scenarios="1"/>
  <mergeCells count="2">
    <mergeCell ref="A6:F6"/>
    <mergeCell ref="A4:F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19"/>
  <sheetViews>
    <sheetView zoomScale="85" zoomScaleNormal="85" workbookViewId="0"/>
  </sheetViews>
  <sheetFormatPr defaultColWidth="9.140625" defaultRowHeight="15"/>
  <cols>
    <col min="1" max="1" width="10.7109375" style="314" customWidth="1"/>
    <col min="2" max="2" width="13" style="204" customWidth="1"/>
    <col min="3" max="4" width="11.140625" style="204" customWidth="1"/>
    <col min="5" max="5" width="11" style="225" customWidth="1"/>
    <col min="6" max="6" width="9.140625" style="204"/>
    <col min="7" max="7" width="10.85546875" style="204" customWidth="1"/>
    <col min="8" max="8" width="9" style="204" customWidth="1"/>
    <col min="9" max="9" width="11.140625" style="204" customWidth="1"/>
    <col min="10" max="10" width="11.5703125" style="204" customWidth="1"/>
    <col min="11" max="11" width="10.42578125" style="204" customWidth="1"/>
    <col min="12" max="16" width="9.140625" style="204"/>
    <col min="17" max="17" width="10.28515625" style="204" customWidth="1"/>
    <col min="18" max="18" width="9.140625" style="204"/>
    <col min="19" max="19" width="10.140625" style="204" customWidth="1"/>
    <col min="20" max="24" width="9.140625" style="204"/>
    <col min="25" max="26" width="9.140625" style="204" customWidth="1"/>
    <col min="27" max="27" width="10.28515625" style="204" customWidth="1"/>
    <col min="28" max="32" width="9.140625" style="204"/>
    <col min="33" max="33" width="10.7109375" style="204" customWidth="1"/>
    <col min="34" max="34" width="10.42578125" style="204" customWidth="1"/>
    <col min="35" max="35" width="10.85546875" style="204" customWidth="1"/>
    <col min="36" max="40" width="9.140625" style="204"/>
    <col min="41" max="41" width="11" style="204" customWidth="1"/>
    <col min="42" max="42" width="11.7109375" style="204" customWidth="1"/>
    <col min="43" max="43" width="10.85546875" style="204" customWidth="1"/>
    <col min="44" max="48" width="9.140625" style="204"/>
    <col min="49" max="49" width="10.28515625" style="204" customWidth="1"/>
    <col min="50" max="50" width="10.140625" style="204" customWidth="1"/>
    <col min="51" max="51" width="10.42578125" style="204" customWidth="1"/>
    <col min="52" max="56" width="9.140625" style="204"/>
    <col min="57" max="58" width="10.42578125" style="204" customWidth="1"/>
    <col min="59" max="59" width="10.5703125" style="204" customWidth="1"/>
    <col min="60" max="64" width="9.140625" style="204"/>
    <col min="65" max="65" width="10.42578125" style="204" customWidth="1"/>
    <col min="66" max="66" width="10.5703125" style="204" customWidth="1"/>
    <col min="67" max="67" width="10" style="204" customWidth="1"/>
    <col min="68" max="72" width="9.140625" style="204"/>
    <col min="73" max="73" width="10.5703125" style="204" customWidth="1"/>
    <col min="74" max="74" width="11" style="204" customWidth="1"/>
    <col min="75" max="75" width="10.28515625" style="204" customWidth="1"/>
    <col min="76" max="80" width="9.140625" style="204"/>
    <col min="81" max="81" width="10.42578125" style="204" customWidth="1"/>
    <col min="82" max="82" width="10.140625" style="204" customWidth="1"/>
    <col min="83" max="83" width="10.42578125" style="204" customWidth="1"/>
    <col min="84" max="88" width="9.140625" style="204"/>
    <col min="89" max="89" width="10.42578125" style="204" customWidth="1"/>
    <col min="90" max="90" width="10.85546875" style="204" customWidth="1"/>
    <col min="91" max="91" width="10.42578125" style="204" customWidth="1"/>
    <col min="92" max="16384" width="9.140625" style="204"/>
  </cols>
  <sheetData>
    <row r="1" spans="1:1" ht="27" customHeight="1">
      <c r="A1" s="203" t="s">
        <v>329</v>
      </c>
    </row>
    <row r="17" spans="6:84" ht="22.5" customHeight="1"/>
    <row r="18" spans="6:84" ht="22.5" customHeight="1">
      <c r="AA18" s="225"/>
      <c r="AB18" s="225"/>
      <c r="AV18" s="225"/>
      <c r="AW18" s="225"/>
      <c r="AX18" s="225"/>
      <c r="AY18" s="225"/>
      <c r="AZ18" s="225"/>
      <c r="BG18" s="315"/>
      <c r="BH18" s="315"/>
      <c r="CD18" s="225"/>
      <c r="CE18" s="225"/>
      <c r="CF18" s="225"/>
    </row>
    <row r="19" spans="6:84" ht="24" customHeight="1">
      <c r="F19" s="316"/>
      <c r="K19" s="315"/>
      <c r="L19" s="315"/>
      <c r="S19" s="225"/>
      <c r="T19" s="225"/>
      <c r="AA19" s="225"/>
      <c r="AB19" s="225"/>
      <c r="AQ19" s="225"/>
      <c r="AR19" s="225"/>
      <c r="AV19" s="225"/>
      <c r="AW19" s="225"/>
      <c r="AX19" s="225"/>
      <c r="AY19" s="225"/>
      <c r="AZ19" s="315"/>
      <c r="BG19" s="315"/>
      <c r="BH19" s="315"/>
      <c r="BL19" s="225"/>
      <c r="BM19" s="225"/>
      <c r="BN19" s="225"/>
      <c r="BO19" s="225"/>
      <c r="BP19" s="225"/>
      <c r="BW19" s="225"/>
      <c r="BX19" s="225"/>
      <c r="CD19" s="225"/>
      <c r="CE19" s="225"/>
      <c r="CF19" s="225"/>
    </row>
    <row r="36" spans="1:94" ht="22.5" customHeight="1"/>
    <row r="37" spans="1:94" ht="22.5" customHeight="1">
      <c r="AA37" s="225"/>
      <c r="AB37" s="225"/>
      <c r="AV37" s="225"/>
      <c r="AW37" s="225"/>
      <c r="AX37" s="225"/>
      <c r="AY37" s="225"/>
      <c r="AZ37" s="225"/>
      <c r="BG37" s="315"/>
      <c r="BH37" s="315"/>
      <c r="CD37" s="225"/>
      <c r="CE37" s="225"/>
      <c r="CF37" s="225"/>
    </row>
    <row r="38" spans="1:94" ht="24" customHeight="1">
      <c r="F38" s="316"/>
      <c r="K38" s="315"/>
      <c r="L38" s="315"/>
      <c r="S38" s="225"/>
      <c r="T38" s="225"/>
      <c r="AA38" s="225"/>
      <c r="AB38" s="225"/>
      <c r="AQ38" s="225"/>
      <c r="AR38" s="225"/>
      <c r="AV38" s="225"/>
      <c r="AW38" s="225"/>
      <c r="AX38" s="225"/>
      <c r="AY38" s="225"/>
      <c r="AZ38" s="315"/>
      <c r="BG38" s="315"/>
      <c r="BH38" s="315"/>
      <c r="BL38" s="225"/>
      <c r="BM38" s="225"/>
      <c r="BN38" s="225"/>
      <c r="BO38" s="225"/>
      <c r="BP38" s="225"/>
      <c r="BW38" s="225"/>
      <c r="BX38" s="225"/>
      <c r="CD38" s="225"/>
      <c r="CE38" s="225"/>
      <c r="CF38" s="225"/>
    </row>
    <row r="39" spans="1:94" ht="20.25" customHeight="1">
      <c r="F39" s="317" t="s">
        <v>55</v>
      </c>
      <c r="K39" s="315"/>
      <c r="L39" s="318"/>
      <c r="N39" s="319" t="s">
        <v>184</v>
      </c>
      <c r="S39" s="225"/>
      <c r="T39" s="318"/>
      <c r="V39" s="319" t="s">
        <v>64</v>
      </c>
      <c r="W39" s="320"/>
      <c r="AA39" s="225"/>
      <c r="AB39" s="318"/>
      <c r="AD39" s="319" t="s">
        <v>56</v>
      </c>
      <c r="AL39" s="317" t="s">
        <v>57</v>
      </c>
      <c r="AQ39" s="225"/>
      <c r="AR39" s="318"/>
      <c r="AT39" s="319" t="s">
        <v>58</v>
      </c>
      <c r="AV39" s="225"/>
      <c r="AW39" s="225"/>
      <c r="AX39" s="225"/>
      <c r="AY39" s="225"/>
      <c r="AZ39" s="318"/>
      <c r="BB39" s="319" t="s">
        <v>59</v>
      </c>
      <c r="BG39" s="315"/>
      <c r="BH39" s="321"/>
      <c r="BJ39" s="319" t="s">
        <v>60</v>
      </c>
      <c r="BL39" s="225"/>
      <c r="BM39" s="225"/>
      <c r="BN39" s="225"/>
      <c r="BO39" s="225"/>
      <c r="BP39" s="318"/>
      <c r="BR39" s="319" t="s">
        <v>65</v>
      </c>
      <c r="BW39" s="225"/>
      <c r="BX39" s="318"/>
      <c r="BZ39" s="319" t="s">
        <v>66</v>
      </c>
      <c r="CD39" s="225"/>
      <c r="CE39" s="225"/>
      <c r="CF39" s="318"/>
      <c r="CH39" s="322" t="s">
        <v>74</v>
      </c>
    </row>
    <row r="40" spans="1:94" ht="22.5" customHeight="1">
      <c r="F40" s="472" t="s">
        <v>219</v>
      </c>
      <c r="G40" s="473"/>
      <c r="H40" s="473"/>
      <c r="I40" s="473"/>
      <c r="J40" s="473"/>
      <c r="K40" s="473"/>
      <c r="L40" s="473"/>
      <c r="N40" s="472" t="s">
        <v>219</v>
      </c>
      <c r="O40" s="473"/>
      <c r="P40" s="473"/>
      <c r="Q40" s="473"/>
      <c r="R40" s="473"/>
      <c r="S40" s="473"/>
      <c r="T40" s="473"/>
      <c r="V40" s="472" t="s">
        <v>219</v>
      </c>
      <c r="W40" s="473"/>
      <c r="X40" s="473"/>
      <c r="Y40" s="473"/>
      <c r="Z40" s="473"/>
      <c r="AA40" s="473"/>
      <c r="AB40" s="473"/>
      <c r="AD40" s="472" t="s">
        <v>219</v>
      </c>
      <c r="AE40" s="473"/>
      <c r="AF40" s="473"/>
      <c r="AG40" s="473"/>
      <c r="AH40" s="473"/>
      <c r="AI40" s="473"/>
      <c r="AJ40" s="473"/>
      <c r="AL40" s="472" t="s">
        <v>219</v>
      </c>
      <c r="AM40" s="473"/>
      <c r="AN40" s="473"/>
      <c r="AO40" s="473"/>
      <c r="AP40" s="473"/>
      <c r="AQ40" s="473"/>
      <c r="AR40" s="473"/>
      <c r="AT40" s="472" t="s">
        <v>219</v>
      </c>
      <c r="AU40" s="473"/>
      <c r="AV40" s="473"/>
      <c r="AW40" s="473"/>
      <c r="AX40" s="473"/>
      <c r="AY40" s="474"/>
      <c r="AZ40" s="474"/>
      <c r="BB40" s="472" t="s">
        <v>219</v>
      </c>
      <c r="BC40" s="473"/>
      <c r="BD40" s="473"/>
      <c r="BE40" s="473"/>
      <c r="BF40" s="473"/>
      <c r="BG40" s="473"/>
      <c r="BH40" s="473"/>
      <c r="BJ40" s="472" t="s">
        <v>219</v>
      </c>
      <c r="BK40" s="473"/>
      <c r="BL40" s="473"/>
      <c r="BM40" s="473"/>
      <c r="BN40" s="473"/>
      <c r="BO40" s="473"/>
      <c r="BP40" s="473"/>
      <c r="BR40" s="472" t="s">
        <v>219</v>
      </c>
      <c r="BS40" s="473"/>
      <c r="BT40" s="473"/>
      <c r="BU40" s="473"/>
      <c r="BV40" s="473"/>
      <c r="BW40" s="473"/>
      <c r="BX40" s="473"/>
      <c r="BZ40" s="472" t="s">
        <v>219</v>
      </c>
      <c r="CA40" s="473"/>
      <c r="CB40" s="473"/>
      <c r="CC40" s="473"/>
      <c r="CD40" s="473"/>
      <c r="CE40" s="473"/>
      <c r="CF40" s="473"/>
      <c r="CH40" s="472" t="s">
        <v>219</v>
      </c>
      <c r="CI40" s="473"/>
      <c r="CJ40" s="473"/>
      <c r="CK40" s="473"/>
      <c r="CL40" s="473"/>
      <c r="CM40" s="473"/>
      <c r="CN40" s="473"/>
    </row>
    <row r="41" spans="1:94" ht="43.5" customHeight="1">
      <c r="A41" s="323" t="s">
        <v>44</v>
      </c>
      <c r="B41" s="278" t="s">
        <v>23</v>
      </c>
      <c r="C41" s="324" t="s">
        <v>1</v>
      </c>
      <c r="D41" s="280" t="s">
        <v>239</v>
      </c>
      <c r="E41" s="325"/>
      <c r="F41" s="326" t="s">
        <v>182</v>
      </c>
      <c r="G41" s="326" t="s">
        <v>183</v>
      </c>
      <c r="H41" s="326" t="s">
        <v>176</v>
      </c>
      <c r="I41" s="326" t="s">
        <v>220</v>
      </c>
      <c r="J41" s="326" t="s">
        <v>221</v>
      </c>
      <c r="K41" s="326" t="s">
        <v>158</v>
      </c>
      <c r="L41" s="326" t="s">
        <v>181</v>
      </c>
      <c r="N41" s="326" t="s">
        <v>182</v>
      </c>
      <c r="O41" s="326" t="s">
        <v>183</v>
      </c>
      <c r="P41" s="326" t="s">
        <v>176</v>
      </c>
      <c r="Q41" s="326" t="s">
        <v>220</v>
      </c>
      <c r="R41" s="326" t="s">
        <v>221</v>
      </c>
      <c r="S41" s="326" t="s">
        <v>158</v>
      </c>
      <c r="T41" s="326" t="s">
        <v>181</v>
      </c>
      <c r="V41" s="326" t="s">
        <v>182</v>
      </c>
      <c r="W41" s="326" t="s">
        <v>183</v>
      </c>
      <c r="X41" s="326" t="s">
        <v>176</v>
      </c>
      <c r="Y41" s="326" t="s">
        <v>220</v>
      </c>
      <c r="Z41" s="326" t="s">
        <v>221</v>
      </c>
      <c r="AA41" s="326" t="s">
        <v>158</v>
      </c>
      <c r="AB41" s="326" t="s">
        <v>181</v>
      </c>
      <c r="AD41" s="326" t="s">
        <v>182</v>
      </c>
      <c r="AE41" s="326" t="s">
        <v>183</v>
      </c>
      <c r="AF41" s="326" t="s">
        <v>176</v>
      </c>
      <c r="AG41" s="326" t="s">
        <v>220</v>
      </c>
      <c r="AH41" s="326" t="s">
        <v>221</v>
      </c>
      <c r="AI41" s="326" t="s">
        <v>158</v>
      </c>
      <c r="AJ41" s="326" t="s">
        <v>181</v>
      </c>
      <c r="AL41" s="326" t="s">
        <v>182</v>
      </c>
      <c r="AM41" s="326" t="s">
        <v>183</v>
      </c>
      <c r="AN41" s="326" t="s">
        <v>176</v>
      </c>
      <c r="AO41" s="326" t="s">
        <v>220</v>
      </c>
      <c r="AP41" s="326" t="s">
        <v>221</v>
      </c>
      <c r="AQ41" s="326" t="s">
        <v>158</v>
      </c>
      <c r="AR41" s="326" t="s">
        <v>181</v>
      </c>
      <c r="AT41" s="326" t="s">
        <v>182</v>
      </c>
      <c r="AU41" s="326" t="s">
        <v>183</v>
      </c>
      <c r="AV41" s="326" t="s">
        <v>176</v>
      </c>
      <c r="AW41" s="326" t="s">
        <v>220</v>
      </c>
      <c r="AX41" s="326" t="s">
        <v>221</v>
      </c>
      <c r="AY41" s="326" t="s">
        <v>158</v>
      </c>
      <c r="AZ41" s="326" t="s">
        <v>181</v>
      </c>
      <c r="BB41" s="326" t="s">
        <v>182</v>
      </c>
      <c r="BC41" s="326" t="s">
        <v>183</v>
      </c>
      <c r="BD41" s="326" t="s">
        <v>176</v>
      </c>
      <c r="BE41" s="326" t="s">
        <v>220</v>
      </c>
      <c r="BF41" s="326" t="s">
        <v>221</v>
      </c>
      <c r="BG41" s="326" t="s">
        <v>158</v>
      </c>
      <c r="BH41" s="326" t="s">
        <v>181</v>
      </c>
      <c r="BJ41" s="326" t="s">
        <v>182</v>
      </c>
      <c r="BK41" s="326" t="s">
        <v>183</v>
      </c>
      <c r="BL41" s="326" t="s">
        <v>176</v>
      </c>
      <c r="BM41" s="326" t="s">
        <v>220</v>
      </c>
      <c r="BN41" s="326" t="s">
        <v>221</v>
      </c>
      <c r="BO41" s="326" t="s">
        <v>158</v>
      </c>
      <c r="BP41" s="326" t="s">
        <v>181</v>
      </c>
      <c r="BR41" s="326" t="s">
        <v>182</v>
      </c>
      <c r="BS41" s="326" t="s">
        <v>183</v>
      </c>
      <c r="BT41" s="326" t="s">
        <v>176</v>
      </c>
      <c r="BU41" s="326" t="s">
        <v>220</v>
      </c>
      <c r="BV41" s="326" t="s">
        <v>221</v>
      </c>
      <c r="BW41" s="326" t="s">
        <v>158</v>
      </c>
      <c r="BX41" s="326" t="s">
        <v>181</v>
      </c>
      <c r="BZ41" s="326" t="s">
        <v>182</v>
      </c>
      <c r="CA41" s="326" t="s">
        <v>183</v>
      </c>
      <c r="CB41" s="326" t="s">
        <v>176</v>
      </c>
      <c r="CC41" s="326" t="s">
        <v>220</v>
      </c>
      <c r="CD41" s="326" t="s">
        <v>221</v>
      </c>
      <c r="CE41" s="326" t="s">
        <v>158</v>
      </c>
      <c r="CF41" s="326" t="s">
        <v>181</v>
      </c>
      <c r="CH41" s="326" t="s">
        <v>182</v>
      </c>
      <c r="CI41" s="326" t="s">
        <v>183</v>
      </c>
      <c r="CJ41" s="326" t="s">
        <v>176</v>
      </c>
      <c r="CK41" s="326" t="s">
        <v>220</v>
      </c>
      <c r="CL41" s="326" t="s">
        <v>221</v>
      </c>
      <c r="CM41" s="326" t="s">
        <v>158</v>
      </c>
      <c r="CN41" s="326" t="s">
        <v>181</v>
      </c>
      <c r="CP41" s="327" t="s">
        <v>223</v>
      </c>
    </row>
    <row r="42" spans="1:94" ht="18.75">
      <c r="A42" s="348"/>
      <c r="B42" s="65">
        <v>2014</v>
      </c>
      <c r="C42" s="328">
        <f>'Provincial spending Projection '!C34</f>
        <v>6050</v>
      </c>
      <c r="D42" s="293"/>
      <c r="E42" s="329"/>
      <c r="F42" s="330">
        <f>'Provincial spending Projection '!J34/100*'Type of service'!G26</f>
        <v>0.48859264633815547</v>
      </c>
      <c r="G42" s="330">
        <f>'Provincial spending Projection '!J34/100*'Type of service'!K26</f>
        <v>0.17443425252381822</v>
      </c>
      <c r="H42" s="330">
        <f>'Provincial spending Projection '!J34/100*'Type of service'!O26</f>
        <v>0.16416834386999599</v>
      </c>
      <c r="I42" s="330">
        <f>'Provincial spending Projection '!J34/100*'Type of service'!S26</f>
        <v>0.22054939125969159</v>
      </c>
      <c r="J42" s="330">
        <f>'Provincial spending Projection '!J34/100*'Type of service'!W26</f>
        <v>3.9798386392726294E-2</v>
      </c>
      <c r="K42" s="330">
        <f>'Provincial spending Projection '!J34/100*'Type of service'!AA26</f>
        <v>0.25273701661496734</v>
      </c>
      <c r="L42" s="330">
        <f>'Provincial spending Projection '!J34/100*'Type of service'!AE26</f>
        <v>0.31826982730360043</v>
      </c>
      <c r="N42" s="331">
        <f>'Provincial spending Projection '!O34/100*'Type of service'!G26</f>
        <v>0.12687332112443969</v>
      </c>
      <c r="O42" s="331">
        <f>'Provincial spending Projection '!O34/100*'Type of service'!K26</f>
        <v>4.5295509667247574E-2</v>
      </c>
      <c r="P42" s="331">
        <f>'Provincial spending Projection '!O34/100*'Type of service'!O26</f>
        <v>4.2629751320223432E-2</v>
      </c>
      <c r="Q42" s="331">
        <f>'Provincial spending Projection '!O34/100*'Type of service'!S26</f>
        <v>5.7270271975653701E-2</v>
      </c>
      <c r="R42" s="331">
        <f>'Provincial spending Projection '!O34/100*'Type of service'!W26</f>
        <v>1.0334485168539012E-2</v>
      </c>
      <c r="S42" s="331">
        <f>'Provincial spending Projection '!O34/100*'Type of service'!AA26</f>
        <v>6.5628463525484529E-2</v>
      </c>
      <c r="T42" s="331">
        <f>'Provincial spending Projection '!O34/100*'Type of service'!AE26</f>
        <v>8.2645431334966629E-2</v>
      </c>
      <c r="V42" s="332">
        <f>'Provincial spending Projection '!T34/100*'Type of service'!G26</f>
        <v>0.82658088722227452</v>
      </c>
      <c r="W42" s="332">
        <f>'Provincial spending Projection '!T34/100*'Type of service'!K26</f>
        <v>0.29510067393298844</v>
      </c>
      <c r="X42" s="332">
        <f>'Provincial spending Projection '!T34/100*'Type of service'!O26</f>
        <v>0.27773323308668002</v>
      </c>
      <c r="Y42" s="332">
        <f>'Provincial spending Projection '!T34/100*'Type of service'!S26</f>
        <v>0.37311636364170142</v>
      </c>
      <c r="Z42" s="332">
        <f>'Provincial spending Projection '!T34/100*'Type of service'!W26</f>
        <v>6.7329268627073932E-2</v>
      </c>
      <c r="AA42" s="332">
        <f>'Provincial spending Projection '!T34/100*'Type of service'!AA26</f>
        <v>0.42757006064910213</v>
      </c>
      <c r="AB42" s="332">
        <f>'Provincial spending Projection '!T34/100*'Type of service'!AE26</f>
        <v>0.53843576689161865</v>
      </c>
      <c r="AD42" s="332">
        <f>'Provincial spending Projection '!Y34/100*'Type of service'!G26</f>
        <v>0.63919353833126635</v>
      </c>
      <c r="AE42" s="332">
        <f>'Provincial spending Projection '!Y34/100*'Type of service'!K26</f>
        <v>0.22820082928489605</v>
      </c>
      <c r="AF42" s="332">
        <f>'Provincial spending Projection '!Y34/100*'Type of service'!O26</f>
        <v>0.21477061799170213</v>
      </c>
      <c r="AG42" s="332">
        <f>'Provincial spending Projection '!Y34/100*'Type of service'!S26</f>
        <v>0.28853022417067054</v>
      </c>
      <c r="AH42" s="332">
        <f>'Provincial spending Projection '!Y34/100*'Type of service'!W26</f>
        <v>5.2065604361624752E-2</v>
      </c>
      <c r="AI42" s="332">
        <f>'Provincial spending Projection '!Y34/100*'Type of service'!AA26</f>
        <v>0.33063917176846247</v>
      </c>
      <c r="AJ42" s="332">
        <f>'Provincial spending Projection '!Y34/100*'Type of service'!AE26</f>
        <v>0.4163714263465832</v>
      </c>
      <c r="AL42" s="332">
        <f>'Provincial spending Projection '!AD34/100*'Type of service'!G26</f>
        <v>6.3246675110633399</v>
      </c>
      <c r="AM42" s="332">
        <f>'Provincial spending Projection '!AD34/100*'Type of service'!K26</f>
        <v>2.2579927430804165</v>
      </c>
      <c r="AN42" s="332">
        <f>'Provincial spending Projection '!AD34/100*'Type of service'!O26</f>
        <v>2.125104007605187</v>
      </c>
      <c r="AO42" s="332">
        <f>'Provincial spending Projection '!AD34/100*'Type of service'!S26</f>
        <v>2.8549377071867665</v>
      </c>
      <c r="AP42" s="332">
        <f>'Provincial spending Projection '!AD34/100*'Type of service'!W26</f>
        <v>0.51517672911640899</v>
      </c>
      <c r="AQ42" s="332">
        <f>'Provincial spending Projection '!AD34/100*'Type of service'!AA26</f>
        <v>3.2715956938931319</v>
      </c>
      <c r="AR42" s="332">
        <f>'Provincial spending Projection '!AD34/100*'Type of service'!AE26</f>
        <v>4.1198958919771709</v>
      </c>
      <c r="AT42" s="332">
        <f>'Provincial spending Projection '!AI34/100*'Type of service'!G26</f>
        <v>11.067935078502012</v>
      </c>
      <c r="AU42" s="332">
        <f>'Provincial spending Projection '!AI34/100*'Type of service'!K26</f>
        <v>3.9514040926937262</v>
      </c>
      <c r="AV42" s="332">
        <f>'Provincial spending Projection '!AI34/100*'Type of service'!O26</f>
        <v>3.7188537026010802</v>
      </c>
      <c r="AW42" s="332">
        <f>'Provincial spending Projection '!AI34/100*'Type of service'!S26</f>
        <v>4.9960357822822594</v>
      </c>
      <c r="AX42" s="332">
        <f>'Provincial spending Projection '!AI34/100*'Type of service'!W26</f>
        <v>0.90154029153965565</v>
      </c>
      <c r="AY42" s="332">
        <f>'Provincial spending Projection '!AI34/100*'Type of service'!AA26</f>
        <v>5.7251719050489855</v>
      </c>
      <c r="AZ42" s="332">
        <f>'Provincial spending Projection '!AI34/100*'Type of service'!AE26</f>
        <v>7.2096659915841403</v>
      </c>
      <c r="BB42" s="332">
        <f>'Provincial spending Projection '!AN34/100*'Type of service'!G26</f>
        <v>1.1879033947032158</v>
      </c>
      <c r="BC42" s="332">
        <f>'Provincial spending Projection '!AN34/100*'Type of service'!K26</f>
        <v>0.42409774743550011</v>
      </c>
      <c r="BD42" s="332">
        <f>'Provincial spending Projection '!AN34/100*'Type of service'!O26</f>
        <v>0.39913849389170353</v>
      </c>
      <c r="BE42" s="332">
        <f>'Provincial spending Projection '!AN34/100*'Type of service'!S26</f>
        <v>0.53621636048077337</v>
      </c>
      <c r="BF42" s="332">
        <f>'Provincial spending Projection '!AN34/100*'Type of service'!W26</f>
        <v>9.6760847004049327E-2</v>
      </c>
      <c r="BG42" s="332">
        <f>'Provincial spending Projection '!AN34/100*'Type of service'!AA26</f>
        <v>0.61447334963837186</v>
      </c>
      <c r="BH42" s="332">
        <f>'Provincial spending Projection '!AN34/100*'Type of service'!AE26</f>
        <v>0.77380167532011512</v>
      </c>
      <c r="BJ42" s="332">
        <f>'Provincial spending Projection '!AS34/100*'Type of service'!G26</f>
        <v>1.0153897445050384</v>
      </c>
      <c r="BK42" s="332">
        <f>'Provincial spending Projection '!AS34/100*'Type of service'!K26</f>
        <v>0.36250801650523218</v>
      </c>
      <c r="BL42" s="332">
        <f>'Provincial spending Projection '!AS34/100*'Type of service'!O26</f>
        <v>0.34117347853532948</v>
      </c>
      <c r="BM42" s="332">
        <f>'Provincial spending Projection '!AS34/100*'Type of service'!S26</f>
        <v>0.45834416813332141</v>
      </c>
      <c r="BN42" s="332">
        <f>'Provincial spending Projection '!AS34/100*'Type of service'!W26</f>
        <v>8.2708722069170779E-2</v>
      </c>
      <c r="BO42" s="332">
        <f>'Provincial spending Projection '!AS34/100*'Type of service'!AA26</f>
        <v>0.52523626102638021</v>
      </c>
      <c r="BP42" s="332">
        <f>'Provincial spending Projection '!AS34/100*'Type of service'!AE26</f>
        <v>0.66142607968315736</v>
      </c>
      <c r="BR42" s="332">
        <f>'Provincial spending Projection '!AX34/100*'Type of service'!G26</f>
        <v>3.918574693231816</v>
      </c>
      <c r="BS42" s="332">
        <f>'Provincial spending Projection '!AX34/100*'Type of service'!K26</f>
        <v>1.3989847221310159</v>
      </c>
      <c r="BT42" s="332">
        <f>'Provincial spending Projection '!AX34/100*'Type of service'!O26</f>
        <v>1.3166508389762219</v>
      </c>
      <c r="BU42" s="332">
        <f>'Provincial spending Projection '!AX34/100*'Type of service'!S26</f>
        <v>1.768833955392298</v>
      </c>
      <c r="BV42" s="332">
        <f>'Provincial spending Projection '!AX34/100*'Type of service'!W26</f>
        <v>0.31918808217605377</v>
      </c>
      <c r="BW42" s="332">
        <f>'Provincial spending Projection '!AX34/100*'Type of service'!AA26</f>
        <v>2.0269827734265258</v>
      </c>
      <c r="BX42" s="332">
        <f>'Provincial spending Projection '!AX34/100*'Type of service'!AE26</f>
        <v>2.5525641866250801</v>
      </c>
      <c r="BZ42" s="332">
        <f>'Provincial spending Projection '!BC34/100*'Type of service'!G26</f>
        <v>3.6711411802328828</v>
      </c>
      <c r="CA42" s="332">
        <f>'Provincial spending Projection '!BC34/100*'Type of service'!K26</f>
        <v>1.3106475762226846</v>
      </c>
      <c r="CB42" s="332">
        <f>'Provincial spending Projection '!BC34/100*'Type of service'!O26</f>
        <v>1.2335125634589592</v>
      </c>
      <c r="CC42" s="332">
        <f>'Provincial spending Projection '!BC34/100*'Type of service'!S26</f>
        <v>1.6571431408085009</v>
      </c>
      <c r="CD42" s="332">
        <f>'Provincial spending Projection '!BC34/100*'Type of service'!W26</f>
        <v>0.29903334871732346</v>
      </c>
      <c r="CE42" s="332">
        <f>'Provincial spending Projection '!BC34/100*'Type of service'!AA26</f>
        <v>1.8989914736093971</v>
      </c>
      <c r="CF42" s="332">
        <f>'Provincial spending Projection '!BC34/100*'Type of service'!AE26</f>
        <v>2.3913857038101947</v>
      </c>
      <c r="CH42" s="332">
        <f>'Provincial spending Projection '!BH34/100*'Type of service'!G26</f>
        <v>0.19721570940721886</v>
      </c>
      <c r="CI42" s="332">
        <f>'Provincial spending Projection '!BH34/100*'Type of service'!K26</f>
        <v>7.0408703680312212E-2</v>
      </c>
      <c r="CJ42" s="332">
        <f>'Provincial spending Projection '!BH34/100*'Type of service'!O26</f>
        <v>6.6264968662916895E-2</v>
      </c>
      <c r="CK42" s="332">
        <f>'Provincial spending Projection '!BH34/100*'Type of service'!S26</f>
        <v>8.9022634668363104E-2</v>
      </c>
      <c r="CL42" s="332">
        <f>'Provincial spending Projection '!BH34/100*'Type of service'!W26</f>
        <v>1.6064234827373791E-2</v>
      </c>
      <c r="CM42" s="332">
        <f>'Provincial spending Projection '!BH34/100*'Type of service'!AA26</f>
        <v>0.10201485920581775</v>
      </c>
      <c r="CN42" s="332">
        <f>'Provincial spending Projection '!BH34/100*'Type of service'!AE26</f>
        <v>0.12846654620166126</v>
      </c>
      <c r="CP42" s="333">
        <f>SUM(F42:CN42)</f>
        <v>100.01711212730442</v>
      </c>
    </row>
    <row r="43" spans="1:94" ht="18.75">
      <c r="A43" s="348"/>
      <c r="B43" s="66">
        <v>2015</v>
      </c>
      <c r="C43" s="328">
        <f>'Provincial spending Projection '!C35</f>
        <v>6292</v>
      </c>
      <c r="D43" s="297">
        <f>(C43-C42)/C42*100</f>
        <v>4</v>
      </c>
      <c r="E43" s="329"/>
      <c r="F43" s="330">
        <f>'Provincial spending Projection '!J35/100*'Type of service'!G27</f>
        <v>0.49698861008387196</v>
      </c>
      <c r="G43" s="330">
        <f>'Provincial spending Projection '!J35/100*'Type of service'!K27</f>
        <v>0.17936149937494195</v>
      </c>
      <c r="H43" s="330">
        <f>'Provincial spending Projection '!J35/100*'Type of service'!O27</f>
        <v>0.16818826863469827</v>
      </c>
      <c r="I43" s="330">
        <f>'Provincial spending Projection '!J35/100*'Type of service'!S27</f>
        <v>0.22369039728414869</v>
      </c>
      <c r="J43" s="330">
        <f>'Provincial spending Projection '!J35/100*'Type of service'!W27</f>
        <v>4.0365184472327578E-2</v>
      </c>
      <c r="K43" s="330">
        <f>'Provincial spending Projection '!J35/100*'Type of service'!AA27</f>
        <v>0.26052987567601893</v>
      </c>
      <c r="L43" s="330">
        <f>'Provincial spending Projection '!J35/100*'Type of service'!AE27</f>
        <v>0.31266352979222045</v>
      </c>
      <c r="N43" s="331">
        <f>'Provincial spending Projection '!O35/100*'Type of service'!G27</f>
        <v>0.12665072931773738</v>
      </c>
      <c r="O43" s="331">
        <f>'Provincial spending Projection '!O35/100*'Type of service'!K27</f>
        <v>4.5707817536352981E-2</v>
      </c>
      <c r="P43" s="331">
        <f>'Provincial spending Projection '!O35/100*'Type of service'!O27</f>
        <v>4.2860472962704878E-2</v>
      </c>
      <c r="Q43" s="331">
        <f>'Provincial spending Projection '!O35/100*'Type of service'!S27</f>
        <v>5.7004429040397486E-2</v>
      </c>
      <c r="R43" s="331">
        <f>'Provincial spending Projection '!O35/100*'Type of service'!W27</f>
        <v>1.0286513511049171E-2</v>
      </c>
      <c r="S43" s="331">
        <f>'Provincial spending Projection '!O35/100*'Type of service'!AA27</f>
        <v>6.6392464724410447E-2</v>
      </c>
      <c r="T43" s="331">
        <f>'Provincial spending Projection '!O35/100*'Type of service'!AE27</f>
        <v>7.9678011277884375E-2</v>
      </c>
      <c r="V43" s="332">
        <f>'Provincial spending Projection '!T35/100*'Type of service'!G27</f>
        <v>0.83563703634009445</v>
      </c>
      <c r="W43" s="332">
        <f>'Provincial spending Projection '!T35/100*'Type of service'!K27</f>
        <v>0.30157856484054679</v>
      </c>
      <c r="X43" s="332">
        <f>'Provincial spending Projection '!T35/100*'Type of service'!O27</f>
        <v>0.28279188596566146</v>
      </c>
      <c r="Y43" s="332">
        <f>'Provincial spending Projection '!T35/100*'Type of service'!S27</f>
        <v>0.37611320833432976</v>
      </c>
      <c r="Z43" s="332">
        <f>'Provincial spending Projection '!T35/100*'Type of service'!W27</f>
        <v>6.7870052631758757E-2</v>
      </c>
      <c r="AA43" s="332">
        <f>'Provincial spending Projection '!T35/100*'Type of service'!AA27</f>
        <v>0.43805513601452789</v>
      </c>
      <c r="AB43" s="332">
        <f>'Provincial spending Projection '!T35/100*'Type of service'!AE27</f>
        <v>0.52571270267765569</v>
      </c>
      <c r="AD43" s="332">
        <f>'Provincial spending Projection '!Y35/100*'Type of service'!G27</f>
        <v>0.64274321658400912</v>
      </c>
      <c r="AE43" s="332">
        <f>'Provincial spending Projection '!Y35/100*'Type of service'!K27</f>
        <v>0.23196384122389782</v>
      </c>
      <c r="AF43" s="332">
        <f>'Provincial spending Projection '!Y35/100*'Type of service'!O27</f>
        <v>0.21751377512598946</v>
      </c>
      <c r="AG43" s="332">
        <f>'Provincial spending Projection '!Y35/100*'Type of service'!S27</f>
        <v>0.28929332091756599</v>
      </c>
      <c r="AH43" s="332">
        <f>'Provincial spending Projection '!Y35/100*'Type of service'!W27</f>
        <v>5.2203306030237463E-2</v>
      </c>
      <c r="AI43" s="332">
        <f>'Provincial spending Projection '!Y35/100*'Type of service'!AA27</f>
        <v>0.33693691748786125</v>
      </c>
      <c r="AJ43" s="332">
        <f>'Provincial spending Projection '!Y35/100*'Type of service'!AE27</f>
        <v>0.40436009753472513</v>
      </c>
      <c r="AL43" s="332">
        <f>'Provincial spending Projection '!AD35/100*'Type of service'!G27</f>
        <v>6.3199559059297519</v>
      </c>
      <c r="AM43" s="332">
        <f>'Provincial spending Projection '!AD35/100*'Type of service'!K27</f>
        <v>2.2808505955091816</v>
      </c>
      <c r="AN43" s="332">
        <f>'Provincial spending Projection '!AD35/100*'Type of service'!O27</f>
        <v>2.1387662012748709</v>
      </c>
      <c r="AO43" s="332">
        <f>'Provincial spending Projection '!AD35/100*'Type of service'!S27</f>
        <v>2.8445590476955784</v>
      </c>
      <c r="AP43" s="332">
        <f>'Provincial spending Projection '!AD35/100*'Type of service'!W27</f>
        <v>0.51330388830596896</v>
      </c>
      <c r="AQ43" s="332">
        <f>'Provincial spending Projection '!AD35/100*'Type of service'!AA27</f>
        <v>3.3130282928856851</v>
      </c>
      <c r="AR43" s="332">
        <f>'Provincial spending Projection '!AD35/100*'Type of service'!AE27</f>
        <v>3.9759859312383692</v>
      </c>
      <c r="AT43" s="332">
        <f>'Provincial spending Projection '!AI35/100*'Type of service'!G27</f>
        <v>11.025740350313988</v>
      </c>
      <c r="AU43" s="332">
        <f>'Provincial spending Projection '!AI35/100*'Type of service'!K27</f>
        <v>3.9791521995189698</v>
      </c>
      <c r="AV43" s="332">
        <f>'Provincial spending Projection '!AI35/100*'Type of service'!O27</f>
        <v>3.7312729956167248</v>
      </c>
      <c r="AW43" s="332">
        <f>'Provincial spending Projection '!AI35/100*'Type of service'!S27</f>
        <v>4.9625930841702441</v>
      </c>
      <c r="AX43" s="332">
        <f>'Provincial spending Projection '!AI35/100*'Type of service'!W27</f>
        <v>0.89550551894801389</v>
      </c>
      <c r="AY43" s="332">
        <f>'Provincial spending Projection '!AI35/100*'Type of service'!AA27</f>
        <v>5.7798804729520841</v>
      </c>
      <c r="AZ43" s="332">
        <f>'Provincial spending Projection '!AI35/100*'Type of service'!AE27</f>
        <v>6.9364706284112012</v>
      </c>
      <c r="BB43" s="332">
        <f>'Provincial spending Projection '!AN35/100*'Type of service'!G27</f>
        <v>1.209799622851377</v>
      </c>
      <c r="BC43" s="332">
        <f>'Provincial spending Projection '!AN35/100*'Type of service'!K27</f>
        <v>0.43661256997668962</v>
      </c>
      <c r="BD43" s="332">
        <f>'Provincial spending Projection '!AN35/100*'Type of service'!O27</f>
        <v>0.40941401841773728</v>
      </c>
      <c r="BE43" s="332">
        <f>'Provincial spending Projection '!AN35/100*'Type of service'!S27</f>
        <v>0.54452064449559068</v>
      </c>
      <c r="BF43" s="332">
        <f>'Provincial spending Projection '!AN35/100*'Type of service'!W27</f>
        <v>9.8259364420256942E-2</v>
      </c>
      <c r="BG43" s="332">
        <f>'Provincial spending Projection '!AN35/100*'Type of service'!AA27</f>
        <v>0.63419752271822172</v>
      </c>
      <c r="BH43" s="332">
        <f>'Provincial spending Projection '!AN35/100*'Type of service'!AE27</f>
        <v>0.76110440510532673</v>
      </c>
      <c r="BJ43" s="332">
        <f>'Provincial spending Projection '!AS35/100*'Type of service'!G27</f>
        <v>1.0212370532548545</v>
      </c>
      <c r="BK43" s="332">
        <f>'Provincial spending Projection '!AS35/100*'Type of service'!K27</f>
        <v>0.36856097981425817</v>
      </c>
      <c r="BL43" s="332">
        <f>'Provincial spending Projection '!AS35/100*'Type of service'!O27</f>
        <v>0.34560166645177004</v>
      </c>
      <c r="BM43" s="332">
        <f>'Provincial spending Projection '!AS35/100*'Type of service'!S27</f>
        <v>0.45965021638085418</v>
      </c>
      <c r="BN43" s="332">
        <f>'Provincial spending Projection '!AS35/100*'Type of service'!W27</f>
        <v>8.2944399948424813E-2</v>
      </c>
      <c r="BO43" s="332">
        <f>'Provincial spending Projection '!AS35/100*'Type of service'!AA27</f>
        <v>0.53534981913434665</v>
      </c>
      <c r="BP43" s="332">
        <f>'Provincial spending Projection '!AS35/100*'Type of service'!AE27</f>
        <v>0.6424766591157548</v>
      </c>
      <c r="BR43" s="332">
        <f>'Provincial spending Projection '!AX35/100*'Type of service'!G27</f>
        <v>3.9454515650240567</v>
      </c>
      <c r="BS43" s="332">
        <f>'Provincial spending Projection '!AX35/100*'Type of service'!K27</f>
        <v>1.4239000533523309</v>
      </c>
      <c r="BT43" s="332">
        <f>'Provincial spending Projection '!AX35/100*'Type of service'!O27</f>
        <v>1.3351989446829999</v>
      </c>
      <c r="BU43" s="332">
        <f>'Provincial spending Projection '!AX35/100*'Type of service'!S27</f>
        <v>1.7758145964283898</v>
      </c>
      <c r="BV43" s="332">
        <f>'Provincial spending Projection '!AX35/100*'Type of service'!W27</f>
        <v>0.32044774672391996</v>
      </c>
      <c r="BW43" s="332">
        <f>'Provincial spending Projection '!AX35/100*'Type of service'!AA27</f>
        <v>2.0682727629271054</v>
      </c>
      <c r="BX43" s="332">
        <f>'Provincial spending Projection '!AX35/100*'Type of service'!AE27</f>
        <v>2.4821470510893184</v>
      </c>
      <c r="BZ43" s="332">
        <f>'Provincial spending Projection '!BC35/100*'Type of service'!G27</f>
        <v>3.7192873548268386</v>
      </c>
      <c r="CA43" s="332">
        <f>'Provincial spending Projection '!BC35/100*'Type of service'!K27</f>
        <v>1.3422781589610755</v>
      </c>
      <c r="CB43" s="332">
        <f>'Provincial spending Projection '!BC35/100*'Type of service'!O27</f>
        <v>1.2586616434885423</v>
      </c>
      <c r="CC43" s="332">
        <f>'Provincial spending Projection '!BC35/100*'Type of service'!S27</f>
        <v>1.6740199858397613</v>
      </c>
      <c r="CD43" s="332">
        <f>'Provincial spending Projection '!BC35/100*'Type of service'!W27</f>
        <v>0.30207879443725011</v>
      </c>
      <c r="CE43" s="332">
        <f>'Provincial spending Projection '!BC35/100*'Type of service'!AA27</f>
        <v>1.9497136403043507</v>
      </c>
      <c r="CF43" s="332">
        <f>'Provincial spending Projection '!BC35/100*'Type of service'!AE27</f>
        <v>2.3398635080902177</v>
      </c>
      <c r="CH43" s="332">
        <f>'Provincial spending Projection '!BH35/100*'Type of service'!G27</f>
        <v>0.20604932417720584</v>
      </c>
      <c r="CI43" s="332">
        <f>'Provincial spending Projection '!BH35/100*'Type of service'!K27</f>
        <v>7.4362500427082603E-2</v>
      </c>
      <c r="CJ43" s="332">
        <f>'Provincial spending Projection '!BH35/100*'Type of service'!O27</f>
        <v>6.9730127378302531E-2</v>
      </c>
      <c r="CK43" s="332">
        <f>'Provincial spending Projection '!BH35/100*'Type of service'!S27</f>
        <v>9.2741069413142377E-2</v>
      </c>
      <c r="CL43" s="332">
        <f>'Provincial spending Projection '!BH35/100*'Type of service'!W27</f>
        <v>1.6735230570792608E-2</v>
      </c>
      <c r="CM43" s="332">
        <f>'Provincial spending Projection '!BH35/100*'Type of service'!AA27</f>
        <v>0.10801455752065578</v>
      </c>
      <c r="CN43" s="332">
        <f>'Provincial spending Projection '!BH35/100*'Type of service'!AE27</f>
        <v>0.12962894461036933</v>
      </c>
      <c r="CP43" s="333">
        <f t="shared" ref="CP43:CP44" si="0">SUM(F43:CN43)</f>
        <v>99.994332480527447</v>
      </c>
    </row>
    <row r="44" spans="1:94" ht="18.75">
      <c r="A44" s="348">
        <v>1</v>
      </c>
      <c r="B44" s="66">
        <v>2016</v>
      </c>
      <c r="C44" s="328">
        <f>'Provincial spending Projection '!C36</f>
        <v>6556.2640000000001</v>
      </c>
      <c r="D44" s="297">
        <f t="shared" ref="D44:D78" si="1">(C44-C43)/C43*100</f>
        <v>4.200000000000002</v>
      </c>
      <c r="E44" s="329"/>
      <c r="F44" s="330">
        <f>'Provincial spending Projection '!J36/100*'Type of service'!G28</f>
        <v>0.47993758658174468</v>
      </c>
      <c r="G44" s="330">
        <f>'Provincial spending Projection '!J36/100*'Type of service'!K28</f>
        <v>0.17285016625533617</v>
      </c>
      <c r="H44" s="330">
        <f>'Provincial spending Projection '!J36/100*'Type of service'!O28</f>
        <v>0.16312347102148714</v>
      </c>
      <c r="I44" s="330">
        <f>'Provincial spending Projection '!J36/100*'Type of service'!S28</f>
        <v>0.21601154313357934</v>
      </c>
      <c r="J44" s="330">
        <f>'Provincial spending Projection '!J36/100*'Type of service'!W28</f>
        <v>3.9868460864888239E-2</v>
      </c>
      <c r="K44" s="330">
        <f>'Provincial spending Projection '!J36/100*'Type of service'!AA28</f>
        <v>0.25281075130638636</v>
      </c>
      <c r="L44" s="330">
        <f>'Provincial spending Projection '!J36/100*'Type of service'!AE28</f>
        <v>0.30213589566813498</v>
      </c>
      <c r="N44" s="331">
        <f>'Provincial spending Projection '!O36/100*'Type of service'!G28</f>
        <v>0.12742455642741057</v>
      </c>
      <c r="O44" s="331">
        <f>'Provincial spending Projection '!O36/100*'Type of service'!K28</f>
        <v>4.5892125099768456E-2</v>
      </c>
      <c r="P44" s="331">
        <f>'Provincial spending Projection '!O36/100*'Type of service'!O28</f>
        <v>4.3309664670892006E-2</v>
      </c>
      <c r="Q44" s="331">
        <f>'Provincial spending Projection '!O36/100*'Type of service'!S28</f>
        <v>5.7351572030519903E-2</v>
      </c>
      <c r="R44" s="331">
        <f>'Provincial spending Projection '!O36/100*'Type of service'!W28</f>
        <v>1.0585169995404559E-2</v>
      </c>
      <c r="S44" s="331">
        <f>'Provincial spending Projection '!O36/100*'Type of service'!AA28</f>
        <v>6.7121848227675404E-2</v>
      </c>
      <c r="T44" s="331">
        <f>'Provincial spending Projection '!O36/100*'Type of service'!AE28</f>
        <v>8.0217789901631559E-2</v>
      </c>
      <c r="V44" s="332">
        <f>'Provincial spending Projection '!T36/100*'Type of service'!G28</f>
        <v>0.81846298459321798</v>
      </c>
      <c r="W44" s="332">
        <f>'Provincial spending Projection '!T36/100*'Type of service'!K28</f>
        <v>0.29477054291241772</v>
      </c>
      <c r="X44" s="332">
        <f>'Provincial spending Projection '!T36/100*'Type of service'!O28</f>
        <v>0.27818309439015293</v>
      </c>
      <c r="Y44" s="332">
        <f>'Provincial spending Projection '!T36/100*'Type of service'!S28</f>
        <v>0.36837592479242759</v>
      </c>
      <c r="Z44" s="332">
        <f>'Provincial spending Projection '!T36/100*'Type of service'!W28</f>
        <v>6.7989797804795457E-2</v>
      </c>
      <c r="AA44" s="332">
        <f>'Provincial spending Projection '!T36/100*'Type of service'!AA28</f>
        <v>0.4311315634293128</v>
      </c>
      <c r="AB44" s="332">
        <f>'Provincial spending Projection '!T36/100*'Type of service'!AE28</f>
        <v>0.51524834444107048</v>
      </c>
      <c r="AD44" s="332">
        <f>'Provincial spending Projection '!Y36/100*'Type of service'!G28</f>
        <v>0.63303966375604936</v>
      </c>
      <c r="AE44" s="332">
        <f>'Provincial spending Projection '!Y36/100*'Type of service'!K28</f>
        <v>0.22799008493121692</v>
      </c>
      <c r="AF44" s="332">
        <f>'Provincial spending Projection '!Y36/100*'Type of service'!O28</f>
        <v>0.21516053364695922</v>
      </c>
      <c r="AG44" s="332">
        <f>'Provincial spending Projection '!Y36/100*'Type of service'!S28</f>
        <v>0.28492011973189291</v>
      </c>
      <c r="AH44" s="332">
        <f>'Provincial spending Projection '!Y36/100*'Type of service'!W28</f>
        <v>5.2586664945612434E-2</v>
      </c>
      <c r="AI44" s="332">
        <f>'Provincial spending Projection '!Y36/100*'Type of service'!AA28</f>
        <v>0.33345842766922068</v>
      </c>
      <c r="AJ44" s="332">
        <f>'Provincial spending Projection '!Y36/100*'Type of service'!AE28</f>
        <v>0.39851849730009054</v>
      </c>
      <c r="AL44" s="332">
        <f>'Provincial spending Projection '!AD36/100*'Type of service'!G28</f>
        <v>6.270015493406639</v>
      </c>
      <c r="AM44" s="332">
        <f>'Provincial spending Projection '!AD36/100*'Type of service'!K28</f>
        <v>2.2581544991669018</v>
      </c>
      <c r="AN44" s="332">
        <f>'Provincial spending Projection '!AD36/100*'Type of service'!O28</f>
        <v>2.1310827058317687</v>
      </c>
      <c r="AO44" s="332">
        <f>'Provincial spending Projection '!AD36/100*'Type of service'!S28</f>
        <v>2.8220246966873752</v>
      </c>
      <c r="AP44" s="332">
        <f>'Provincial spending Projection '!AD36/100*'Type of service'!W28</f>
        <v>0.52085078208090863</v>
      </c>
      <c r="AQ44" s="332">
        <f>'Provincial spending Projection '!AD36/100*'Type of service'!AA28</f>
        <v>3.3027780526225379</v>
      </c>
      <c r="AR44" s="332">
        <f>'Provincial spending Projection '!AD36/100*'Type of service'!AE28</f>
        <v>3.9471731323356929</v>
      </c>
      <c r="AT44" s="332">
        <f>'Provincial spending Projection '!AI36/100*'Type of service'!G28</f>
        <v>10.9415860083182</v>
      </c>
      <c r="AU44" s="332">
        <f>'Provincial spending Projection '!AI36/100*'Type of service'!K28</f>
        <v>3.9406268929777513</v>
      </c>
      <c r="AV44" s="332">
        <f>'Provincial spending Projection '!AI36/100*'Type of service'!O28</f>
        <v>3.718878325136147</v>
      </c>
      <c r="AW44" s="332">
        <f>'Provincial spending Projection '!AI36/100*'Type of service'!S28</f>
        <v>4.9246171670345591</v>
      </c>
      <c r="AX44" s="332">
        <f>'Provincial spending Projection '!AI36/100*'Type of service'!W28</f>
        <v>0.90891858810092097</v>
      </c>
      <c r="AY44" s="332">
        <f>'Provincial spending Projection '!AI36/100*'Type of service'!AA28</f>
        <v>5.763563131088981</v>
      </c>
      <c r="AZ44" s="332">
        <f>'Provincial spending Projection '!AI36/100*'Type of service'!AE28</f>
        <v>6.8880745769431204</v>
      </c>
      <c r="BB44" s="332">
        <f>'Provincial spending Projection '!AN36/100*'Type of service'!G28</f>
        <v>1.2112225886848476</v>
      </c>
      <c r="BC44" s="332">
        <f>'Provincial spending Projection '!AN36/100*'Type of service'!K28</f>
        <v>0.43622344171357297</v>
      </c>
      <c r="BD44" s="332">
        <f>'Provincial spending Projection '!AN36/100*'Type of service'!O28</f>
        <v>0.4116760978299645</v>
      </c>
      <c r="BE44" s="332">
        <f>'Provincial spending Projection '!AN36/100*'Type of service'!S28</f>
        <v>0.54515017738769966</v>
      </c>
      <c r="BF44" s="332">
        <f>'Provincial spending Projection '!AN36/100*'Type of service'!W28</f>
        <v>0.10061637539077306</v>
      </c>
      <c r="BG44" s="332">
        <f>'Provincial spending Projection '!AN36/100*'Type of service'!AA28</f>
        <v>0.63802065353038928</v>
      </c>
      <c r="BH44" s="332">
        <f>'Provincial spending Projection '!AN36/100*'Type of service'!AE28</f>
        <v>0.76250294187667855</v>
      </c>
      <c r="BJ44" s="332">
        <f>'Provincial spending Projection '!AS36/100*'Type of service'!G28</f>
        <v>1.0141336152250722</v>
      </c>
      <c r="BK44" s="332">
        <f>'Provincial spending Projection '!AS36/100*'Type of service'!K28</f>
        <v>0.3652415832760002</v>
      </c>
      <c r="BL44" s="332">
        <f>'Provincial spending Projection '!AS36/100*'Type of service'!O28</f>
        <v>0.34468855955482997</v>
      </c>
      <c r="BM44" s="332">
        <f>'Provincial spending Projection '!AS36/100*'Type of service'!S28</f>
        <v>0.45644386539642601</v>
      </c>
      <c r="BN44" s="332">
        <f>'Provincial spending Projection '!AS36/100*'Type of service'!W28</f>
        <v>8.4244175661124021E-2</v>
      </c>
      <c r="BO44" s="332">
        <f>'Provincial spending Projection '!AS36/100*'Type of service'!AA28</f>
        <v>0.53420254707732517</v>
      </c>
      <c r="BP44" s="332">
        <f>'Provincial spending Projection '!AS36/100*'Type of service'!AE28</f>
        <v>0.6384291973160614</v>
      </c>
      <c r="BR44" s="332">
        <f>'Provincial spending Projection '!AX36/100*'Type of service'!G28</f>
        <v>4.076743871726717</v>
      </c>
      <c r="BS44" s="332">
        <f>'Provincial spending Projection '!AX36/100*'Type of service'!K28</f>
        <v>1.468244779549819</v>
      </c>
      <c r="BT44" s="332">
        <f>'Provincial spending Projection '!AX36/100*'Type of service'!O28</f>
        <v>1.3856231089505866</v>
      </c>
      <c r="BU44" s="332">
        <f>'Provincial spending Projection '!AX36/100*'Type of service'!S28</f>
        <v>1.8348713651791888</v>
      </c>
      <c r="BV44" s="332">
        <f>'Provincial spending Projection '!AX36/100*'Type of service'!W28</f>
        <v>0.33865550031978231</v>
      </c>
      <c r="BW44" s="332">
        <f>'Provincial spending Projection '!AX36/100*'Type of service'!AA28</f>
        <v>2.1474556482135303</v>
      </c>
      <c r="BX44" s="332">
        <f>'Provincial spending Projection '!AX36/100*'Type of service'!AE28</f>
        <v>2.5664392527921738</v>
      </c>
      <c r="BZ44" s="332">
        <f>'Provincial spending Projection '!BC36/100*'Type of service'!G28</f>
        <v>3.7205428121258417</v>
      </c>
      <c r="CA44" s="332">
        <f>'Provincial spending Projection '!BC36/100*'Type of service'!K28</f>
        <v>1.3399584896368879</v>
      </c>
      <c r="CB44" s="332">
        <f>'Provincial spending Projection '!BC36/100*'Type of service'!O28</f>
        <v>1.2645557975998225</v>
      </c>
      <c r="CC44" s="332">
        <f>'Provincial spending Projection '!BC36/100*'Type of service'!S28</f>
        <v>1.6745514762990212</v>
      </c>
      <c r="CD44" s="332">
        <f>'Provincial spending Projection '!BC36/100*'Type of service'!W28</f>
        <v>0.30906584449416918</v>
      </c>
      <c r="CE44" s="332">
        <f>'Provincial spending Projection '!BC36/100*'Type of service'!AA28</f>
        <v>1.9598240477481428</v>
      </c>
      <c r="CF44" s="332">
        <f>'Provincial spending Projection '!BC36/100*'Type of service'!AE28</f>
        <v>2.3421994158022055</v>
      </c>
      <c r="CH44" s="332">
        <f>'Provincial spending Projection '!BH36/100*'Type of service'!G28</f>
        <v>0.20845425517371699</v>
      </c>
      <c r="CI44" s="332">
        <f>'Provincial spending Projection '!BH36/100*'Type of service'!K28</f>
        <v>7.5075079907858527E-2</v>
      </c>
      <c r="CJ44" s="332">
        <f>'Provincial spending Projection '!BH36/100*'Type of service'!O28</f>
        <v>7.0850424313128602E-2</v>
      </c>
      <c r="CK44" s="332">
        <f>'Provincial spending Projection '!BH36/100*'Type of service'!S28</f>
        <v>9.3821627211033404E-2</v>
      </c>
      <c r="CL44" s="332">
        <f>'Provincial spending Projection '!BH36/100*'Type of service'!W28</f>
        <v>1.7316314760226111E-2</v>
      </c>
      <c r="CM44" s="332">
        <f>'Provincial spending Projection '!BH36/100*'Type of service'!AA28</f>
        <v>0.10980485449956441</v>
      </c>
      <c r="CN44" s="332">
        <f>'Provincial spending Projection '!BH36/100*'Type of service'!AE28</f>
        <v>0.13122854898970848</v>
      </c>
      <c r="CP44" s="333">
        <f t="shared" si="0"/>
        <v>99.994899232474694</v>
      </c>
    </row>
    <row r="45" spans="1:94" ht="18.75">
      <c r="A45" s="348">
        <f>1+A44</f>
        <v>2</v>
      </c>
      <c r="B45" s="66">
        <v>2017</v>
      </c>
      <c r="C45" s="328">
        <f>'Provincial spending Projection '!C37</f>
        <v>6831.6270880000002</v>
      </c>
      <c r="D45" s="297">
        <f t="shared" si="1"/>
        <v>4.2000000000000011</v>
      </c>
      <c r="E45" s="329"/>
      <c r="F45" s="330">
        <f>'Provincial spending Projection '!J37/100*'Type of service'!G29</f>
        <v>0.4761948194363273</v>
      </c>
      <c r="G45" s="330">
        <f>'Provincial spending Projection '!J37/100*'Type of service'!K29</f>
        <v>0.17114616008367284</v>
      </c>
      <c r="H45" s="330">
        <f>'Provincial spending Projection '!J37/100*'Type of service'!O29</f>
        <v>0.16255366007138936</v>
      </c>
      <c r="I45" s="330">
        <f>'Provincial spending Projection '!J37/100*'Type of service'!S29</f>
        <v>0.21432267690183507</v>
      </c>
      <c r="J45" s="330">
        <f>'Provincial spending Projection '!J37/100*'Type of service'!W29</f>
        <v>4.044164613094519E-2</v>
      </c>
      <c r="K45" s="330">
        <f>'Provincial spending Projection '!J37/100*'Type of service'!AA29</f>
        <v>0.25205296494451285</v>
      </c>
      <c r="L45" s="330">
        <f>'Provincial spending Projection '!J37/100*'Type of service'!AE29</f>
        <v>0.29997823375300975</v>
      </c>
      <c r="N45" s="331">
        <f>'Provincial spending Projection '!O37/100*'Type of service'!G29</f>
        <v>0.12788817521621235</v>
      </c>
      <c r="O45" s="331">
        <f>'Provincial spending Projection '!O37/100*'Type of service'!K29</f>
        <v>4.5963478003122837E-2</v>
      </c>
      <c r="P45" s="331">
        <f>'Provincial spending Projection '!O37/100*'Type of service'!O29</f>
        <v>4.3655852841603934E-2</v>
      </c>
      <c r="Q45" s="331">
        <f>'Provincial spending Projection '!O37/100*'Type of service'!S29</f>
        <v>5.7559080732701023E-2</v>
      </c>
      <c r="R45" s="331">
        <f>'Provincial spending Projection '!O37/100*'Type of service'!W29</f>
        <v>1.0861118423229574E-2</v>
      </c>
      <c r="S45" s="331">
        <f>'Provincial spending Projection '!O37/100*'Type of service'!AA29</f>
        <v>6.7692029457073546E-2</v>
      </c>
      <c r="T45" s="331">
        <f>'Provincial spending Projection '!O37/100*'Type of service'!AE29</f>
        <v>8.0562969930386807E-2</v>
      </c>
      <c r="V45" s="332">
        <f>'Provincial spending Projection '!T37/100*'Type of service'!G29</f>
        <v>0.81457653318318413</v>
      </c>
      <c r="W45" s="332">
        <f>'Provincial spending Projection '!T37/100*'Type of service'!K29</f>
        <v>0.29276178584553753</v>
      </c>
      <c r="X45" s="332">
        <f>'Provincial spending Projection '!T37/100*'Type of service'!O29</f>
        <v>0.27806349727602436</v>
      </c>
      <c r="Y45" s="332">
        <f>'Provincial spending Projection '!T37/100*'Type of service'!S29</f>
        <v>0.36661932471228853</v>
      </c>
      <c r="Z45" s="332">
        <f>'Provincial spending Projection '!T37/100*'Type of service'!W29</f>
        <v>6.9179282421763716E-2</v>
      </c>
      <c r="AA45" s="332">
        <f>'Provincial spending Projection '!T37/100*'Type of service'!AA29</f>
        <v>0.43116057122603169</v>
      </c>
      <c r="AB45" s="332">
        <f>'Provincial spending Projection '!T37/100*'Type of service'!AE29</f>
        <v>0.51314130206243158</v>
      </c>
      <c r="AD45" s="332">
        <f>'Provincial spending Projection '!Y37/100*'Type of service'!G29</f>
        <v>0.63002154637528585</v>
      </c>
      <c r="AE45" s="332">
        <f>'Provincial spending Projection '!Y37/100*'Type of service'!K29</f>
        <v>0.22643204846231074</v>
      </c>
      <c r="AF45" s="332">
        <f>'Provincial spending Projection '!Y37/100*'Type of service'!O29</f>
        <v>0.21506388584479963</v>
      </c>
      <c r="AG45" s="332">
        <f>'Provincial spending Projection '!Y37/100*'Type of service'!S29</f>
        <v>0.28355601282016812</v>
      </c>
      <c r="AH45" s="332">
        <f>'Provincial spending Projection '!Y37/100*'Type of service'!W29</f>
        <v>5.3505639694988394E-2</v>
      </c>
      <c r="AI45" s="332">
        <f>'Provincial spending Projection '!Y37/100*'Type of service'!AA29</f>
        <v>0.33347443580085168</v>
      </c>
      <c r="AJ45" s="332">
        <f>'Provincial spending Projection '!Y37/100*'Type of service'!AE29</f>
        <v>0.39688115660667883</v>
      </c>
      <c r="AL45" s="332">
        <f>'Provincial spending Projection '!AD37/100*'Type of service'!G29</f>
        <v>6.2425652626446562</v>
      </c>
      <c r="AM45" s="332">
        <f>'Provincial spending Projection '!AD37/100*'Type of service'!K29</f>
        <v>2.2436007914534097</v>
      </c>
      <c r="AN45" s="332">
        <f>'Provincial spending Projection '!AD37/100*'Type of service'!O29</f>
        <v>2.1309594104332477</v>
      </c>
      <c r="AO45" s="332">
        <f>'Provincial spending Projection '!AD37/100*'Type of service'!S29</f>
        <v>2.8096132994645178</v>
      </c>
      <c r="AP45" s="332">
        <f>'Provincial spending Projection '!AD37/100*'Type of service'!W29</f>
        <v>0.53016035663731709</v>
      </c>
      <c r="AQ45" s="332">
        <f>'Provincial spending Projection '!AD37/100*'Type of service'!AA29</f>
        <v>3.3042297376769261</v>
      </c>
      <c r="AR45" s="332">
        <f>'Provincial spending Projection '!AD37/100*'Type of service'!AE29</f>
        <v>3.9324949057460921</v>
      </c>
      <c r="AT45" s="332">
        <f>'Provincial spending Projection '!AI37/100*'Type of service'!G29</f>
        <v>10.87886498518451</v>
      </c>
      <c r="AU45" s="332">
        <f>'Provincial spending Projection '!AI37/100*'Type of service'!K29</f>
        <v>3.9099038718794916</v>
      </c>
      <c r="AV45" s="332">
        <f>'Provincial spending Projection '!AI37/100*'Type of service'!O29</f>
        <v>3.7136047024986132</v>
      </c>
      <c r="AW45" s="332">
        <f>'Provincial spending Projection '!AI37/100*'Type of service'!S29</f>
        <v>4.8962890189319808</v>
      </c>
      <c r="AX45" s="332">
        <f>'Provincial spending Projection '!AI37/100*'Type of service'!W29</f>
        <v>0.92390591010196799</v>
      </c>
      <c r="AY45" s="332">
        <f>'Provincial spending Projection '!AI37/100*'Type of service'!AA29</f>
        <v>5.7582528470019252</v>
      </c>
      <c r="AZ45" s="332">
        <f>'Provincial spending Projection '!AI37/100*'Type of service'!AE29</f>
        <v>6.8531251712398547</v>
      </c>
      <c r="BB45" s="332">
        <f>'Provincial spending Projection '!AN37/100*'Type of service'!G29</f>
        <v>1.2126447829929659</v>
      </c>
      <c r="BC45" s="332">
        <f>'Provincial spending Projection '!AN37/100*'Type of service'!K29</f>
        <v>0.43582897100898688</v>
      </c>
      <c r="BD45" s="332">
        <f>'Provincial spending Projection '!AN37/100*'Type of service'!O29</f>
        <v>0.41394790492536937</v>
      </c>
      <c r="BE45" s="332">
        <f>'Provincial spending Projection '!AN37/100*'Type of service'!S29</f>
        <v>0.54577930169366018</v>
      </c>
      <c r="BF45" s="332">
        <f>'Provincial spending Projection '!AN37/100*'Type of service'!W29</f>
        <v>0.10298589819685289</v>
      </c>
      <c r="BG45" s="332">
        <f>'Provincial spending Projection '!AN37/100*'Type of service'!AA29</f>
        <v>0.64186064296052547</v>
      </c>
      <c r="BH45" s="332">
        <f>'Provincial spending Projection '!AN37/100*'Type of service'!AE29</f>
        <v>0.76390381693489107</v>
      </c>
      <c r="BJ45" s="332">
        <f>'Provincial spending Projection '!AS37/100*'Type of service'!G29</f>
        <v>1.015794573796772</v>
      </c>
      <c r="BK45" s="332">
        <f>'Provincial spending Projection '!AS37/100*'Type of service'!K29</f>
        <v>0.3650802857219958</v>
      </c>
      <c r="BL45" s="332">
        <f>'Provincial spending Projection '!AS37/100*'Type of service'!O29</f>
        <v>0.34675120163376932</v>
      </c>
      <c r="BM45" s="332">
        <f>'Provincial spending Projection '!AS37/100*'Type of service'!S29</f>
        <v>0.45718223582563117</v>
      </c>
      <c r="BN45" s="332">
        <f>'Provincial spending Projection '!AS37/100*'Type of service'!W29</f>
        <v>8.6268063024814712E-2</v>
      </c>
      <c r="BO45" s="332">
        <f>'Provincial spending Projection '!AS37/100*'Type of service'!AA29</f>
        <v>0.53766656765206333</v>
      </c>
      <c r="BP45" s="332">
        <f>'Provincial spending Projection '!AS37/100*'Type of service'!AE29</f>
        <v>0.63989831402227393</v>
      </c>
      <c r="BR45" s="332">
        <f>'Provincial spending Projection '!AX37/100*'Type of service'!G29</f>
        <v>4.1367733944446679</v>
      </c>
      <c r="BS45" s="332">
        <f>'Provincial spending Projection '!AX37/100*'Type of service'!K29</f>
        <v>1.4867714907809335</v>
      </c>
      <c r="BT45" s="332">
        <f>'Provincial spending Projection '!AX37/100*'Type of service'!O29</f>
        <v>1.4121271981683958</v>
      </c>
      <c r="BU45" s="332">
        <f>'Provincial spending Projection '!AX37/100*'Type of service'!S29</f>
        <v>1.8618521484193113</v>
      </c>
      <c r="BV45" s="332">
        <f>'Provincial spending Projection '!AX37/100*'Type of service'!W29</f>
        <v>0.35132243971085425</v>
      </c>
      <c r="BW45" s="332">
        <f>'Provincial spending Projection '!AX37/100*'Type of service'!AA29</f>
        <v>2.1896206275565628</v>
      </c>
      <c r="BX45" s="332">
        <f>'Provincial spending Projection '!AX37/100*'Type of service'!AE29</f>
        <v>2.6059543818029343</v>
      </c>
      <c r="BZ45" s="332">
        <f>'Provincial spending Projection '!BC37/100*'Type of service'!G29</f>
        <v>3.7075610289124756</v>
      </c>
      <c r="CA45" s="332">
        <f>'Provincial spending Projection '!BC37/100*'Type of service'!K29</f>
        <v>1.3325109964979069</v>
      </c>
      <c r="CB45" s="332">
        <f>'Provincial spending Projection '!BC37/100*'Type of service'!O29</f>
        <v>1.2656114484848024</v>
      </c>
      <c r="CC45" s="332">
        <f>'Provincial spending Projection '!BC37/100*'Type of service'!S29</f>
        <v>1.6686750297578421</v>
      </c>
      <c r="CD45" s="332">
        <f>'Provincial spending Projection '!BC37/100*'Type of service'!W29</f>
        <v>0.31487085751509331</v>
      </c>
      <c r="CE45" s="332">
        <f>'Provincial spending Projection '!BC37/100*'Type of service'!AA29</f>
        <v>1.9624357760890587</v>
      </c>
      <c r="CF45" s="332">
        <f>'Provincial spending Projection '!BC37/100*'Type of service'!AE29</f>
        <v>2.3355726765384692</v>
      </c>
      <c r="CH45" s="332">
        <f>'Provincial spending Projection '!BH37/100*'Type of service'!G29</f>
        <v>0.21070100114806131</v>
      </c>
      <c r="CI45" s="332">
        <f>'Provincial spending Projection '!BH37/100*'Type of service'!K29</f>
        <v>7.5726710582364826E-2</v>
      </c>
      <c r="CJ45" s="332">
        <f>'Provincial spending Projection '!BH37/100*'Type of service'!O29</f>
        <v>7.1924803713457913E-2</v>
      </c>
      <c r="CK45" s="332">
        <f>'Provincial spending Projection '!BH37/100*'Type of service'!S29</f>
        <v>9.4830940507506428E-2</v>
      </c>
      <c r="CL45" s="332">
        <f>'Provincial spending Projection '!BH37/100*'Type of service'!W29</f>
        <v>1.7894136979382112E-2</v>
      </c>
      <c r="CM45" s="332">
        <f>'Provincial spending Projection '!BH37/100*'Type of service'!AA29</f>
        <v>0.11152538811533033</v>
      </c>
      <c r="CN45" s="332">
        <f>'Provincial spending Projection '!BH37/100*'Type of service'!AE29</f>
        <v>0.13273078915306771</v>
      </c>
      <c r="CP45" s="333">
        <f t="shared" ref="CP45:CP78" si="2">SUM(F45:CN45)</f>
        <v>99.995465984421912</v>
      </c>
    </row>
    <row r="46" spans="1:94" ht="18.75">
      <c r="A46" s="348">
        <f t="shared" ref="A46:A78" si="3">1+A45</f>
        <v>3</v>
      </c>
      <c r="B46" s="66">
        <v>2018</v>
      </c>
      <c r="C46" s="328">
        <f>'Provincial spending Projection '!C38</f>
        <v>7104.8921715200004</v>
      </c>
      <c r="D46" s="297">
        <f t="shared" si="1"/>
        <v>4.0000000000000027</v>
      </c>
      <c r="E46" s="329"/>
      <c r="F46" s="330">
        <f>'Provincial spending Projection '!J38/100*'Type of service'!G30</f>
        <v>0.47191646678661203</v>
      </c>
      <c r="G46" s="330">
        <f>'Provincial spending Projection '!J38/100*'Type of service'!K30</f>
        <v>0.16925450840848258</v>
      </c>
      <c r="H46" s="330">
        <f>'Provincial spending Projection '!J38/100*'Type of service'!O30</f>
        <v>0.16179146333643302</v>
      </c>
      <c r="I46" s="330">
        <f>'Provincial spending Projection '!J38/100*'Type of service'!S30</f>
        <v>0.21239281650633751</v>
      </c>
      <c r="J46" s="330">
        <f>'Provincial spending Projection '!J38/100*'Type of service'!W30</f>
        <v>4.0957313002399451E-2</v>
      </c>
      <c r="K46" s="330">
        <f>'Provincial spending Projection '!J38/100*'Type of service'!AA30</f>
        <v>0.25099517023142781</v>
      </c>
      <c r="L46" s="330">
        <f>'Provincial spending Projection '!J38/100*'Type of service'!AE30</f>
        <v>0.29748047848255527</v>
      </c>
      <c r="N46" s="331">
        <f>'Provincial spending Projection '!O38/100*'Type of service'!G30</f>
        <v>0.12834547248952316</v>
      </c>
      <c r="O46" s="331">
        <f>'Provincial spending Projection '!O38/100*'Type of service'!K30</f>
        <v>4.6031557238478918E-2</v>
      </c>
      <c r="P46" s="331">
        <f>'Provincial spending Projection '!O38/100*'Type of service'!O30</f>
        <v>4.4001858947794084E-2</v>
      </c>
      <c r="Q46" s="331">
        <f>'Provincial spending Projection '!O38/100*'Type of service'!S30</f>
        <v>5.7763732156887342E-2</v>
      </c>
      <c r="R46" s="331">
        <f>'Provincial spending Projection '!O38/100*'Type of service'!W30</f>
        <v>1.1139017303185523E-2</v>
      </c>
      <c r="S46" s="331">
        <f>'Provincial spending Projection '!O38/100*'Type of service'!AA30</f>
        <v>6.8262279414181254E-2</v>
      </c>
      <c r="T46" s="331">
        <f>'Provincial spending Projection '!O38/100*'Type of service'!AE30</f>
        <v>8.0904726269102778E-2</v>
      </c>
      <c r="V46" s="332">
        <f>'Provincial spending Projection '!T38/100*'Type of service'!G30</f>
        <v>0.81015771876144904</v>
      </c>
      <c r="W46" s="332">
        <f>'Provincial spending Projection '!T38/100*'Type of service'!K30</f>
        <v>0.29056592866107811</v>
      </c>
      <c r="X46" s="332">
        <f>'Provincial spending Projection '!T38/100*'Type of service'!O30</f>
        <v>0.27775382313792096</v>
      </c>
      <c r="Y46" s="332">
        <f>'Provincial spending Projection '!T38/100*'Type of service'!S30</f>
        <v>0.36462317340560113</v>
      </c>
      <c r="Z46" s="332">
        <f>'Provincial spending Projection '!T38/100*'Type of service'!W30</f>
        <v>7.0313043947302076E-2</v>
      </c>
      <c r="AA46" s="332">
        <f>'Provincial spending Projection '!T38/100*'Type of service'!AA30</f>
        <v>0.43089336534379208</v>
      </c>
      <c r="AB46" s="332">
        <f>'Provincial spending Projection '!T38/100*'Type of service'!AE30</f>
        <v>0.51069653802198811</v>
      </c>
      <c r="AD46" s="332">
        <f>'Provincial spending Projection '!Y38/100*'Type of service'!G30</f>
        <v>0.62658882306169905</v>
      </c>
      <c r="AE46" s="332">
        <f>'Provincial spending Projection '!Y38/100*'Type of service'!K30</f>
        <v>0.22472829554708432</v>
      </c>
      <c r="AF46" s="332">
        <f>'Provincial spending Projection '!Y38/100*'Type of service'!O30</f>
        <v>0.21481921002609433</v>
      </c>
      <c r="AG46" s="332">
        <f>'Provincial spending Projection '!Y38/100*'Type of service'!S30</f>
        <v>0.28200534265663157</v>
      </c>
      <c r="AH46" s="332">
        <f>'Provincial spending Projection '!Y38/100*'Type of service'!W30</f>
        <v>5.4381222856432751E-2</v>
      </c>
      <c r="AI46" s="332">
        <f>'Provincial spending Projection '!Y38/100*'Type of service'!AA30</f>
        <v>0.33325975967817789</v>
      </c>
      <c r="AJ46" s="332">
        <f>'Provincial spending Projection '!Y38/100*'Type of service'!AE30</f>
        <v>0.39498079854140694</v>
      </c>
      <c r="AL46" s="332">
        <f>'Provincial spending Projection '!AD38/100*'Type of service'!G30</f>
        <v>6.2151057394246845</v>
      </c>
      <c r="AM46" s="332">
        <f>'Provincial spending Projection '!AD38/100*'Type of service'!K30</f>
        <v>2.2290696355563289</v>
      </c>
      <c r="AN46" s="332">
        <f>'Provincial spending Projection '!AD38/100*'Type of service'!O30</f>
        <v>2.1307818716715099</v>
      </c>
      <c r="AO46" s="332">
        <f>'Provincial spending Projection '!AD38/100*'Type of service'!S30</f>
        <v>2.7971980335197766</v>
      </c>
      <c r="AP46" s="332">
        <f>'Provincial spending Projection '!AD38/100*'Type of service'!W30</f>
        <v>0.53940485028196439</v>
      </c>
      <c r="AQ46" s="332">
        <f>'Provincial spending Projection '!AD38/100*'Type of service'!AA30</f>
        <v>3.3055882404260237</v>
      </c>
      <c r="AR46" s="332">
        <f>'Provincial spending Projection '!AD38/100*'Type of service'!AE30</f>
        <v>3.9177963883590041</v>
      </c>
      <c r="AT46" s="332">
        <f>'Provincial spending Projection '!AI38/100*'Type of service'!G30</f>
        <v>10.821007583339281</v>
      </c>
      <c r="AU46" s="332">
        <f>'Provincial spending Projection '!AI38/100*'Type of service'!K30</f>
        <v>3.8809926075978809</v>
      </c>
      <c r="AV46" s="332">
        <f>'Provincial spending Projection '!AI38/100*'Type of service'!O30</f>
        <v>3.7098655692274058</v>
      </c>
      <c r="AW46" s="332">
        <f>'Provincial spending Projection '!AI38/100*'Type of service'!S30</f>
        <v>4.8701506300713557</v>
      </c>
      <c r="AX46" s="332">
        <f>'Provincial spending Projection '!AI38/100*'Type of service'!W30</f>
        <v>0.9391479759331387</v>
      </c>
      <c r="AY46" s="332">
        <f>'Provincial spending Projection '!AI38/100*'Type of service'!AA30</f>
        <v>5.7552995744137183</v>
      </c>
      <c r="AZ46" s="332">
        <f>'Provincial spending Projection '!AI38/100*'Type of service'!AE30</f>
        <v>6.8212040479839642</v>
      </c>
      <c r="BB46" s="332">
        <f>'Provincial spending Projection '!AN38/100*'Type of service'!G30</f>
        <v>1.2139450026288403</v>
      </c>
      <c r="BC46" s="332">
        <f>'Provincial spending Projection '!AN38/100*'Type of service'!K30</f>
        <v>0.43538566486976293</v>
      </c>
      <c r="BD46" s="332">
        <f>'Provincial spending Projection '!AN38/100*'Type of service'!O30</f>
        <v>0.41618793199280241</v>
      </c>
      <c r="BE46" s="332">
        <f>'Provincial spending Projection '!AN38/100*'Type of service'!S30</f>
        <v>0.54635346790879824</v>
      </c>
      <c r="BF46" s="332">
        <f>'Provincial spending Projection '!AN38/100*'Type of service'!W30</f>
        <v>0.10535747095015027</v>
      </c>
      <c r="BG46" s="332">
        <f>'Provincial spending Projection '!AN38/100*'Type of service'!AA30</f>
        <v>0.64565310607012882</v>
      </c>
      <c r="BH46" s="332">
        <f>'Provincial spending Projection '!AN38/100*'Type of service'!AE30</f>
        <v>0.7652306406947762</v>
      </c>
      <c r="BJ46" s="332">
        <f>'Provincial spending Projection '!AS38/100*'Type of service'!G30</f>
        <v>1.0168609438698653</v>
      </c>
      <c r="BK46" s="332">
        <f>'Provincial spending Projection '!AS38/100*'Type of service'!K30</f>
        <v>0.3647007707664976</v>
      </c>
      <c r="BL46" s="332">
        <f>'Provincial spending Projection '!AS38/100*'Type of service'!O30</f>
        <v>0.34861979120716557</v>
      </c>
      <c r="BM46" s="332">
        <f>'Provincial spending Projection '!AS38/100*'Type of service'!S30</f>
        <v>0.45765294297617953</v>
      </c>
      <c r="BN46" s="332">
        <f>'Provincial spending Projection '!AS38/100*'Type of service'!W30</f>
        <v>8.825267794019459E-2</v>
      </c>
      <c r="BO46" s="332">
        <f>'Provincial spending Projection '!AS38/100*'Type of service'!AA30</f>
        <v>0.54083127771787232</v>
      </c>
      <c r="BP46" s="332">
        <f>'Provincial spending Projection '!AS38/100*'Type of service'!AE30</f>
        <v>0.64099539096907798</v>
      </c>
      <c r="BR46" s="332">
        <f>'Provincial spending Projection '!AX38/100*'Type of service'!G30</f>
        <v>4.193337736280502</v>
      </c>
      <c r="BS46" s="332">
        <f>'Provincial spending Projection '!AX38/100*'Type of service'!K30</f>
        <v>1.50395539697457</v>
      </c>
      <c r="BT46" s="332">
        <f>'Provincial spending Projection '!AX38/100*'Type of service'!O30</f>
        <v>1.4376405494735216</v>
      </c>
      <c r="BU46" s="332">
        <f>'Provincial spending Projection '!AX38/100*'Type of service'!S30</f>
        <v>1.887272165846348</v>
      </c>
      <c r="BV46" s="332">
        <f>'Provincial spending Projection '!AX38/100*'Type of service'!W30</f>
        <v>0.36393696401205144</v>
      </c>
      <c r="BW46" s="332">
        <f>'Provincial spending Projection '!AX38/100*'Type of service'!AA30</f>
        <v>2.230283520561088</v>
      </c>
      <c r="BX46" s="332">
        <f>'Provincial spending Projection '!AX38/100*'Type of service'!AE30</f>
        <v>2.6433409385388877</v>
      </c>
      <c r="BZ46" s="332">
        <f>'Provincial spending Projection '!BC38/100*'Type of service'!G30</f>
        <v>3.6959021173845823</v>
      </c>
      <c r="CA46" s="332">
        <f>'Provincial spending Projection '!BC38/100*'Type of service'!K30</f>
        <v>1.3255483544859084</v>
      </c>
      <c r="CB46" s="332">
        <f>'Provincial spending Projection '!BC38/100*'Type of service'!O30</f>
        <v>1.2671001204758907</v>
      </c>
      <c r="CC46" s="332">
        <f>'Provincial spending Projection '!BC38/100*'Type of service'!S30</f>
        <v>1.6633940866445676</v>
      </c>
      <c r="CD46" s="332">
        <f>'Provincial spending Projection '!BC38/100*'Type of service'!W30</f>
        <v>0.32076486094815287</v>
      </c>
      <c r="CE46" s="332">
        <f>'Provincial spending Projection '!BC38/100*'Type of service'!AA30</f>
        <v>1.965715643338841</v>
      </c>
      <c r="CF46" s="332">
        <f>'Provincial spending Projection '!BC38/100*'Type of service'!AE30</f>
        <v>2.3297740335079267</v>
      </c>
      <c r="CH46" s="332">
        <f>'Provincial spending Projection '!BH38/100*'Type of service'!G30</f>
        <v>0.2124411666237517</v>
      </c>
      <c r="CI46" s="332">
        <f>'Provincial spending Projection '!BH38/100*'Type of service'!K30</f>
        <v>7.6192775105866889E-2</v>
      </c>
      <c r="CJ46" s="332">
        <f>'Provincial spending Projection '!BH38/100*'Type of service'!O30</f>
        <v>7.2833159340670972E-2</v>
      </c>
      <c r="CK46" s="332">
        <f>'Provincial spending Projection '!BH38/100*'Type of service'!S30</f>
        <v>9.5612212958682927E-2</v>
      </c>
      <c r="CL46" s="332">
        <f>'Provincial spending Projection '!BH38/100*'Type of service'!W30</f>
        <v>1.8437626080842526E-2</v>
      </c>
      <c r="CM46" s="332">
        <f>'Provincial spending Projection '!BH38/100*'Type of service'!AA30</f>
        <v>0.112989714353414</v>
      </c>
      <c r="CN46" s="332">
        <f>'Provincial spending Projection '!BH38/100*'Type of service'!AE30</f>
        <v>0.13391586084492774</v>
      </c>
      <c r="CP46" s="333">
        <f t="shared" si="2"/>
        <v>99.996032736369244</v>
      </c>
    </row>
    <row r="47" spans="1:94" ht="18.75">
      <c r="A47" s="348">
        <f t="shared" si="3"/>
        <v>4</v>
      </c>
      <c r="B47" s="66">
        <v>2019</v>
      </c>
      <c r="C47" s="328">
        <f>'Provincial spending Projection '!C39</f>
        <v>7389.0878583808008</v>
      </c>
      <c r="D47" s="297">
        <f t="shared" si="1"/>
        <v>4.0000000000000053</v>
      </c>
      <c r="E47" s="329"/>
      <c r="F47" s="330">
        <f>'Provincial spending Projection '!J39/100*'Type of service'!G31</f>
        <v>0.46730615817500648</v>
      </c>
      <c r="G47" s="330">
        <f>'Provincial spending Projection '!J39/100*'Type of service'!K31</f>
        <v>0.16724932143298429</v>
      </c>
      <c r="H47" s="330">
        <f>'Provincial spending Projection '!J39/100*'Type of service'!O31</f>
        <v>0.16090456713930709</v>
      </c>
      <c r="I47" s="330">
        <f>'Provincial spending Projection '!J39/100*'Type of service'!S31</f>
        <v>0.21031362141378668</v>
      </c>
      <c r="J47" s="330">
        <f>'Provincial spending Projection '!J39/100*'Type of service'!W31</f>
        <v>4.1430458176912384E-2</v>
      </c>
      <c r="K47" s="330">
        <f>'Provincial spending Projection '!J39/100*'Type of service'!AA31</f>
        <v>0.24974199627994684</v>
      </c>
      <c r="L47" s="330">
        <f>'Provincial spending Projection '!J39/100*'Type of service'!AE31</f>
        <v>0.29477039021415574</v>
      </c>
      <c r="N47" s="331">
        <f>'Provincial spending Projection '!O39/100*'Type of service'!G31</f>
        <v>0.12863228089874362</v>
      </c>
      <c r="O47" s="331">
        <f>'Provincial spending Projection '!O39/100*'Type of service'!K31</f>
        <v>4.6037616492601442E-2</v>
      </c>
      <c r="P47" s="331">
        <f>'Provincial spending Projection '!O39/100*'Type of service'!O31</f>
        <v>4.4291137867699289E-2</v>
      </c>
      <c r="Q47" s="331">
        <f>'Provincial spending Projection '!O39/100*'Type of service'!S31</f>
        <v>5.7891642027963208E-2</v>
      </c>
      <c r="R47" s="331">
        <f>'Provincial spending Projection '!O39/100*'Type of service'!W31</f>
        <v>1.140428868900208E-2</v>
      </c>
      <c r="S47" s="331">
        <f>'Provincial spending Projection '!O39/100*'Type of service'!AA31</f>
        <v>6.8744830462226264E-2</v>
      </c>
      <c r="T47" s="331">
        <f>'Provincial spending Projection '!O39/100*'Type of service'!AE31</f>
        <v>8.1139499172744933E-2</v>
      </c>
      <c r="V47" s="332">
        <f>'Provincial spending Projection '!T39/100*'Type of service'!G31</f>
        <v>0.80514533908996033</v>
      </c>
      <c r="W47" s="332">
        <f>'Provincial spending Projection '!T39/100*'Type of service'!K31</f>
        <v>0.28816228774647479</v>
      </c>
      <c r="X47" s="332">
        <f>'Provincial spending Projection '!T39/100*'Type of service'!O31</f>
        <v>0.27723059070405731</v>
      </c>
      <c r="Y47" s="332">
        <f>'Provincial spending Projection '!T39/100*'Type of service'!S31</f>
        <v>0.3623599412636575</v>
      </c>
      <c r="Z47" s="332">
        <f>'Provincial spending Projection '!T39/100*'Type of service'!W31</f>
        <v>7.1382625103369846E-2</v>
      </c>
      <c r="AA47" s="332">
        <f>'Provincial spending Projection '!T39/100*'Type of service'!AA31</f>
        <v>0.43029307609620099</v>
      </c>
      <c r="AB47" s="332">
        <f>'Provincial spending Projection '!T39/100*'Type of service'!AE31</f>
        <v>0.50787476610521143</v>
      </c>
      <c r="AD47" s="332">
        <f>'Provincial spending Projection '!Y39/100*'Type of service'!G31</f>
        <v>0.62275980980091816</v>
      </c>
      <c r="AE47" s="332">
        <f>'Provincial spending Projection '!Y39/100*'Type of service'!K31</f>
        <v>0.22288633218895301</v>
      </c>
      <c r="AF47" s="332">
        <f>'Provincial spending Projection '!Y39/100*'Type of service'!O31</f>
        <v>0.2144309375658755</v>
      </c>
      <c r="AG47" s="332">
        <f>'Provincial spending Projection '!Y39/100*'Type of service'!S31</f>
        <v>0.2802763639616791</v>
      </c>
      <c r="AH47" s="332">
        <f>'Provincial spending Projection '!Y39/100*'Type of service'!W31</f>
        <v>5.5212677605152104E-2</v>
      </c>
      <c r="AI47" s="332">
        <f>'Provincial spending Projection '!Y39/100*'Type of service'!AA31</f>
        <v>0.33282094699970866</v>
      </c>
      <c r="AJ47" s="332">
        <f>'Provincial spending Projection '!Y39/100*'Type of service'!AE31</f>
        <v>0.39282844647633025</v>
      </c>
      <c r="AL47" s="332">
        <f>'Provincial spending Projection '!AD39/100*'Type of service'!G31</f>
        <v>6.1876223057345827</v>
      </c>
      <c r="AM47" s="332">
        <f>'Provincial spending Projection '!AD39/100*'Type of service'!K31</f>
        <v>2.2145559475596399</v>
      </c>
      <c r="AN47" s="332">
        <f>'Provincial spending Projection '!AD39/100*'Type of service'!O31</f>
        <v>2.1305447645157827</v>
      </c>
      <c r="AO47" s="332">
        <f>'Provincial spending Projection '!AD39/100*'Type of service'!S31</f>
        <v>2.784772321730054</v>
      </c>
      <c r="AP47" s="332">
        <f>'Provincial spending Projection '!AD39/100*'Type of service'!W31</f>
        <v>0.54858259979587354</v>
      </c>
      <c r="AQ47" s="332">
        <f>'Provincial spending Projection '!AD39/100*'Type of service'!AA31</f>
        <v>3.3068452444441419</v>
      </c>
      <c r="AR47" s="332">
        <f>'Provincial spending Projection '!AD39/100*'Type of service'!AE31</f>
        <v>3.9030682768707159</v>
      </c>
      <c r="AT47" s="332">
        <f>'Provincial spending Projection '!AI39/100*'Type of service'!G31</f>
        <v>10.768233811193429</v>
      </c>
      <c r="AU47" s="332">
        <f>'Provincial spending Projection '!AI39/100*'Type of service'!K31</f>
        <v>3.8539611910685565</v>
      </c>
      <c r="AV47" s="332">
        <f>'Provincial spending Projection '!AI39/100*'Type of service'!O31</f>
        <v>3.7077576871906923</v>
      </c>
      <c r="AW47" s="332">
        <f>'Provincial spending Projection '!AI39/100*'Type of service'!S31</f>
        <v>4.8463008874245093</v>
      </c>
      <c r="AX47" s="332">
        <f>'Provincial spending Projection '!AI39/100*'Type of service'!W31</f>
        <v>0.95469073700241314</v>
      </c>
      <c r="AY47" s="332">
        <f>'Provincial spending Projection '!AI39/100*'Type of service'!AA31</f>
        <v>5.7548571987992716</v>
      </c>
      <c r="AZ47" s="332">
        <f>'Provincial spending Projection '!AI39/100*'Type of service'!AE31</f>
        <v>6.7924559240540301</v>
      </c>
      <c r="BB47" s="332">
        <f>'Provincial spending Projection '!AN39/100*'Type of service'!G31</f>
        <v>1.2150539251385164</v>
      </c>
      <c r="BC47" s="332">
        <f>'Provincial spending Projection '!AN39/100*'Type of service'!K31</f>
        <v>0.4348689631601132</v>
      </c>
      <c r="BD47" s="332">
        <f>'Provincial spending Projection '!AN39/100*'Type of service'!O31</f>
        <v>0.41837181568258136</v>
      </c>
      <c r="BE47" s="332">
        <f>'Provincial spending Projection '!AN39/100*'Type of service'!S31</f>
        <v>0.54684148012707468</v>
      </c>
      <c r="BF47" s="332">
        <f>'Provincial spending Projection '!AN39/100*'Type of service'!W31</f>
        <v>0.10772432579262538</v>
      </c>
      <c r="BG47" s="332">
        <f>'Provincial spending Projection '!AN39/100*'Type of service'!AA31</f>
        <v>0.64936014119085483</v>
      </c>
      <c r="BH47" s="332">
        <f>'Provincial spending Projection '!AN39/100*'Type of service'!AE31</f>
        <v>0.76643954584949026</v>
      </c>
      <c r="BJ47" s="332">
        <f>'Provincial spending Projection '!AS39/100*'Type of service'!G31</f>
        <v>1.0172638363477029</v>
      </c>
      <c r="BK47" s="332">
        <f>'Provincial spending Projection '!AS39/100*'Type of service'!K31</f>
        <v>0.36407970100781634</v>
      </c>
      <c r="BL47" s="332">
        <f>'Provincial spending Projection '!AS39/100*'Type of service'!O31</f>
        <v>0.35026800822235021</v>
      </c>
      <c r="BM47" s="332">
        <f>'Provincial spending Projection '!AS39/100*'Type of service'!S31</f>
        <v>0.45782499890670109</v>
      </c>
      <c r="BN47" s="332">
        <f>'Provincial spending Projection '!AS39/100*'Type of service'!W31</f>
        <v>9.0188639908540105E-2</v>
      </c>
      <c r="BO47" s="332">
        <f>'Provincial spending Projection '!AS39/100*'Type of service'!AA31</f>
        <v>0.54365536766097844</v>
      </c>
      <c r="BP47" s="332">
        <f>'Provincial spending Projection '!AS39/100*'Type of service'!AE31</f>
        <v>0.64167623889660785</v>
      </c>
      <c r="BR47" s="332">
        <f>'Provincial spending Projection '!AX39/100*'Type of service'!G31</f>
        <v>4.246380106464839</v>
      </c>
      <c r="BS47" s="332">
        <f>'Provincial spending Projection '!AX39/100*'Type of service'!K31</f>
        <v>1.5197835057992022</v>
      </c>
      <c r="BT47" s="332">
        <f>'Provincial spending Projection '!AX39/100*'Type of service'!O31</f>
        <v>1.4621291437888726</v>
      </c>
      <c r="BU47" s="332">
        <f>'Provincial spending Projection '!AX39/100*'Type of service'!S31</f>
        <v>1.9111059472826921</v>
      </c>
      <c r="BV47" s="332">
        <f>'Provincial spending Projection '!AX39/100*'Type of service'!W31</f>
        <v>0.37647582923201828</v>
      </c>
      <c r="BW47" s="332">
        <f>'Provincial spending Projection '!AX39/100*'Type of service'!AA31</f>
        <v>2.2693889780815266</v>
      </c>
      <c r="BX47" s="332">
        <f>'Provincial spending Projection '!AX39/100*'Type of service'!AE31</f>
        <v>2.6785590112242939</v>
      </c>
      <c r="BZ47" s="332">
        <f>'Provincial spending Projection '!BC39/100*'Type of service'!G31</f>
        <v>3.6855646985889203</v>
      </c>
      <c r="CA47" s="332">
        <f>'Provincial spending Projection '!BC39/100*'Type of service'!K31</f>
        <v>1.3190671343678566</v>
      </c>
      <c r="CB47" s="332">
        <f>'Provincial spending Projection '!BC39/100*'Type of service'!O31</f>
        <v>1.2690271294654609</v>
      </c>
      <c r="CC47" s="332">
        <f>'Provincial spending Projection '!BC39/100*'Type of service'!S31</f>
        <v>1.658707990800246</v>
      </c>
      <c r="CD47" s="332">
        <f>'Provincial spending Projection '!BC39/100*'Type of service'!W31</f>
        <v>0.326755022231076</v>
      </c>
      <c r="CE47" s="332">
        <f>'Provincial spending Projection '!BC39/100*'Type of service'!AA31</f>
        <v>1.9696729202952041</v>
      </c>
      <c r="CF47" s="332">
        <f>'Provincial spending Projection '!BC39/100*'Type of service'!AE31</f>
        <v>2.3248042538222182</v>
      </c>
      <c r="CH47" s="332">
        <f>'Provincial spending Projection '!BH39/100*'Type of service'!G31</f>
        <v>0.21366916653383045</v>
      </c>
      <c r="CI47" s="332">
        <f>'Provincial spending Projection '!BH39/100*'Type of service'!K31</f>
        <v>7.6472399279941192E-2</v>
      </c>
      <c r="CJ47" s="332">
        <f>'Provincial spending Projection '!BH39/100*'Type of service'!O31</f>
        <v>7.3571349640265266E-2</v>
      </c>
      <c r="CK47" s="332">
        <f>'Provincial spending Projection '!BH39/100*'Type of service'!S31</f>
        <v>9.6162944596519126E-2</v>
      </c>
      <c r="CL47" s="332">
        <f>'Provincial spending Projection '!BH39/100*'Type of service'!W31</f>
        <v>1.8943494137435173E-2</v>
      </c>
      <c r="CM47" s="332">
        <f>'Provincial spending Projection '!BH39/100*'Type of service'!AA31</f>
        <v>0.1141910143064005</v>
      </c>
      <c r="CN47" s="332">
        <f>'Provincial spending Projection '!BH39/100*'Type of service'!AE31</f>
        <v>0.13477961395133875</v>
      </c>
      <c r="CP47" s="333">
        <f t="shared" si="2"/>
        <v>99.996599488316434</v>
      </c>
    </row>
    <row r="48" spans="1:94" ht="18.75">
      <c r="A48" s="348">
        <f t="shared" si="3"/>
        <v>5</v>
      </c>
      <c r="B48" s="67">
        <v>2020</v>
      </c>
      <c r="C48" s="328">
        <f>'Provincial spending Projection '!C40</f>
        <v>7700.6193696057517</v>
      </c>
      <c r="D48" s="297">
        <f t="shared" si="1"/>
        <v>4.2161024093333488</v>
      </c>
      <c r="E48" s="329"/>
      <c r="F48" s="330">
        <f>'Provincial spending Projection '!J40/100*'Type of service'!G32</f>
        <v>0.46228354493417328</v>
      </c>
      <c r="G48" s="330">
        <f>'Provincial spending Projection '!J40/100*'Type of service'!K32</f>
        <v>0.16510268076845616</v>
      </c>
      <c r="H48" s="330">
        <f>'Provincial spending Projection '!J40/100*'Type of service'!O32</f>
        <v>0.15986365163210889</v>
      </c>
      <c r="I48" s="330">
        <f>'Provincial spending Projection '!J40/100*'Type of service'!S32</f>
        <v>0.20804894043380226</v>
      </c>
      <c r="J48" s="330">
        <f>'Provincial spending Projection '!J40/100*'Type of service'!W32</f>
        <v>4.1851876063993015E-2</v>
      </c>
      <c r="K48" s="330">
        <f>'Provincial spending Projection '!J40/100*'Type of service'!AA32</f>
        <v>0.24824764407961697</v>
      </c>
      <c r="L48" s="330">
        <f>'Provincial spending Projection '!J40/100*'Type of service'!AE32</f>
        <v>0.29179681856668366</v>
      </c>
      <c r="N48" s="331">
        <f>'Provincial spending Projection '!O40/100*'Type of service'!G32</f>
        <v>0.12891287571195476</v>
      </c>
      <c r="O48" s="331">
        <f>'Provincial spending Projection '!O40/100*'Type of service'!K32</f>
        <v>4.6040707264726977E-2</v>
      </c>
      <c r="P48" s="331">
        <f>'Provincial spending Projection '!O40/100*'Type of service'!O32</f>
        <v>4.4579746087747563E-2</v>
      </c>
      <c r="Q48" s="331">
        <f>'Provincial spending Projection '!O40/100*'Type of service'!S32</f>
        <v>5.8016746419052578E-2</v>
      </c>
      <c r="R48" s="331">
        <f>'Provincial spending Projection '!O40/100*'Type of service'!W32</f>
        <v>1.167085819184397E-2</v>
      </c>
      <c r="S48" s="331">
        <f>'Provincial spending Projection '!O40/100*'Type of service'!AA32</f>
        <v>6.922659921104958E-2</v>
      </c>
      <c r="T48" s="331">
        <f>'Provincial spending Projection '!O40/100*'Type of service'!AE32</f>
        <v>8.13707678268909E-2</v>
      </c>
      <c r="V48" s="332">
        <f>'Provincial spending Projection '!T40/100*'Type of service'!G32</f>
        <v>0.79963546620560988</v>
      </c>
      <c r="W48" s="332">
        <f>'Provincial spending Projection '!T40/100*'Type of service'!K32</f>
        <v>0.2855865421878247</v>
      </c>
      <c r="X48" s="332">
        <f>'Provincial spending Projection '!T40/100*'Type of service'!O32</f>
        <v>0.27652432582339764</v>
      </c>
      <c r="Y48" s="332">
        <f>'Provincial spending Projection '!T40/100*'Type of service'!S32</f>
        <v>0.35987288169873294</v>
      </c>
      <c r="Z48" s="332">
        <f>'Provincial spending Projection '!T40/100*'Type of service'!W32</f>
        <v>7.2393328282484889E-2</v>
      </c>
      <c r="AA48" s="332">
        <f>'Provincial spending Projection '!T40/100*'Type of service'!AA32</f>
        <v>0.42940663318724714</v>
      </c>
      <c r="AB48" s="332">
        <f>'Provincial spending Projection '!T40/100*'Type of service'!AE32</f>
        <v>0.50473586526881242</v>
      </c>
      <c r="AD48" s="332">
        <f>'Provincial spending Projection '!Y40/100*'Type of service'!G32</f>
        <v>0.61854251927888981</v>
      </c>
      <c r="AE48" s="332">
        <f>'Provincial spending Projection '!Y40/100*'Type of service'!K32</f>
        <v>0.22090993551752086</v>
      </c>
      <c r="AF48" s="332">
        <f>'Provincial spending Projection '!Y40/100*'Type of service'!O32</f>
        <v>0.21390003365948873</v>
      </c>
      <c r="AG48" s="332">
        <f>'Provincial spending Projection '!Y40/100*'Type of service'!S32</f>
        <v>0.27837269390056291</v>
      </c>
      <c r="AH48" s="332">
        <f>'Provincial spending Projection '!Y40/100*'Type of service'!W32</f>
        <v>5.5998456230702091E-2</v>
      </c>
      <c r="AI48" s="332">
        <f>'Provincial spending Projection '!Y40/100*'Type of service'!AA32</f>
        <v>0.33215917991612787</v>
      </c>
      <c r="AJ48" s="332">
        <f>'Provincial spending Projection '!Y40/100*'Type of service'!AE32</f>
        <v>0.39042864763767932</v>
      </c>
      <c r="AL48" s="332">
        <f>'Provincial spending Projection '!AD40/100*'Type of service'!G32</f>
        <v>6.1599967694385285</v>
      </c>
      <c r="AM48" s="332">
        <f>'Provincial spending Projection '!AD40/100*'Type of service'!K32</f>
        <v>2.2000176975889345</v>
      </c>
      <c r="AN48" s="332">
        <f>'Provincial spending Projection '!AD40/100*'Type of service'!O32</f>
        <v>2.130206857664946</v>
      </c>
      <c r="AO48" s="332">
        <f>'Provincial spending Projection '!AD40/100*'Type of service'!S32</f>
        <v>2.7722829743806288</v>
      </c>
      <c r="AP48" s="332">
        <f>'Provincial spending Projection '!AD40/100*'Type of service'!W32</f>
        <v>0.55768245306211162</v>
      </c>
      <c r="AQ48" s="332">
        <f>'Provincial spending Projection '!AD40/100*'Type of service'!AA32</f>
        <v>3.3079366598889366</v>
      </c>
      <c r="AR48" s="332">
        <f>'Provincial spending Projection '!AD40/100*'Type of service'!AE32</f>
        <v>3.8882358660617298</v>
      </c>
      <c r="AT48" s="332">
        <f>'Provincial spending Projection '!AI40/100*'Type of service'!G32</f>
        <v>10.720429185615718</v>
      </c>
      <c r="AU48" s="332">
        <f>'Provincial spending Projection '!AI40/100*'Type of service'!K32</f>
        <v>3.8287575167435102</v>
      </c>
      <c r="AV48" s="332">
        <f>'Provincial spending Projection '!AI40/100*'Type of service'!O32</f>
        <v>3.7072635949436634</v>
      </c>
      <c r="AW48" s="332">
        <f>'Provincial spending Projection '!AI40/100*'Type of service'!S32</f>
        <v>4.8246881324329918</v>
      </c>
      <c r="AX48" s="332">
        <f>'Provincial spending Projection '!AI40/100*'Type of service'!W32</f>
        <v>0.97055168531488789</v>
      </c>
      <c r="AY48" s="332">
        <f>'Provincial spending Projection '!AI40/100*'Type of service'!AA32</f>
        <v>5.7569024855306639</v>
      </c>
      <c r="AZ48" s="332">
        <f>'Provincial spending Projection '!AI40/100*'Type of service'!AE32</f>
        <v>6.7668147921586241</v>
      </c>
      <c r="BB48" s="332">
        <f>'Provincial spending Projection '!AN40/100*'Type of service'!G32</f>
        <v>1.2159720607597599</v>
      </c>
      <c r="BC48" s="332">
        <f>'Provincial spending Projection '!AN40/100*'Type of service'!K32</f>
        <v>0.43427945720968197</v>
      </c>
      <c r="BD48" s="332">
        <f>'Provincial spending Projection '!AN40/100*'Type of service'!O32</f>
        <v>0.42049892548815654</v>
      </c>
      <c r="BE48" s="332">
        <f>'Provincial spending Projection '!AN40/100*'Type of service'!S32</f>
        <v>0.54724357293357329</v>
      </c>
      <c r="BF48" s="332">
        <f>'Provincial spending Projection '!AN40/100*'Type of service'!W32</f>
        <v>0.11008549307426078</v>
      </c>
      <c r="BG48" s="332">
        <f>'Provincial spending Projection '!AN40/100*'Type of service'!AA32</f>
        <v>0.65298062770811116</v>
      </c>
      <c r="BH48" s="332">
        <f>'Provincial spending Projection '!AN40/100*'Type of service'!AE32</f>
        <v>0.76753062635226632</v>
      </c>
      <c r="BJ48" s="332">
        <f>'Provincial spending Projection '!AS40/100*'Type of service'!G32</f>
        <v>1.0170058621171494</v>
      </c>
      <c r="BK48" s="332">
        <f>'Provincial spending Projection '!AS40/100*'Type of service'!K32</f>
        <v>0.36321949165784345</v>
      </c>
      <c r="BL48" s="332">
        <f>'Provincial spending Projection '!AS40/100*'Type of service'!O32</f>
        <v>0.35169383083375677</v>
      </c>
      <c r="BM48" s="332">
        <f>'Provincial spending Projection '!AS40/100*'Type of service'!S32</f>
        <v>0.45769959659405007</v>
      </c>
      <c r="BN48" s="332">
        <f>'Provincial spending Projection '!AS40/100*'Type of service'!W32</f>
        <v>9.2072503475636669E-2</v>
      </c>
      <c r="BO48" s="332">
        <f>'Provincial spending Projection '!AS40/100*'Type of service'!AA32</f>
        <v>0.5461351848932724</v>
      </c>
      <c r="BP48" s="332">
        <f>'Provincial spending Projection '!AS40/100*'Type of service'!AE32</f>
        <v>0.64194167904399113</v>
      </c>
      <c r="BR48" s="332">
        <f>'Provincial spending Projection '!AX40/100*'Type of service'!G32</f>
        <v>4.2956917893740183</v>
      </c>
      <c r="BS48" s="332">
        <f>'Provincial spending Projection '!AX40/100*'Type of service'!K32</f>
        <v>1.5341887851138791</v>
      </c>
      <c r="BT48" s="332">
        <f>'Provincial spending Projection '!AX40/100*'Type of service'!O32</f>
        <v>1.4855059914217463</v>
      </c>
      <c r="BU48" s="332">
        <f>'Provincial spending Projection '!AX40/100*'Type of service'!S32</f>
        <v>1.9332596520101288</v>
      </c>
      <c r="BV48" s="332">
        <f>'Provincial spending Projection '!AX40/100*'Type of service'!W32</f>
        <v>0.38890149205633939</v>
      </c>
      <c r="BW48" s="332">
        <f>'Provincial spending Projection '!AX40/100*'Type of service'!AA32</f>
        <v>2.306799318492081</v>
      </c>
      <c r="BX48" s="332">
        <f>'Provincial spending Projection '!AX40/100*'Type of service'!AE32</f>
        <v>2.7114726695730655</v>
      </c>
      <c r="BZ48" s="332">
        <f>'Provincial spending Projection '!BC40/100*'Type of service'!G32</f>
        <v>3.6766319518694308</v>
      </c>
      <c r="CA48" s="332">
        <f>'Provincial spending Projection '!BC40/100*'Type of service'!K32</f>
        <v>1.3130940915040381</v>
      </c>
      <c r="CB48" s="332">
        <f>'Provincial spending Projection '!BC40/100*'Type of service'!O32</f>
        <v>1.2714270624035062</v>
      </c>
      <c r="CC48" s="332">
        <f>'Provincial spending Projection '!BC40/100*'Type of service'!S32</f>
        <v>1.6546541410216491</v>
      </c>
      <c r="CD48" s="332">
        <f>'Provincial spending Projection '!BC40/100*'Type of service'!W32</f>
        <v>0.33285620149959477</v>
      </c>
      <c r="CE48" s="332">
        <f>'Provincial spending Projection '!BC40/100*'Type of service'!AA32</f>
        <v>1.9743623371439616</v>
      </c>
      <c r="CF48" s="332">
        <f>'Provincial spending Projection '!BC40/100*'Type of service'!AE32</f>
        <v>2.3207174868161951</v>
      </c>
      <c r="CH48" s="332">
        <f>'Provincial spending Projection '!BH40/100*'Type of service'!G32</f>
        <v>0.21455207997688916</v>
      </c>
      <c r="CI48" s="332">
        <f>'Provincial spending Projection '!BH40/100*'Type of service'!K32</f>
        <v>7.6626399439929604E-2</v>
      </c>
      <c r="CJ48" s="332">
        <f>'Provincial spending Projection '!BH40/100*'Type of service'!O32</f>
        <v>7.4194894770164888E-2</v>
      </c>
      <c r="CK48" s="332">
        <f>'Provincial spending Projection '!BH40/100*'Type of service'!S32</f>
        <v>9.6558342593432156E-2</v>
      </c>
      <c r="CL48" s="332">
        <f>'Provincial spending Projection '!BH40/100*'Type of service'!W32</f>
        <v>1.9424024841168213E-2</v>
      </c>
      <c r="CM48" s="332">
        <f>'Provincial spending Projection '!BH40/100*'Type of service'!AA32</f>
        <v>0.11521510763319194</v>
      </c>
      <c r="CN48" s="332">
        <f>'Provincial spending Projection '!BH40/100*'Type of service'!AE32</f>
        <v>0.13542687175472715</v>
      </c>
      <c r="CP48" s="333">
        <f t="shared" si="2"/>
        <v>99.997166240263681</v>
      </c>
    </row>
    <row r="49" spans="1:94" ht="18.75">
      <c r="A49" s="348">
        <f t="shared" si="3"/>
        <v>6</v>
      </c>
      <c r="B49" s="8">
        <f t="shared" ref="B49:B78" si="4">B48+1</f>
        <v>2021</v>
      </c>
      <c r="C49" s="328">
        <f>'Provincial spending Projection '!C41</f>
        <v>8041.9265923725961</v>
      </c>
      <c r="D49" s="297">
        <f t="shared" si="1"/>
        <v>4.432204818666662</v>
      </c>
      <c r="E49" s="329"/>
      <c r="F49" s="330">
        <f>'Provincial spending Projection '!J41/100*'Type of service'!G33</f>
        <v>0.456849015046219</v>
      </c>
      <c r="G49" s="330">
        <f>'Provincial spending Projection '!J41/100*'Type of service'!K33</f>
        <v>0.16281569019437436</v>
      </c>
      <c r="H49" s="330">
        <f>'Provincial spending Projection '!J41/100*'Type of service'!O33</f>
        <v>0.15866694709379264</v>
      </c>
      <c r="I49" s="330">
        <f>'Provincial spending Projection '!J41/100*'Type of service'!S33</f>
        <v>0.20559895986574606</v>
      </c>
      <c r="J49" s="330">
        <f>'Provincial spending Projection '!J41/100*'Type of service'!W33</f>
        <v>4.2219205052783086E-2</v>
      </c>
      <c r="K49" s="330">
        <f>'Provincial spending Projection '!J41/100*'Type of service'!AA33</f>
        <v>0.24650903158762133</v>
      </c>
      <c r="L49" s="330">
        <f>'Provincial spending Projection '!J41/100*'Type of service'!AE33</f>
        <v>0.28855947023840317</v>
      </c>
      <c r="N49" s="331">
        <f>'Provincial spending Projection '!O41/100*'Type of service'!G33</f>
        <v>0.12901986346285055</v>
      </c>
      <c r="O49" s="331">
        <f>'Provincial spending Projection '!O41/100*'Type of service'!K33</f>
        <v>4.5981182899918809E-2</v>
      </c>
      <c r="P49" s="331">
        <f>'Provincial spending Projection '!O41/100*'Type of service'!O33</f>
        <v>4.4809526070746612E-2</v>
      </c>
      <c r="Q49" s="331">
        <f>'Provincial spending Projection '!O41/100*'Type of service'!S33</f>
        <v>5.8063712203251662E-2</v>
      </c>
      <c r="R49" s="331">
        <f>'Provincial spending Projection '!O41/100*'Type of service'!W33</f>
        <v>1.1923230415346488E-2</v>
      </c>
      <c r="S49" s="331">
        <f>'Provincial spending Projection '!O41/100*'Type of service'!AA33</f>
        <v>6.9617227027570103E-2</v>
      </c>
      <c r="T49" s="331">
        <f>'Provincial spending Projection '!O41/100*'Type of service'!AE33</f>
        <v>8.1492795704735735E-2</v>
      </c>
      <c r="V49" s="332">
        <f>'Provincial spending Projection '!T41/100*'Type of service'!G33</f>
        <v>0.79361718955917115</v>
      </c>
      <c r="W49" s="332">
        <f>'Provincial spending Projection '!T41/100*'Type of service'!K33</f>
        <v>0.28283596158158225</v>
      </c>
      <c r="X49" s="332">
        <f>'Provincial spending Projection '!T41/100*'Type of service'!O33</f>
        <v>0.2756289550405841</v>
      </c>
      <c r="Y49" s="332">
        <f>'Provincial spending Projection '!T41/100*'Type of service'!S33</f>
        <v>0.35715709858416744</v>
      </c>
      <c r="Z49" s="332">
        <f>'Provincial spending Projection '!T41/100*'Type of service'!W33</f>
        <v>7.3341269776016293E-2</v>
      </c>
      <c r="AA49" s="332">
        <f>'Provincial spending Projection '!T41/100*'Type of service'!AA33</f>
        <v>0.4282242018836987</v>
      </c>
      <c r="AB49" s="332">
        <f>'Provincial spending Projection '!T41/100*'Type of service'!AE33</f>
        <v>0.50127229839406906</v>
      </c>
      <c r="AD49" s="332">
        <f>'Provincial spending Projection '!Y41/100*'Type of service'!G33</f>
        <v>0.61392858274446882</v>
      </c>
      <c r="AE49" s="332">
        <f>'Provincial spending Projection '!Y41/100*'Type of service'!K33</f>
        <v>0.21879702623301528</v>
      </c>
      <c r="AF49" s="332">
        <f>'Provincial spending Projection '!Y41/100*'Type of service'!O33</f>
        <v>0.21322181015937802</v>
      </c>
      <c r="AG49" s="332">
        <f>'Provincial spending Projection '!Y41/100*'Type of service'!S33</f>
        <v>0.27629057716441507</v>
      </c>
      <c r="AH49" s="332">
        <f>'Provincial spending Projection '!Y41/100*'Type of service'!W33</f>
        <v>5.6735542529364927E-2</v>
      </c>
      <c r="AI49" s="332">
        <f>'Provincial spending Projection '!Y41/100*'Type of service'!AA33</f>
        <v>0.33126686369453817</v>
      </c>
      <c r="AJ49" s="332">
        <f>'Provincial spending Projection '!Y41/100*'Type of service'!AE33</f>
        <v>0.38777561243737169</v>
      </c>
      <c r="AL49" s="332">
        <f>'Provincial spending Projection '!AD41/100*'Type of service'!G33</f>
        <v>6.1322259469494185</v>
      </c>
      <c r="AM49" s="332">
        <f>'Provincial spending Projection '!AD41/100*'Type of service'!K33</f>
        <v>2.1854542028057367</v>
      </c>
      <c r="AN49" s="332">
        <f>'Provincial spending Projection '!AD41/100*'Type of service'!O33</f>
        <v>2.1297661543461364</v>
      </c>
      <c r="AO49" s="332">
        <f>'Provincial spending Projection '!AD41/100*'Type of service'!S33</f>
        <v>2.7597285642106248</v>
      </c>
      <c r="AP49" s="332">
        <f>'Provincial spending Projection '!AD41/100*'Type of service'!W33</f>
        <v>0.56670299411297187</v>
      </c>
      <c r="AQ49" s="332">
        <f>'Provincial spending Projection '!AD41/100*'Type of service'!AA33</f>
        <v>3.3088592289206384</v>
      </c>
      <c r="AR49" s="332">
        <f>'Provincial spending Projection '!AD41/100*'Type of service'!AE33</f>
        <v>3.8732968931866796</v>
      </c>
      <c r="AT49" s="332">
        <f>'Provincial spending Projection '!AI41/100*'Type of service'!G33</f>
        <v>10.677624143739207</v>
      </c>
      <c r="AU49" s="332">
        <f>'Provincial spending Projection '!AI41/100*'Type of service'!K33</f>
        <v>3.8053814002929034</v>
      </c>
      <c r="AV49" s="332">
        <f>'Provincial spending Projection '!AI41/100*'Type of service'!O33</f>
        <v>3.7084156237716144</v>
      </c>
      <c r="AW49" s="332">
        <f>'Provincial spending Projection '!AI41/100*'Type of service'!S33</f>
        <v>4.8053259293293236</v>
      </c>
      <c r="AX49" s="332">
        <f>'Provincial spending Projection '!AI41/100*'Type of service'!W33</f>
        <v>0.98676102684705558</v>
      </c>
      <c r="AY49" s="332">
        <f>'Provincial spending Projection '!AI41/100*'Type of service'!AA33</f>
        <v>5.7614894650992428</v>
      </c>
      <c r="AZ49" s="332">
        <f>'Provincial spending Projection '!AI41/100*'Type of service'!AE33</f>
        <v>6.7443060285693166</v>
      </c>
      <c r="BB49" s="332">
        <f>'Provincial spending Projection '!AN41/100*'Type of service'!G33</f>
        <v>1.2166662132708721</v>
      </c>
      <c r="BC49" s="332">
        <f>'Provincial spending Projection '!AN41/100*'Type of service'!K33</f>
        <v>0.43360572689388877</v>
      </c>
      <c r="BD49" s="332">
        <f>'Provincial spending Projection '!AN41/100*'Type of service'!O33</f>
        <v>0.4225569221645894</v>
      </c>
      <c r="BE49" s="332">
        <f>'Provincial spending Projection '!AN41/100*'Type of service'!S33</f>
        <v>0.5475448117732733</v>
      </c>
      <c r="BF49" s="332">
        <f>'Provincial spending Projection '!AN41/100*'Type of service'!W33</f>
        <v>0.11243688537596901</v>
      </c>
      <c r="BG49" s="332">
        <f>'Provincial spending Projection '!AN41/100*'Type of service'!AA33</f>
        <v>0.65649525361992622</v>
      </c>
      <c r="BH49" s="332">
        <f>'Provincial spending Projection '!AN41/100*'Type of service'!AE33</f>
        <v>0.76848268551676402</v>
      </c>
      <c r="BJ49" s="332">
        <f>'Provincial spending Projection '!AS41/100*'Type of service'!G33</f>
        <v>1.0161473466652813</v>
      </c>
      <c r="BK49" s="332">
        <f>'Provincial spending Projection '!AS41/100*'Type of service'!K33</f>
        <v>0.36214312855583608</v>
      </c>
      <c r="BL49" s="332">
        <f>'Provincial spending Projection '!AS41/100*'Type of service'!O33</f>
        <v>0.35291527831471098</v>
      </c>
      <c r="BM49" s="332">
        <f>'Provincial spending Projection '!AS41/100*'Type of service'!S33</f>
        <v>0.45730390274253602</v>
      </c>
      <c r="BN49" s="332">
        <f>'Provincial spending Projection '!AS41/100*'Type of service'!W33</f>
        <v>9.3906152316783967E-2</v>
      </c>
      <c r="BO49" s="332">
        <f>'Provincial spending Projection '!AS41/100*'Type of service'!AA33</f>
        <v>0.54829821259754197</v>
      </c>
      <c r="BP49" s="332">
        <f>'Provincial spending Projection '!AS41/100*'Type of service'!AE33</f>
        <v>0.64182898590298576</v>
      </c>
      <c r="BR49" s="332">
        <f>'Provincial spending Projection '!AX41/100*'Type of service'!G33</f>
        <v>4.3412228630003726</v>
      </c>
      <c r="BS49" s="332">
        <f>'Provincial spending Projection '!AX41/100*'Type of service'!K33</f>
        <v>1.547161476654372</v>
      </c>
      <c r="BT49" s="332">
        <f>'Provincial spending Projection '!AX41/100*'Type of service'!O33</f>
        <v>1.5077379082372697</v>
      </c>
      <c r="BU49" s="332">
        <f>'Provincial spending Projection '!AX41/100*'Type of service'!S33</f>
        <v>1.9537109105685044</v>
      </c>
      <c r="BV49" s="332">
        <f>'Provincial spending Projection '!AX41/100*'Type of service'!W33</f>
        <v>0.40118939123530828</v>
      </c>
      <c r="BW49" s="332">
        <f>'Provincial spending Projection '!AX41/100*'Type of service'!AA33</f>
        <v>2.3424602190638337</v>
      </c>
      <c r="BX49" s="332">
        <f>'Provincial spending Projection '!AX41/100*'Type of service'!AE33</f>
        <v>2.7420459019868892</v>
      </c>
      <c r="BZ49" s="332">
        <f>'Provincial spending Projection '!BC41/100*'Type of service'!G33</f>
        <v>3.6692963555854741</v>
      </c>
      <c r="CA49" s="332">
        <f>'Provincial spending Projection '!BC41/100*'Type of service'!K33</f>
        <v>1.3076946627583539</v>
      </c>
      <c r="CB49" s="332">
        <f>'Provincial spending Projection '!BC41/100*'Type of service'!O33</f>
        <v>1.27437300190792</v>
      </c>
      <c r="CC49" s="332">
        <f>'Provincial spending Projection '!BC41/100*'Type of service'!S33</f>
        <v>1.6513191214196312</v>
      </c>
      <c r="CD49" s="332">
        <f>'Provincial spending Projection '!BC41/100*'Type of service'!W33</f>
        <v>0.33909403355115086</v>
      </c>
      <c r="CE49" s="332">
        <f>'Provincial spending Projection '!BC41/100*'Type of service'!AA33</f>
        <v>1.9798985254063743</v>
      </c>
      <c r="CF49" s="332">
        <f>'Provincial spending Projection '!BC41/100*'Type of service'!AE33</f>
        <v>2.3176370696746038</v>
      </c>
      <c r="CH49" s="332">
        <f>'Provincial spending Projection '!BH41/100*'Type of service'!G33</f>
        <v>0.2150792525744577</v>
      </c>
      <c r="CI49" s="332">
        <f>'Provincial spending Projection '!BH41/100*'Type of service'!K33</f>
        <v>7.6651751018567332E-2</v>
      </c>
      <c r="CJ49" s="332">
        <f>'Provincial spending Projection '!BH41/100*'Type of service'!O33</f>
        <v>7.4698570567677494E-2</v>
      </c>
      <c r="CK49" s="332">
        <f>'Provincial spending Projection '!BH41/100*'Type of service'!S33</f>
        <v>9.6793621440853683E-2</v>
      </c>
      <c r="CL49" s="332">
        <f>'Provincial spending Projection '!BH41/100*'Type of service'!W33</f>
        <v>1.9876315298877661E-2</v>
      </c>
      <c r="CM49" s="332">
        <f>'Provincial spending Projection '!BH41/100*'Type of service'!AA33</f>
        <v>0.11605361185107316</v>
      </c>
      <c r="CN49" s="332">
        <f>'Provincial spending Projection '!BH41/100*'Type of service'!AE33</f>
        <v>0.13585047387237631</v>
      </c>
      <c r="CP49" s="333">
        <f t="shared" si="2"/>
        <v>99.997732992210956</v>
      </c>
    </row>
    <row r="50" spans="1:94" ht="18.75">
      <c r="A50" s="348">
        <f t="shared" si="3"/>
        <v>7</v>
      </c>
      <c r="B50" s="8">
        <f t="shared" si="4"/>
        <v>2022</v>
      </c>
      <c r="C50" s="328">
        <f>'Provincial spending Projection '!C42</f>
        <v>8415.7400474363058</v>
      </c>
      <c r="D50" s="297">
        <f t="shared" si="1"/>
        <v>4.648307228000002</v>
      </c>
      <c r="E50" s="329"/>
      <c r="F50" s="330">
        <f>'Provincial spending Projection '!J42/100*'Type of service'!G34</f>
        <v>0.45094684764169901</v>
      </c>
      <c r="G50" s="330">
        <f>'Provincial spending Projection '!J42/100*'Type of service'!K34</f>
        <v>0.16036950475235112</v>
      </c>
      <c r="H50" s="330">
        <f>'Provincial spending Projection '!J42/100*'Type of service'!O34</f>
        <v>0.15729310249802972</v>
      </c>
      <c r="I50" s="330">
        <f>'Provincial spending Projection '!J42/100*'Type of service'!S34</f>
        <v>0.20293861552876263</v>
      </c>
      <c r="J50" s="330">
        <f>'Provincial spending Projection '!J42/100*'Type of service'!W34</f>
        <v>4.2524779585964088E-2</v>
      </c>
      <c r="K50" s="330">
        <f>'Provincial spending Projection '!J42/100*'Type of service'!AA34</f>
        <v>0.24449263827759032</v>
      </c>
      <c r="L50" s="330">
        <f>'Provincial spending Projection '!J42/100*'Type of service'!AE34</f>
        <v>0.28502258524619911</v>
      </c>
      <c r="N50" s="331">
        <f>'Provincial spending Projection '!O42/100*'Type of service'!G34</f>
        <v>0.12904079327668924</v>
      </c>
      <c r="O50" s="331">
        <f>'Provincial spending Projection '!O42/100*'Type of service'!K34</f>
        <v>4.5890570515919896E-2</v>
      </c>
      <c r="P50" s="331">
        <f>'Provincial spending Projection '!O42/100*'Type of service'!O34</f>
        <v>4.5010241959656763E-2</v>
      </c>
      <c r="Q50" s="331">
        <f>'Provincial spending Projection '!O42/100*'Type of service'!S34</f>
        <v>5.8071943669759964E-2</v>
      </c>
      <c r="R50" s="331">
        <f>'Provincial spending Projection '!O42/100*'Type of service'!W34</f>
        <v>1.2168687552394688E-2</v>
      </c>
      <c r="S50" s="331">
        <f>'Provincial spending Projection '!O42/100*'Type of service'!AA34</f>
        <v>6.9962844088265252E-2</v>
      </c>
      <c r="T50" s="331">
        <f>'Provincial spending Projection '!O42/100*'Type of service'!AE34</f>
        <v>8.156069987912544E-2</v>
      </c>
      <c r="V50" s="332">
        <f>'Provincial spending Projection '!T42/100*'Type of service'!G34</f>
        <v>0.78705381804123786</v>
      </c>
      <c r="W50" s="332">
        <f>'Provincial spending Projection '!T42/100*'Type of service'!K34</f>
        <v>0.27989868800016177</v>
      </c>
      <c r="X50" s="332">
        <f>'Provincial spending Projection '!T42/100*'Type of service'!O34</f>
        <v>0.27452933204888524</v>
      </c>
      <c r="Y50" s="332">
        <f>'Provincial spending Projection '!T42/100*'Type of service'!S34</f>
        <v>0.35419609431846893</v>
      </c>
      <c r="Z50" s="332">
        <f>'Provincial spending Projection '!T42/100*'Type of service'!W34</f>
        <v>7.4220033490705842E-2</v>
      </c>
      <c r="AA50" s="332">
        <f>'Provincial spending Projection '!T42/100*'Type of service'!AA34</f>
        <v>0.42672183084479087</v>
      </c>
      <c r="AB50" s="332">
        <f>'Provincial spending Projection '!T42/100*'Type of service'!AE34</f>
        <v>0.49746021092988257</v>
      </c>
      <c r="AD50" s="332">
        <f>'Provincial spending Projection '!Y42/100*'Type of service'!G34</f>
        <v>0.60887420243145995</v>
      </c>
      <c r="AE50" s="332">
        <f>'Provincial spending Projection '!Y42/100*'Type of service'!K34</f>
        <v>0.21653295684639087</v>
      </c>
      <c r="AF50" s="332">
        <f>'Provincial spending Projection '!Y42/100*'Type of service'!O34</f>
        <v>0.21237915916767511</v>
      </c>
      <c r="AG50" s="332">
        <f>'Provincial spending Projection '!Y42/100*'Type of service'!S34</f>
        <v>0.27401031478281496</v>
      </c>
      <c r="AH50" s="332">
        <f>'Provincial spending Projection '!Y42/100*'Type of service'!W34</f>
        <v>5.7417501395974416E-2</v>
      </c>
      <c r="AI50" s="332">
        <f>'Provincial spending Projection '!Y42/100*'Type of service'!AA34</f>
        <v>0.33011708787886357</v>
      </c>
      <c r="AJ50" s="332">
        <f>'Provincial spending Projection '!Y42/100*'Type of service'!AE34</f>
        <v>0.38484114075595283</v>
      </c>
      <c r="AL50" s="332">
        <f>'Provincial spending Projection '!AD42/100*'Type of service'!G34</f>
        <v>6.104245909624793</v>
      </c>
      <c r="AM50" s="332">
        <f>'Provincial spending Projection '!AD42/100*'Type of service'!K34</f>
        <v>2.1708431903506913</v>
      </c>
      <c r="AN50" s="332">
        <f>'Provincial spending Projection '!AD42/100*'Type of service'!O34</f>
        <v>2.1291994445843994</v>
      </c>
      <c r="AO50" s="332">
        <f>'Provincial spending Projection '!AD42/100*'Type of service'!S34</f>
        <v>2.7470803271489976</v>
      </c>
      <c r="AP50" s="332">
        <f>'Provincial spending Projection '!AD42/100*'Type of service'!W34</f>
        <v>0.57563704725477649</v>
      </c>
      <c r="AQ50" s="332">
        <f>'Provincial spending Projection '!AD42/100*'Type of service'!AA34</f>
        <v>3.3095767160682747</v>
      </c>
      <c r="AR50" s="332">
        <f>'Provincial spending Projection '!AD42/100*'Type of service'!AE34</f>
        <v>3.8582106943171168</v>
      </c>
      <c r="AT50" s="332">
        <f>'Provincial spending Projection '!AI42/100*'Type of service'!G34</f>
        <v>10.640019357278037</v>
      </c>
      <c r="AU50" s="332">
        <f>'Provincial spending Projection '!AI42/100*'Type of service'!K34</f>
        <v>3.7838930326393601</v>
      </c>
      <c r="AV50" s="332">
        <f>'Provincial spending Projection '!AI42/100*'Type of service'!O34</f>
        <v>3.7113058093159554</v>
      </c>
      <c r="AW50" s="332">
        <f>'Provincial spending Projection '!AI42/100*'Type of service'!S34</f>
        <v>4.7883044506409185</v>
      </c>
      <c r="AX50" s="332">
        <f>'Provincial spending Projection '!AI42/100*'Type of service'!W34</f>
        <v>1.0033654305931563</v>
      </c>
      <c r="AY50" s="332">
        <f>'Provincial spending Projection '!AI42/100*'Type of service'!AA34</f>
        <v>5.7687650276080706</v>
      </c>
      <c r="AZ50" s="332">
        <f>'Provincial spending Projection '!AI42/100*'Type of service'!AE34</f>
        <v>6.7250626989427023</v>
      </c>
      <c r="BB50" s="332">
        <f>'Provincial spending Projection '!AN42/100*'Type of service'!G34</f>
        <v>1.2171886818841948</v>
      </c>
      <c r="BC50" s="332">
        <f>'Provincial spending Projection '!AN42/100*'Type of service'!K34</f>
        <v>0.43286686030685373</v>
      </c>
      <c r="BD50" s="332">
        <f>'Provincial spending Projection '!AN42/100*'Type of service'!O34</f>
        <v>0.42456308343278126</v>
      </c>
      <c r="BE50" s="332">
        <f>'Provincial spending Projection '!AN42/100*'Type of service'!S34</f>
        <v>0.54776873866767561</v>
      </c>
      <c r="BF50" s="332">
        <f>'Provincial spending Projection '!AN42/100*'Type of service'!W34</f>
        <v>0.11478222030455822</v>
      </c>
      <c r="BG50" s="332">
        <f>'Provincial spending Projection '!AN42/100*'Type of service'!AA34</f>
        <v>0.65993070729245507</v>
      </c>
      <c r="BH50" s="332">
        <f>'Provincial spending Projection '!AN42/100*'Type of service'!AE34</f>
        <v>0.76932850657977736</v>
      </c>
      <c r="BJ50" s="332">
        <f>'Provincial spending Projection '!AS42/100*'Type of service'!G34</f>
        <v>1.014566140150654</v>
      </c>
      <c r="BK50" s="332">
        <f>'Provincial spending Projection '!AS42/100*'Type of service'!K34</f>
        <v>0.36080853050722045</v>
      </c>
      <c r="BL50" s="332">
        <f>'Provincial spending Projection '!AS42/100*'Type of service'!O34</f>
        <v>0.35388706387087404</v>
      </c>
      <c r="BM50" s="332">
        <f>'Provincial spending Projection '!AS42/100*'Type of service'!S34</f>
        <v>0.45658296298398438</v>
      </c>
      <c r="BN50" s="332">
        <f>'Provincial spending Projection '!AS42/100*'Type of service'!W34</f>
        <v>9.5674693616151524E-2</v>
      </c>
      <c r="BO50" s="332">
        <f>'Provincial spending Projection '!AS42/100*'Type of service'!AA34</f>
        <v>0.55007359206474993</v>
      </c>
      <c r="BP50" s="332">
        <f>'Provincial spending Projection '!AS42/100*'Type of service'!AE34</f>
        <v>0.64126019658698485</v>
      </c>
      <c r="BR50" s="332">
        <f>'Provincial spending Projection '!AX42/100*'Type of service'!G34</f>
        <v>4.3829653511706841</v>
      </c>
      <c r="BS50" s="332">
        <f>'Provincial spending Projection '!AX42/100*'Type of service'!K34</f>
        <v>1.5587069438224428</v>
      </c>
      <c r="BT50" s="332">
        <f>'Provincial spending Projection '!AX42/100*'Type of service'!O34</f>
        <v>1.528805937622999</v>
      </c>
      <c r="BU50" s="332">
        <f>'Provincial spending Projection '!AX42/100*'Type of service'!S34</f>
        <v>1.9724562327661477</v>
      </c>
      <c r="BV50" s="332">
        <f>'Provincial spending Projection '!AX42/100*'Type of service'!W34</f>
        <v>0.41331841317037754</v>
      </c>
      <c r="BW50" s="332">
        <f>'Provincial spending Projection '!AX42/100*'Type of service'!AA34</f>
        <v>2.3763394018410584</v>
      </c>
      <c r="BX50" s="332">
        <f>'Provincial spending Projection '!AX42/100*'Type of service'!AE34</f>
        <v>2.77026909483526</v>
      </c>
      <c r="BZ50" s="332">
        <f>'Provincial spending Projection '!BC42/100*'Type of service'!G34</f>
        <v>3.6637128983188609</v>
      </c>
      <c r="CA50" s="332">
        <f>'Provincial spending Projection '!BC42/100*'Type of service'!K34</f>
        <v>1.3029203466680719</v>
      </c>
      <c r="CB50" s="332">
        <f>'Provincial spending Projection '!BC42/100*'Type of service'!O34</f>
        <v>1.2779261490624818</v>
      </c>
      <c r="CC50" s="332">
        <f>'Provincial spending Projection '!BC42/100*'Type of service'!S34</f>
        <v>1.6487726373252236</v>
      </c>
      <c r="CD50" s="332">
        <f>'Provincial spending Projection '!BC42/100*'Type of service'!W34</f>
        <v>0.34549212236882826</v>
      </c>
      <c r="CE50" s="332">
        <f>'Provincial spending Projection '!BC42/100*'Type of service'!AA34</f>
        <v>1.9863778560291356</v>
      </c>
      <c r="CF50" s="332">
        <f>'Provincial spending Projection '!BC42/100*'Type of service'!AE34</f>
        <v>2.3156629818785008</v>
      </c>
      <c r="CH50" s="332">
        <f>'Provincial spending Projection '!BH42/100*'Type of service'!G34</f>
        <v>0.21508544009515046</v>
      </c>
      <c r="CI50" s="332">
        <f>'Provincial spending Projection '!BH42/100*'Type of service'!K34</f>
        <v>7.6490490371289563E-2</v>
      </c>
      <c r="CJ50" s="332">
        <f>'Provincial spending Projection '!BH42/100*'Type of service'!O34</f>
        <v>7.502315705641921E-2</v>
      </c>
      <c r="CK50" s="332">
        <f>'Provincial spending Projection '!BH42/100*'Type of service'!S34</f>
        <v>9.6794426353293814E-2</v>
      </c>
      <c r="CL50" s="332">
        <f>'Provincial spending Projection '!BH42/100*'Type of service'!W34</f>
        <v>2.0282791597345192E-2</v>
      </c>
      <c r="CM50" s="332">
        <f>'Provincial spending Projection '!BH42/100*'Type of service'!AA34</f>
        <v>0.11661420182660402</v>
      </c>
      <c r="CN50" s="332">
        <f>'Provincial spending Projection '!BH42/100*'Type of service'!AE34</f>
        <v>0.13594552995621711</v>
      </c>
      <c r="CP50" s="333">
        <f t="shared" si="2"/>
        <v>99.998299744158231</v>
      </c>
    </row>
    <row r="51" spans="1:94" ht="18.75">
      <c r="A51" s="348">
        <f t="shared" si="3"/>
        <v>8</v>
      </c>
      <c r="B51" s="8">
        <f t="shared" si="4"/>
        <v>2023</v>
      </c>
      <c r="C51" s="328">
        <f>'Provincial spending Projection '!C43</f>
        <v>8825.1161173567198</v>
      </c>
      <c r="D51" s="297">
        <f t="shared" si="1"/>
        <v>4.8644096373333516</v>
      </c>
      <c r="E51" s="329"/>
      <c r="F51" s="330">
        <f>'Provincial spending Projection '!J43/100*'Type of service'!G35</f>
        <v>0.44476936366510672</v>
      </c>
      <c r="G51" s="330">
        <f>'Provincial spending Projection '!J43/100*'Type of service'!K35</f>
        <v>0.15783347740235418</v>
      </c>
      <c r="H51" s="330">
        <f>'Provincial spending Projection '!J43/100*'Type of service'!O35</f>
        <v>0.15580731060355665</v>
      </c>
      <c r="I51" s="330">
        <f>'Provincial spending Projection '!J43/100*'Type of service'!S35</f>
        <v>0.20015446879765239</v>
      </c>
      <c r="J51" s="330">
        <f>'Provincial spending Projection '!J43/100*'Type of service'!W35</f>
        <v>4.2784356489862833E-2</v>
      </c>
      <c r="K51" s="330">
        <f>'Provincial spending Projection '!J43/100*'Type of service'!AA35</f>
        <v>0.24229946960171425</v>
      </c>
      <c r="L51" s="330">
        <f>'Provincial spending Projection '!J43/100*'Type of service'!AE35</f>
        <v>0.28130718646626035</v>
      </c>
      <c r="N51" s="331">
        <f>'Provincial spending Projection '!O43/100*'Type of service'!G35</f>
        <v>0.12897522875786388</v>
      </c>
      <c r="O51" s="331">
        <f>'Provincial spending Projection '!O43/100*'Type of service'!K35</f>
        <v>4.5768909724064243E-2</v>
      </c>
      <c r="P51" s="331">
        <f>'Provincial spending Projection '!O43/100*'Type of service'!O35</f>
        <v>4.5181357280651639E-2</v>
      </c>
      <c r="Q51" s="331">
        <f>'Provincial spending Projection '!O43/100*'Type of service'!S35</f>
        <v>5.8041246787680204E-2</v>
      </c>
      <c r="R51" s="331">
        <f>'Provincial spending Projection '!O43/100*'Type of service'!W35</f>
        <v>1.2406704724592897E-2</v>
      </c>
      <c r="S51" s="331">
        <f>'Provincial spending Projection '!O43/100*'Type of service'!AA35</f>
        <v>7.026254970052441E-2</v>
      </c>
      <c r="T51" s="331">
        <f>'Provincial spending Projection '!O43/100*'Type of service'!AE35</f>
        <v>8.1574095901613436E-2</v>
      </c>
      <c r="V51" s="332">
        <f>'Provincial spending Projection '!T43/100*'Type of service'!G35</f>
        <v>0.77995649760747143</v>
      </c>
      <c r="W51" s="332">
        <f>'Provincial spending Projection '!T43/100*'Type of service'!K35</f>
        <v>0.27677995900059316</v>
      </c>
      <c r="X51" s="332">
        <f>'Provincial spending Projection '!T43/100*'Type of service'!O35</f>
        <v>0.2732268321688886</v>
      </c>
      <c r="Y51" s="332">
        <f>'Provincial spending Projection '!T43/100*'Type of service'!S35</f>
        <v>0.35099490031747493</v>
      </c>
      <c r="Z51" s="332">
        <f>'Provincial spending Projection '!T43/100*'Type of service'!W35</f>
        <v>7.502750766203653E-2</v>
      </c>
      <c r="AA51" s="332">
        <f>'Provincial spending Projection '!T43/100*'Type of service'!AA35</f>
        <v>0.42490122099551259</v>
      </c>
      <c r="AB51" s="332">
        <f>'Provincial spending Projection '!T43/100*'Type of service'!AE35</f>
        <v>0.49330593748638035</v>
      </c>
      <c r="AD51" s="332">
        <f>'Provincial spending Projection '!Y43/100*'Type of service'!G35</f>
        <v>0.60338850911227548</v>
      </c>
      <c r="AE51" s="332">
        <f>'Provincial spending Projection '!Y43/100*'Type of service'!K35</f>
        <v>0.21412200209347271</v>
      </c>
      <c r="AF51" s="332">
        <f>'Provincial spending Projection '!Y43/100*'Type of service'!O35</f>
        <v>0.21137323865827401</v>
      </c>
      <c r="AG51" s="332">
        <f>'Provincial spending Projection '!Y43/100*'Type of service'!S35</f>
        <v>0.27153602830187407</v>
      </c>
      <c r="AH51" s="332">
        <f>'Provincial spending Projection '!Y43/100*'Type of service'!W35</f>
        <v>5.8042642287710555E-2</v>
      </c>
      <c r="AI51" s="332">
        <f>'Provincial spending Projection '!Y43/100*'Type of service'!AA35</f>
        <v>0.32871129998008736</v>
      </c>
      <c r="AJ51" s="332">
        <f>'Provincial spending Projection '!Y43/100*'Type of service'!AE35</f>
        <v>0.38163043076017972</v>
      </c>
      <c r="AL51" s="332">
        <f>'Provincial spending Projection '!AD43/100*'Type of service'!G35</f>
        <v>6.0761269769309179</v>
      </c>
      <c r="AM51" s="332">
        <f>'Provincial spending Projection '!AD43/100*'Type of service'!K35</f>
        <v>2.1562102254627429</v>
      </c>
      <c r="AN51" s="332">
        <f>'Provincial spending Projection '!AD43/100*'Type of service'!O35</f>
        <v>2.1285301563040111</v>
      </c>
      <c r="AO51" s="332">
        <f>'Provincial spending Projection '!AD43/100*'Type of service'!S35</f>
        <v>2.7343699156635606</v>
      </c>
      <c r="AP51" s="332">
        <f>'Provincial spending Projection '!AD43/100*'Type of service'!W35</f>
        <v>0.58448985900572648</v>
      </c>
      <c r="AQ51" s="332">
        <f>'Provincial spending Projection '!AD43/100*'Type of service'!AA35</f>
        <v>3.3101253458895323</v>
      </c>
      <c r="AR51" s="332">
        <f>'Provincial spending Projection '!AD43/100*'Type of service'!AE35</f>
        <v>3.8430214041882218</v>
      </c>
      <c r="AT51" s="332">
        <f>'Provincial spending Projection '!AI43/100*'Type of service'!G35</f>
        <v>10.607255913379365</v>
      </c>
      <c r="AU51" s="332">
        <f>'Provincial spending Projection '!AI43/100*'Type of service'!K35</f>
        <v>3.7641533416540338</v>
      </c>
      <c r="AV51" s="332">
        <f>'Provincial spending Projection '!AI43/100*'Type of service'!O35</f>
        <v>3.7158315112542657</v>
      </c>
      <c r="AW51" s="332">
        <f>'Provincial spending Projection '!AI43/100*'Type of service'!S35</f>
        <v>4.7734620371510221</v>
      </c>
      <c r="AX51" s="332">
        <f>'Provincial spending Projection '!AI43/100*'Type of service'!W35</f>
        <v>1.0203594389629316</v>
      </c>
      <c r="AY51" s="332">
        <f>'Provincial spending Projection '!AI43/100*'Type of service'!AA35</f>
        <v>5.7785735522842181</v>
      </c>
      <c r="AZ51" s="332">
        <f>'Provincial spending Projection '!AI43/100*'Type of service'!AE35</f>
        <v>6.7088643258421579</v>
      </c>
      <c r="BB51" s="332">
        <f>'Provincial spending Projection '!AN43/100*'Type of service'!G35</f>
        <v>1.2173650436333134</v>
      </c>
      <c r="BC51" s="332">
        <f>'Provincial spending Projection '!AN43/100*'Type of service'!K35</f>
        <v>0.43200133327840634</v>
      </c>
      <c r="BD51" s="332">
        <f>'Provincial spending Projection '!AN43/100*'Type of service'!O35</f>
        <v>0.42645557218303609</v>
      </c>
      <c r="BE51" s="332">
        <f>'Provincial spending Projection '!AN43/100*'Type of service'!S35</f>
        <v>0.54783686455689351</v>
      </c>
      <c r="BF51" s="332">
        <f>'Provincial spending Projection '!AN43/100*'Type of service'!W35</f>
        <v>0.11710379414604279</v>
      </c>
      <c r="BG51" s="332">
        <f>'Provincial spending Projection '!AN43/100*'Type of service'!AA35</f>
        <v>0.66319069720395052</v>
      </c>
      <c r="BH51" s="332">
        <f>'Provincial spending Projection '!AN43/100*'Type of service'!AE35</f>
        <v>0.76995756296001827</v>
      </c>
      <c r="BJ51" s="332">
        <f>'Provincial spending Projection '!AS43/100*'Type of service'!G35</f>
        <v>1.0122658007076788</v>
      </c>
      <c r="BK51" s="332">
        <f>'Provincial spending Projection '!AS43/100*'Type of service'!K35</f>
        <v>0.35921860729029725</v>
      </c>
      <c r="BL51" s="332">
        <f>'Provincial spending Projection '!AS43/100*'Type of service'!O35</f>
        <v>0.35460718500156152</v>
      </c>
      <c r="BM51" s="332">
        <f>'Provincial spending Projection '!AS43/100*'Type of service'!S35</f>
        <v>0.45553839849282535</v>
      </c>
      <c r="BN51" s="332">
        <f>'Provincial spending Projection '!AS43/100*'Type of service'!W35</f>
        <v>9.7374379662947735E-2</v>
      </c>
      <c r="BO51" s="332">
        <f>'Provincial spending Projection '!AS43/100*'Type of service'!AA35</f>
        <v>0.55145764669192598</v>
      </c>
      <c r="BP51" s="332">
        <f>'Provincial spending Projection '!AS43/100*'Type of service'!AE35</f>
        <v>0.64023664311443962</v>
      </c>
      <c r="BR51" s="332">
        <f>'Provincial spending Projection '!AX43/100*'Type of service'!G35</f>
        <v>4.4208105302924281</v>
      </c>
      <c r="BS51" s="332">
        <f>'Provincial spending Projection '!AX43/100*'Type of service'!K35</f>
        <v>1.5687948764797977</v>
      </c>
      <c r="BT51" s="332">
        <f>'Provincial spending Projection '!AX43/100*'Type of service'!O35</f>
        <v>1.5486556756894359</v>
      </c>
      <c r="BU51" s="332">
        <f>'Provincial spending Projection '!AX43/100*'Type of service'!S35</f>
        <v>1.9894467911508431</v>
      </c>
      <c r="BV51" s="332">
        <f>'Provincial spending Projection '!AX43/100*'Type of service'!W35</f>
        <v>0.42525755853226144</v>
      </c>
      <c r="BW51" s="332">
        <f>'Provincial spending Projection '!AX43/100*'Type of service'!AA35</f>
        <v>2.4083494372738956</v>
      </c>
      <c r="BX51" s="332">
        <f>'Provincial spending Projection '!AX43/100*'Type of service'!AE35</f>
        <v>2.7960688702321774</v>
      </c>
      <c r="BZ51" s="332">
        <f>'Provincial spending Projection '!BC43/100*'Type of service'!G35</f>
        <v>3.6597256894549508</v>
      </c>
      <c r="CA51" s="332">
        <f>'Provincial spending Projection '!BC43/100*'Type of service'!K35</f>
        <v>1.2987118248106964</v>
      </c>
      <c r="CB51" s="332">
        <f>'Provincial spending Projection '!BC43/100*'Type of service'!O35</f>
        <v>1.2820397801726053</v>
      </c>
      <c r="CC51" s="332">
        <f>'Provincial spending Projection '!BC43/100*'Type of service'!S35</f>
        <v>1.64694448664753</v>
      </c>
      <c r="CD51" s="332">
        <f>'Provincial spending Projection '!BC43/100*'Type of service'!W35</f>
        <v>0.35204540003040152</v>
      </c>
      <c r="CE51" s="332">
        <f>'Provincial spending Projection '!BC43/100*'Type of service'!AA35</f>
        <v>1.9937290332577604</v>
      </c>
      <c r="CF51" s="332">
        <f>'Provincial spending Projection '!BC43/100*'Type of service'!AE35</f>
        <v>2.3146988552791692</v>
      </c>
      <c r="CH51" s="332">
        <f>'Provincial spending Projection '!BH43/100*'Type of service'!G35</f>
        <v>0.21508255368775872</v>
      </c>
      <c r="CI51" s="332">
        <f>'Provincial spending Projection '!BH43/100*'Type of service'!K35</f>
        <v>7.6325462476499115E-2</v>
      </c>
      <c r="CJ51" s="332">
        <f>'Provincial spending Projection '!BH43/100*'Type of service'!O35</f>
        <v>7.5345644249606006E-2</v>
      </c>
      <c r="CK51" s="332">
        <f>'Provincial spending Projection '!BH43/100*'Type of service'!S35</f>
        <v>9.6791141202411141E-2</v>
      </c>
      <c r="CL51" s="332">
        <f>'Provincial spending Projection '!BH43/100*'Type of service'!W35</f>
        <v>2.0689753844322763E-2</v>
      </c>
      <c r="CM51" s="332">
        <f>'Provincial spending Projection '!BH43/100*'Type of service'!AA35</f>
        <v>0.1171717140085354</v>
      </c>
      <c r="CN51" s="332">
        <f>'Provincial spending Projection '!BH43/100*'Type of service'!AE35</f>
        <v>0.1360351521006268</v>
      </c>
      <c r="CP51" s="333">
        <f t="shared" si="2"/>
        <v>99.998866496105506</v>
      </c>
    </row>
    <row r="52" spans="1:94" ht="18.75">
      <c r="A52" s="348">
        <f t="shared" si="3"/>
        <v>9</v>
      </c>
      <c r="B52" s="8">
        <f t="shared" si="4"/>
        <v>2024</v>
      </c>
      <c r="C52" s="328">
        <f>'Provincial spending Projection '!C44</f>
        <v>9273.4772048313498</v>
      </c>
      <c r="D52" s="297">
        <f t="shared" si="1"/>
        <v>5.0805120466666702</v>
      </c>
      <c r="E52" s="329"/>
      <c r="F52" s="330">
        <f>'Provincial spending Projection '!J44/100*'Type of service'!G36</f>
        <v>0.43808193871411133</v>
      </c>
      <c r="G52" s="330">
        <f>'Provincial spending Projection '!J44/100*'Type of service'!K36</f>
        <v>0.15512519814943412</v>
      </c>
      <c r="H52" s="330">
        <f>'Provincial spending Projection '!J44/100*'Type of service'!O36</f>
        <v>0.15412570302241135</v>
      </c>
      <c r="I52" s="330">
        <f>'Provincial spending Projection '!J44/100*'Type of service'!S36</f>
        <v>0.19714094463325188</v>
      </c>
      <c r="J52" s="330">
        <f>'Provincial spending Projection '!J44/100*'Type of service'!W36</f>
        <v>4.2973255040210129E-2</v>
      </c>
      <c r="K52" s="330">
        <f>'Provincial spending Projection '!J44/100*'Type of service'!AA36</f>
        <v>0.23979880960154315</v>
      </c>
      <c r="L52" s="330">
        <f>'Provincial spending Projection '!J44/100*'Type of service'!AE36</f>
        <v>0.27726440487206749</v>
      </c>
      <c r="N52" s="331">
        <f>'Provincial spending Projection '!O44/100*'Type of service'!G36</f>
        <v>0.1288280307881946</v>
      </c>
      <c r="O52" s="331">
        <f>'Provincial spending Projection '!O44/100*'Type of service'!K36</f>
        <v>4.5618118523397491E-2</v>
      </c>
      <c r="P52" s="331">
        <f>'Provincial spending Projection '!O44/100*'Type of service'!O36</f>
        <v>4.5324194082287925E-2</v>
      </c>
      <c r="Q52" s="331">
        <f>'Provincial spending Projection '!O44/100*'Type of service'!S36</f>
        <v>5.7973811381894003E-2</v>
      </c>
      <c r="R52" s="331">
        <f>'Provincial spending Projection '!O44/100*'Type of service'!W36</f>
        <v>1.2637270186575716E-2</v>
      </c>
      <c r="S52" s="331">
        <f>'Provincial spending Projection '!O44/100*'Type of service'!AA36</f>
        <v>7.0518333892053947E-2</v>
      </c>
      <c r="T52" s="331">
        <f>'Provincial spending Projection '!O44/100*'Type of service'!AE36</f>
        <v>8.1535950539698851E-2</v>
      </c>
      <c r="V52" s="332">
        <f>'Provincial spending Projection '!T44/100*'Type of service'!G36</f>
        <v>0.77236820150015351</v>
      </c>
      <c r="W52" s="332">
        <f>'Provincial spending Projection '!T44/100*'Type of service'!K36</f>
        <v>0.27349625655355503</v>
      </c>
      <c r="X52" s="332">
        <f>'Provincial spending Projection '!T44/100*'Type of service'!O36</f>
        <v>0.27173407878395173</v>
      </c>
      <c r="Y52" s="332">
        <f>'Provincial spending Projection '!T44/100*'Type of service'!S36</f>
        <v>0.34757287026113448</v>
      </c>
      <c r="Z52" s="332">
        <f>'Provincial spending Projection '!T44/100*'Type of service'!W36</f>
        <v>7.5764766302485687E-2</v>
      </c>
      <c r="AA52" s="332">
        <f>'Provincial spending Projection '!T44/100*'Type of service'!AA36</f>
        <v>0.42278158245343711</v>
      </c>
      <c r="AB52" s="332">
        <f>'Provincial spending Projection '!T44/100*'Type of service'!AE36</f>
        <v>0.48883597063973422</v>
      </c>
      <c r="AD52" s="332">
        <f>'Provincial spending Projection '!Y44/100*'Type of service'!G36</f>
        <v>0.59758316554701252</v>
      </c>
      <c r="AE52" s="332">
        <f>'Provincial spending Projection '!Y44/100*'Type of service'!K36</f>
        <v>0.21160472225434931</v>
      </c>
      <c r="AF52" s="332">
        <f>'Provincial spending Projection '!Y44/100*'Type of service'!O36</f>
        <v>0.21024132100638129</v>
      </c>
      <c r="AG52" s="332">
        <f>'Provincial spending Projection '!Y44/100*'Type of service'!S36</f>
        <v>0.26891797935944484</v>
      </c>
      <c r="AH52" s="332">
        <f>'Provincial spending Projection '!Y44/100*'Type of service'!W36</f>
        <v>5.8619384894446645E-2</v>
      </c>
      <c r="AI52" s="332">
        <f>'Provincial spending Projection '!Y44/100*'Type of service'!AA36</f>
        <v>0.32710714382957412</v>
      </c>
      <c r="AJ52" s="332">
        <f>'Provincial spending Projection '!Y44/100*'Type of service'!AE36</f>
        <v>0.37821358543860351</v>
      </c>
      <c r="AL52" s="332">
        <f>'Provincial spending Projection '!AD44/100*'Type of service'!G36</f>
        <v>6.0478371118350855</v>
      </c>
      <c r="AM52" s="332">
        <f>'Provincial spending Projection '!AD44/100*'Type of service'!K36</f>
        <v>2.1415444177011875</v>
      </c>
      <c r="AN52" s="332">
        <f>'Provincial spending Projection '!AD44/100*'Type of service'!O36</f>
        <v>2.1277461229345747</v>
      </c>
      <c r="AO52" s="332">
        <f>'Provincial spending Projection '!AD44/100*'Type of service'!S36</f>
        <v>2.7215829182888913</v>
      </c>
      <c r="AP52" s="332">
        <f>'Provincial spending Projection '!AD44/100*'Type of service'!W36</f>
        <v>0.59325715963410774</v>
      </c>
      <c r="AQ52" s="332">
        <f>'Provincial spending Projection '!AD44/100*'Type of service'!AA36</f>
        <v>3.3104860345053368</v>
      </c>
      <c r="AR52" s="332">
        <f>'Provincial spending Projection '!AD44/100*'Type of service'!AE36</f>
        <v>3.8277084932973167</v>
      </c>
      <c r="AT52" s="332">
        <f>'Provincial spending Projection '!AI44/100*'Type of service'!G36</f>
        <v>10.579554568967346</v>
      </c>
      <c r="AU52" s="332">
        <f>'Provincial spending Projection '!AI44/100*'Type of service'!K36</f>
        <v>3.7462295379285542</v>
      </c>
      <c r="AV52" s="332">
        <f>'Provincial spending Projection '!AI44/100*'Type of service'!O36</f>
        <v>3.722092014092734</v>
      </c>
      <c r="AW52" s="332">
        <f>'Provincial spending Projection '!AI44/100*'Type of service'!S36</f>
        <v>4.7608978987977526</v>
      </c>
      <c r="AX52" s="332">
        <f>'Provincial spending Projection '!AI44/100*'Type of service'!W36</f>
        <v>1.0377919209327344</v>
      </c>
      <c r="AY52" s="332">
        <f>'Provincial spending Projection '!AI44/100*'Type of service'!AA36</f>
        <v>5.7910732389461481</v>
      </c>
      <c r="AZ52" s="332">
        <f>'Provincial spending Projection '!AI44/100*'Type of service'!AE36</f>
        <v>6.6958567385508294</v>
      </c>
      <c r="BB52" s="332">
        <f>'Provincial spending Projection '!AN44/100*'Type of service'!G36</f>
        <v>1.2173280539419851</v>
      </c>
      <c r="BC52" s="332">
        <f>'Provincial spending Projection '!AN44/100*'Type of service'!K36</f>
        <v>0.43105692997731576</v>
      </c>
      <c r="BD52" s="332">
        <f>'Provincial spending Projection '!AN44/100*'Type of service'!O36</f>
        <v>0.4282795649449328</v>
      </c>
      <c r="BE52" s="332">
        <f>'Provincial spending Projection '!AN44/100*'Type of service'!S36</f>
        <v>0.54780894000584091</v>
      </c>
      <c r="BF52" s="332">
        <f>'Provincial spending Projection '!AN44/100*'Type of service'!W36</f>
        <v>0.11941270412380622</v>
      </c>
      <c r="BG52" s="332">
        <f>'Provincial spending Projection '!AN44/100*'Type of service'!AA36</f>
        <v>0.66634524830376918</v>
      </c>
      <c r="BH52" s="332">
        <f>'Provincial spending Projection '!AN44/100*'Type of service'!AE36</f>
        <v>0.77045344394022253</v>
      </c>
      <c r="BJ52" s="332">
        <f>'Provincial spending Projection '!AS44/100*'Type of service'!G36</f>
        <v>1.0093737998286552</v>
      </c>
      <c r="BK52" s="332">
        <f>'Provincial spending Projection '!AS44/100*'Type of service'!K36</f>
        <v>0.35742014647960579</v>
      </c>
      <c r="BL52" s="332">
        <f>'Provincial spending Projection '!AS44/100*'Type of service'!O36</f>
        <v>0.35511723438687159</v>
      </c>
      <c r="BM52" s="332">
        <f>'Provincial spending Projection '!AS44/100*'Type of service'!S36</f>
        <v>0.45422759260599072</v>
      </c>
      <c r="BN52" s="332">
        <f>'Provincial spending Projection '!AS44/100*'Type of service'!W36</f>
        <v>9.9013617996357689E-2</v>
      </c>
      <c r="BO52" s="332">
        <f>'Provincial spending Projection '!AS44/100*'Type of service'!AA36</f>
        <v>0.55251452810944446</v>
      </c>
      <c r="BP52" s="332">
        <f>'Provincial spending Projection '!AS44/100*'Type of service'!AE36</f>
        <v>0.6388380829495599</v>
      </c>
      <c r="BR52" s="332">
        <f>'Provincial spending Projection '!AX44/100*'Type of service'!G36</f>
        <v>4.4549231874003734</v>
      </c>
      <c r="BS52" s="332">
        <f>'Provincial spending Projection '!AX44/100*'Type of service'!K36</f>
        <v>1.5774922020626343</v>
      </c>
      <c r="BT52" s="332">
        <f>'Provincial spending Projection '!AX44/100*'Type of service'!O36</f>
        <v>1.5673281810803104</v>
      </c>
      <c r="BU52" s="332">
        <f>'Provincial spending Projection '!AX44/100*'Type of service'!S36</f>
        <v>2.0047568452846538</v>
      </c>
      <c r="BV52" s="332">
        <f>'Provincial spending Projection '!AX44/100*'Type of service'!W36</f>
        <v>0.43700169625490054</v>
      </c>
      <c r="BW52" s="332">
        <f>'Provincial spending Projection '!AX44/100*'Type of service'!AA36</f>
        <v>2.4385512909768146</v>
      </c>
      <c r="BX52" s="332">
        <f>'Provincial spending Projection '!AX44/100*'Type of service'!AE36</f>
        <v>2.8195447407189604</v>
      </c>
      <c r="BZ52" s="332">
        <f>'Provincial spending Projection '!BC44/100*'Type of service'!G36</f>
        <v>3.6574709312054074</v>
      </c>
      <c r="CA52" s="332">
        <f>'Provincial spending Projection '!BC44/100*'Type of service'!K36</f>
        <v>1.2951136597742561</v>
      </c>
      <c r="CB52" s="332">
        <f>'Provincial spending Projection '!BC44/100*'Type of service'!O36</f>
        <v>1.2867690464726955</v>
      </c>
      <c r="CC52" s="332">
        <f>'Provincial spending Projection '!BC44/100*'Type of service'!S36</f>
        <v>1.6458959172408072</v>
      </c>
      <c r="CD52" s="332">
        <f>'Provincial spending Projection '!BC44/100*'Type of service'!W36</f>
        <v>0.35877633209483872</v>
      </c>
      <c r="CE52" s="332">
        <f>'Provincial spending Projection '!BC44/100*'Type of service'!AA36</f>
        <v>2.0020391117463179</v>
      </c>
      <c r="CF52" s="332">
        <f>'Provincial spending Projection '!BC44/100*'Type of service'!AE36</f>
        <v>2.31483293754171</v>
      </c>
      <c r="CH52" s="332">
        <f>'Provincial spending Projection '!BH44/100*'Type of service'!G36</f>
        <v>0.21439578481647156</v>
      </c>
      <c r="CI52" s="332">
        <f>'Provincial spending Projection '!BH44/100*'Type of service'!K36</f>
        <v>7.5917735160870456E-2</v>
      </c>
      <c r="CJ52" s="332">
        <f>'Provincial spending Projection '!BH44/100*'Type of service'!O36</f>
        <v>7.5428585704475901E-2</v>
      </c>
      <c r="CK52" s="332">
        <f>'Provincial spending Projection '!BH44/100*'Type of service'!S36</f>
        <v>9.6480096093824963E-2</v>
      </c>
      <c r="CL52" s="332">
        <f>'Provincial spending Projection '!BH44/100*'Type of service'!W36</f>
        <v>2.1030962306977815E-2</v>
      </c>
      <c r="CM52" s="332">
        <f>'Provincial spending Projection '!BH44/100*'Type of service'!AA36</f>
        <v>0.11735670759101856</v>
      </c>
      <c r="CN52" s="332">
        <f>'Provincial spending Projection '!BH44/100*'Type of service'!AE36</f>
        <v>0.13569224026606516</v>
      </c>
      <c r="CP52" s="333">
        <f t="shared" si="2"/>
        <v>99.999433248052739</v>
      </c>
    </row>
    <row r="53" spans="1:94" ht="18.75">
      <c r="A53" s="348">
        <f t="shared" si="3"/>
        <v>10</v>
      </c>
      <c r="B53" s="67">
        <f t="shared" si="4"/>
        <v>2025</v>
      </c>
      <c r="C53" s="328">
        <f>'Provincial spending Projection '!C45</f>
        <v>9764.6575390363123</v>
      </c>
      <c r="D53" s="297">
        <f t="shared" si="1"/>
        <v>5.2966144560000057</v>
      </c>
      <c r="E53" s="329"/>
      <c r="F53" s="330">
        <f>'Provincial spending Projection '!J45/100*'Type of service'!G37</f>
        <v>0.43116492176027232</v>
      </c>
      <c r="G53" s="330">
        <f>'Provincial spending Projection '!J45/100*'Type of service'!K37</f>
        <v>0.15234493902196289</v>
      </c>
      <c r="H53" s="330">
        <f>'Provincial spending Projection '!J45/100*'Type of service'!O37</f>
        <v>0.15234493902196289</v>
      </c>
      <c r="I53" s="330">
        <f>'Provincial spending Projection '!J45/100*'Type of service'!S37</f>
        <v>0.19402421479212253</v>
      </c>
      <c r="J53" s="330">
        <f>'Provincial spending Projection '!J45/100*'Type of service'!W37</f>
        <v>4.3116492176027227E-2</v>
      </c>
      <c r="K53" s="330">
        <f>'Provincial spending Projection '!J45/100*'Type of service'!AA37</f>
        <v>0.23714070696814976</v>
      </c>
      <c r="L53" s="330">
        <f>'Provincial spending Projection '!J45/100*'Type of service'!AE37</f>
        <v>0.27307111711483911</v>
      </c>
      <c r="N53" s="331">
        <f>'Provincial spending Projection '!O45/100*'Type of service'!G37</f>
        <v>0.12859923111982755</v>
      </c>
      <c r="O53" s="331">
        <f>'Provincial spending Projection '!O45/100*'Type of service'!K37</f>
        <v>4.5438394995672399E-2</v>
      </c>
      <c r="P53" s="331">
        <f>'Provincial spending Projection '!O45/100*'Type of service'!O37</f>
        <v>4.5438394995672399E-2</v>
      </c>
      <c r="Q53" s="331">
        <f>'Provincial spending Projection '!O45/100*'Type of service'!S37</f>
        <v>5.786965400392239E-2</v>
      </c>
      <c r="R53" s="331">
        <f>'Provincial spending Projection '!O45/100*'Type of service'!W37</f>
        <v>1.2859923111982753E-2</v>
      </c>
      <c r="S53" s="331">
        <f>'Provincial spending Projection '!O45/100*'Type of service'!AA37</f>
        <v>7.0729577115905148E-2</v>
      </c>
      <c r="T53" s="331">
        <f>'Provincial spending Projection '!O45/100*'Type of service'!AE37</f>
        <v>8.1446179709224104E-2</v>
      </c>
      <c r="V53" s="332">
        <f>'Provincial spending Projection '!T45/100*'Type of service'!G37</f>
        <v>0.76430216781853222</v>
      </c>
      <c r="W53" s="332">
        <f>'Provincial spending Projection '!T45/100*'Type of service'!K37</f>
        <v>0.27005343262921477</v>
      </c>
      <c r="X53" s="332">
        <f>'Provincial spending Projection '!T45/100*'Type of service'!O37</f>
        <v>0.27005343262921477</v>
      </c>
      <c r="Y53" s="332">
        <f>'Provincial spending Projection '!T45/100*'Type of service'!S37</f>
        <v>0.34393597551833949</v>
      </c>
      <c r="Z53" s="332">
        <f>'Provincial spending Projection '!T45/100*'Type of service'!W37</f>
        <v>7.643021678185323E-2</v>
      </c>
      <c r="AA53" s="332">
        <f>'Provincial spending Projection '!T45/100*'Type of service'!AA37</f>
        <v>0.42036619230019273</v>
      </c>
      <c r="AB53" s="332">
        <f>'Provincial spending Projection '!T45/100*'Type of service'!AE37</f>
        <v>0.48405803961840377</v>
      </c>
      <c r="AD53" s="332">
        <f>'Provincial spending Projection '!Y45/100*'Type of service'!G37</f>
        <v>0.59131241459594774</v>
      </c>
      <c r="AE53" s="332">
        <f>'Provincial spending Projection '!Y45/100*'Type of service'!K37</f>
        <v>0.20893038649056822</v>
      </c>
      <c r="AF53" s="332">
        <f>'Provincial spending Projection '!Y45/100*'Type of service'!O37</f>
        <v>0.20893038649056822</v>
      </c>
      <c r="AG53" s="332">
        <f>'Provincial spending Projection '!Y45/100*'Type of service'!S37</f>
        <v>0.26609058656817647</v>
      </c>
      <c r="AH53" s="332">
        <f>'Provincial spending Projection '!Y45/100*'Type of service'!W37</f>
        <v>5.9131241459594773E-2</v>
      </c>
      <c r="AI53" s="332">
        <f>'Provincial spending Projection '!Y45/100*'Type of service'!AA37</f>
        <v>0.32522182802777122</v>
      </c>
      <c r="AJ53" s="332">
        <f>'Provincial spending Projection '!Y45/100*'Type of service'!AE37</f>
        <v>0.37449786257743356</v>
      </c>
      <c r="AL53" s="332">
        <f>'Provincial spending Projection '!AD45/100*'Type of service'!G37</f>
        <v>6.0193865024332416</v>
      </c>
      <c r="AM53" s="332">
        <f>'Provincial spending Projection '!AD45/100*'Type of service'!K37</f>
        <v>2.1268498975264123</v>
      </c>
      <c r="AN53" s="332">
        <f>'Provincial spending Projection '!AD45/100*'Type of service'!O37</f>
        <v>2.1268498975264123</v>
      </c>
      <c r="AO53" s="332">
        <f>'Provincial spending Projection '!AD45/100*'Type of service'!S37</f>
        <v>2.7087239260949585</v>
      </c>
      <c r="AP53" s="332">
        <f>'Provincial spending Projection '!AD45/100*'Type of service'!W37</f>
        <v>0.60193865024332416</v>
      </c>
      <c r="AQ53" s="332">
        <f>'Provincial spending Projection '!AD45/100*'Type of service'!AA37</f>
        <v>3.3106625763382826</v>
      </c>
      <c r="AR53" s="332">
        <f>'Provincial spending Projection '!AD45/100*'Type of service'!AE37</f>
        <v>3.8122781182077197</v>
      </c>
      <c r="AT53" s="332">
        <f>'Provincial spending Projection '!AI45/100*'Type of service'!G37</f>
        <v>10.556598769235714</v>
      </c>
      <c r="AU53" s="332">
        <f>'Provincial spending Projection '!AI45/100*'Type of service'!K37</f>
        <v>3.7299982317966194</v>
      </c>
      <c r="AV53" s="332">
        <f>'Provincial spending Projection '!AI45/100*'Type of service'!O37</f>
        <v>3.7299982317966194</v>
      </c>
      <c r="AW53" s="332">
        <f>'Provincial spending Projection '!AI45/100*'Type of service'!S37</f>
        <v>4.7504694461560719</v>
      </c>
      <c r="AX53" s="332">
        <f>'Provincial spending Projection '!AI45/100*'Type of service'!W37</f>
        <v>1.0556598769235714</v>
      </c>
      <c r="AY53" s="332">
        <f>'Provincial spending Projection '!AI45/100*'Type of service'!AA37</f>
        <v>5.8061293230796434</v>
      </c>
      <c r="AZ53" s="332">
        <f>'Provincial spending Projection '!AI45/100*'Type of service'!AE37</f>
        <v>6.6858458871826194</v>
      </c>
      <c r="BB53" s="332">
        <f>'Provincial spending Projection '!AN45/100*'Type of service'!G37</f>
        <v>1.2170770267488271</v>
      </c>
      <c r="BC53" s="332">
        <f>'Provincial spending Projection '!AN45/100*'Type of service'!K37</f>
        <v>0.43003388278458565</v>
      </c>
      <c r="BD53" s="332">
        <f>'Provincial spending Projection '!AN45/100*'Type of service'!O37</f>
        <v>0.43003388278458565</v>
      </c>
      <c r="BE53" s="332">
        <f>'Provincial spending Projection '!AN45/100*'Type of service'!S37</f>
        <v>0.54768466203697219</v>
      </c>
      <c r="BF53" s="332">
        <f>'Provincial spending Projection '!AN45/100*'Type of service'!W37</f>
        <v>0.12170770267488271</v>
      </c>
      <c r="BG53" s="332">
        <f>'Provincial spending Projection '!AN45/100*'Type of service'!AA37</f>
        <v>0.66939236471185493</v>
      </c>
      <c r="BH53" s="332">
        <f>'Provincial spending Projection '!AN45/100*'Type of service'!AE37</f>
        <v>0.77081545027425713</v>
      </c>
      <c r="BJ53" s="332">
        <f>'Provincial spending Projection '!AS45/100*'Type of service'!G37</f>
        <v>1.0058945742171348</v>
      </c>
      <c r="BK53" s="332">
        <f>'Provincial spending Projection '!AS45/100*'Type of service'!K37</f>
        <v>0.35541608289005433</v>
      </c>
      <c r="BL53" s="332">
        <f>'Provincial spending Projection '!AS45/100*'Type of service'!O37</f>
        <v>0.35541608289005433</v>
      </c>
      <c r="BM53" s="332">
        <f>'Provincial spending Projection '!AS45/100*'Type of service'!S37</f>
        <v>0.45265255839771062</v>
      </c>
      <c r="BN53" s="332">
        <f>'Provincial spending Projection '!AS45/100*'Type of service'!W37</f>
        <v>0.10058945742171348</v>
      </c>
      <c r="BO53" s="332">
        <f>'Provincial spending Projection '!AS45/100*'Type of service'!AA37</f>
        <v>0.55324201581942412</v>
      </c>
      <c r="BP53" s="332">
        <f>'Provincial spending Projection '!AS45/100*'Type of service'!AE37</f>
        <v>0.63706656367085202</v>
      </c>
      <c r="BR53" s="332">
        <f>'Provincial spending Projection '!AX45/100*'Type of service'!G37</f>
        <v>4.4850481605872554</v>
      </c>
      <c r="BS53" s="332">
        <f>'Provincial spending Projection '!AX45/100*'Type of service'!K37</f>
        <v>1.5847170167408302</v>
      </c>
      <c r="BT53" s="332">
        <f>'Provincial spending Projection '!AX45/100*'Type of service'!O37</f>
        <v>1.5847170167408302</v>
      </c>
      <c r="BU53" s="332">
        <f>'Provincial spending Projection '!AX45/100*'Type of service'!S37</f>
        <v>2.0182716722642646</v>
      </c>
      <c r="BV53" s="332">
        <f>'Provincial spending Projection '!AX45/100*'Type of service'!W37</f>
        <v>0.4485048160587255</v>
      </c>
      <c r="BW53" s="332">
        <f>'Provincial spending Projection '!AX45/100*'Type of service'!AA37</f>
        <v>2.4667764883229903</v>
      </c>
      <c r="BX53" s="332">
        <f>'Provincial spending Projection '!AX45/100*'Type of service'!AE37</f>
        <v>2.8405305017052616</v>
      </c>
      <c r="BZ53" s="332">
        <f>'Provincial spending Projection '!BC45/100*'Type of service'!G37</f>
        <v>3.6570136504287118</v>
      </c>
      <c r="CA53" s="332">
        <f>'Provincial spending Projection '!BC45/100*'Type of service'!K37</f>
        <v>1.2921448231514783</v>
      </c>
      <c r="CB53" s="332">
        <f>'Provincial spending Projection '!BC45/100*'Type of service'!O37</f>
        <v>1.2921448231514783</v>
      </c>
      <c r="CC53" s="332">
        <f>'Provincial spending Projection '!BC45/100*'Type of service'!S37</f>
        <v>1.6456561426929202</v>
      </c>
      <c r="CD53" s="332">
        <f>'Provincial spending Projection '!BC45/100*'Type of service'!W37</f>
        <v>0.36570136504287115</v>
      </c>
      <c r="CE53" s="332">
        <f>'Provincial spending Projection '!BC45/100*'Type of service'!AA37</f>
        <v>2.0113575077357915</v>
      </c>
      <c r="CF53" s="332">
        <f>'Provincial spending Projection '!BC45/100*'Type of service'!AE37</f>
        <v>2.3161086452715174</v>
      </c>
      <c r="CH53" s="332">
        <f>'Provincial spending Projection '!BH45/100*'Type of service'!G37</f>
        <v>0.21337002291500001</v>
      </c>
      <c r="CI53" s="332">
        <f>'Provincial spending Projection '!BH45/100*'Type of service'!K37</f>
        <v>7.5390741429966684E-2</v>
      </c>
      <c r="CJ53" s="332">
        <f>'Provincial spending Projection '!BH45/100*'Type of service'!O37</f>
        <v>7.5390741429966684E-2</v>
      </c>
      <c r="CK53" s="332">
        <f>'Provincial spending Projection '!BH45/100*'Type of service'!S37</f>
        <v>9.601651031175E-2</v>
      </c>
      <c r="CL53" s="332">
        <f>'Provincial spending Projection '!BH45/100*'Type of service'!W37</f>
        <v>2.1337002291500002E-2</v>
      </c>
      <c r="CM53" s="332">
        <f>'Provincial spending Projection '!BH45/100*'Type of service'!AA37</f>
        <v>0.11735351260325001</v>
      </c>
      <c r="CN53" s="332">
        <f>'Provincial spending Projection '!BH45/100*'Type of service'!AE37</f>
        <v>0.13513434784616668</v>
      </c>
      <c r="CP53" s="333">
        <f t="shared" si="2"/>
        <v>100</v>
      </c>
    </row>
    <row r="54" spans="1:94" ht="18.75">
      <c r="A54" s="348">
        <f t="shared" si="3"/>
        <v>11</v>
      </c>
      <c r="B54" s="8">
        <f t="shared" si="4"/>
        <v>2026</v>
      </c>
      <c r="C54" s="328">
        <f>'Provincial spending Projection '!C46</f>
        <v>10281.853801827803</v>
      </c>
      <c r="D54" s="297">
        <f t="shared" si="1"/>
        <v>5.2966144559999968</v>
      </c>
      <c r="E54" s="329"/>
      <c r="F54" s="330">
        <f>'Provincial spending Projection '!J46/100*'Type of service'!G38</f>
        <v>0.42494658510445682</v>
      </c>
      <c r="G54" s="330">
        <f>'Provincial spending Projection '!J46/100*'Type of service'!K38</f>
        <v>0.15014779340357476</v>
      </c>
      <c r="H54" s="330">
        <f>'Provincial spending Projection '!J46/100*'Type of service'!O38</f>
        <v>0.15014779340357476</v>
      </c>
      <c r="I54" s="330">
        <f>'Provincial spending Projection '!J46/100*'Type of service'!S38</f>
        <v>0.19122596329700556</v>
      </c>
      <c r="J54" s="330">
        <f>'Provincial spending Projection '!J46/100*'Type of service'!W38</f>
        <v>4.2494658510445683E-2</v>
      </c>
      <c r="K54" s="330">
        <f>'Provincial spending Projection '!J46/100*'Type of service'!AA38</f>
        <v>0.23372062180745123</v>
      </c>
      <c r="L54" s="330">
        <f>'Provincial spending Projection '!J46/100*'Type of service'!AE38</f>
        <v>0.26913283723282266</v>
      </c>
      <c r="N54" s="331">
        <f>'Provincial spending Projection '!O46/100*'Type of service'!G38</f>
        <v>0.12851895383850576</v>
      </c>
      <c r="O54" s="331">
        <f>'Provincial spending Projection '!O46/100*'Type of service'!K38</f>
        <v>4.5410030356272037E-2</v>
      </c>
      <c r="P54" s="331">
        <f>'Provincial spending Projection '!O46/100*'Type of service'!O38</f>
        <v>4.5410030356272037E-2</v>
      </c>
      <c r="Q54" s="331">
        <f>'Provincial spending Projection '!O46/100*'Type of service'!S38</f>
        <v>5.7833529227327589E-2</v>
      </c>
      <c r="R54" s="331">
        <f>'Provincial spending Projection '!O46/100*'Type of service'!W38</f>
        <v>1.2851895383850575E-2</v>
      </c>
      <c r="S54" s="331">
        <f>'Provincial spending Projection '!O46/100*'Type of service'!AA38</f>
        <v>7.068542461117816E-2</v>
      </c>
      <c r="T54" s="331">
        <f>'Provincial spending Projection '!O46/100*'Type of service'!AE38</f>
        <v>8.1395337431053635E-2</v>
      </c>
      <c r="V54" s="332">
        <f>'Provincial spending Projection '!T46/100*'Type of service'!G38</f>
        <v>0.7574635554635778</v>
      </c>
      <c r="W54" s="332">
        <f>'Provincial spending Projection '!T46/100*'Type of service'!K38</f>
        <v>0.26763712293046416</v>
      </c>
      <c r="X54" s="332">
        <f>'Provincial spending Projection '!T46/100*'Type of service'!O38</f>
        <v>0.26763712293046416</v>
      </c>
      <c r="Y54" s="332">
        <f>'Provincial spending Projection '!T46/100*'Type of service'!S38</f>
        <v>0.34085859995861001</v>
      </c>
      <c r="Z54" s="332">
        <f>'Provincial spending Projection '!T46/100*'Type of service'!W38</f>
        <v>7.574635554635778E-2</v>
      </c>
      <c r="AA54" s="332">
        <f>'Provincial spending Projection '!T46/100*'Type of service'!AA38</f>
        <v>0.41660495550496779</v>
      </c>
      <c r="AB54" s="332">
        <f>'Provincial spending Projection '!T46/100*'Type of service'!AE38</f>
        <v>0.47972691846026594</v>
      </c>
      <c r="AD54" s="332">
        <f>'Provincial spending Projection '!Y46/100*'Type of service'!G38</f>
        <v>0.58610001619703356</v>
      </c>
      <c r="AE54" s="332">
        <f>'Provincial spending Projection '!Y46/100*'Type of service'!K38</f>
        <v>0.20708867238961856</v>
      </c>
      <c r="AF54" s="332">
        <f>'Provincial spending Projection '!Y46/100*'Type of service'!O38</f>
        <v>0.20708867238961856</v>
      </c>
      <c r="AG54" s="332">
        <f>'Provincial spending Projection '!Y46/100*'Type of service'!S38</f>
        <v>0.26374500728866512</v>
      </c>
      <c r="AH54" s="332">
        <f>'Provincial spending Projection '!Y46/100*'Type of service'!W38</f>
        <v>5.861000161970336E-2</v>
      </c>
      <c r="AI54" s="332">
        <f>'Provincial spending Projection '!Y46/100*'Type of service'!AA38</f>
        <v>0.32235500890836849</v>
      </c>
      <c r="AJ54" s="332">
        <f>'Provincial spending Projection '!Y46/100*'Type of service'!AE38</f>
        <v>0.37119667692478797</v>
      </c>
      <c r="AL54" s="332">
        <f>'Provincial spending Projection '!AD46/100*'Type of service'!G38</f>
        <v>6.000698066201954</v>
      </c>
      <c r="AM54" s="332">
        <f>'Provincial spending Projection '!AD46/100*'Type of service'!K38</f>
        <v>2.1202466500580242</v>
      </c>
      <c r="AN54" s="332">
        <f>'Provincial spending Projection '!AD46/100*'Type of service'!O38</f>
        <v>2.1202466500580242</v>
      </c>
      <c r="AO54" s="332">
        <f>'Provincial spending Projection '!AD46/100*'Type of service'!S38</f>
        <v>2.7003141297908795</v>
      </c>
      <c r="AP54" s="332">
        <f>'Provincial spending Projection '!AD46/100*'Type of service'!W38</f>
        <v>0.60006980662019538</v>
      </c>
      <c r="AQ54" s="332">
        <f>'Provincial spending Projection '!AD46/100*'Type of service'!AA38</f>
        <v>3.300383936411075</v>
      </c>
      <c r="AR54" s="332">
        <f>'Provincial spending Projection '!AD46/100*'Type of service'!AE38</f>
        <v>3.800442108594571</v>
      </c>
      <c r="AT54" s="332">
        <f>'Provincial spending Projection '!AI46/100*'Type of service'!G38</f>
        <v>10.551156264328434</v>
      </c>
      <c r="AU54" s="332">
        <f>'Provincial spending Projection '!AI46/100*'Type of service'!K38</f>
        <v>3.7280752133960471</v>
      </c>
      <c r="AV54" s="332">
        <f>'Provincial spending Projection '!AI46/100*'Type of service'!O38</f>
        <v>3.7280752133960471</v>
      </c>
      <c r="AW54" s="332">
        <f>'Provincial spending Projection '!AI46/100*'Type of service'!S38</f>
        <v>4.7480203189477956</v>
      </c>
      <c r="AX54" s="332">
        <f>'Provincial spending Projection '!AI46/100*'Type of service'!W38</f>
        <v>1.0551156264328434</v>
      </c>
      <c r="AY54" s="332">
        <f>'Provincial spending Projection '!AI46/100*'Type of service'!AA38</f>
        <v>5.8031359453806388</v>
      </c>
      <c r="AZ54" s="332">
        <f>'Provincial spending Projection '!AI46/100*'Type of service'!AE38</f>
        <v>6.682398967408008</v>
      </c>
      <c r="BB54" s="332">
        <f>'Provincial spending Projection '!AN46/100*'Type of service'!G38</f>
        <v>1.2189265903917412</v>
      </c>
      <c r="BC54" s="332">
        <f>'Provincial spending Projection '!AN46/100*'Type of service'!K38</f>
        <v>0.4306873952717486</v>
      </c>
      <c r="BD54" s="332">
        <f>'Provincial spending Projection '!AN46/100*'Type of service'!O38</f>
        <v>0.4306873952717486</v>
      </c>
      <c r="BE54" s="332">
        <f>'Provincial spending Projection '!AN46/100*'Type of service'!S38</f>
        <v>0.5485169656762835</v>
      </c>
      <c r="BF54" s="332">
        <f>'Provincial spending Projection '!AN46/100*'Type of service'!W38</f>
        <v>0.12189265903917412</v>
      </c>
      <c r="BG54" s="332">
        <f>'Provincial spending Projection '!AN46/100*'Type of service'!AA38</f>
        <v>0.67040962471545762</v>
      </c>
      <c r="BH54" s="332">
        <f>'Provincial spending Projection '!AN46/100*'Type of service'!AE38</f>
        <v>0.77198684058143607</v>
      </c>
      <c r="BJ54" s="332">
        <f>'Provincial spending Projection '!AS46/100*'Type of service'!G38</f>
        <v>1.0039695697145299</v>
      </c>
      <c r="BK54" s="332">
        <f>'Provincial spending Projection '!AS46/100*'Type of service'!K38</f>
        <v>0.35473591463246729</v>
      </c>
      <c r="BL54" s="332">
        <f>'Provincial spending Projection '!AS46/100*'Type of service'!O38</f>
        <v>0.35473591463246729</v>
      </c>
      <c r="BM54" s="332">
        <f>'Provincial spending Projection '!AS46/100*'Type of service'!S38</f>
        <v>0.45178630637153844</v>
      </c>
      <c r="BN54" s="332">
        <f>'Provincial spending Projection '!AS46/100*'Type of service'!W38</f>
        <v>0.100396956971453</v>
      </c>
      <c r="BO54" s="332">
        <f>'Provincial spending Projection '!AS46/100*'Type of service'!AA38</f>
        <v>0.5521832633429915</v>
      </c>
      <c r="BP54" s="332">
        <f>'Provincial spending Projection '!AS46/100*'Type of service'!AE38</f>
        <v>0.63584739415253566</v>
      </c>
      <c r="BR54" s="332">
        <f>'Provincial spending Projection '!AX46/100*'Type of service'!G38</f>
        <v>4.5227633544894168</v>
      </c>
      <c r="BS54" s="332">
        <f>'Provincial spending Projection '!AX46/100*'Type of service'!K38</f>
        <v>1.5980430519195941</v>
      </c>
      <c r="BT54" s="332">
        <f>'Provincial spending Projection '!AX46/100*'Type of service'!O38</f>
        <v>1.5980430519195941</v>
      </c>
      <c r="BU54" s="332">
        <f>'Provincial spending Projection '!AX46/100*'Type of service'!S38</f>
        <v>2.0352435095202375</v>
      </c>
      <c r="BV54" s="332">
        <f>'Provincial spending Projection '!AX46/100*'Type of service'!W38</f>
        <v>0.45227633544894169</v>
      </c>
      <c r="BW54" s="332">
        <f>'Provincial spending Projection '!AX46/100*'Type of service'!AA38</f>
        <v>2.4875198449691793</v>
      </c>
      <c r="BX54" s="332">
        <f>'Provincial spending Projection '!AX46/100*'Type of service'!AE38</f>
        <v>2.8644167911766307</v>
      </c>
      <c r="BZ54" s="332">
        <f>'Provincial spending Projection '!BC46/100*'Type of service'!G38</f>
        <v>3.6626592749350597</v>
      </c>
      <c r="CA54" s="332">
        <f>'Provincial spending Projection '!BC46/100*'Type of service'!K38</f>
        <v>1.2941396104770546</v>
      </c>
      <c r="CB54" s="332">
        <f>'Provincial spending Projection '!BC46/100*'Type of service'!O38</f>
        <v>1.2941396104770546</v>
      </c>
      <c r="CC54" s="332">
        <f>'Provincial spending Projection '!BC46/100*'Type of service'!S38</f>
        <v>1.6481966737207769</v>
      </c>
      <c r="CD54" s="332">
        <f>'Provincial spending Projection '!BC46/100*'Type of service'!W38</f>
        <v>0.36626592749350595</v>
      </c>
      <c r="CE54" s="332">
        <f>'Provincial spending Projection '!BC46/100*'Type of service'!AA38</f>
        <v>2.0144626012142828</v>
      </c>
      <c r="CF54" s="332">
        <f>'Provincial spending Projection '!BC46/100*'Type of service'!AE38</f>
        <v>2.3196842074588711</v>
      </c>
      <c r="CH54" s="332">
        <f>'Provincial spending Projection '!BH46/100*'Type of service'!G38</f>
        <v>0.21256521119575494</v>
      </c>
      <c r="CI54" s="332">
        <f>'Provincial spending Projection '!BH46/100*'Type of service'!K38</f>
        <v>7.5106374622500097E-2</v>
      </c>
      <c r="CJ54" s="332">
        <f>'Provincial spending Projection '!BH46/100*'Type of service'!O38</f>
        <v>7.5106374622500097E-2</v>
      </c>
      <c r="CK54" s="332">
        <f>'Provincial spending Projection '!BH46/100*'Type of service'!S38</f>
        <v>9.5654345038089728E-2</v>
      </c>
      <c r="CL54" s="332">
        <f>'Provincial spending Projection '!BH46/100*'Type of service'!W38</f>
        <v>2.1256521119575496E-2</v>
      </c>
      <c r="CM54" s="332">
        <f>'Provincial spending Projection '!BH46/100*'Type of service'!AA38</f>
        <v>0.11691086615766522</v>
      </c>
      <c r="CN54" s="332">
        <f>'Provincial spending Projection '!BH46/100*'Type of service'!AE38</f>
        <v>0.13462463375731146</v>
      </c>
      <c r="CP54" s="333">
        <f t="shared" si="2"/>
        <v>100.00000000000004</v>
      </c>
    </row>
    <row r="55" spans="1:94" ht="18.75">
      <c r="A55" s="348">
        <f t="shared" si="3"/>
        <v>12</v>
      </c>
      <c r="B55" s="8">
        <f t="shared" si="4"/>
        <v>2027</v>
      </c>
      <c r="C55" s="328">
        <f>'Provincial spending Projection '!C47</f>
        <v>10826.4439566402</v>
      </c>
      <c r="D55" s="297">
        <f t="shared" si="1"/>
        <v>5.2966144559999959</v>
      </c>
      <c r="E55" s="329"/>
      <c r="F55" s="330">
        <f>'Provincial spending Projection '!J47/100*'Type of service'!G39</f>
        <v>0.41869939148320251</v>
      </c>
      <c r="G55" s="330">
        <f>'Provincial spending Projection '!J47/100*'Type of service'!K39</f>
        <v>0.14794045165739825</v>
      </c>
      <c r="H55" s="330">
        <f>'Provincial spending Projection '!J47/100*'Type of service'!O39</f>
        <v>0.14794045165739825</v>
      </c>
      <c r="I55" s="330">
        <f>'Provincial spending Projection '!J47/100*'Type of service'!S39</f>
        <v>0.18841472616744112</v>
      </c>
      <c r="J55" s="330">
        <f>'Provincial spending Projection '!J47/100*'Type of service'!W39</f>
        <v>4.1869939148320254E-2</v>
      </c>
      <c r="K55" s="330">
        <f>'Provincial spending Projection '!J47/100*'Type of service'!AA39</f>
        <v>0.23028466531576139</v>
      </c>
      <c r="L55" s="330">
        <f>'Provincial spending Projection '!J47/100*'Type of service'!AE39</f>
        <v>0.26517628127269494</v>
      </c>
      <c r="N55" s="331">
        <f>'Provincial spending Projection '!O47/100*'Type of service'!G39</f>
        <v>0.12852825581228372</v>
      </c>
      <c r="O55" s="331">
        <f>'Provincial spending Projection '!O47/100*'Type of service'!K39</f>
        <v>4.5413317053673588E-2</v>
      </c>
      <c r="P55" s="331">
        <f>'Provincial spending Projection '!O47/100*'Type of service'!O39</f>
        <v>4.5413317053673588E-2</v>
      </c>
      <c r="Q55" s="331">
        <f>'Provincial spending Projection '!O47/100*'Type of service'!S39</f>
        <v>5.7837715115527676E-2</v>
      </c>
      <c r="R55" s="331">
        <f>'Provincial spending Projection '!O47/100*'Type of service'!W39</f>
        <v>1.2852825581228373E-2</v>
      </c>
      <c r="S55" s="331">
        <f>'Provincial spending Projection '!O47/100*'Type of service'!AA39</f>
        <v>7.0690540696756052E-2</v>
      </c>
      <c r="T55" s="331">
        <f>'Provincial spending Projection '!O47/100*'Type of service'!AE39</f>
        <v>8.1401228681113033E-2</v>
      </c>
      <c r="V55" s="332">
        <f>'Provincial spending Projection '!T47/100*'Type of service'!G39</f>
        <v>0.7507286689315309</v>
      </c>
      <c r="W55" s="332">
        <f>'Provincial spending Projection '!T47/100*'Type of service'!K39</f>
        <v>0.26525746302247427</v>
      </c>
      <c r="X55" s="332">
        <f>'Provincial spending Projection '!T47/100*'Type of service'!O39</f>
        <v>0.26525746302247427</v>
      </c>
      <c r="Y55" s="332">
        <f>'Provincial spending Projection '!T47/100*'Type of service'!S39</f>
        <v>0.33782790101918891</v>
      </c>
      <c r="Z55" s="332">
        <f>'Provincial spending Projection '!T47/100*'Type of service'!W39</f>
        <v>7.5072866893153095E-2</v>
      </c>
      <c r="AA55" s="332">
        <f>'Provincial spending Projection '!T47/100*'Type of service'!AA39</f>
        <v>0.41290076791234198</v>
      </c>
      <c r="AB55" s="332">
        <f>'Provincial spending Projection '!T47/100*'Type of service'!AE39</f>
        <v>0.47546149032330293</v>
      </c>
      <c r="AD55" s="332">
        <f>'Provincial spending Projection '!Y47/100*'Type of service'!G39</f>
        <v>0.58087599414539148</v>
      </c>
      <c r="AE55" s="332">
        <f>'Provincial spending Projection '!Y47/100*'Type of service'!K39</f>
        <v>0.20524285126470501</v>
      </c>
      <c r="AF55" s="332">
        <f>'Provincial spending Projection '!Y47/100*'Type of service'!O39</f>
        <v>0.20524285126470501</v>
      </c>
      <c r="AG55" s="332">
        <f>'Provincial spending Projection '!Y47/100*'Type of service'!S39</f>
        <v>0.26139419736542613</v>
      </c>
      <c r="AH55" s="332">
        <f>'Provincial spending Projection '!Y47/100*'Type of service'!W39</f>
        <v>5.8087599414539143E-2</v>
      </c>
      <c r="AI55" s="332">
        <f>'Provincial spending Projection '!Y47/100*'Type of service'!AA39</f>
        <v>0.3194817967799653</v>
      </c>
      <c r="AJ55" s="332">
        <f>'Provincial spending Projection '!Y47/100*'Type of service'!AE39</f>
        <v>0.36788812962541456</v>
      </c>
      <c r="AL55" s="332">
        <f>'Provincial spending Projection '!AD47/100*'Type of service'!G39</f>
        <v>5.9816773084752812</v>
      </c>
      <c r="AM55" s="332">
        <f>'Provincial spending Projection '!AD47/100*'Type of service'!K39</f>
        <v>2.1135259823279329</v>
      </c>
      <c r="AN55" s="332">
        <f>'Provincial spending Projection '!AD47/100*'Type of service'!O39</f>
        <v>2.1135259823279329</v>
      </c>
      <c r="AO55" s="332">
        <f>'Provincial spending Projection '!AD47/100*'Type of service'!S39</f>
        <v>2.6917547888138764</v>
      </c>
      <c r="AP55" s="332">
        <f>'Provincial spending Projection '!AD47/100*'Type of service'!W39</f>
        <v>0.59816773084752817</v>
      </c>
      <c r="AQ55" s="332">
        <f>'Provincial spending Projection '!AD47/100*'Type of service'!AA39</f>
        <v>3.2899225196614048</v>
      </c>
      <c r="AR55" s="332">
        <f>'Provincial spending Projection '!AD47/100*'Type of service'!AE39</f>
        <v>3.7883956287010112</v>
      </c>
      <c r="AT55" s="332">
        <f>'Provincial spending Projection '!AI47/100*'Type of service'!G39</f>
        <v>10.545409782036053</v>
      </c>
      <c r="AU55" s="332">
        <f>'Provincial spending Projection '!AI47/100*'Type of service'!K39</f>
        <v>3.7260447896527387</v>
      </c>
      <c r="AV55" s="332">
        <f>'Provincial spending Projection '!AI47/100*'Type of service'!O39</f>
        <v>3.7260447896527387</v>
      </c>
      <c r="AW55" s="332">
        <f>'Provincial spending Projection '!AI47/100*'Type of service'!S39</f>
        <v>4.7454344019162233</v>
      </c>
      <c r="AX55" s="332">
        <f>'Provincial spending Projection '!AI47/100*'Type of service'!W39</f>
        <v>1.0545409782036053</v>
      </c>
      <c r="AY55" s="332">
        <f>'Provincial spending Projection '!AI47/100*'Type of service'!AA39</f>
        <v>5.7999753801198288</v>
      </c>
      <c r="AZ55" s="332">
        <f>'Provincial spending Projection '!AI47/100*'Type of service'!AE39</f>
        <v>6.678759528622833</v>
      </c>
      <c r="BB55" s="332">
        <f>'Provincial spending Projection '!AN47/100*'Type of service'!G39</f>
        <v>1.2207746462709459</v>
      </c>
      <c r="BC55" s="332">
        <f>'Provincial spending Projection '!AN47/100*'Type of service'!K39</f>
        <v>0.4313403750157343</v>
      </c>
      <c r="BD55" s="332">
        <f>'Provincial spending Projection '!AN47/100*'Type of service'!O39</f>
        <v>0.4313403750157343</v>
      </c>
      <c r="BE55" s="332">
        <f>'Provincial spending Projection '!AN47/100*'Type of service'!S39</f>
        <v>0.54934859082192566</v>
      </c>
      <c r="BF55" s="332">
        <f>'Provincial spending Projection '!AN47/100*'Type of service'!W39</f>
        <v>0.1220774646270946</v>
      </c>
      <c r="BG55" s="332">
        <f>'Provincial spending Projection '!AN47/100*'Type of service'!AA39</f>
        <v>0.67142605544902023</v>
      </c>
      <c r="BH55" s="332">
        <f>'Provincial spending Projection '!AN47/100*'Type of service'!AE39</f>
        <v>0.77315727597159911</v>
      </c>
      <c r="BJ55" s="332">
        <f>'Provincial spending Projection '!AS47/100*'Type of service'!G39</f>
        <v>1.0020877017595964</v>
      </c>
      <c r="BK55" s="332">
        <f>'Provincial spending Projection '!AS47/100*'Type of service'!K39</f>
        <v>0.35407098795505737</v>
      </c>
      <c r="BL55" s="332">
        <f>'Provincial spending Projection '!AS47/100*'Type of service'!O39</f>
        <v>0.35407098795505737</v>
      </c>
      <c r="BM55" s="332">
        <f>'Provincial spending Projection '!AS47/100*'Type of service'!S39</f>
        <v>0.45093946579181832</v>
      </c>
      <c r="BN55" s="332">
        <f>'Provincial spending Projection '!AS47/100*'Type of service'!W39</f>
        <v>0.10020877017595962</v>
      </c>
      <c r="BO55" s="332">
        <f>'Provincial spending Projection '!AS47/100*'Type of service'!AA39</f>
        <v>0.55114823596777796</v>
      </c>
      <c r="BP55" s="332">
        <f>'Provincial spending Projection '!AS47/100*'Type of service'!AE39</f>
        <v>0.6346555444477443</v>
      </c>
      <c r="BR55" s="332">
        <f>'Provincial spending Projection '!AX47/100*'Type of service'!G39</f>
        <v>4.5606857209652327</v>
      </c>
      <c r="BS55" s="332">
        <f>'Provincial spending Projection '!AX47/100*'Type of service'!K39</f>
        <v>1.6114422880743824</v>
      </c>
      <c r="BT55" s="332">
        <f>'Provincial spending Projection '!AX47/100*'Type of service'!O39</f>
        <v>1.6114422880743824</v>
      </c>
      <c r="BU55" s="332">
        <f>'Provincial spending Projection '!AX47/100*'Type of service'!S39</f>
        <v>2.0523085744343548</v>
      </c>
      <c r="BV55" s="332">
        <f>'Provincial spending Projection '!AX47/100*'Type of service'!W39</f>
        <v>0.45606857209652329</v>
      </c>
      <c r="BW55" s="332">
        <f>'Provincial spending Projection '!AX47/100*'Type of service'!AA39</f>
        <v>2.508377146530878</v>
      </c>
      <c r="BX55" s="332">
        <f>'Provincial spending Projection '!AX47/100*'Type of service'!AE39</f>
        <v>2.8884342899446476</v>
      </c>
      <c r="BZ55" s="332">
        <f>'Provincial spending Projection '!BC47/100*'Type of service'!G39</f>
        <v>3.6683426707618332</v>
      </c>
      <c r="CA55" s="332">
        <f>'Provincial spending Projection '!BC47/100*'Type of service'!K39</f>
        <v>1.2961477436691813</v>
      </c>
      <c r="CB55" s="332">
        <f>'Provincial spending Projection '!BC47/100*'Type of service'!O39</f>
        <v>1.2961477436691813</v>
      </c>
      <c r="CC55" s="332">
        <f>'Provincial spending Projection '!BC47/100*'Type of service'!S39</f>
        <v>1.650754201842825</v>
      </c>
      <c r="CD55" s="332">
        <f>'Provincial spending Projection '!BC47/100*'Type of service'!W39</f>
        <v>0.36683426707618333</v>
      </c>
      <c r="CE55" s="332">
        <f>'Provincial spending Projection '!BC47/100*'Type of service'!AA39</f>
        <v>2.0175884689190084</v>
      </c>
      <c r="CF55" s="332">
        <f>'Provincial spending Projection '!BC47/100*'Type of service'!AE39</f>
        <v>2.3232836914824944</v>
      </c>
      <c r="CH55" s="332">
        <f>'Provincial spending Projection '!BH47/100*'Type of service'!G39</f>
        <v>0.21195730121911602</v>
      </c>
      <c r="CI55" s="332">
        <f>'Provincial spending Projection '!BH47/100*'Type of service'!K39</f>
        <v>7.4891579764087668E-2</v>
      </c>
      <c r="CJ55" s="332">
        <f>'Provincial spending Projection '!BH47/100*'Type of service'!O39</f>
        <v>7.4891579764087668E-2</v>
      </c>
      <c r="CK55" s="332">
        <f>'Provincial spending Projection '!BH47/100*'Type of service'!S39</f>
        <v>9.5380785548602215E-2</v>
      </c>
      <c r="CL55" s="332">
        <f>'Provincial spending Projection '!BH47/100*'Type of service'!W39</f>
        <v>2.1195730121911602E-2</v>
      </c>
      <c r="CM55" s="332">
        <f>'Provincial spending Projection '!BH47/100*'Type of service'!AA39</f>
        <v>0.11657651567051382</v>
      </c>
      <c r="CN55" s="332">
        <f>'Provincial spending Projection '!BH47/100*'Type of service'!AE39</f>
        <v>0.13423962410544016</v>
      </c>
      <c r="CP55" s="333">
        <f t="shared" si="2"/>
        <v>99.999999999999957</v>
      </c>
    </row>
    <row r="56" spans="1:94" ht="18.75">
      <c r="A56" s="348">
        <f t="shared" si="3"/>
        <v>13</v>
      </c>
      <c r="B56" s="8">
        <f t="shared" si="4"/>
        <v>2028</v>
      </c>
      <c r="C56" s="328">
        <f>'Provincial spending Projection '!C48</f>
        <v>11399.878952318344</v>
      </c>
      <c r="D56" s="297">
        <f t="shared" si="1"/>
        <v>5.296614456000011</v>
      </c>
      <c r="E56" s="329"/>
      <c r="F56" s="330">
        <f>'Provincial spending Projection '!J48/100*'Type of service'!G40</f>
        <v>0.41251799673078554</v>
      </c>
      <c r="G56" s="330">
        <f>'Provincial spending Projection '!J48/100*'Type of service'!K40</f>
        <v>0.14575635884487756</v>
      </c>
      <c r="H56" s="330">
        <f>'Provincial spending Projection '!J48/100*'Type of service'!O40</f>
        <v>0.14575635884487756</v>
      </c>
      <c r="I56" s="330">
        <f>'Provincial spending Projection '!J48/100*'Type of service'!S40</f>
        <v>0.18563309852885349</v>
      </c>
      <c r="J56" s="330">
        <f>'Provincial spending Projection '!J48/100*'Type of service'!W40</f>
        <v>4.125179967307855E-2</v>
      </c>
      <c r="K56" s="330">
        <f>'Provincial spending Projection '!J48/100*'Type of service'!AA40</f>
        <v>0.22688489820193203</v>
      </c>
      <c r="L56" s="330">
        <f>'Provincial spending Projection '!J48/100*'Type of service'!AE40</f>
        <v>0.26126139792949749</v>
      </c>
      <c r="N56" s="331">
        <f>'Provincial spending Projection '!O48/100*'Type of service'!G40</f>
        <v>0.12840053390995138</v>
      </c>
      <c r="O56" s="331">
        <f>'Provincial spending Projection '!O48/100*'Type of service'!K40</f>
        <v>4.5368188648182824E-2</v>
      </c>
      <c r="P56" s="331">
        <f>'Provincial spending Projection '!O48/100*'Type of service'!O40</f>
        <v>4.5368188648182824E-2</v>
      </c>
      <c r="Q56" s="331">
        <f>'Provincial spending Projection '!O48/100*'Type of service'!S40</f>
        <v>5.7780240259478123E-2</v>
      </c>
      <c r="R56" s="331">
        <f>'Provincial spending Projection '!O48/100*'Type of service'!W40</f>
        <v>1.2840053390995138E-2</v>
      </c>
      <c r="S56" s="331">
        <f>'Provincial spending Projection '!O48/100*'Type of service'!AA40</f>
        <v>7.0620293650473259E-2</v>
      </c>
      <c r="T56" s="331">
        <f>'Provincial spending Projection '!O48/100*'Type of service'!AE40</f>
        <v>8.1320338142969212E-2</v>
      </c>
      <c r="V56" s="332">
        <f>'Provincial spending Projection '!T48/100*'Type of service'!G40</f>
        <v>0.74387802580724049</v>
      </c>
      <c r="W56" s="332">
        <f>'Provincial spending Projection '!T48/100*'Type of service'!K40</f>
        <v>0.26283690245189167</v>
      </c>
      <c r="X56" s="332">
        <f>'Provincial spending Projection '!T48/100*'Type of service'!O40</f>
        <v>0.26283690245189167</v>
      </c>
      <c r="Y56" s="332">
        <f>'Provincial spending Projection '!T48/100*'Type of service'!S40</f>
        <v>0.33474511161325826</v>
      </c>
      <c r="Z56" s="332">
        <f>'Provincial spending Projection '!T48/100*'Type of service'!W40</f>
        <v>7.4387802580724055E-2</v>
      </c>
      <c r="AA56" s="332">
        <f>'Provincial spending Projection '!T48/100*'Type of service'!AA40</f>
        <v>0.40913291419398229</v>
      </c>
      <c r="AB56" s="332">
        <f>'Provincial spending Projection '!T48/100*'Type of service'!AE40</f>
        <v>0.47112274967791901</v>
      </c>
      <c r="AD56" s="332">
        <f>'Provincial spending Projection '!Y48/100*'Type of service'!G40</f>
        <v>0.57557921478249296</v>
      </c>
      <c r="AE56" s="332">
        <f>'Provincial spending Projection '!Y48/100*'Type of service'!K40</f>
        <v>0.20337132255648085</v>
      </c>
      <c r="AF56" s="332">
        <f>'Provincial spending Projection '!Y48/100*'Type of service'!O40</f>
        <v>0.20337132255648085</v>
      </c>
      <c r="AG56" s="332">
        <f>'Provincial spending Projection '!Y48/100*'Type of service'!S40</f>
        <v>0.25901064665212181</v>
      </c>
      <c r="AH56" s="332">
        <f>'Provincial spending Projection '!Y48/100*'Type of service'!W40</f>
        <v>5.7557921478249292E-2</v>
      </c>
      <c r="AI56" s="332">
        <f>'Provincial spending Projection '!Y48/100*'Type of service'!AA40</f>
        <v>0.3165685681303711</v>
      </c>
      <c r="AJ56" s="332">
        <f>'Provincial spending Projection '!Y48/100*'Type of service'!AE40</f>
        <v>0.36453350269557883</v>
      </c>
      <c r="AL56" s="332">
        <f>'Provincial spending Projection '!AD48/100*'Type of service'!G40</f>
        <v>5.9624845347215087</v>
      </c>
      <c r="AM56" s="332">
        <f>'Provincial spending Projection '!AD48/100*'Type of service'!K40</f>
        <v>2.1067445356015999</v>
      </c>
      <c r="AN56" s="332">
        <f>'Provincial spending Projection '!AD48/100*'Type of service'!O40</f>
        <v>2.1067445356015999</v>
      </c>
      <c r="AO56" s="332">
        <f>'Provincial spending Projection '!AD48/100*'Type of service'!S40</f>
        <v>2.6831180406246786</v>
      </c>
      <c r="AP56" s="332">
        <f>'Provincial spending Projection '!AD48/100*'Type of service'!W40</f>
        <v>0.59624845347215083</v>
      </c>
      <c r="AQ56" s="332">
        <f>'Provincial spending Projection '!AD48/100*'Type of service'!AA40</f>
        <v>3.2793664940968297</v>
      </c>
      <c r="AR56" s="332">
        <f>'Provincial spending Projection '!AD48/100*'Type of service'!AE40</f>
        <v>3.7762402053236221</v>
      </c>
      <c r="AT56" s="332">
        <f>'Provincial spending Projection '!AI48/100*'Type of service'!G40</f>
        <v>10.539576084085629</v>
      </c>
      <c r="AU56" s="332">
        <f>'Provincial spending Projection '!AI48/100*'Type of service'!K40</f>
        <v>3.723983549710256</v>
      </c>
      <c r="AV56" s="332">
        <f>'Provincial spending Projection '!AI48/100*'Type of service'!O40</f>
        <v>3.723983549710256</v>
      </c>
      <c r="AW56" s="332">
        <f>'Provincial spending Projection '!AI48/100*'Type of service'!S40</f>
        <v>4.7428092378385331</v>
      </c>
      <c r="AX56" s="332">
        <f>'Provincial spending Projection '!AI48/100*'Type of service'!W40</f>
        <v>1.0539576084085629</v>
      </c>
      <c r="AY56" s="332">
        <f>'Provincial spending Projection '!AI48/100*'Type of service'!AA40</f>
        <v>5.7967668462470963</v>
      </c>
      <c r="AZ56" s="332">
        <f>'Provincial spending Projection '!AI48/100*'Type of service'!AE40</f>
        <v>6.6750648532542316</v>
      </c>
      <c r="BB56" s="332">
        <f>'Provincial spending Projection '!AN48/100*'Type of service'!G40</f>
        <v>1.2226539835568953</v>
      </c>
      <c r="BC56" s="332">
        <f>'Provincial spending Projection '!AN48/100*'Type of service'!K40</f>
        <v>0.43200440752343638</v>
      </c>
      <c r="BD56" s="332">
        <f>'Provincial spending Projection '!AN48/100*'Type of service'!O40</f>
        <v>0.43200440752343638</v>
      </c>
      <c r="BE56" s="332">
        <f>'Provincial spending Projection '!AN48/100*'Type of service'!S40</f>
        <v>0.55019429260060293</v>
      </c>
      <c r="BF56" s="332">
        <f>'Provincial spending Projection '!AN48/100*'Type of service'!W40</f>
        <v>0.12226539835568953</v>
      </c>
      <c r="BG56" s="332">
        <f>'Provincial spending Projection '!AN48/100*'Type of service'!AA40</f>
        <v>0.67245969095629243</v>
      </c>
      <c r="BH56" s="332">
        <f>'Provincial spending Projection '!AN48/100*'Type of service'!AE40</f>
        <v>0.77434752291936704</v>
      </c>
      <c r="BJ56" s="332">
        <f>'Provincial spending Projection '!AS48/100*'Type of service'!G40</f>
        <v>1.0002737853733652</v>
      </c>
      <c r="BK56" s="332">
        <f>'Provincial spending Projection '!AS48/100*'Type of service'!K40</f>
        <v>0.3534300708319224</v>
      </c>
      <c r="BL56" s="332">
        <f>'Provincial spending Projection '!AS48/100*'Type of service'!O40</f>
        <v>0.3534300708319224</v>
      </c>
      <c r="BM56" s="332">
        <f>'Provincial spending Projection '!AS48/100*'Type of service'!S40</f>
        <v>0.45012320341801432</v>
      </c>
      <c r="BN56" s="332">
        <f>'Provincial spending Projection '!AS48/100*'Type of service'!W40</f>
        <v>0.10002737853733651</v>
      </c>
      <c r="BO56" s="332">
        <f>'Provincial spending Projection '!AS48/100*'Type of service'!AA40</f>
        <v>0.55015058195535083</v>
      </c>
      <c r="BP56" s="332">
        <f>'Provincial spending Projection '!AS48/100*'Type of service'!AE40</f>
        <v>0.63350673073646457</v>
      </c>
      <c r="BR56" s="332">
        <f>'Provincial spending Projection '!AX48/100*'Type of service'!G40</f>
        <v>4.5988579050752652</v>
      </c>
      <c r="BS56" s="332">
        <f>'Provincial spending Projection '!AX48/100*'Type of service'!K40</f>
        <v>1.6249297931265938</v>
      </c>
      <c r="BT56" s="332">
        <f>'Provincial spending Projection '!AX48/100*'Type of service'!O40</f>
        <v>1.6249297931265938</v>
      </c>
      <c r="BU56" s="332">
        <f>'Provincial spending Projection '!AX48/100*'Type of service'!S40</f>
        <v>2.0694860572838691</v>
      </c>
      <c r="BV56" s="332">
        <f>'Provincial spending Projection '!AX48/100*'Type of service'!W40</f>
        <v>0.45988579050752648</v>
      </c>
      <c r="BW56" s="332">
        <f>'Provincial spending Projection '!AX48/100*'Type of service'!AA40</f>
        <v>2.5293718477913956</v>
      </c>
      <c r="BX56" s="332">
        <f>'Provincial spending Projection '!AX48/100*'Type of service'!AE40</f>
        <v>2.9126100065476677</v>
      </c>
      <c r="BZ56" s="332">
        <f>'Provincial spending Projection '!BC48/100*'Type of service'!G40</f>
        <v>3.6741613662668442</v>
      </c>
      <c r="CA56" s="332">
        <f>'Provincial spending Projection '!BC48/100*'Type of service'!K40</f>
        <v>1.2982036827476184</v>
      </c>
      <c r="CB56" s="332">
        <f>'Provincial spending Projection '!BC48/100*'Type of service'!O40</f>
        <v>1.2982036827476184</v>
      </c>
      <c r="CC56" s="332">
        <f>'Provincial spending Projection '!BC48/100*'Type of service'!S40</f>
        <v>1.65337261482008</v>
      </c>
      <c r="CD56" s="332">
        <f>'Provincial spending Projection '!BC48/100*'Type of service'!W40</f>
        <v>0.36741613662668443</v>
      </c>
      <c r="CE56" s="332">
        <f>'Provincial spending Projection '!BC48/100*'Type of service'!AA40</f>
        <v>2.0207887514467644</v>
      </c>
      <c r="CF56" s="332">
        <f>'Provincial spending Projection '!BC48/100*'Type of service'!AE40</f>
        <v>2.3269688653023346</v>
      </c>
      <c r="CH56" s="332">
        <f>'Provincial spending Projection '!BH48/100*'Type of service'!G40</f>
        <v>0.21138401155049172</v>
      </c>
      <c r="CI56" s="332">
        <f>'Provincial spending Projection '!BH48/100*'Type of service'!K40</f>
        <v>7.4689017414507078E-2</v>
      </c>
      <c r="CJ56" s="332">
        <f>'Provincial spending Projection '!BH48/100*'Type of service'!O40</f>
        <v>7.4689017414507078E-2</v>
      </c>
      <c r="CK56" s="332">
        <f>'Provincial spending Projection '!BH48/100*'Type of service'!S40</f>
        <v>9.5122805197721275E-2</v>
      </c>
      <c r="CL56" s="332">
        <f>'Provincial spending Projection '!BH48/100*'Type of service'!W40</f>
        <v>2.1138401155049173E-2</v>
      </c>
      <c r="CM56" s="332">
        <f>'Provincial spending Projection '!BH48/100*'Type of service'!AA40</f>
        <v>0.11626120635277044</v>
      </c>
      <c r="CN56" s="332">
        <f>'Provincial spending Projection '!BH48/100*'Type of service'!AE40</f>
        <v>0.13387654064864477</v>
      </c>
      <c r="CP56" s="333">
        <f t="shared" si="2"/>
        <v>100.00000000000001</v>
      </c>
    </row>
    <row r="57" spans="1:94" ht="18.75">
      <c r="A57" s="348">
        <f t="shared" si="3"/>
        <v>14</v>
      </c>
      <c r="B57" s="8">
        <f t="shared" si="4"/>
        <v>2029</v>
      </c>
      <c r="C57" s="328">
        <f>'Provincial spending Projection '!C49</f>
        <v>12003.686588873339</v>
      </c>
      <c r="D57" s="297">
        <f t="shared" si="1"/>
        <v>5.2966144560000021</v>
      </c>
      <c r="E57" s="329"/>
      <c r="F57" s="330">
        <f>'Provincial spending Projection '!J49/100*'Type of service'!G41</f>
        <v>0.40639714819871953</v>
      </c>
      <c r="G57" s="330">
        <f>'Provincial spending Projection '!J49/100*'Type of service'!K41</f>
        <v>0.14359365903021426</v>
      </c>
      <c r="H57" s="330">
        <f>'Provincial spending Projection '!J49/100*'Type of service'!O41</f>
        <v>0.14359365903021426</v>
      </c>
      <c r="I57" s="330">
        <f>'Provincial spending Projection '!J49/100*'Type of service'!S41</f>
        <v>0.18287871668942379</v>
      </c>
      <c r="J57" s="330">
        <f>'Provincial spending Projection '!J49/100*'Type of service'!W41</f>
        <v>4.0639714819871955E-2</v>
      </c>
      <c r="K57" s="330">
        <f>'Provincial spending Projection '!J49/100*'Type of service'!AA41</f>
        <v>0.22351843150929576</v>
      </c>
      <c r="L57" s="330">
        <f>'Provincial spending Projection '!J49/100*'Type of service'!AE41</f>
        <v>0.25738486052585569</v>
      </c>
      <c r="N57" s="331">
        <f>'Provincial spending Projection '!O49/100*'Type of service'!G41</f>
        <v>0.12836455370473088</v>
      </c>
      <c r="O57" s="331">
        <f>'Provincial spending Projection '!O49/100*'Type of service'!K41</f>
        <v>4.5355475642338244E-2</v>
      </c>
      <c r="P57" s="331">
        <f>'Provincial spending Projection '!O49/100*'Type of service'!O41</f>
        <v>4.5355475642338244E-2</v>
      </c>
      <c r="Q57" s="331">
        <f>'Provincial spending Projection '!O49/100*'Type of service'!S41</f>
        <v>5.7764049167128892E-2</v>
      </c>
      <c r="R57" s="331">
        <f>'Provincial spending Projection '!O49/100*'Type of service'!W41</f>
        <v>1.2836455370473086E-2</v>
      </c>
      <c r="S57" s="331">
        <f>'Provincial spending Projection '!O49/100*'Type of service'!AA41</f>
        <v>7.0600504537601985E-2</v>
      </c>
      <c r="T57" s="331">
        <f>'Provincial spending Projection '!O49/100*'Type of service'!AE41</f>
        <v>8.1297550679662892E-2</v>
      </c>
      <c r="V57" s="332">
        <f>'Provincial spending Projection '!T49/100*'Type of service'!G41</f>
        <v>0.73706452276885781</v>
      </c>
      <c r="W57" s="332">
        <f>'Provincial spending Projection '!T49/100*'Type of service'!K41</f>
        <v>0.26042946471166312</v>
      </c>
      <c r="X57" s="332">
        <f>'Provincial spending Projection '!T49/100*'Type of service'!O41</f>
        <v>0.26042946471166312</v>
      </c>
      <c r="Y57" s="332">
        <f>'Provincial spending Projection '!T49/100*'Type of service'!S41</f>
        <v>0.33167903524598602</v>
      </c>
      <c r="Z57" s="332">
        <f>'Provincial spending Projection '!T49/100*'Type of service'!W41</f>
        <v>7.3706452276885784E-2</v>
      </c>
      <c r="AA57" s="332">
        <f>'Provincial spending Projection '!T49/100*'Type of service'!AA41</f>
        <v>0.40538548752287179</v>
      </c>
      <c r="AB57" s="332">
        <f>'Provincial spending Projection '!T49/100*'Type of service'!AE41</f>
        <v>0.46680753108694328</v>
      </c>
      <c r="AD57" s="332">
        <f>'Provincial spending Projection '!Y49/100*'Type of service'!G41</f>
        <v>0.57035664248718665</v>
      </c>
      <c r="AE57" s="332">
        <f>'Provincial spending Projection '!Y49/100*'Type of service'!K41</f>
        <v>0.20152601367880596</v>
      </c>
      <c r="AF57" s="332">
        <f>'Provincial spending Projection '!Y49/100*'Type of service'!O41</f>
        <v>0.20152601367880596</v>
      </c>
      <c r="AG57" s="332">
        <f>'Provincial spending Projection '!Y49/100*'Type of service'!S41</f>
        <v>0.256660489119234</v>
      </c>
      <c r="AH57" s="332">
        <f>'Provincial spending Projection '!Y49/100*'Type of service'!W41</f>
        <v>5.7035664248718664E-2</v>
      </c>
      <c r="AI57" s="332">
        <f>'Provincial spending Projection '!Y49/100*'Type of service'!AA41</f>
        <v>0.31369615336795265</v>
      </c>
      <c r="AJ57" s="332">
        <f>'Provincial spending Projection '!Y49/100*'Type of service'!AE41</f>
        <v>0.36122587357521818</v>
      </c>
      <c r="AL57" s="332">
        <f>'Provincial spending Projection '!AD49/100*'Type of service'!G41</f>
        <v>5.9430949358195049</v>
      </c>
      <c r="AM57" s="332">
        <f>'Provincial spending Projection '!AD49/100*'Type of service'!K41</f>
        <v>2.0998935439895585</v>
      </c>
      <c r="AN57" s="332">
        <f>'Provincial spending Projection '!AD49/100*'Type of service'!O41</f>
        <v>2.0998935439895585</v>
      </c>
      <c r="AO57" s="332">
        <f>'Provincial spending Projection '!AD49/100*'Type of service'!S41</f>
        <v>2.6743927211187772</v>
      </c>
      <c r="AP57" s="332">
        <f>'Provincial spending Projection '!AD49/100*'Type of service'!W41</f>
        <v>0.59430949358195051</v>
      </c>
      <c r="AQ57" s="332">
        <f>'Provincial spending Projection '!AD49/100*'Type of service'!AA41</f>
        <v>3.2687022147007276</v>
      </c>
      <c r="AR57" s="332">
        <f>'Provincial spending Projection '!AD49/100*'Type of service'!AE41</f>
        <v>3.7639601260190196</v>
      </c>
      <c r="AT57" s="332">
        <f>'Provincial spending Projection '!AI49/100*'Type of service'!G41</f>
        <v>10.533415802374313</v>
      </c>
      <c r="AU57" s="332">
        <f>'Provincial spending Projection '!AI49/100*'Type of service'!K41</f>
        <v>3.7218069168389243</v>
      </c>
      <c r="AV57" s="332">
        <f>'Provincial spending Projection '!AI49/100*'Type of service'!O41</f>
        <v>3.7218069168389243</v>
      </c>
      <c r="AW57" s="332">
        <f>'Provincial spending Projection '!AI49/100*'Type of service'!S41</f>
        <v>4.7400371110684407</v>
      </c>
      <c r="AX57" s="332">
        <f>'Provincial spending Projection '!AI49/100*'Type of service'!W41</f>
        <v>1.0533415802374313</v>
      </c>
      <c r="AY57" s="332">
        <f>'Provincial spending Projection '!AI49/100*'Type of service'!AA41</f>
        <v>5.7933786913058718</v>
      </c>
      <c r="AZ57" s="332">
        <f>'Provincial spending Projection '!AI49/100*'Type of service'!AE41</f>
        <v>6.6711633415037319</v>
      </c>
      <c r="BB57" s="332">
        <f>'Provincial spending Projection '!AN49/100*'Type of service'!G41</f>
        <v>1.2246402831658389</v>
      </c>
      <c r="BC57" s="332">
        <f>'Provincial spending Projection '!AN49/100*'Type of service'!K41</f>
        <v>0.43270623338526309</v>
      </c>
      <c r="BD57" s="332">
        <f>'Provincial spending Projection '!AN49/100*'Type of service'!O41</f>
        <v>0.43270623338526309</v>
      </c>
      <c r="BE57" s="332">
        <f>'Provincial spending Projection '!AN49/100*'Type of service'!S41</f>
        <v>0.55108812742462754</v>
      </c>
      <c r="BF57" s="332">
        <f>'Provincial spending Projection '!AN49/100*'Type of service'!W41</f>
        <v>0.12246402831658389</v>
      </c>
      <c r="BG57" s="332">
        <f>'Provincial spending Projection '!AN49/100*'Type of service'!AA41</f>
        <v>0.67355215574121141</v>
      </c>
      <c r="BH57" s="332">
        <f>'Provincial spending Projection '!AN49/100*'Type of service'!AE41</f>
        <v>0.77560551267169797</v>
      </c>
      <c r="BJ57" s="332">
        <f>'Provincial spending Projection '!AS49/100*'Type of service'!G41</f>
        <v>0.99844287119963593</v>
      </c>
      <c r="BK57" s="332">
        <f>'Provincial spending Projection '!AS49/100*'Type of service'!K41</f>
        <v>0.35278314782387138</v>
      </c>
      <c r="BL57" s="332">
        <f>'Provincial spending Projection '!AS49/100*'Type of service'!O41</f>
        <v>0.35278314782387138</v>
      </c>
      <c r="BM57" s="332">
        <f>'Provincial spending Projection '!AS49/100*'Type of service'!S41</f>
        <v>0.44929929203983615</v>
      </c>
      <c r="BN57" s="332">
        <f>'Provincial spending Projection '!AS49/100*'Type of service'!W41</f>
        <v>9.9844287119963598E-2</v>
      </c>
      <c r="BO57" s="332">
        <f>'Provincial spending Projection '!AS49/100*'Type of service'!AA41</f>
        <v>0.54914357915979972</v>
      </c>
      <c r="BP57" s="332">
        <f>'Provincial spending Projection '!AS49/100*'Type of service'!AE41</f>
        <v>0.63234715175976941</v>
      </c>
      <c r="BR57" s="332">
        <f>'Provincial spending Projection '!AX49/100*'Type of service'!G41</f>
        <v>4.6374361131567365</v>
      </c>
      <c r="BS57" s="332">
        <f>'Provincial spending Projection '!AX49/100*'Type of service'!K41</f>
        <v>1.6385607599820471</v>
      </c>
      <c r="BT57" s="332">
        <f>'Provincial spending Projection '!AX49/100*'Type of service'!O41</f>
        <v>1.6385607599820471</v>
      </c>
      <c r="BU57" s="332">
        <f>'Provincial spending Projection '!AX49/100*'Type of service'!S41</f>
        <v>2.0868462509205314</v>
      </c>
      <c r="BV57" s="332">
        <f>'Provincial spending Projection '!AX49/100*'Type of service'!W41</f>
        <v>0.46374361131567365</v>
      </c>
      <c r="BW57" s="332">
        <f>'Provincial spending Projection '!AX49/100*'Type of service'!AA41</f>
        <v>2.5505898622362051</v>
      </c>
      <c r="BX57" s="332">
        <f>'Provincial spending Projection '!AX49/100*'Type of service'!AE41</f>
        <v>2.9370428716659331</v>
      </c>
      <c r="BZ57" s="332">
        <f>'Provincial spending Projection '!BC49/100*'Type of service'!G41</f>
        <v>3.6800341811172941</v>
      </c>
      <c r="CA57" s="332">
        <f>'Provincial spending Projection '!BC49/100*'Type of service'!K41</f>
        <v>1.3002787439947774</v>
      </c>
      <c r="CB57" s="332">
        <f>'Provincial spending Projection '!BC49/100*'Type of service'!O41</f>
        <v>1.3002787439947774</v>
      </c>
      <c r="CC57" s="332">
        <f>'Provincial spending Projection '!BC49/100*'Type of service'!S41</f>
        <v>1.6560153815027823</v>
      </c>
      <c r="CD57" s="332">
        <f>'Provincial spending Projection '!BC49/100*'Type of service'!W41</f>
        <v>0.36800341811172937</v>
      </c>
      <c r="CE57" s="332">
        <f>'Provincial spending Projection '!BC49/100*'Type of service'!AA41</f>
        <v>2.0240187996145118</v>
      </c>
      <c r="CF57" s="332">
        <f>'Provincial spending Projection '!BC49/100*'Type of service'!AE41</f>
        <v>2.3306883147076194</v>
      </c>
      <c r="CH57" s="332">
        <f>'Provincial spending Projection '!BH49/100*'Type of service'!G41</f>
        <v>0.21052038786765112</v>
      </c>
      <c r="CI57" s="332">
        <f>'Provincial spending Projection '!BH49/100*'Type of service'!K41</f>
        <v>7.4383870379903405E-2</v>
      </c>
      <c r="CJ57" s="332">
        <f>'Provincial spending Projection '!BH49/100*'Type of service'!O41</f>
        <v>7.4383870379903405E-2</v>
      </c>
      <c r="CK57" s="332">
        <f>'Provincial spending Projection '!BH49/100*'Type of service'!S41</f>
        <v>9.4734174540443E-2</v>
      </c>
      <c r="CL57" s="332">
        <f>'Provincial spending Projection '!BH49/100*'Type of service'!W41</f>
        <v>2.1052038786765113E-2</v>
      </c>
      <c r="CM57" s="332">
        <f>'Provincial spending Projection '!BH49/100*'Type of service'!AA41</f>
        <v>0.11578621332720812</v>
      </c>
      <c r="CN57" s="332">
        <f>'Provincial spending Projection '!BH49/100*'Type of service'!AE41</f>
        <v>0.1333295789828457</v>
      </c>
      <c r="CP57" s="333">
        <f t="shared" si="2"/>
        <v>100.00000000000004</v>
      </c>
    </row>
    <row r="58" spans="1:94" ht="18.75">
      <c r="A58" s="348">
        <f t="shared" si="3"/>
        <v>15</v>
      </c>
      <c r="B58" s="67">
        <f t="shared" si="4"/>
        <v>2030</v>
      </c>
      <c r="C58" s="328">
        <f>'Provincial spending Projection '!C50</f>
        <v>12639.475587992538</v>
      </c>
      <c r="D58" s="297">
        <f t="shared" si="1"/>
        <v>5.2966144560000012</v>
      </c>
      <c r="E58" s="329"/>
      <c r="F58" s="330">
        <f>'Provincial spending Projection '!J50/100*'Type of service'!G42</f>
        <v>0.40025010098192682</v>
      </c>
      <c r="G58" s="330">
        <f>'Provincial spending Projection '!J50/100*'Type of service'!K42</f>
        <v>0.14142170234694748</v>
      </c>
      <c r="H58" s="330">
        <f>'Provincial spending Projection '!J50/100*'Type of service'!O42</f>
        <v>0.14142170234694748</v>
      </c>
      <c r="I58" s="330">
        <f>'Provincial spending Projection '!J50/100*'Type of service'!S42</f>
        <v>0.18011254544186706</v>
      </c>
      <c r="J58" s="330">
        <f>'Provincial spending Projection '!J50/100*'Type of service'!W42</f>
        <v>4.0025010098192683E-2</v>
      </c>
      <c r="K58" s="330">
        <f>'Provincial spending Projection '!J50/100*'Type of service'!AA42</f>
        <v>0.22013755554005973</v>
      </c>
      <c r="L58" s="330">
        <f>'Provincial spending Projection '!J50/100*'Type of service'!AE42</f>
        <v>0.25349173062188696</v>
      </c>
      <c r="N58" s="331">
        <f>'Provincial spending Projection '!O50/100*'Type of service'!G42</f>
        <v>0.12826869710485891</v>
      </c>
      <c r="O58" s="331">
        <f>'Provincial spending Projection '!O50/100*'Type of service'!K42</f>
        <v>4.532160631038349E-2</v>
      </c>
      <c r="P58" s="331">
        <f>'Provincial spending Projection '!O50/100*'Type of service'!O42</f>
        <v>4.532160631038349E-2</v>
      </c>
      <c r="Q58" s="331">
        <f>'Provincial spending Projection '!O50/100*'Type of service'!S42</f>
        <v>5.7720913697186516E-2</v>
      </c>
      <c r="R58" s="331">
        <f>'Provincial spending Projection '!O50/100*'Type of service'!W42</f>
        <v>1.2826869710485892E-2</v>
      </c>
      <c r="S58" s="331">
        <f>'Provincial spending Projection '!O50/100*'Type of service'!AA42</f>
        <v>7.0547783407672399E-2</v>
      </c>
      <c r="T58" s="331">
        <f>'Provincial spending Projection '!O50/100*'Type of service'!AE42</f>
        <v>8.1236841499743986E-2</v>
      </c>
      <c r="V58" s="332">
        <f>'Provincial spending Projection '!T50/100*'Type of service'!G42</f>
        <v>0.73020827649724807</v>
      </c>
      <c r="W58" s="332">
        <f>'Provincial spending Projection '!T50/100*'Type of service'!K42</f>
        <v>0.258006924362361</v>
      </c>
      <c r="X58" s="332">
        <f>'Provincial spending Projection '!T50/100*'Type of service'!O42</f>
        <v>0.258006924362361</v>
      </c>
      <c r="Y58" s="332">
        <f>'Provincial spending Projection '!T50/100*'Type of service'!S42</f>
        <v>0.32859372442376167</v>
      </c>
      <c r="Z58" s="332">
        <f>'Provincial spending Projection '!T50/100*'Type of service'!W42</f>
        <v>7.3020827649724812E-2</v>
      </c>
      <c r="AA58" s="332">
        <f>'Provincial spending Projection '!T50/100*'Type of service'!AA42</f>
        <v>0.40161455207348645</v>
      </c>
      <c r="AB58" s="332">
        <f>'Provincial spending Projection '!T50/100*'Type of service'!AE42</f>
        <v>0.46246524178159049</v>
      </c>
      <c r="AD58" s="332">
        <f>'Provincial spending Projection '!Y50/100*'Type of service'!G42</f>
        <v>0.56505697586141201</v>
      </c>
      <c r="AE58" s="332">
        <f>'Provincial spending Projection '!Y50/100*'Type of service'!K42</f>
        <v>0.19965346480436558</v>
      </c>
      <c r="AF58" s="332">
        <f>'Provincial spending Projection '!Y50/100*'Type of service'!O42</f>
        <v>0.19965346480436558</v>
      </c>
      <c r="AG58" s="332">
        <f>'Provincial spending Projection '!Y50/100*'Type of service'!S42</f>
        <v>0.2542756391376354</v>
      </c>
      <c r="AH58" s="332">
        <f>'Provincial spending Projection '!Y50/100*'Type of service'!W42</f>
        <v>5.6505697586141199E-2</v>
      </c>
      <c r="AI58" s="332">
        <f>'Provincial spending Projection '!Y50/100*'Type of service'!AA42</f>
        <v>0.31078133672377661</v>
      </c>
      <c r="AJ58" s="332">
        <f>'Provincial spending Projection '!Y50/100*'Type of service'!AE42</f>
        <v>0.35786941804556094</v>
      </c>
      <c r="AL58" s="332">
        <f>'Provincial spending Projection '!AD50/100*'Type of service'!G42</f>
        <v>5.923702523011654</v>
      </c>
      <c r="AM58" s="332">
        <f>'Provincial spending Projection '!AD50/100*'Type of service'!K42</f>
        <v>2.0930415581307846</v>
      </c>
      <c r="AN58" s="332">
        <f>'Provincial spending Projection '!AD50/100*'Type of service'!O42</f>
        <v>2.0930415581307846</v>
      </c>
      <c r="AO58" s="332">
        <f>'Provincial spending Projection '!AD50/100*'Type of service'!S42</f>
        <v>2.6656661353552442</v>
      </c>
      <c r="AP58" s="332">
        <f>'Provincial spending Projection '!AD50/100*'Type of service'!W42</f>
        <v>0.59237025230116536</v>
      </c>
      <c r="AQ58" s="332">
        <f>'Provincial spending Projection '!AD50/100*'Type of service'!AA42</f>
        <v>3.2580363876564098</v>
      </c>
      <c r="AR58" s="332">
        <f>'Provincial spending Projection '!AD50/100*'Type of service'!AE42</f>
        <v>3.7516782645740476</v>
      </c>
      <c r="AT58" s="332">
        <f>'Provincial spending Projection '!AI50/100*'Type of service'!G42</f>
        <v>10.526938722007534</v>
      </c>
      <c r="AU58" s="332">
        <f>'Provincial spending Projection '!AI50/100*'Type of service'!K42</f>
        <v>3.7195183484426626</v>
      </c>
      <c r="AV58" s="332">
        <f>'Provincial spending Projection '!AI50/100*'Type of service'!O42</f>
        <v>3.7195183484426626</v>
      </c>
      <c r="AW58" s="332">
        <f>'Provincial spending Projection '!AI50/100*'Type of service'!S42</f>
        <v>4.737122424903391</v>
      </c>
      <c r="AX58" s="332">
        <f>'Provincial spending Projection '!AI50/100*'Type of service'!W42</f>
        <v>1.0526938722007535</v>
      </c>
      <c r="AY58" s="332">
        <f>'Provincial spending Projection '!AI50/100*'Type of service'!AA42</f>
        <v>5.789816297104144</v>
      </c>
      <c r="AZ58" s="332">
        <f>'Provincial spending Projection '!AI50/100*'Type of service'!AE42</f>
        <v>6.6670611906047723</v>
      </c>
      <c r="BB58" s="332">
        <f>'Provincial spending Projection '!AN50/100*'Type of service'!G42</f>
        <v>1.2266524220256563</v>
      </c>
      <c r="BC58" s="332">
        <f>'Provincial spending Projection '!AN50/100*'Type of service'!K42</f>
        <v>0.43341718911573196</v>
      </c>
      <c r="BD58" s="332">
        <f>'Provincial spending Projection '!AN50/100*'Type of service'!O42</f>
        <v>0.43341718911573196</v>
      </c>
      <c r="BE58" s="332">
        <f>'Provincial spending Projection '!AN50/100*'Type of service'!S42</f>
        <v>0.55199358991154535</v>
      </c>
      <c r="BF58" s="332">
        <f>'Provincial spending Projection '!AN50/100*'Type of service'!W42</f>
        <v>0.12266524220256562</v>
      </c>
      <c r="BG58" s="332">
        <f>'Provincial spending Projection '!AN50/100*'Type of service'!AA42</f>
        <v>0.67465883211411093</v>
      </c>
      <c r="BH58" s="332">
        <f>'Provincial spending Projection '!AN50/100*'Type of service'!AE42</f>
        <v>0.77687986728291569</v>
      </c>
      <c r="BJ58" s="332">
        <f>'Provincial spending Projection '!AS50/100*'Type of service'!G42</f>
        <v>0.99659514209280819</v>
      </c>
      <c r="BK58" s="332">
        <f>'Provincial spending Projection '!AS50/100*'Type of service'!K42</f>
        <v>0.35213028353945891</v>
      </c>
      <c r="BL58" s="332">
        <f>'Provincial spending Projection '!AS50/100*'Type of service'!O42</f>
        <v>0.35213028353945891</v>
      </c>
      <c r="BM58" s="332">
        <f>'Provincial spending Projection '!AS50/100*'Type of service'!S42</f>
        <v>0.44846781394176366</v>
      </c>
      <c r="BN58" s="332">
        <f>'Provincial spending Projection '!AS50/100*'Type of service'!W42</f>
        <v>9.9659514209280819E-2</v>
      </c>
      <c r="BO58" s="332">
        <f>'Provincial spending Projection '!AS50/100*'Type of service'!AA42</f>
        <v>0.54812732815104448</v>
      </c>
      <c r="BP58" s="332">
        <f>'Provincial spending Projection '!AS50/100*'Type of service'!AE42</f>
        <v>0.63117692332544517</v>
      </c>
      <c r="BR58" s="332">
        <f>'Provincial spending Projection '!AX50/100*'Type of service'!G42</f>
        <v>4.6763429567383916</v>
      </c>
      <c r="BS58" s="332">
        <f>'Provincial spending Projection '!AX50/100*'Type of service'!K42</f>
        <v>1.6523078447142319</v>
      </c>
      <c r="BT58" s="332">
        <f>'Provincial spending Projection '!AX50/100*'Type of service'!O42</f>
        <v>1.6523078447142319</v>
      </c>
      <c r="BU58" s="332">
        <f>'Provincial spending Projection '!AX50/100*'Type of service'!S42</f>
        <v>2.1043543305322765</v>
      </c>
      <c r="BV58" s="332">
        <f>'Provincial spending Projection '!AX50/100*'Type of service'!W42</f>
        <v>0.46763429567383918</v>
      </c>
      <c r="BW58" s="332">
        <f>'Provincial spending Projection '!AX50/100*'Type of service'!AA42</f>
        <v>2.5719886262061156</v>
      </c>
      <c r="BX58" s="332">
        <f>'Provincial spending Projection '!AX50/100*'Type of service'!AE42</f>
        <v>2.9616838726009815</v>
      </c>
      <c r="BZ58" s="332">
        <f>'Provincial spending Projection '!BC50/100*'Type of service'!G42</f>
        <v>3.6858976179069485</v>
      </c>
      <c r="CA58" s="332">
        <f>'Provincial spending Projection '!BC50/100*'Type of service'!K42</f>
        <v>1.3023504916604554</v>
      </c>
      <c r="CB58" s="332">
        <f>'Provincial spending Projection '!BC50/100*'Type of service'!O42</f>
        <v>1.3023504916604554</v>
      </c>
      <c r="CC58" s="332">
        <f>'Provincial spending Projection '!BC50/100*'Type of service'!S42</f>
        <v>1.6586539280581269</v>
      </c>
      <c r="CD58" s="332">
        <f>'Provincial spending Projection '!BC50/100*'Type of service'!W42</f>
        <v>0.36858976179069486</v>
      </c>
      <c r="CE58" s="332">
        <f>'Provincial spending Projection '!BC50/100*'Type of service'!AA42</f>
        <v>2.0272436898488215</v>
      </c>
      <c r="CF58" s="332">
        <f>'Provincial spending Projection '!BC50/100*'Type of service'!AE42</f>
        <v>2.3344018246744009</v>
      </c>
      <c r="CH58" s="332">
        <f>'Provincial spending Projection '!BH50/100*'Type of service'!G42</f>
        <v>0.2098540076320233</v>
      </c>
      <c r="CI58" s="332">
        <f>'Provincial spending Projection '!BH50/100*'Type of service'!K42</f>
        <v>7.4148416029981581E-2</v>
      </c>
      <c r="CJ58" s="332">
        <f>'Provincial spending Projection '!BH50/100*'Type of service'!O42</f>
        <v>7.4148416029981581E-2</v>
      </c>
      <c r="CK58" s="332">
        <f>'Provincial spending Projection '!BH50/100*'Type of service'!S42</f>
        <v>9.4434303434410491E-2</v>
      </c>
      <c r="CL58" s="332">
        <f>'Provincial spending Projection '!BH50/100*'Type of service'!W42</f>
        <v>2.0985400763202329E-2</v>
      </c>
      <c r="CM58" s="332">
        <f>'Provincial spending Projection '!BH50/100*'Type of service'!AA42</f>
        <v>0.11541970419761281</v>
      </c>
      <c r="CN58" s="332">
        <f>'Provincial spending Projection '!BH50/100*'Type of service'!AE42</f>
        <v>0.13290753816694809</v>
      </c>
      <c r="CP58" s="333">
        <f t="shared" si="2"/>
        <v>99.999999999999986</v>
      </c>
    </row>
    <row r="59" spans="1:94" ht="18.75">
      <c r="A59" s="348">
        <f t="shared" si="3"/>
        <v>16</v>
      </c>
      <c r="B59" s="8">
        <f t="shared" si="4"/>
        <v>2031</v>
      </c>
      <c r="C59" s="328">
        <f>'Provincial spending Projection '!C51</f>
        <v>13292.979144162968</v>
      </c>
      <c r="D59" s="297">
        <f t="shared" si="1"/>
        <v>5.1703375794424273</v>
      </c>
      <c r="E59" s="329"/>
      <c r="F59" s="330">
        <f>'Provincial spending Projection '!J51/100*'Type of service'!G43</f>
        <v>0.39415394964975847</v>
      </c>
      <c r="G59" s="330">
        <f>'Provincial spending Projection '!J51/100*'Type of service'!K43</f>
        <v>0.13926772887624803</v>
      </c>
      <c r="H59" s="330">
        <f>'Provincial spending Projection '!J51/100*'Type of service'!O43</f>
        <v>0.13926772887624803</v>
      </c>
      <c r="I59" s="330">
        <f>'Provincial spending Projection '!J51/100*'Type of service'!S43</f>
        <v>0.17736927734239133</v>
      </c>
      <c r="J59" s="330">
        <f>'Provincial spending Projection '!J51/100*'Type of service'!W43</f>
        <v>3.9415394964975849E-2</v>
      </c>
      <c r="K59" s="330">
        <f>'Provincial spending Projection '!J51/100*'Type of service'!AA43</f>
        <v>0.21678467230736717</v>
      </c>
      <c r="L59" s="330">
        <f>'Provincial spending Projection '!J51/100*'Type of service'!AE43</f>
        <v>0.24963083477818038</v>
      </c>
      <c r="N59" s="331">
        <f>'Provincial spending Projection '!O51/100*'Type of service'!G43</f>
        <v>0.12818710409818507</v>
      </c>
      <c r="O59" s="331">
        <f>'Provincial spending Projection '!O51/100*'Type of service'!K43</f>
        <v>4.5292776781358721E-2</v>
      </c>
      <c r="P59" s="331">
        <f>'Provincial spending Projection '!O51/100*'Type of service'!O43</f>
        <v>4.5292776781358721E-2</v>
      </c>
      <c r="Q59" s="331">
        <f>'Provincial spending Projection '!O51/100*'Type of service'!S43</f>
        <v>5.7684196844183272E-2</v>
      </c>
      <c r="R59" s="331">
        <f>'Provincial spending Projection '!O51/100*'Type of service'!W43</f>
        <v>1.2818710409818506E-2</v>
      </c>
      <c r="S59" s="331">
        <f>'Provincial spending Projection '!O51/100*'Type of service'!AA43</f>
        <v>7.0502907254001781E-2</v>
      </c>
      <c r="T59" s="331">
        <f>'Provincial spending Projection '!O51/100*'Type of service'!AE43</f>
        <v>8.1185165928850528E-2</v>
      </c>
      <c r="V59" s="332">
        <f>'Provincial spending Projection '!T51/100*'Type of service'!G43</f>
        <v>0.72337659382817732</v>
      </c>
      <c r="W59" s="332">
        <f>'Provincial spending Projection '!T51/100*'Type of service'!K43</f>
        <v>0.2555930631526227</v>
      </c>
      <c r="X59" s="332">
        <f>'Provincial spending Projection '!T51/100*'Type of service'!O43</f>
        <v>0.2555930631526227</v>
      </c>
      <c r="Y59" s="332">
        <f>'Provincial spending Projection '!T51/100*'Type of service'!S43</f>
        <v>0.32551946722267977</v>
      </c>
      <c r="Z59" s="332">
        <f>'Provincial spending Projection '!T51/100*'Type of service'!W43</f>
        <v>7.2337659382817734E-2</v>
      </c>
      <c r="AA59" s="332">
        <f>'Provincial spending Projection '!T51/100*'Type of service'!AA43</f>
        <v>0.39785712660549755</v>
      </c>
      <c r="AB59" s="332">
        <f>'Provincial spending Projection '!T51/100*'Type of service'!AE43</f>
        <v>0.45813850942451229</v>
      </c>
      <c r="AD59" s="332">
        <f>'Provincial spending Projection '!Y51/100*'Type of service'!G43</f>
        <v>0.5598210767601578</v>
      </c>
      <c r="AE59" s="332">
        <f>'Provincial spending Projection '!Y51/100*'Type of service'!K43</f>
        <v>0.19780344712192241</v>
      </c>
      <c r="AF59" s="332">
        <f>'Provincial spending Projection '!Y51/100*'Type of service'!O43</f>
        <v>0.19780344712192241</v>
      </c>
      <c r="AG59" s="332">
        <f>'Provincial spending Projection '!Y51/100*'Type of service'!S43</f>
        <v>0.25191948454207097</v>
      </c>
      <c r="AH59" s="332">
        <f>'Provincial spending Projection '!Y51/100*'Type of service'!W43</f>
        <v>5.5982107676015774E-2</v>
      </c>
      <c r="AI59" s="332">
        <f>'Provincial spending Projection '!Y51/100*'Type of service'!AA43</f>
        <v>0.30790159221808677</v>
      </c>
      <c r="AJ59" s="332">
        <f>'Provincial spending Projection '!Y51/100*'Type of service'!AE43</f>
        <v>0.35455334861476656</v>
      </c>
      <c r="AL59" s="332">
        <f>'Provincial spending Projection '!AD51/100*'Type of service'!G43</f>
        <v>5.904236892495808</v>
      </c>
      <c r="AM59" s="332">
        <f>'Provincial spending Projection '!AD51/100*'Type of service'!K43</f>
        <v>2.0861637020151855</v>
      </c>
      <c r="AN59" s="332">
        <f>'Provincial spending Projection '!AD51/100*'Type of service'!O43</f>
        <v>2.0861637020151855</v>
      </c>
      <c r="AO59" s="332">
        <f>'Provincial spending Projection '!AD51/100*'Type of service'!S43</f>
        <v>2.6569066016231138</v>
      </c>
      <c r="AP59" s="332">
        <f>'Provincial spending Projection '!AD51/100*'Type of service'!W43</f>
        <v>0.59042368924958077</v>
      </c>
      <c r="AQ59" s="332">
        <f>'Provincial spending Projection '!AD51/100*'Type of service'!AA43</f>
        <v>3.2473302908726942</v>
      </c>
      <c r="AR59" s="332">
        <f>'Provincial spending Projection '!AD51/100*'Type of service'!AE43</f>
        <v>3.7393500319140118</v>
      </c>
      <c r="AT59" s="332">
        <f>'Provincial spending Projection '!AI51/100*'Type of service'!G43</f>
        <v>10.519970267315518</v>
      </c>
      <c r="AU59" s="332">
        <f>'Provincial spending Projection '!AI51/100*'Type of service'!K43</f>
        <v>3.7170561611181498</v>
      </c>
      <c r="AV59" s="332">
        <f>'Provincial spending Projection '!AI51/100*'Type of service'!O43</f>
        <v>3.7170561611181498</v>
      </c>
      <c r="AW59" s="332">
        <f>'Provincial spending Projection '!AI51/100*'Type of service'!S43</f>
        <v>4.7339866202919829</v>
      </c>
      <c r="AX59" s="332">
        <f>'Provincial spending Projection '!AI51/100*'Type of service'!W43</f>
        <v>1.0519970267315517</v>
      </c>
      <c r="AY59" s="332">
        <f>'Provincial spending Projection '!AI51/100*'Type of service'!AA43</f>
        <v>5.7859836470235351</v>
      </c>
      <c r="AZ59" s="332">
        <f>'Provincial spending Projection '!AI51/100*'Type of service'!AE43</f>
        <v>6.6626478359664949</v>
      </c>
      <c r="BB59" s="332">
        <f>'Provincial spending Projection '!AN51/100*'Type of service'!G43</f>
        <v>1.2286771480475647</v>
      </c>
      <c r="BC59" s="332">
        <f>'Provincial spending Projection '!AN51/100*'Type of service'!K43</f>
        <v>0.43413259231013951</v>
      </c>
      <c r="BD59" s="332">
        <f>'Provincial spending Projection '!AN51/100*'Type of service'!O43</f>
        <v>0.43413259231013951</v>
      </c>
      <c r="BE59" s="332">
        <f>'Provincial spending Projection '!AN51/100*'Type of service'!S43</f>
        <v>0.55290471662140406</v>
      </c>
      <c r="BF59" s="332">
        <f>'Provincial spending Projection '!AN51/100*'Type of service'!W43</f>
        <v>0.12286771480475646</v>
      </c>
      <c r="BG59" s="332">
        <f>'Provincial spending Projection '!AN51/100*'Type of service'!AA43</f>
        <v>0.6757724314261605</v>
      </c>
      <c r="BH59" s="332">
        <f>'Provincial spending Projection '!AN51/100*'Type of service'!AE43</f>
        <v>0.77816219376345752</v>
      </c>
      <c r="BJ59" s="332">
        <f>'Provincial spending Projection '!AS51/100*'Type of service'!G43</f>
        <v>0.9947973209632609</v>
      </c>
      <c r="BK59" s="332">
        <f>'Provincial spending Projection '!AS51/100*'Type of service'!K43</f>
        <v>0.35149505340701886</v>
      </c>
      <c r="BL59" s="332">
        <f>'Provincial spending Projection '!AS51/100*'Type of service'!O43</f>
        <v>0.35149505340701886</v>
      </c>
      <c r="BM59" s="332">
        <f>'Provincial spending Projection '!AS51/100*'Type of service'!S43</f>
        <v>0.4476587944334674</v>
      </c>
      <c r="BN59" s="332">
        <f>'Provincial spending Projection '!AS51/100*'Type of service'!W43</f>
        <v>9.9479732096326087E-2</v>
      </c>
      <c r="BO59" s="332">
        <f>'Provincial spending Projection '!AS51/100*'Type of service'!AA43</f>
        <v>0.54713852652979345</v>
      </c>
      <c r="BP59" s="332">
        <f>'Provincial spending Projection '!AS51/100*'Type of service'!AE43</f>
        <v>0.63003830327673183</v>
      </c>
      <c r="BR59" s="332">
        <f>'Provincial spending Projection '!AX51/100*'Type of service'!G43</f>
        <v>4.715614551228767</v>
      </c>
      <c r="BS59" s="332">
        <f>'Provincial spending Projection '!AX51/100*'Type of service'!K43</f>
        <v>1.6661838081008313</v>
      </c>
      <c r="BT59" s="332">
        <f>'Provincial spending Projection '!AX51/100*'Type of service'!O43</f>
        <v>1.6661838081008313</v>
      </c>
      <c r="BU59" s="332">
        <f>'Provincial spending Projection '!AX51/100*'Type of service'!S43</f>
        <v>2.1220265480529452</v>
      </c>
      <c r="BV59" s="332">
        <f>'Provincial spending Projection '!AX51/100*'Type of service'!W43</f>
        <v>0.47156145512287673</v>
      </c>
      <c r="BW59" s="332">
        <f>'Provincial spending Projection '!AX51/100*'Type of service'!AA43</f>
        <v>2.5935880031758218</v>
      </c>
      <c r="BX59" s="332">
        <f>'Provincial spending Projection '!AX51/100*'Type of service'!AE43</f>
        <v>2.9865558824448861</v>
      </c>
      <c r="BZ59" s="332">
        <f>'Provincial spending Projection '!BC51/100*'Type of service'!G43</f>
        <v>3.6917138023671261</v>
      </c>
      <c r="CA59" s="332">
        <f>'Provincial spending Projection '!BC51/100*'Type of service'!K43</f>
        <v>1.3044055435030513</v>
      </c>
      <c r="CB59" s="332">
        <f>'Provincial spending Projection '!BC51/100*'Type of service'!O43</f>
        <v>1.3044055435030513</v>
      </c>
      <c r="CC59" s="332">
        <f>'Provincial spending Projection '!BC51/100*'Type of service'!S43</f>
        <v>1.6612712110652066</v>
      </c>
      <c r="CD59" s="332">
        <f>'Provincial spending Projection '!BC51/100*'Type of service'!W43</f>
        <v>0.36917138023671259</v>
      </c>
      <c r="CE59" s="332">
        <f>'Provincial spending Projection '!BC51/100*'Type of service'!AA43</f>
        <v>2.0304425913019193</v>
      </c>
      <c r="CF59" s="332">
        <f>'Provincial spending Projection '!BC51/100*'Type of service'!AE43</f>
        <v>2.3380854081658464</v>
      </c>
      <c r="CH59" s="332">
        <f>'Provincial spending Projection '!BH51/100*'Type of service'!G43</f>
        <v>0.20921873510613653</v>
      </c>
      <c r="CI59" s="332">
        <f>'Provincial spending Projection '!BH51/100*'Type of service'!K43</f>
        <v>7.3923953070834922E-2</v>
      </c>
      <c r="CJ59" s="332">
        <f>'Provincial spending Projection '!BH51/100*'Type of service'!O43</f>
        <v>7.3923953070834922E-2</v>
      </c>
      <c r="CK59" s="332">
        <f>'Provincial spending Projection '!BH51/100*'Type of service'!S43</f>
        <v>9.4148430797761445E-2</v>
      </c>
      <c r="CL59" s="332">
        <f>'Provincial spending Projection '!BH51/100*'Type of service'!W43</f>
        <v>2.0921873510613656E-2</v>
      </c>
      <c r="CM59" s="332">
        <f>'Provincial spending Projection '!BH51/100*'Type of service'!AA43</f>
        <v>0.1150703043083751</v>
      </c>
      <c r="CN59" s="332">
        <f>'Provincial spending Projection '!BH51/100*'Type of service'!AE43</f>
        <v>0.13250519890055315</v>
      </c>
      <c r="CP59" s="333">
        <f t="shared" si="2"/>
        <v>99.999999999999986</v>
      </c>
    </row>
    <row r="60" spans="1:94" ht="18.75">
      <c r="A60" s="348">
        <f t="shared" si="3"/>
        <v>17</v>
      </c>
      <c r="B60" s="8">
        <f t="shared" si="4"/>
        <v>2032</v>
      </c>
      <c r="C60" s="328">
        <f>'Provincial spending Projection '!C52</f>
        <v>13962.260696999108</v>
      </c>
      <c r="D60" s="297">
        <f t="shared" si="1"/>
        <v>5.034849942798763</v>
      </c>
      <c r="E60" s="329"/>
      <c r="F60" s="330">
        <f>'Provincial spending Projection '!J52/100*'Type of service'!G44</f>
        <v>0.38802875068231346</v>
      </c>
      <c r="G60" s="330">
        <f>'Provincial spending Projection '!J52/100*'Type of service'!K44</f>
        <v>0.13710349190775079</v>
      </c>
      <c r="H60" s="330">
        <f>'Provincial spending Projection '!J52/100*'Type of service'!O44</f>
        <v>0.13710349190775079</v>
      </c>
      <c r="I60" s="330">
        <f>'Provincial spending Projection '!J52/100*'Type of service'!S44</f>
        <v>0.17461293780704107</v>
      </c>
      <c r="J60" s="330">
        <f>'Provincial spending Projection '!J52/100*'Type of service'!W44</f>
        <v>3.8802875068231345E-2</v>
      </c>
      <c r="K60" s="330">
        <f>'Provincial spending Projection '!J52/100*'Type of service'!AA44</f>
        <v>0.21341581287527239</v>
      </c>
      <c r="L60" s="330">
        <f>'Provincial spending Projection '!J52/100*'Type of service'!AE44</f>
        <v>0.24575154209879851</v>
      </c>
      <c r="N60" s="331">
        <f>'Provincial spending Projection '!O52/100*'Type of service'!G44</f>
        <v>0.12804751519274915</v>
      </c>
      <c r="O60" s="331">
        <f>'Provincial spending Projection '!O52/100*'Type of service'!K44</f>
        <v>4.5243455368104708E-2</v>
      </c>
      <c r="P60" s="331">
        <f>'Provincial spending Projection '!O52/100*'Type of service'!O44</f>
        <v>4.5243455368104708E-2</v>
      </c>
      <c r="Q60" s="331">
        <f>'Provincial spending Projection '!O52/100*'Type of service'!S44</f>
        <v>5.7621381836737123E-2</v>
      </c>
      <c r="R60" s="331">
        <f>'Provincial spending Projection '!O52/100*'Type of service'!W44</f>
        <v>1.2804751519274916E-2</v>
      </c>
      <c r="S60" s="331">
        <f>'Provincial spending Projection '!O52/100*'Type of service'!AA44</f>
        <v>7.0426133356012041E-2</v>
      </c>
      <c r="T60" s="331">
        <f>'Provincial spending Projection '!O52/100*'Type of service'!AE44</f>
        <v>8.1096759622074466E-2</v>
      </c>
      <c r="V60" s="332">
        <f>'Provincial spending Projection '!T52/100*'Type of service'!G44</f>
        <v>0.71650063039255663</v>
      </c>
      <c r="W60" s="332">
        <f>'Provincial spending Projection '!T52/100*'Type of service'!K44</f>
        <v>0.25316355607203672</v>
      </c>
      <c r="X60" s="332">
        <f>'Provincial spending Projection '!T52/100*'Type of service'!O44</f>
        <v>0.25316355607203672</v>
      </c>
      <c r="Y60" s="332">
        <f>'Provincial spending Projection '!T52/100*'Type of service'!S44</f>
        <v>0.32242528367665052</v>
      </c>
      <c r="Z60" s="332">
        <f>'Provincial spending Projection '!T52/100*'Type of service'!W44</f>
        <v>7.1650063039255668E-2</v>
      </c>
      <c r="AA60" s="332">
        <f>'Provincial spending Projection '!T52/100*'Type of service'!AA44</f>
        <v>0.39407534671590616</v>
      </c>
      <c r="AB60" s="332">
        <f>'Provincial spending Projection '!T52/100*'Type of service'!AE44</f>
        <v>0.45378373258195254</v>
      </c>
      <c r="AD60" s="332">
        <f>'Provincial spending Projection '!Y52/100*'Type of service'!G44</f>
        <v>0.55450756689678515</v>
      </c>
      <c r="AE60" s="332">
        <f>'Provincial spending Projection '!Y52/100*'Type of service'!K44</f>
        <v>0.19592600697019744</v>
      </c>
      <c r="AF60" s="332">
        <f>'Provincial spending Projection '!Y52/100*'Type of service'!O44</f>
        <v>0.19592600697019744</v>
      </c>
      <c r="AG60" s="332">
        <f>'Provincial spending Projection '!Y52/100*'Type of service'!S44</f>
        <v>0.24952840510355329</v>
      </c>
      <c r="AH60" s="332">
        <f>'Provincial spending Projection '!Y52/100*'Type of service'!W44</f>
        <v>5.5450756689678513E-2</v>
      </c>
      <c r="AI60" s="332">
        <f>'Provincial spending Projection '!Y52/100*'Type of service'!AA44</f>
        <v>0.30497916179323181</v>
      </c>
      <c r="AJ60" s="332">
        <f>'Provincial spending Projection '!Y52/100*'Type of service'!AE44</f>
        <v>0.35118812570129726</v>
      </c>
      <c r="AL60" s="332">
        <f>'Provincial spending Projection '!AD52/100*'Type of service'!G44</f>
        <v>5.8848364234472674</v>
      </c>
      <c r="AM60" s="332">
        <f>'Provincial spending Projection '!AD52/100*'Type of service'!K44</f>
        <v>2.0793088696180346</v>
      </c>
      <c r="AN60" s="332">
        <f>'Provincial spending Projection '!AD52/100*'Type of service'!O44</f>
        <v>2.0793088696180346</v>
      </c>
      <c r="AO60" s="332">
        <f>'Provincial spending Projection '!AD52/100*'Type of service'!S44</f>
        <v>2.6481763905512703</v>
      </c>
      <c r="AP60" s="332">
        <f>'Provincial spending Projection '!AD52/100*'Type of service'!W44</f>
        <v>0.58848364234472672</v>
      </c>
      <c r="AQ60" s="332">
        <f>'Provincial spending Projection '!AD52/100*'Type of service'!AA44</f>
        <v>3.2366600328959971</v>
      </c>
      <c r="AR60" s="332">
        <f>'Provincial spending Projection '!AD52/100*'Type of service'!AE44</f>
        <v>3.7270630681832695</v>
      </c>
      <c r="AT60" s="332">
        <f>'Provincial spending Projection '!AI52/100*'Type of service'!G44</f>
        <v>10.512725677434831</v>
      </c>
      <c r="AU60" s="332">
        <f>'Provincial spending Projection '!AI52/100*'Type of service'!K44</f>
        <v>3.7144964060269743</v>
      </c>
      <c r="AV60" s="332">
        <f>'Provincial spending Projection '!AI52/100*'Type of service'!O44</f>
        <v>3.7144964060269743</v>
      </c>
      <c r="AW60" s="332">
        <f>'Provincial spending Projection '!AI52/100*'Type of service'!S44</f>
        <v>4.7307265548456741</v>
      </c>
      <c r="AX60" s="332">
        <f>'Provincial spending Projection '!AI52/100*'Type of service'!W44</f>
        <v>1.0512725677434831</v>
      </c>
      <c r="AY60" s="332">
        <f>'Provincial spending Projection '!AI52/100*'Type of service'!AA44</f>
        <v>5.7819991225891574</v>
      </c>
      <c r="AZ60" s="332">
        <f>'Provincial spending Projection '!AI52/100*'Type of service'!AE44</f>
        <v>6.6580595957087265</v>
      </c>
      <c r="BB60" s="332">
        <f>'Provincial spending Projection '!AN52/100*'Type of service'!G44</f>
        <v>1.2307312953783833</v>
      </c>
      <c r="BC60" s="332">
        <f>'Provincial spending Projection '!AN52/100*'Type of service'!K44</f>
        <v>0.43485839103369545</v>
      </c>
      <c r="BD60" s="332">
        <f>'Provincial spending Projection '!AN52/100*'Type of service'!O44</f>
        <v>0.43485839103369545</v>
      </c>
      <c r="BE60" s="332">
        <f>'Provincial spending Projection '!AN52/100*'Type of service'!S44</f>
        <v>0.55382908292027244</v>
      </c>
      <c r="BF60" s="332">
        <f>'Provincial spending Projection '!AN52/100*'Type of service'!W44</f>
        <v>0.12307312953783833</v>
      </c>
      <c r="BG60" s="332">
        <f>'Provincial spending Projection '!AN52/100*'Type of service'!AA44</f>
        <v>0.67690221245811077</v>
      </c>
      <c r="BH60" s="332">
        <f>'Provincial spending Projection '!AN52/100*'Type of service'!AE44</f>
        <v>0.7794631537396427</v>
      </c>
      <c r="BJ60" s="332">
        <f>'Provincial spending Projection '!AS52/100*'Type of service'!G44</f>
        <v>0.99306107447018077</v>
      </c>
      <c r="BK60" s="332">
        <f>'Provincial spending Projection '!AS52/100*'Type of service'!K44</f>
        <v>0.35088157964613059</v>
      </c>
      <c r="BL60" s="332">
        <f>'Provincial spending Projection '!AS52/100*'Type of service'!O44</f>
        <v>0.35088157964613059</v>
      </c>
      <c r="BM60" s="332">
        <f>'Provincial spending Projection '!AS52/100*'Type of service'!S44</f>
        <v>0.44687748351158135</v>
      </c>
      <c r="BN60" s="332">
        <f>'Provincial spending Projection '!AS52/100*'Type of service'!W44</f>
        <v>9.930610744701808E-2</v>
      </c>
      <c r="BO60" s="332">
        <f>'Provincial spending Projection '!AS52/100*'Type of service'!AA44</f>
        <v>0.54618359095859947</v>
      </c>
      <c r="BP60" s="332">
        <f>'Provincial spending Projection '!AS52/100*'Type of service'!AE44</f>
        <v>0.62893868049778112</v>
      </c>
      <c r="BR60" s="332">
        <f>'Provincial spending Projection '!AX52/100*'Type of service'!G44</f>
        <v>4.7553994565924436</v>
      </c>
      <c r="BS60" s="332">
        <f>'Provincial spending Projection '!AX52/100*'Type of service'!K44</f>
        <v>1.6802411413293303</v>
      </c>
      <c r="BT60" s="332">
        <f>'Provincial spending Projection '!AX52/100*'Type of service'!O44</f>
        <v>1.6802411413293303</v>
      </c>
      <c r="BU60" s="332">
        <f>'Provincial spending Projection '!AX52/100*'Type of service'!S44</f>
        <v>2.1399297554665999</v>
      </c>
      <c r="BV60" s="332">
        <f>'Provincial spending Projection '!AX52/100*'Type of service'!W44</f>
        <v>0.4755399456592444</v>
      </c>
      <c r="BW60" s="332">
        <f>'Provincial spending Projection '!AX52/100*'Type of service'!AA44</f>
        <v>2.6154697011258441</v>
      </c>
      <c r="BX60" s="332">
        <f>'Provincial spending Projection '!AX52/100*'Type of service'!AE44</f>
        <v>3.0117529891752146</v>
      </c>
      <c r="BZ60" s="332">
        <f>'Provincial spending Projection '!BC52/100*'Type of service'!G44</f>
        <v>3.6974704951793607</v>
      </c>
      <c r="CA60" s="332">
        <f>'Provincial spending Projection '!BC52/100*'Type of service'!K44</f>
        <v>1.3064395749633742</v>
      </c>
      <c r="CB60" s="332">
        <f>'Provincial spending Projection '!BC52/100*'Type of service'!O44</f>
        <v>1.3064395749633742</v>
      </c>
      <c r="CC60" s="332">
        <f>'Provincial spending Projection '!BC52/100*'Type of service'!S44</f>
        <v>1.6638617228307122</v>
      </c>
      <c r="CD60" s="332">
        <f>'Provincial spending Projection '!BC52/100*'Type of service'!W44</f>
        <v>0.36974704951793608</v>
      </c>
      <c r="CE60" s="332">
        <f>'Provincial spending Projection '!BC52/100*'Type of service'!AA44</f>
        <v>2.0336087723486482</v>
      </c>
      <c r="CF60" s="332">
        <f>'Provincial spending Projection '!BC52/100*'Type of service'!AE44</f>
        <v>2.3417313136135949</v>
      </c>
      <c r="CH60" s="332">
        <f>'Provincial spending Projection '!BH52/100*'Type of service'!G44</f>
        <v>0.2084585561935936</v>
      </c>
      <c r="CI60" s="332">
        <f>'Provincial spending Projection '!BH52/100*'Type of service'!K44</f>
        <v>7.3655356521736409E-2</v>
      </c>
      <c r="CJ60" s="332">
        <f>'Provincial spending Projection '!BH52/100*'Type of service'!O44</f>
        <v>7.3655356521736409E-2</v>
      </c>
      <c r="CK60" s="332">
        <f>'Provincial spending Projection '!BH52/100*'Type of service'!S44</f>
        <v>9.3806350287117118E-2</v>
      </c>
      <c r="CL60" s="332">
        <f>'Provincial spending Projection '!BH52/100*'Type of service'!W44</f>
        <v>2.0845855619359359E-2</v>
      </c>
      <c r="CM60" s="332">
        <f>'Provincial spending Projection '!BH52/100*'Type of service'!AA44</f>
        <v>0.11465220590647647</v>
      </c>
      <c r="CN60" s="332">
        <f>'Provincial spending Projection '!BH52/100*'Type of service'!AE44</f>
        <v>0.13202375225594259</v>
      </c>
      <c r="CP60" s="333">
        <f t="shared" si="2"/>
        <v>100.00000000000006</v>
      </c>
    </row>
    <row r="61" spans="1:94" ht="18.75">
      <c r="A61" s="348">
        <f t="shared" si="3"/>
        <v>18</v>
      </c>
      <c r="B61" s="8">
        <f t="shared" si="4"/>
        <v>2033</v>
      </c>
      <c r="C61" s="328">
        <f>'Provincial spending Projection '!C53</f>
        <v>14646.845590941457</v>
      </c>
      <c r="D61" s="297">
        <f t="shared" si="1"/>
        <v>4.9031092370985849</v>
      </c>
      <c r="E61" s="329"/>
      <c r="F61" s="330">
        <f>'Provincial spending Projection '!J53/100*'Type of service'!G45</f>
        <v>0.38202201287977677</v>
      </c>
      <c r="G61" s="330">
        <f>'Provincial spending Projection '!J53/100*'Type of service'!K45</f>
        <v>0.13498111121752115</v>
      </c>
      <c r="H61" s="330">
        <f>'Provincial spending Projection '!J53/100*'Type of service'!O45</f>
        <v>0.13498111121752115</v>
      </c>
      <c r="I61" s="330">
        <f>'Provincial spending Projection '!J53/100*'Type of service'!S45</f>
        <v>0.17190990579589954</v>
      </c>
      <c r="J61" s="330">
        <f>'Provincial spending Projection '!J53/100*'Type of service'!W45</f>
        <v>3.8202201287977681E-2</v>
      </c>
      <c r="K61" s="330">
        <f>'Provincial spending Projection '!J53/100*'Type of service'!AA45</f>
        <v>0.21011210708387723</v>
      </c>
      <c r="L61" s="330">
        <f>'Provincial spending Projection '!J53/100*'Type of service'!AE45</f>
        <v>0.24194727482385864</v>
      </c>
      <c r="N61" s="331">
        <f>'Provincial spending Projection '!O53/100*'Type of service'!G45</f>
        <v>0.12799258001659175</v>
      </c>
      <c r="O61" s="331">
        <f>'Provincial spending Projection '!O53/100*'Type of service'!K45</f>
        <v>4.5224044939195754E-2</v>
      </c>
      <c r="P61" s="331">
        <f>'Provincial spending Projection '!O53/100*'Type of service'!O45</f>
        <v>4.5224044939195754E-2</v>
      </c>
      <c r="Q61" s="331">
        <f>'Provincial spending Projection '!O53/100*'Type of service'!S45</f>
        <v>5.7596661007466285E-2</v>
      </c>
      <c r="R61" s="331">
        <f>'Provincial spending Projection '!O53/100*'Type of service'!W45</f>
        <v>1.2799258001659175E-2</v>
      </c>
      <c r="S61" s="331">
        <f>'Provincial spending Projection '!O53/100*'Type of service'!AA45</f>
        <v>7.0395919009125466E-2</v>
      </c>
      <c r="T61" s="331">
        <f>'Provincial spending Projection '!O53/100*'Type of service'!AE45</f>
        <v>8.106196734384144E-2</v>
      </c>
      <c r="V61" s="332">
        <f>'Provincial spending Projection '!T53/100*'Type of service'!G45</f>
        <v>0.70955254822817393</v>
      </c>
      <c r="W61" s="332">
        <f>'Provincial spending Projection '!T53/100*'Type of service'!K45</f>
        <v>0.2507085670406215</v>
      </c>
      <c r="X61" s="332">
        <f>'Provincial spending Projection '!T53/100*'Type of service'!O45</f>
        <v>0.2507085670406215</v>
      </c>
      <c r="Y61" s="332">
        <f>'Provincial spending Projection '!T53/100*'Type of service'!S45</f>
        <v>0.31929864670267827</v>
      </c>
      <c r="Z61" s="332">
        <f>'Provincial spending Projection '!T53/100*'Type of service'!W45</f>
        <v>7.0955254822817393E-2</v>
      </c>
      <c r="AA61" s="332">
        <f>'Provincial spending Projection '!T53/100*'Type of service'!AA45</f>
        <v>0.39025390152549566</v>
      </c>
      <c r="AB61" s="332">
        <f>'Provincial spending Projection '!T53/100*'Type of service'!AE45</f>
        <v>0.44938328054451016</v>
      </c>
      <c r="AD61" s="332">
        <f>'Provincial spending Projection '!Y53/100*'Type of service'!G45</f>
        <v>0.54924062786641792</v>
      </c>
      <c r="AE61" s="332">
        <f>'Provincial spending Projection '!Y53/100*'Type of service'!K45</f>
        <v>0.19406502184613433</v>
      </c>
      <c r="AF61" s="332">
        <f>'Provincial spending Projection '!Y53/100*'Type of service'!O45</f>
        <v>0.19406502184613433</v>
      </c>
      <c r="AG61" s="332">
        <f>'Provincial spending Projection '!Y53/100*'Type of service'!S45</f>
        <v>0.24715828253988806</v>
      </c>
      <c r="AH61" s="332">
        <f>'Provincial spending Projection '!Y53/100*'Type of service'!W45</f>
        <v>5.4924062786641789E-2</v>
      </c>
      <c r="AI61" s="332">
        <f>'Provincial spending Projection '!Y53/100*'Type of service'!AA45</f>
        <v>0.30208234532652983</v>
      </c>
      <c r="AJ61" s="332">
        <f>'Provincial spending Projection '!Y53/100*'Type of service'!AE45</f>
        <v>0.34785239764873133</v>
      </c>
      <c r="AL61" s="332">
        <f>'Provincial spending Projection '!AD53/100*'Type of service'!G45</f>
        <v>5.8655263369088813</v>
      </c>
      <c r="AM61" s="332">
        <f>'Provincial spending Projection '!AD53/100*'Type of service'!K45</f>
        <v>2.0724859723744715</v>
      </c>
      <c r="AN61" s="332">
        <f>'Provincial spending Projection '!AD53/100*'Type of service'!O45</f>
        <v>2.0724859723744715</v>
      </c>
      <c r="AO61" s="332">
        <f>'Provincial spending Projection '!AD53/100*'Type of service'!S45</f>
        <v>2.6394868516089964</v>
      </c>
      <c r="AP61" s="332">
        <f>'Provincial spending Projection '!AD53/100*'Type of service'!W45</f>
        <v>0.58655263369088817</v>
      </c>
      <c r="AQ61" s="332">
        <f>'Provincial spending Projection '!AD53/100*'Type of service'!AA45</f>
        <v>3.2260394852998848</v>
      </c>
      <c r="AR61" s="332">
        <f>'Provincial spending Projection '!AD53/100*'Type of service'!AE45</f>
        <v>3.714833346708958</v>
      </c>
      <c r="AT61" s="332">
        <f>'Provincial spending Projection '!AI53/100*'Type of service'!G45</f>
        <v>10.504816120602106</v>
      </c>
      <c r="AU61" s="332">
        <f>'Provincial spending Projection '!AI53/100*'Type of service'!K45</f>
        <v>3.7117016959460782</v>
      </c>
      <c r="AV61" s="332">
        <f>'Provincial spending Projection '!AI53/100*'Type of service'!O45</f>
        <v>3.7117016959460782</v>
      </c>
      <c r="AW61" s="332">
        <f>'Provincial spending Projection '!AI53/100*'Type of service'!S45</f>
        <v>4.727167254270948</v>
      </c>
      <c r="AX61" s="332">
        <f>'Provincial spending Projection '!AI53/100*'Type of service'!W45</f>
        <v>1.0504816120602107</v>
      </c>
      <c r="AY61" s="332">
        <f>'Provincial spending Projection '!AI53/100*'Type of service'!AA45</f>
        <v>5.7776488663311589</v>
      </c>
      <c r="AZ61" s="332">
        <f>'Provincial spending Projection '!AI53/100*'Type of service'!AE45</f>
        <v>6.6530502097146673</v>
      </c>
      <c r="BB61" s="332">
        <f>'Provincial spending Projection '!AN53/100*'Type of service'!G45</f>
        <v>1.2328468313143741</v>
      </c>
      <c r="BC61" s="332">
        <f>'Provincial spending Projection '!AN53/100*'Type of service'!K45</f>
        <v>0.43560588039774556</v>
      </c>
      <c r="BD61" s="332">
        <f>'Provincial spending Projection '!AN53/100*'Type of service'!O45</f>
        <v>0.43560588039774556</v>
      </c>
      <c r="BE61" s="332">
        <f>'Provincial spending Projection '!AN53/100*'Type of service'!S45</f>
        <v>0.55478107409146826</v>
      </c>
      <c r="BF61" s="332">
        <f>'Provincial spending Projection '!AN53/100*'Type of service'!W45</f>
        <v>0.12328468313143741</v>
      </c>
      <c r="BG61" s="332">
        <f>'Provincial spending Projection '!AN53/100*'Type of service'!AA45</f>
        <v>0.67806575722290574</v>
      </c>
      <c r="BH61" s="332">
        <f>'Provincial spending Projection '!AN53/100*'Type of service'!AE45</f>
        <v>0.78080299316577018</v>
      </c>
      <c r="BJ61" s="332">
        <f>'Provincial spending Projection '!AS53/100*'Type of service'!G45</f>
        <v>0.99134742230326101</v>
      </c>
      <c r="BK61" s="332">
        <f>'Provincial spending Projection '!AS53/100*'Type of service'!K45</f>
        <v>0.35027608921381892</v>
      </c>
      <c r="BL61" s="332">
        <f>'Provincial spending Projection '!AS53/100*'Type of service'!O45</f>
        <v>0.35027608921381892</v>
      </c>
      <c r="BM61" s="332">
        <f>'Provincial spending Projection '!AS53/100*'Type of service'!S45</f>
        <v>0.44610634003646749</v>
      </c>
      <c r="BN61" s="332">
        <f>'Provincial spending Projection '!AS53/100*'Type of service'!W45</f>
        <v>9.9134742230326103E-2</v>
      </c>
      <c r="BO61" s="332">
        <f>'Provincial spending Projection '!AS53/100*'Type of service'!AA45</f>
        <v>0.54524108226679358</v>
      </c>
      <c r="BP61" s="332">
        <f>'Provincial spending Projection '!AS53/100*'Type of service'!AE45</f>
        <v>0.62785336745873199</v>
      </c>
      <c r="BR61" s="332">
        <f>'Provincial spending Projection '!AX53/100*'Type of service'!G45</f>
        <v>4.7956012086767181</v>
      </c>
      <c r="BS61" s="332">
        <f>'Provincial spending Projection '!AX53/100*'Type of service'!K45</f>
        <v>1.6944457603991072</v>
      </c>
      <c r="BT61" s="332">
        <f>'Provincial spending Projection '!AX53/100*'Type of service'!O45</f>
        <v>1.6944457603991072</v>
      </c>
      <c r="BU61" s="332">
        <f>'Provincial spending Projection '!AX53/100*'Type of service'!S45</f>
        <v>2.1580205439045232</v>
      </c>
      <c r="BV61" s="332">
        <f>'Provincial spending Projection '!AX53/100*'Type of service'!W45</f>
        <v>0.4795601208676718</v>
      </c>
      <c r="BW61" s="332">
        <f>'Provincial spending Projection '!AX53/100*'Type of service'!AA45</f>
        <v>2.6375806647721949</v>
      </c>
      <c r="BX61" s="332">
        <f>'Provincial spending Projection '!AX53/100*'Type of service'!AE45</f>
        <v>3.0372140988285881</v>
      </c>
      <c r="BZ61" s="332">
        <f>'Provincial spending Projection '!BC53/100*'Type of service'!G45</f>
        <v>3.7030967630924803</v>
      </c>
      <c r="CA61" s="332">
        <f>'Provincial spending Projection '!BC53/100*'Type of service'!K45</f>
        <v>1.3084275229593432</v>
      </c>
      <c r="CB61" s="332">
        <f>'Provincial spending Projection '!BC53/100*'Type of service'!O45</f>
        <v>1.3084275229593432</v>
      </c>
      <c r="CC61" s="332">
        <f>'Provincial spending Projection '!BC53/100*'Type of service'!S45</f>
        <v>1.6663935433916162</v>
      </c>
      <c r="CD61" s="332">
        <f>'Provincial spending Projection '!BC53/100*'Type of service'!W45</f>
        <v>0.37030967630924805</v>
      </c>
      <c r="CE61" s="332">
        <f>'Provincial spending Projection '!BC53/100*'Type of service'!AA45</f>
        <v>2.0367032197008643</v>
      </c>
      <c r="CF61" s="332">
        <f>'Provincial spending Projection '!BC53/100*'Type of service'!AE45</f>
        <v>2.3452946166252375</v>
      </c>
      <c r="CH61" s="332">
        <f>'Provincial spending Projection '!BH53/100*'Type of service'!G45</f>
        <v>0.20772498997168007</v>
      </c>
      <c r="CI61" s="332">
        <f>'Provincial spending Projection '!BH53/100*'Type of service'!K45</f>
        <v>7.339616312332696E-2</v>
      </c>
      <c r="CJ61" s="332">
        <f>'Provincial spending Projection '!BH53/100*'Type of service'!O45</f>
        <v>7.339616312332696E-2</v>
      </c>
      <c r="CK61" s="332">
        <f>'Provincial spending Projection '!BH53/100*'Type of service'!S45</f>
        <v>9.3476245487256027E-2</v>
      </c>
      <c r="CL61" s="332">
        <f>'Provincial spending Projection '!BH53/100*'Type of service'!W45</f>
        <v>2.0772498997168008E-2</v>
      </c>
      <c r="CM61" s="332">
        <f>'Provincial spending Projection '!BH53/100*'Type of service'!AA45</f>
        <v>0.11424874448442404</v>
      </c>
      <c r="CN61" s="332">
        <f>'Provincial spending Projection '!BH53/100*'Type of service'!AE45</f>
        <v>0.13155916031539738</v>
      </c>
      <c r="CP61" s="333">
        <f t="shared" si="2"/>
        <v>99.999999999999957</v>
      </c>
    </row>
    <row r="62" spans="1:94" ht="18.75">
      <c r="A62" s="348">
        <f t="shared" si="3"/>
        <v>19</v>
      </c>
      <c r="B62" s="8">
        <f t="shared" si="4"/>
        <v>2034</v>
      </c>
      <c r="C62" s="328">
        <f>'Provincial spending Projection '!C54</f>
        <v>15346.183595871411</v>
      </c>
      <c r="D62" s="297">
        <f t="shared" si="1"/>
        <v>4.7746663306293691</v>
      </c>
      <c r="E62" s="329"/>
      <c r="F62" s="330">
        <f>'Provincial spending Projection '!J54/100*'Type of service'!G46</f>
        <v>0.37597175745938505</v>
      </c>
      <c r="G62" s="330">
        <f>'Provincial spending Projection '!J54/100*'Type of service'!K46</f>
        <v>0.13284335430231606</v>
      </c>
      <c r="H62" s="330">
        <f>'Provincial spending Projection '!J54/100*'Type of service'!O46</f>
        <v>0.13284335430231606</v>
      </c>
      <c r="I62" s="330">
        <f>'Provincial spending Projection '!J54/100*'Type of service'!S46</f>
        <v>0.16918729085672327</v>
      </c>
      <c r="J62" s="330">
        <f>'Provincial spending Projection '!J54/100*'Type of service'!W46</f>
        <v>3.7597175745938502E-2</v>
      </c>
      <c r="K62" s="330">
        <f>'Provincial spending Projection '!J54/100*'Type of service'!AA46</f>
        <v>0.20678446660266178</v>
      </c>
      <c r="L62" s="330">
        <f>'Provincial spending Projection '!J54/100*'Type of service'!AE46</f>
        <v>0.23811544639094387</v>
      </c>
      <c r="N62" s="331">
        <f>'Provincial spending Projection '!O54/100*'Type of service'!G46</f>
        <v>0.12787664288588918</v>
      </c>
      <c r="O62" s="331">
        <f>'Provincial spending Projection '!O54/100*'Type of service'!K46</f>
        <v>4.5183080486347511E-2</v>
      </c>
      <c r="P62" s="331">
        <f>'Provincial spending Projection '!O54/100*'Type of service'!O46</f>
        <v>4.5183080486347511E-2</v>
      </c>
      <c r="Q62" s="331">
        <f>'Provincial spending Projection '!O54/100*'Type of service'!S46</f>
        <v>5.7544489298650123E-2</v>
      </c>
      <c r="R62" s="331">
        <f>'Provincial spending Projection '!O54/100*'Type of service'!W46</f>
        <v>1.2787664288588917E-2</v>
      </c>
      <c r="S62" s="331">
        <f>'Provincial spending Projection '!O54/100*'Type of service'!AA46</f>
        <v>7.0332153587239044E-2</v>
      </c>
      <c r="T62" s="331">
        <f>'Provincial spending Projection '!O54/100*'Type of service'!AE46</f>
        <v>8.098854049439648E-2</v>
      </c>
      <c r="V62" s="332">
        <f>'Provincial spending Projection '!T54/100*'Type of service'!G46</f>
        <v>0.70261452008301861</v>
      </c>
      <c r="W62" s="332">
        <f>'Provincial spending Projection '!T54/100*'Type of service'!K46</f>
        <v>0.24825713042933326</v>
      </c>
      <c r="X62" s="332">
        <f>'Provincial spending Projection '!T54/100*'Type of service'!O46</f>
        <v>0.24825713042933326</v>
      </c>
      <c r="Y62" s="332">
        <f>'Provincial spending Projection '!T54/100*'Type of service'!S46</f>
        <v>0.31617653403735835</v>
      </c>
      <c r="Z62" s="332">
        <f>'Provincial spending Projection '!T54/100*'Type of service'!W46</f>
        <v>7.0261452008301861E-2</v>
      </c>
      <c r="AA62" s="332">
        <f>'Provincial spending Projection '!T54/100*'Type of service'!AA46</f>
        <v>0.38643798604566021</v>
      </c>
      <c r="AB62" s="332">
        <f>'Provincial spending Projection '!T54/100*'Type of service'!AE46</f>
        <v>0.44498919605257842</v>
      </c>
      <c r="AD62" s="332">
        <f>'Provincial spending Projection '!Y54/100*'Type of service'!G46</f>
        <v>0.54395191848646796</v>
      </c>
      <c r="AE62" s="332">
        <f>'Provincial spending Projection '!Y54/100*'Type of service'!K46</f>
        <v>0.19219634453188536</v>
      </c>
      <c r="AF62" s="332">
        <f>'Provincial spending Projection '!Y54/100*'Type of service'!O46</f>
        <v>0.19219634453188536</v>
      </c>
      <c r="AG62" s="332">
        <f>'Provincial spending Projection '!Y54/100*'Type of service'!S46</f>
        <v>0.24477836331891059</v>
      </c>
      <c r="AH62" s="332">
        <f>'Provincial spending Projection '!Y54/100*'Type of service'!W46</f>
        <v>5.4395191848646794E-2</v>
      </c>
      <c r="AI62" s="332">
        <f>'Provincial spending Projection '!Y54/100*'Type of service'!AA46</f>
        <v>0.29917355516755739</v>
      </c>
      <c r="AJ62" s="332">
        <f>'Provincial spending Projection '!Y54/100*'Type of service'!AE46</f>
        <v>0.3445028817080964</v>
      </c>
      <c r="AL62" s="332">
        <f>'Provincial spending Projection '!AD54/100*'Type of service'!G46</f>
        <v>5.8462990286106082</v>
      </c>
      <c r="AM62" s="332">
        <f>'Provincial spending Projection '!AD54/100*'Type of service'!K46</f>
        <v>2.0656923234424154</v>
      </c>
      <c r="AN62" s="332">
        <f>'Provincial spending Projection '!AD54/100*'Type of service'!O46</f>
        <v>2.0656923234424154</v>
      </c>
      <c r="AO62" s="332">
        <f>'Provincial spending Projection '!AD54/100*'Type of service'!S46</f>
        <v>2.630834562874774</v>
      </c>
      <c r="AP62" s="332">
        <f>'Provincial spending Projection '!AD54/100*'Type of service'!W46</f>
        <v>0.58462990286106087</v>
      </c>
      <c r="AQ62" s="332">
        <f>'Provincial spending Projection '!AD54/100*'Type of service'!AA46</f>
        <v>3.2154644657358347</v>
      </c>
      <c r="AR62" s="332">
        <f>'Provincial spending Projection '!AD54/100*'Type of service'!AE46</f>
        <v>3.7026560514533853</v>
      </c>
      <c r="AT62" s="332">
        <f>'Provincial spending Projection '!AI54/100*'Type of service'!G46</f>
        <v>10.496428447525179</v>
      </c>
      <c r="AU62" s="332">
        <f>'Provincial spending Projection '!AI54/100*'Type of service'!K46</f>
        <v>3.708738051458897</v>
      </c>
      <c r="AV62" s="332">
        <f>'Provincial spending Projection '!AI54/100*'Type of service'!O46</f>
        <v>3.708738051458897</v>
      </c>
      <c r="AW62" s="332">
        <f>'Provincial spending Projection '!AI54/100*'Type of service'!S46</f>
        <v>4.7233928013863302</v>
      </c>
      <c r="AX62" s="332">
        <f>'Provincial spending Projection '!AI54/100*'Type of service'!W46</f>
        <v>1.0496428447525179</v>
      </c>
      <c r="AY62" s="332">
        <f>'Provincial spending Projection '!AI54/100*'Type of service'!AA46</f>
        <v>5.7730356461388483</v>
      </c>
      <c r="AZ62" s="332">
        <f>'Provincial spending Projection '!AI54/100*'Type of service'!AE46</f>
        <v>6.6477380167659463</v>
      </c>
      <c r="BB62" s="332">
        <f>'Provincial spending Projection '!AN54/100*'Type of service'!G46</f>
        <v>1.2349584012977783</v>
      </c>
      <c r="BC62" s="332">
        <f>'Provincial spending Projection '!AN54/100*'Type of service'!K46</f>
        <v>0.43635196845854834</v>
      </c>
      <c r="BD62" s="332">
        <f>'Provincial spending Projection '!AN54/100*'Type of service'!O46</f>
        <v>0.43635196845854834</v>
      </c>
      <c r="BE62" s="332">
        <f>'Provincial spending Projection '!AN54/100*'Type of service'!S46</f>
        <v>0.55573128058400023</v>
      </c>
      <c r="BF62" s="332">
        <f>'Provincial spending Projection '!AN54/100*'Type of service'!W46</f>
        <v>0.12349584012977782</v>
      </c>
      <c r="BG62" s="332">
        <f>'Provincial spending Projection '!AN54/100*'Type of service'!AA46</f>
        <v>0.679227120713778</v>
      </c>
      <c r="BH62" s="332">
        <f>'Provincial spending Projection '!AN54/100*'Type of service'!AE46</f>
        <v>0.78214032082192619</v>
      </c>
      <c r="BJ62" s="332">
        <f>'Provincial spending Projection '!AS54/100*'Type of service'!G46</f>
        <v>0.98966586445229454</v>
      </c>
      <c r="BK62" s="332">
        <f>'Provincial spending Projection '!AS54/100*'Type of service'!K46</f>
        <v>0.34968193877314413</v>
      </c>
      <c r="BL62" s="332">
        <f>'Provincial spending Projection '!AS54/100*'Type of service'!O46</f>
        <v>0.34968193877314413</v>
      </c>
      <c r="BM62" s="332">
        <f>'Provincial spending Projection '!AS54/100*'Type of service'!S46</f>
        <v>0.44534963900353253</v>
      </c>
      <c r="BN62" s="332">
        <f>'Provincial spending Projection '!AS54/100*'Type of service'!W46</f>
        <v>9.896658644522946E-2</v>
      </c>
      <c r="BO62" s="332">
        <f>'Provincial spending Projection '!AS54/100*'Type of service'!AA46</f>
        <v>0.54431622544876201</v>
      </c>
      <c r="BP62" s="332">
        <f>'Provincial spending Projection '!AS54/100*'Type of service'!AE46</f>
        <v>0.62678838081978649</v>
      </c>
      <c r="BR62" s="332">
        <f>'Provincial spending Projection '!AX54/100*'Type of service'!G46</f>
        <v>4.8361902052342609</v>
      </c>
      <c r="BS62" s="332">
        <f>'Provincial spending Projection '!AX54/100*'Type of service'!K46</f>
        <v>1.7087872058494391</v>
      </c>
      <c r="BT62" s="332">
        <f>'Provincial spending Projection '!AX54/100*'Type of service'!O46</f>
        <v>1.7087872058494391</v>
      </c>
      <c r="BU62" s="332">
        <f>'Provincial spending Projection '!AX54/100*'Type of service'!S46</f>
        <v>2.1762855923554172</v>
      </c>
      <c r="BV62" s="332">
        <f>'Provincial spending Projection '!AX54/100*'Type of service'!W46</f>
        <v>0.48361902052342609</v>
      </c>
      <c r="BW62" s="332">
        <f>'Provincial spending Projection '!AX54/100*'Type of service'!AA46</f>
        <v>2.6599046128788433</v>
      </c>
      <c r="BX62" s="332">
        <f>'Provincial spending Projection '!AX54/100*'Type of service'!AE46</f>
        <v>3.0629204633150318</v>
      </c>
      <c r="BZ62" s="332">
        <f>'Provincial spending Projection '!BC54/100*'Type of service'!G46</f>
        <v>3.7086355359817875</v>
      </c>
      <c r="CA62" s="332">
        <f>'Provincial spending Projection '!BC54/100*'Type of service'!K46</f>
        <v>1.3103845560468985</v>
      </c>
      <c r="CB62" s="332">
        <f>'Provincial spending Projection '!BC54/100*'Type of service'!O46</f>
        <v>1.3103845560468985</v>
      </c>
      <c r="CC62" s="332">
        <f>'Provincial spending Projection '!BC54/100*'Type of service'!S46</f>
        <v>1.6688859911918044</v>
      </c>
      <c r="CD62" s="332">
        <f>'Provincial spending Projection '!BC54/100*'Type of service'!W46</f>
        <v>0.37086355359817874</v>
      </c>
      <c r="CE62" s="332">
        <f>'Provincial spending Projection '!BC54/100*'Type of service'!AA46</f>
        <v>2.0397495447899834</v>
      </c>
      <c r="CF62" s="332">
        <f>'Provincial spending Projection '!BC54/100*'Type of service'!AE46</f>
        <v>2.3488025061217987</v>
      </c>
      <c r="CH62" s="332">
        <f>'Provincial spending Projection '!BH54/100*'Type of service'!G46</f>
        <v>0.20717511984379081</v>
      </c>
      <c r="CI62" s="332">
        <f>'Provincial spending Projection '!BH54/100*'Type of service'!K46</f>
        <v>7.3201875678139433E-2</v>
      </c>
      <c r="CJ62" s="332">
        <f>'Provincial spending Projection '!BH54/100*'Type of service'!O46</f>
        <v>7.3201875678139433E-2</v>
      </c>
      <c r="CK62" s="332">
        <f>'Provincial spending Projection '!BH54/100*'Type of service'!S46</f>
        <v>9.3228803929705867E-2</v>
      </c>
      <c r="CL62" s="332">
        <f>'Provincial spending Projection '!BH54/100*'Type of service'!W46</f>
        <v>2.0717511984379079E-2</v>
      </c>
      <c r="CM62" s="332">
        <f>'Provincial spending Projection '!BH54/100*'Type of service'!AA46</f>
        <v>0.11394631591408494</v>
      </c>
      <c r="CN62" s="332">
        <f>'Provincial spending Projection '!BH54/100*'Type of service'!AE46</f>
        <v>0.13121090923440085</v>
      </c>
      <c r="CP62" s="333">
        <f t="shared" si="2"/>
        <v>99.999999999999972</v>
      </c>
    </row>
    <row r="63" spans="1:94" ht="18.75">
      <c r="A63" s="348">
        <f t="shared" si="3"/>
        <v>20</v>
      </c>
      <c r="B63" s="8">
        <f t="shared" si="4"/>
        <v>2035</v>
      </c>
      <c r="C63" s="328">
        <f>'Provincial spending Projection '!C55</f>
        <v>16059.638535506458</v>
      </c>
      <c r="D63" s="297">
        <f t="shared" si="1"/>
        <v>4.6490707945589005</v>
      </c>
      <c r="E63" s="329"/>
      <c r="F63" s="330">
        <f>'Provincial spending Projection '!J55/100*'Type of service'!G47</f>
        <v>0.36995455585752013</v>
      </c>
      <c r="G63" s="330">
        <f>'Provincial spending Projection '!J55/100*'Type of service'!K47</f>
        <v>0.13071727640299047</v>
      </c>
      <c r="H63" s="330">
        <f>'Provincial spending Projection '!J55/100*'Type of service'!O47</f>
        <v>0.13071727640299047</v>
      </c>
      <c r="I63" s="330">
        <f>'Provincial spending Projection '!J55/100*'Type of service'!S47</f>
        <v>0.16647955013588406</v>
      </c>
      <c r="J63" s="330">
        <f>'Provincial spending Projection '!J55/100*'Type of service'!W47</f>
        <v>3.6995455585752013E-2</v>
      </c>
      <c r="K63" s="330">
        <f>'Provincial spending Projection '!J55/100*'Type of service'!AA47</f>
        <v>0.20347500572163607</v>
      </c>
      <c r="L63" s="330">
        <f>'Provincial spending Projection '!J55/100*'Type of service'!AE47</f>
        <v>0.23430455204309608</v>
      </c>
      <c r="N63" s="331">
        <f>'Provincial spending Projection '!O55/100*'Type of service'!G47</f>
        <v>0.12769984085689934</v>
      </c>
      <c r="O63" s="331">
        <f>'Provincial spending Projection '!O55/100*'Type of service'!K47</f>
        <v>4.5120610436104436E-2</v>
      </c>
      <c r="P63" s="331">
        <f>'Provincial spending Projection '!O55/100*'Type of service'!O47</f>
        <v>4.5120610436104436E-2</v>
      </c>
      <c r="Q63" s="331">
        <f>'Provincial spending Projection '!O55/100*'Type of service'!S47</f>
        <v>5.7464928385604706E-2</v>
      </c>
      <c r="R63" s="331">
        <f>'Provincial spending Projection '!O55/100*'Type of service'!W47</f>
        <v>1.2769984085689934E-2</v>
      </c>
      <c r="S63" s="331">
        <f>'Provincial spending Projection '!O55/100*'Type of service'!AA47</f>
        <v>7.0234912471294639E-2</v>
      </c>
      <c r="T63" s="331">
        <f>'Provincial spending Projection '!O55/100*'Type of service'!AE47</f>
        <v>8.0876565876036255E-2</v>
      </c>
      <c r="V63" s="332">
        <f>'Provincial spending Projection '!T55/100*'Type of service'!G47</f>
        <v>0.69567842437816663</v>
      </c>
      <c r="W63" s="332">
        <f>'Provincial spending Projection '!T55/100*'Type of service'!K47</f>
        <v>0.2458063766136189</v>
      </c>
      <c r="X63" s="332">
        <f>'Provincial spending Projection '!T55/100*'Type of service'!O47</f>
        <v>0.2458063766136189</v>
      </c>
      <c r="Y63" s="332">
        <f>'Provincial spending Projection '!T55/100*'Type of service'!S47</f>
        <v>0.31305529097017498</v>
      </c>
      <c r="Z63" s="332">
        <f>'Provincial spending Projection '!T55/100*'Type of service'!W47</f>
        <v>6.9567842437816663E-2</v>
      </c>
      <c r="AA63" s="332">
        <f>'Provincial spending Projection '!T55/100*'Type of service'!AA47</f>
        <v>0.38262313340799164</v>
      </c>
      <c r="AB63" s="332">
        <f>'Provincial spending Projection '!T55/100*'Type of service'!AE47</f>
        <v>0.44059633543950555</v>
      </c>
      <c r="AD63" s="332">
        <f>'Provincial spending Projection '!Y55/100*'Type of service'!G47</f>
        <v>0.53863580030362379</v>
      </c>
      <c r="AE63" s="332">
        <f>'Provincial spending Projection '!Y55/100*'Type of service'!K47</f>
        <v>0.19031798277394707</v>
      </c>
      <c r="AF63" s="332">
        <f>'Provincial spending Projection '!Y55/100*'Type of service'!O47</f>
        <v>0.19031798277394707</v>
      </c>
      <c r="AG63" s="332">
        <f>'Provincial spending Projection '!Y55/100*'Type of service'!S47</f>
        <v>0.24238611013663069</v>
      </c>
      <c r="AH63" s="332">
        <f>'Provincial spending Projection '!Y55/100*'Type of service'!W47</f>
        <v>5.3863580030362374E-2</v>
      </c>
      <c r="AI63" s="332">
        <f>'Provincial spending Projection '!Y55/100*'Type of service'!AA47</f>
        <v>0.29624969016699304</v>
      </c>
      <c r="AJ63" s="332">
        <f>'Provincial spending Projection '!Y55/100*'Type of service'!AE47</f>
        <v>0.34113600685896173</v>
      </c>
      <c r="AL63" s="332">
        <f>'Provincial spending Projection '!AD55/100*'Type of service'!G47</f>
        <v>5.8272828199117299</v>
      </c>
      <c r="AM63" s="332">
        <f>'Provincial spending Projection '!AD55/100*'Type of service'!K47</f>
        <v>2.0589732630354782</v>
      </c>
      <c r="AN63" s="332">
        <f>'Provincial spending Projection '!AD55/100*'Type of service'!O47</f>
        <v>2.0589732630354782</v>
      </c>
      <c r="AO63" s="332">
        <f>'Provincial spending Projection '!AD55/100*'Type of service'!S47</f>
        <v>2.6222772689602785</v>
      </c>
      <c r="AP63" s="332">
        <f>'Provincial spending Projection '!AD55/100*'Type of service'!W47</f>
        <v>0.58272828199117299</v>
      </c>
      <c r="AQ63" s="332">
        <f>'Provincial spending Projection '!AD55/100*'Type of service'!AA47</f>
        <v>3.2050055509514515</v>
      </c>
      <c r="AR63" s="332">
        <f>'Provincial spending Projection '!AD55/100*'Type of service'!AE47</f>
        <v>3.6906124526107624</v>
      </c>
      <c r="AT63" s="332">
        <f>'Provincial spending Projection '!AI55/100*'Type of service'!G47</f>
        <v>10.487541526340104</v>
      </c>
      <c r="AU63" s="332">
        <f>'Provincial spending Projection '!AI55/100*'Type of service'!K47</f>
        <v>3.7055980059735041</v>
      </c>
      <c r="AV63" s="332">
        <f>'Provincial spending Projection '!AI55/100*'Type of service'!O47</f>
        <v>3.7055980059735041</v>
      </c>
      <c r="AW63" s="332">
        <f>'Provincial spending Projection '!AI55/100*'Type of service'!S47</f>
        <v>4.7193936868530466</v>
      </c>
      <c r="AX63" s="332">
        <f>'Provincial spending Projection '!AI55/100*'Type of service'!W47</f>
        <v>1.0487541526340105</v>
      </c>
      <c r="AY63" s="332">
        <f>'Provincial spending Projection '!AI55/100*'Type of service'!AA47</f>
        <v>5.7681478394870576</v>
      </c>
      <c r="AZ63" s="332">
        <f>'Provincial spending Projection '!AI55/100*'Type of service'!AE47</f>
        <v>6.6421096333487331</v>
      </c>
      <c r="BB63" s="332">
        <f>'Provincial spending Projection '!AN55/100*'Type of service'!G47</f>
        <v>1.2371325429506139</v>
      </c>
      <c r="BC63" s="332">
        <f>'Provincial spending Projection '!AN55/100*'Type of service'!K47</f>
        <v>0.43712016517588365</v>
      </c>
      <c r="BD63" s="332">
        <f>'Provincial spending Projection '!AN55/100*'Type of service'!O47</f>
        <v>0.43712016517588365</v>
      </c>
      <c r="BE63" s="332">
        <f>'Provincial spending Projection '!AN55/100*'Type of service'!S47</f>
        <v>0.55670964432777637</v>
      </c>
      <c r="BF63" s="332">
        <f>'Provincial spending Projection '!AN55/100*'Type of service'!W47</f>
        <v>0.1237132542950614</v>
      </c>
      <c r="BG63" s="332">
        <f>'Provincial spending Projection '!AN55/100*'Type of service'!AA47</f>
        <v>0.68042289862283767</v>
      </c>
      <c r="BH63" s="332">
        <f>'Provincial spending Projection '!AN55/100*'Type of service'!AE47</f>
        <v>0.78351727720205555</v>
      </c>
      <c r="BJ63" s="332">
        <f>'Provincial spending Projection '!AS55/100*'Type of service'!G47</f>
        <v>0.98800653845926367</v>
      </c>
      <c r="BK63" s="332">
        <f>'Provincial spending Projection '!AS55/100*'Type of service'!K47</f>
        <v>0.34909564358893985</v>
      </c>
      <c r="BL63" s="332">
        <f>'Provincial spending Projection '!AS55/100*'Type of service'!O47</f>
        <v>0.34909564358893985</v>
      </c>
      <c r="BM63" s="332">
        <f>'Provincial spending Projection '!AS55/100*'Type of service'!S47</f>
        <v>0.44460294230666864</v>
      </c>
      <c r="BN63" s="332">
        <f>'Provincial spending Projection '!AS55/100*'Type of service'!W47</f>
        <v>9.8800653845926373E-2</v>
      </c>
      <c r="BO63" s="332">
        <f>'Provincial spending Projection '!AS55/100*'Type of service'!AA47</f>
        <v>0.54340359615259504</v>
      </c>
      <c r="BP63" s="332">
        <f>'Provincial spending Projection '!AS55/100*'Type of service'!AE47</f>
        <v>0.62573747435753369</v>
      </c>
      <c r="BR63" s="332">
        <f>'Provincial spending Projection '!AX55/100*'Type of service'!G47</f>
        <v>4.8772843044913978</v>
      </c>
      <c r="BS63" s="332">
        <f>'Provincial spending Projection '!AX55/100*'Type of service'!K47</f>
        <v>1.7233071209202941</v>
      </c>
      <c r="BT63" s="332">
        <f>'Provincial spending Projection '!AX55/100*'Type of service'!O47</f>
        <v>1.7233071209202941</v>
      </c>
      <c r="BU63" s="332">
        <f>'Provincial spending Projection '!AX55/100*'Type of service'!S47</f>
        <v>2.1947779370211293</v>
      </c>
      <c r="BV63" s="332">
        <f>'Provincial spending Projection '!AX55/100*'Type of service'!W47</f>
        <v>0.48772843044913983</v>
      </c>
      <c r="BW63" s="332">
        <f>'Provincial spending Projection '!AX55/100*'Type of service'!AA47</f>
        <v>2.6825063674702689</v>
      </c>
      <c r="BX63" s="332">
        <f>'Provincial spending Projection '!AX55/100*'Type of service'!AE47</f>
        <v>3.0889467261778853</v>
      </c>
      <c r="BZ63" s="332">
        <f>'Provincial spending Projection '!BC55/100*'Type of service'!G47</f>
        <v>3.7140571451022009</v>
      </c>
      <c r="CA63" s="332">
        <f>'Provincial spending Projection '!BC55/100*'Type of service'!K47</f>
        <v>1.3123001912694443</v>
      </c>
      <c r="CB63" s="332">
        <f>'Provincial spending Projection '!BC55/100*'Type of service'!O47</f>
        <v>1.3123001912694443</v>
      </c>
      <c r="CC63" s="332">
        <f>'Provincial spending Projection '!BC55/100*'Type of service'!S47</f>
        <v>1.6713257152959904</v>
      </c>
      <c r="CD63" s="332">
        <f>'Provincial spending Projection '!BC55/100*'Type of service'!W47</f>
        <v>0.37140571451022009</v>
      </c>
      <c r="CE63" s="332">
        <f>'Provincial spending Projection '!BC55/100*'Type of service'!AA47</f>
        <v>2.0427314298062105</v>
      </c>
      <c r="CF63" s="332">
        <f>'Provincial spending Projection '!BC55/100*'Type of service'!AE47</f>
        <v>2.3522361918980605</v>
      </c>
      <c r="CH63" s="332">
        <f>'Provincial spending Projection '!BH55/100*'Type of service'!G47</f>
        <v>0.20649394320894368</v>
      </c>
      <c r="CI63" s="332">
        <f>'Provincial spending Projection '!BH55/100*'Type of service'!K47</f>
        <v>7.2961193267160107E-2</v>
      </c>
      <c r="CJ63" s="332">
        <f>'Provincial spending Projection '!BH55/100*'Type of service'!O47</f>
        <v>7.2961193267160107E-2</v>
      </c>
      <c r="CK63" s="332">
        <f>'Provincial spending Projection '!BH55/100*'Type of service'!S47</f>
        <v>9.292227444402465E-2</v>
      </c>
      <c r="CL63" s="332">
        <f>'Provincial spending Projection '!BH55/100*'Type of service'!W47</f>
        <v>2.0649394320894368E-2</v>
      </c>
      <c r="CM63" s="332">
        <f>'Provincial spending Projection '!BH55/100*'Type of service'!AA47</f>
        <v>0.11357166876491902</v>
      </c>
      <c r="CN63" s="332">
        <f>'Provincial spending Projection '!BH55/100*'Type of service'!AE47</f>
        <v>0.13077949736566433</v>
      </c>
      <c r="CP63" s="333">
        <f t="shared" si="2"/>
        <v>99.999999999999986</v>
      </c>
    </row>
    <row r="64" spans="1:94" ht="18.75">
      <c r="A64" s="348">
        <f t="shared" si="3"/>
        <v>21</v>
      </c>
      <c r="B64" s="8">
        <f t="shared" si="4"/>
        <v>2036</v>
      </c>
      <c r="C64" s="328">
        <f>'Provincial spending Projection '!C56</f>
        <v>16786.47718882886</v>
      </c>
      <c r="D64" s="297">
        <f t="shared" si="1"/>
        <v>4.5258718103488151</v>
      </c>
      <c r="E64" s="329"/>
      <c r="F64" s="330">
        <f>'Provincial spending Projection '!J56/100*'Type of service'!G48</f>
        <v>0.36396243545432488</v>
      </c>
      <c r="G64" s="330">
        <f>'Provincial spending Projection '!J56/100*'Type of service'!K48</f>
        <v>0.1286000605271948</v>
      </c>
      <c r="H64" s="330">
        <f>'Provincial spending Projection '!J56/100*'Type of service'!O48</f>
        <v>0.1286000605271948</v>
      </c>
      <c r="I64" s="330">
        <f>'Provincial spending Projection '!J56/100*'Type of service'!S48</f>
        <v>0.16378309595444618</v>
      </c>
      <c r="J64" s="330">
        <f>'Provincial spending Projection '!J56/100*'Type of service'!W48</f>
        <v>3.6396243545432486E-2</v>
      </c>
      <c r="K64" s="330">
        <f>'Provincial spending Projection '!J56/100*'Type of service'!AA48</f>
        <v>0.20017933949987868</v>
      </c>
      <c r="L64" s="330">
        <f>'Provincial spending Projection '!J56/100*'Type of service'!AE48</f>
        <v>0.23050954245440575</v>
      </c>
      <c r="N64" s="331">
        <f>'Provincial spending Projection '!O56/100*'Type of service'!G48</f>
        <v>0.12760446129214245</v>
      </c>
      <c r="O64" s="331">
        <f>'Provincial spending Projection '!O56/100*'Type of service'!K48</f>
        <v>4.5086909656557005E-2</v>
      </c>
      <c r="P64" s="331">
        <f>'Provincial spending Projection '!O56/100*'Type of service'!O48</f>
        <v>4.5086909656557005E-2</v>
      </c>
      <c r="Q64" s="331">
        <f>'Provincial spending Projection '!O56/100*'Type of service'!S48</f>
        <v>5.7422007581464103E-2</v>
      </c>
      <c r="R64" s="331">
        <f>'Provincial spending Projection '!O56/100*'Type of service'!W48</f>
        <v>1.2760446129214245E-2</v>
      </c>
      <c r="S64" s="331">
        <f>'Provincial spending Projection '!O56/100*'Type of service'!AA48</f>
        <v>7.0182453710678355E-2</v>
      </c>
      <c r="T64" s="331">
        <f>'Provincial spending Projection '!O56/100*'Type of service'!AE48</f>
        <v>8.0816158818356881E-2</v>
      </c>
      <c r="V64" s="332">
        <f>'Provincial spending Projection '!T56/100*'Type of service'!G48</f>
        <v>0.68873143353661848</v>
      </c>
      <c r="W64" s="332">
        <f>'Provincial spending Projection '!T56/100*'Type of service'!K48</f>
        <v>0.24335177318293855</v>
      </c>
      <c r="X64" s="332">
        <f>'Provincial spending Projection '!T56/100*'Type of service'!O48</f>
        <v>0.24335177318293855</v>
      </c>
      <c r="Y64" s="332">
        <f>'Provincial spending Projection '!T56/100*'Type of service'!S48</f>
        <v>0.30992914509147829</v>
      </c>
      <c r="Z64" s="332">
        <f>'Provincial spending Projection '!T56/100*'Type of service'!W48</f>
        <v>6.8873143353661848E-2</v>
      </c>
      <c r="AA64" s="332">
        <f>'Provincial spending Projection '!T56/100*'Type of service'!AA48</f>
        <v>0.37880228844514013</v>
      </c>
      <c r="AB64" s="332">
        <f>'Provincial spending Projection '!T56/100*'Type of service'!AE48</f>
        <v>0.43619657457319172</v>
      </c>
      <c r="AD64" s="332">
        <f>'Provincial spending Projection '!Y56/100*'Type of service'!G48</f>
        <v>0.53328295748221199</v>
      </c>
      <c r="AE64" s="332">
        <f>'Provincial spending Projection '!Y56/100*'Type of service'!K48</f>
        <v>0.18842664497704825</v>
      </c>
      <c r="AF64" s="332">
        <f>'Provincial spending Projection '!Y56/100*'Type of service'!O48</f>
        <v>0.18842664497704825</v>
      </c>
      <c r="AG64" s="332">
        <f>'Provincial spending Projection '!Y56/100*'Type of service'!S48</f>
        <v>0.23997733086699538</v>
      </c>
      <c r="AH64" s="332">
        <f>'Provincial spending Projection '!Y56/100*'Type of service'!W48</f>
        <v>5.3328295748221198E-2</v>
      </c>
      <c r="AI64" s="332">
        <f>'Provincial spending Projection '!Y56/100*'Type of service'!AA48</f>
        <v>0.29330562661521659</v>
      </c>
      <c r="AJ64" s="332">
        <f>'Provincial spending Projection '!Y56/100*'Type of service'!AE48</f>
        <v>0.33774587307206755</v>
      </c>
      <c r="AL64" s="332">
        <f>'Provincial spending Projection '!AD56/100*'Type of service'!G48</f>
        <v>5.8083742544042591</v>
      </c>
      <c r="AM64" s="332">
        <f>'Provincial spending Projection '!AD56/100*'Type of service'!K48</f>
        <v>2.0522922365561715</v>
      </c>
      <c r="AN64" s="332">
        <f>'Provincial spending Projection '!AD56/100*'Type of service'!O48</f>
        <v>2.0522922365561715</v>
      </c>
      <c r="AO64" s="332">
        <f>'Provincial spending Projection '!AD56/100*'Type of service'!S48</f>
        <v>2.6137684144819167</v>
      </c>
      <c r="AP64" s="332">
        <f>'Provincial spending Projection '!AD56/100*'Type of service'!W48</f>
        <v>0.58083742544042594</v>
      </c>
      <c r="AQ64" s="332">
        <f>'Provincial spending Projection '!AD56/100*'Type of service'!AA48</f>
        <v>3.1946058399223425</v>
      </c>
      <c r="AR64" s="332">
        <f>'Provincial spending Projection '!AD56/100*'Type of service'!AE48</f>
        <v>3.6786370277893639</v>
      </c>
      <c r="AT64" s="332">
        <f>'Provincial spending Projection '!AI56/100*'Type of service'!G48</f>
        <v>10.478119427847123</v>
      </c>
      <c r="AU64" s="332">
        <f>'Provincial spending Projection '!AI56/100*'Type of service'!K48</f>
        <v>3.7022688645059838</v>
      </c>
      <c r="AV64" s="332">
        <f>'Provincial spending Projection '!AI56/100*'Type of service'!O48</f>
        <v>3.7022688645059838</v>
      </c>
      <c r="AW64" s="332">
        <f>'Provincial spending Projection '!AI56/100*'Type of service'!S48</f>
        <v>4.7151537425312053</v>
      </c>
      <c r="AX64" s="332">
        <f>'Provincial spending Projection '!AI56/100*'Type of service'!W48</f>
        <v>1.0478119427847121</v>
      </c>
      <c r="AY64" s="332">
        <f>'Provincial spending Projection '!AI56/100*'Type of service'!AA48</f>
        <v>5.7629656853159172</v>
      </c>
      <c r="AZ64" s="332">
        <f>'Provincial spending Projection '!AI56/100*'Type of service'!AE48</f>
        <v>6.6361423043031778</v>
      </c>
      <c r="BB64" s="332">
        <f>'Provincial spending Projection '!AN56/100*'Type of service'!G48</f>
        <v>1.2393482036371934</v>
      </c>
      <c r="BC64" s="332">
        <f>'Provincial spending Projection '!AN56/100*'Type of service'!K48</f>
        <v>0.43790303195180835</v>
      </c>
      <c r="BD64" s="332">
        <f>'Provincial spending Projection '!AN56/100*'Type of service'!O48</f>
        <v>0.43790303195180835</v>
      </c>
      <c r="BE64" s="332">
        <f>'Provincial spending Projection '!AN56/100*'Type of service'!S48</f>
        <v>0.55770669163673703</v>
      </c>
      <c r="BF64" s="332">
        <f>'Provincial spending Projection '!AN56/100*'Type of service'!W48</f>
        <v>0.12393482036371933</v>
      </c>
      <c r="BG64" s="332">
        <f>'Provincial spending Projection '!AN56/100*'Type of service'!AA48</f>
        <v>0.68164151200045631</v>
      </c>
      <c r="BH64" s="332">
        <f>'Provincial spending Projection '!AN56/100*'Type of service'!AE48</f>
        <v>0.78492052897022246</v>
      </c>
      <c r="BJ64" s="332">
        <f>'Provincial spending Projection '!AS56/100*'Type of service'!G48</f>
        <v>0.98635251035219351</v>
      </c>
      <c r="BK64" s="332">
        <f>'Provincial spending Projection '!AS56/100*'Type of service'!K48</f>
        <v>0.34851122032444176</v>
      </c>
      <c r="BL64" s="332">
        <f>'Provincial spending Projection '!AS56/100*'Type of service'!O48</f>
        <v>0.34851122032444176</v>
      </c>
      <c r="BM64" s="332">
        <f>'Provincial spending Projection '!AS56/100*'Type of service'!S48</f>
        <v>0.4438586296584871</v>
      </c>
      <c r="BN64" s="332">
        <f>'Provincial spending Projection '!AS56/100*'Type of service'!W48</f>
        <v>9.8635251035219348E-2</v>
      </c>
      <c r="BO64" s="332">
        <f>'Provincial spending Projection '!AS56/100*'Type of service'!AA48</f>
        <v>0.54249388069370641</v>
      </c>
      <c r="BP64" s="332">
        <f>'Provincial spending Projection '!AS56/100*'Type of service'!AE48</f>
        <v>0.62468992322305594</v>
      </c>
      <c r="BR64" s="332">
        <f>'Provincial spending Projection '!AX56/100*'Type of service'!G48</f>
        <v>4.9188808378419555</v>
      </c>
      <c r="BS64" s="332">
        <f>'Provincial spending Projection '!AX56/100*'Type of service'!K48</f>
        <v>1.7380045627041578</v>
      </c>
      <c r="BT64" s="332">
        <f>'Provincial spending Projection '!AX56/100*'Type of service'!O48</f>
        <v>1.7380045627041578</v>
      </c>
      <c r="BU64" s="332">
        <f>'Provincial spending Projection '!AX56/100*'Type of service'!S48</f>
        <v>2.2134963770288798</v>
      </c>
      <c r="BV64" s="332">
        <f>'Provincial spending Projection '!AX56/100*'Type of service'!W48</f>
        <v>0.49188808378419557</v>
      </c>
      <c r="BW64" s="332">
        <f>'Provincial spending Projection '!AX56/100*'Type of service'!AA48</f>
        <v>2.7053844608130757</v>
      </c>
      <c r="BX64" s="332">
        <f>'Provincial spending Projection '!AX56/100*'Type of service'!AE48</f>
        <v>3.1152911972999053</v>
      </c>
      <c r="BZ64" s="332">
        <f>'Provincial spending Projection '!BC56/100*'Type of service'!G48</f>
        <v>3.7194302233630427</v>
      </c>
      <c r="CA64" s="332">
        <f>'Provincial spending Projection '!BC56/100*'Type of service'!K48</f>
        <v>1.3141986789216087</v>
      </c>
      <c r="CB64" s="332">
        <f>'Provincial spending Projection '!BC56/100*'Type of service'!O48</f>
        <v>1.3141986789216087</v>
      </c>
      <c r="CC64" s="332">
        <f>'Provincial spending Projection '!BC56/100*'Type of service'!S48</f>
        <v>1.6737436005133692</v>
      </c>
      <c r="CD64" s="332">
        <f>'Provincial spending Projection '!BC56/100*'Type of service'!W48</f>
        <v>0.37194302233630427</v>
      </c>
      <c r="CE64" s="332">
        <f>'Provincial spending Projection '!BC56/100*'Type of service'!AA48</f>
        <v>2.0456866228496735</v>
      </c>
      <c r="CF64" s="332">
        <f>'Provincial spending Projection '!BC56/100*'Type of service'!AE48</f>
        <v>2.3556391414632603</v>
      </c>
      <c r="CH64" s="332">
        <f>'Provincial spending Projection '!BH56/100*'Type of service'!G48</f>
        <v>0.20568069664940075</v>
      </c>
      <c r="CI64" s="332">
        <f>'Provincial spending Projection '!BH56/100*'Type of service'!K48</f>
        <v>7.2673846149454935E-2</v>
      </c>
      <c r="CJ64" s="332">
        <f>'Provincial spending Projection '!BH56/100*'Type of service'!O48</f>
        <v>7.2673846149454935E-2</v>
      </c>
      <c r="CK64" s="332">
        <f>'Provincial spending Projection '!BH56/100*'Type of service'!S48</f>
        <v>9.2556313492230341E-2</v>
      </c>
      <c r="CL64" s="332">
        <f>'Provincial spending Projection '!BH56/100*'Type of service'!W48</f>
        <v>2.0568069664940077E-2</v>
      </c>
      <c r="CM64" s="332">
        <f>'Provincial spending Projection '!BH56/100*'Type of service'!AA48</f>
        <v>0.11312438315717041</v>
      </c>
      <c r="CN64" s="332">
        <f>'Provincial spending Projection '!BH56/100*'Type of service'!AE48</f>
        <v>0.13026444121128714</v>
      </c>
      <c r="CP64" s="333">
        <f t="shared" si="2"/>
        <v>100.00000000000001</v>
      </c>
    </row>
    <row r="65" spans="1:94" ht="18.75">
      <c r="A65" s="348">
        <f t="shared" si="3"/>
        <v>22</v>
      </c>
      <c r="B65" s="8">
        <f t="shared" si="4"/>
        <v>2037</v>
      </c>
      <c r="C65" s="328">
        <f>'Provincial spending Projection '!C57</f>
        <v>17525.857513863095</v>
      </c>
      <c r="D65" s="297">
        <f t="shared" si="1"/>
        <v>4.4046187697218651</v>
      </c>
      <c r="E65" s="329"/>
      <c r="F65" s="330">
        <f>'Provincial spending Projection '!J57/100*'Type of service'!G49</f>
        <v>0.36396243545432488</v>
      </c>
      <c r="G65" s="330">
        <f>'Provincial spending Projection '!J57/100*'Type of service'!K49</f>
        <v>0.1286000605271948</v>
      </c>
      <c r="H65" s="330">
        <f>'Provincial spending Projection '!J57/100*'Type of service'!O49</f>
        <v>0.1286000605271948</v>
      </c>
      <c r="I65" s="330">
        <f>'Provincial spending Projection '!J57/100*'Type of service'!S49</f>
        <v>0.16378309595444618</v>
      </c>
      <c r="J65" s="330">
        <f>'Provincial spending Projection '!J57/100*'Type of service'!W49</f>
        <v>3.6396243545432486E-2</v>
      </c>
      <c r="K65" s="330">
        <f>'Provincial spending Projection '!J57/100*'Type of service'!AA49</f>
        <v>0.20017933949987868</v>
      </c>
      <c r="L65" s="330">
        <f>'Provincial spending Projection '!J57/100*'Type of service'!AE49</f>
        <v>0.23050954245440575</v>
      </c>
      <c r="N65" s="331">
        <f>'Provincial spending Projection '!O57/100*'Type of service'!G49</f>
        <v>0.12760446129214242</v>
      </c>
      <c r="O65" s="331">
        <f>'Provincial spending Projection '!O57/100*'Type of service'!K49</f>
        <v>4.5086909656556998E-2</v>
      </c>
      <c r="P65" s="331">
        <f>'Provincial spending Projection '!O57/100*'Type of service'!O49</f>
        <v>4.5086909656556998E-2</v>
      </c>
      <c r="Q65" s="331">
        <f>'Provincial spending Projection '!O57/100*'Type of service'!S49</f>
        <v>5.7422007581464096E-2</v>
      </c>
      <c r="R65" s="331">
        <f>'Provincial spending Projection '!O57/100*'Type of service'!W49</f>
        <v>1.2760446129214243E-2</v>
      </c>
      <c r="S65" s="331">
        <f>'Provincial spending Projection '!O57/100*'Type of service'!AA49</f>
        <v>7.0182453710678341E-2</v>
      </c>
      <c r="T65" s="331">
        <f>'Provincial spending Projection '!O57/100*'Type of service'!AE49</f>
        <v>8.0816158818356867E-2</v>
      </c>
      <c r="V65" s="332">
        <f>'Provincial spending Projection '!T57/100*'Type of service'!G49</f>
        <v>0.68873143353661836</v>
      </c>
      <c r="W65" s="332">
        <f>'Provincial spending Projection '!T57/100*'Type of service'!K49</f>
        <v>0.24335177318293852</v>
      </c>
      <c r="X65" s="332">
        <f>'Provincial spending Projection '!T57/100*'Type of service'!O49</f>
        <v>0.24335177318293852</v>
      </c>
      <c r="Y65" s="332">
        <f>'Provincial spending Projection '!T57/100*'Type of service'!S49</f>
        <v>0.30992914509147829</v>
      </c>
      <c r="Z65" s="332">
        <f>'Provincial spending Projection '!T57/100*'Type of service'!W49</f>
        <v>6.8873143353661834E-2</v>
      </c>
      <c r="AA65" s="332">
        <f>'Provincial spending Projection '!T57/100*'Type of service'!AA49</f>
        <v>0.37880228844514008</v>
      </c>
      <c r="AB65" s="332">
        <f>'Provincial spending Projection '!T57/100*'Type of service'!AE49</f>
        <v>0.43619657457319161</v>
      </c>
      <c r="AD65" s="332">
        <f>'Provincial spending Projection '!Y57/100*'Type of service'!G49</f>
        <v>0.53328295748221199</v>
      </c>
      <c r="AE65" s="332">
        <f>'Provincial spending Projection '!Y57/100*'Type of service'!K49</f>
        <v>0.18842664497704825</v>
      </c>
      <c r="AF65" s="332">
        <f>'Provincial spending Projection '!Y57/100*'Type of service'!O49</f>
        <v>0.18842664497704825</v>
      </c>
      <c r="AG65" s="332">
        <f>'Provincial spending Projection '!Y57/100*'Type of service'!S49</f>
        <v>0.23997733086699538</v>
      </c>
      <c r="AH65" s="332">
        <f>'Provincial spending Projection '!Y57/100*'Type of service'!W49</f>
        <v>5.3328295748221198E-2</v>
      </c>
      <c r="AI65" s="332">
        <f>'Provincial spending Projection '!Y57/100*'Type of service'!AA49</f>
        <v>0.29330562661521659</v>
      </c>
      <c r="AJ65" s="332">
        <f>'Provincial spending Projection '!Y57/100*'Type of service'!AE49</f>
        <v>0.33774587307206755</v>
      </c>
      <c r="AL65" s="332">
        <f>'Provincial spending Projection '!AD57/100*'Type of service'!G49</f>
        <v>5.8083742544042591</v>
      </c>
      <c r="AM65" s="332">
        <f>'Provincial spending Projection '!AD57/100*'Type of service'!K49</f>
        <v>2.0522922365561715</v>
      </c>
      <c r="AN65" s="332">
        <f>'Provincial spending Projection '!AD57/100*'Type of service'!O49</f>
        <v>2.0522922365561715</v>
      </c>
      <c r="AO65" s="332">
        <f>'Provincial spending Projection '!AD57/100*'Type of service'!S49</f>
        <v>2.6137684144819167</v>
      </c>
      <c r="AP65" s="332">
        <f>'Provincial spending Projection '!AD57/100*'Type of service'!W49</f>
        <v>0.58083742544042594</v>
      </c>
      <c r="AQ65" s="332">
        <f>'Provincial spending Projection '!AD57/100*'Type of service'!AA49</f>
        <v>3.1946058399223425</v>
      </c>
      <c r="AR65" s="332">
        <f>'Provincial spending Projection '!AD57/100*'Type of service'!AE49</f>
        <v>3.6786370277893639</v>
      </c>
      <c r="AT65" s="332">
        <f>'Provincial spending Projection '!AI57/100*'Type of service'!G49</f>
        <v>10.478119427847123</v>
      </c>
      <c r="AU65" s="332">
        <f>'Provincial spending Projection '!AI57/100*'Type of service'!K49</f>
        <v>3.7022688645059838</v>
      </c>
      <c r="AV65" s="332">
        <f>'Provincial spending Projection '!AI57/100*'Type of service'!O49</f>
        <v>3.7022688645059838</v>
      </c>
      <c r="AW65" s="332">
        <f>'Provincial spending Projection '!AI57/100*'Type of service'!S49</f>
        <v>4.7151537425312053</v>
      </c>
      <c r="AX65" s="332">
        <f>'Provincial spending Projection '!AI57/100*'Type of service'!W49</f>
        <v>1.0478119427847121</v>
      </c>
      <c r="AY65" s="332">
        <f>'Provincial spending Projection '!AI57/100*'Type of service'!AA49</f>
        <v>5.7629656853159172</v>
      </c>
      <c r="AZ65" s="332">
        <f>'Provincial spending Projection '!AI57/100*'Type of service'!AE49</f>
        <v>6.6361423043031778</v>
      </c>
      <c r="BB65" s="332">
        <f>'Provincial spending Projection '!AN57/100*'Type of service'!G49</f>
        <v>1.2393482036371934</v>
      </c>
      <c r="BC65" s="332">
        <f>'Provincial spending Projection '!AN57/100*'Type of service'!K49</f>
        <v>0.43790303195180835</v>
      </c>
      <c r="BD65" s="332">
        <f>'Provincial spending Projection '!AN57/100*'Type of service'!O49</f>
        <v>0.43790303195180835</v>
      </c>
      <c r="BE65" s="332">
        <f>'Provincial spending Projection '!AN57/100*'Type of service'!S49</f>
        <v>0.55770669163673703</v>
      </c>
      <c r="BF65" s="332">
        <f>'Provincial spending Projection '!AN57/100*'Type of service'!W49</f>
        <v>0.12393482036371933</v>
      </c>
      <c r="BG65" s="332">
        <f>'Provincial spending Projection '!AN57/100*'Type of service'!AA49</f>
        <v>0.68164151200045631</v>
      </c>
      <c r="BH65" s="332">
        <f>'Provincial spending Projection '!AN57/100*'Type of service'!AE49</f>
        <v>0.78492052897022246</v>
      </c>
      <c r="BJ65" s="332">
        <f>'Provincial spending Projection '!AS57/100*'Type of service'!G49</f>
        <v>0.98635251035219307</v>
      </c>
      <c r="BK65" s="332">
        <f>'Provincial spending Projection '!AS57/100*'Type of service'!K49</f>
        <v>0.3485112203244416</v>
      </c>
      <c r="BL65" s="332">
        <f>'Provincial spending Projection '!AS57/100*'Type of service'!O49</f>
        <v>0.3485112203244416</v>
      </c>
      <c r="BM65" s="332">
        <f>'Provincial spending Projection '!AS57/100*'Type of service'!S49</f>
        <v>0.44385862965848688</v>
      </c>
      <c r="BN65" s="332">
        <f>'Provincial spending Projection '!AS57/100*'Type of service'!W49</f>
        <v>9.8635251035219307E-2</v>
      </c>
      <c r="BO65" s="332">
        <f>'Provincial spending Projection '!AS57/100*'Type of service'!AA49</f>
        <v>0.54249388069370619</v>
      </c>
      <c r="BP65" s="332">
        <f>'Provincial spending Projection '!AS57/100*'Type of service'!AE49</f>
        <v>0.62468992322305561</v>
      </c>
      <c r="BR65" s="332">
        <f>'Provincial spending Projection '!AX57/100*'Type of service'!G49</f>
        <v>4.9188808378419555</v>
      </c>
      <c r="BS65" s="332">
        <f>'Provincial spending Projection '!AX57/100*'Type of service'!K49</f>
        <v>1.7380045627041578</v>
      </c>
      <c r="BT65" s="332">
        <f>'Provincial spending Projection '!AX57/100*'Type of service'!O49</f>
        <v>1.7380045627041578</v>
      </c>
      <c r="BU65" s="332">
        <f>'Provincial spending Projection '!AX57/100*'Type of service'!S49</f>
        <v>2.2134963770288798</v>
      </c>
      <c r="BV65" s="332">
        <f>'Provincial spending Projection '!AX57/100*'Type of service'!W49</f>
        <v>0.49188808378419557</v>
      </c>
      <c r="BW65" s="332">
        <f>'Provincial spending Projection '!AX57/100*'Type of service'!AA49</f>
        <v>2.7053844608130757</v>
      </c>
      <c r="BX65" s="332">
        <f>'Provincial spending Projection '!AX57/100*'Type of service'!AE49</f>
        <v>3.1152911972999053</v>
      </c>
      <c r="BZ65" s="332">
        <f>'Provincial spending Projection '!BC57/100*'Type of service'!G49</f>
        <v>3.7194302233630427</v>
      </c>
      <c r="CA65" s="332">
        <f>'Provincial spending Projection '!BC57/100*'Type of service'!K49</f>
        <v>1.3141986789216087</v>
      </c>
      <c r="CB65" s="332">
        <f>'Provincial spending Projection '!BC57/100*'Type of service'!O49</f>
        <v>1.3141986789216087</v>
      </c>
      <c r="CC65" s="332">
        <f>'Provincial spending Projection '!BC57/100*'Type of service'!S49</f>
        <v>1.6737436005133692</v>
      </c>
      <c r="CD65" s="332">
        <f>'Provincial spending Projection '!BC57/100*'Type of service'!W49</f>
        <v>0.37194302233630427</v>
      </c>
      <c r="CE65" s="332">
        <f>'Provincial spending Projection '!BC57/100*'Type of service'!AA49</f>
        <v>2.0456866228496735</v>
      </c>
      <c r="CF65" s="332">
        <f>'Provincial spending Projection '!BC57/100*'Type of service'!AE49</f>
        <v>2.3556391414632603</v>
      </c>
      <c r="CH65" s="332">
        <f>'Provincial spending Projection '!BH57/100*'Type of service'!G49</f>
        <v>0.20568069664940072</v>
      </c>
      <c r="CI65" s="332">
        <f>'Provincial spending Projection '!BH57/100*'Type of service'!K49</f>
        <v>7.2673846149454935E-2</v>
      </c>
      <c r="CJ65" s="332">
        <f>'Provincial spending Projection '!BH57/100*'Type of service'!O49</f>
        <v>7.2673846149454935E-2</v>
      </c>
      <c r="CK65" s="332">
        <f>'Provincial spending Projection '!BH57/100*'Type of service'!S49</f>
        <v>9.2556313492230327E-2</v>
      </c>
      <c r="CL65" s="332">
        <f>'Provincial spending Projection '!BH57/100*'Type of service'!W49</f>
        <v>2.0568069664940073E-2</v>
      </c>
      <c r="CM65" s="332">
        <f>'Provincial spending Projection '!BH57/100*'Type of service'!AA49</f>
        <v>0.1131243831571704</v>
      </c>
      <c r="CN65" s="332">
        <f>'Provincial spending Projection '!BH57/100*'Type of service'!AE49</f>
        <v>0.13026444121128714</v>
      </c>
      <c r="CP65" s="333">
        <f t="shared" si="2"/>
        <v>100.00000000000001</v>
      </c>
    </row>
    <row r="66" spans="1:94" ht="18.75">
      <c r="A66" s="348">
        <f t="shared" si="3"/>
        <v>23</v>
      </c>
      <c r="B66" s="8">
        <f t="shared" si="4"/>
        <v>2038</v>
      </c>
      <c r="C66" s="328">
        <f>'Provincial spending Projection '!C58</f>
        <v>18276.816254693542</v>
      </c>
      <c r="D66" s="297">
        <f t="shared" si="1"/>
        <v>4.284861612257389</v>
      </c>
      <c r="E66" s="329"/>
      <c r="F66" s="330">
        <f>'Provincial spending Projection '!J58/100*'Type of service'!G50</f>
        <v>0.36396243545432488</v>
      </c>
      <c r="G66" s="330">
        <f>'Provincial spending Projection '!J58/100*'Type of service'!K50</f>
        <v>0.1286000605271948</v>
      </c>
      <c r="H66" s="330">
        <f>'Provincial spending Projection '!J58/100*'Type of service'!O50</f>
        <v>0.1286000605271948</v>
      </c>
      <c r="I66" s="330">
        <f>'Provincial spending Projection '!J58/100*'Type of service'!S50</f>
        <v>0.16378309595444618</v>
      </c>
      <c r="J66" s="330">
        <f>'Provincial spending Projection '!J58/100*'Type of service'!W50</f>
        <v>3.6396243545432486E-2</v>
      </c>
      <c r="K66" s="330">
        <f>'Provincial spending Projection '!J58/100*'Type of service'!AA50</f>
        <v>0.20017933949987868</v>
      </c>
      <c r="L66" s="330">
        <f>'Provincial spending Projection '!J58/100*'Type of service'!AE50</f>
        <v>0.23050954245440575</v>
      </c>
      <c r="N66" s="331">
        <f>'Provincial spending Projection '!O58/100*'Type of service'!G50</f>
        <v>0.12760446129214245</v>
      </c>
      <c r="O66" s="331">
        <f>'Provincial spending Projection '!O58/100*'Type of service'!K50</f>
        <v>4.5086909656557005E-2</v>
      </c>
      <c r="P66" s="331">
        <f>'Provincial spending Projection '!O58/100*'Type of service'!O50</f>
        <v>4.5086909656557005E-2</v>
      </c>
      <c r="Q66" s="331">
        <f>'Provincial spending Projection '!O58/100*'Type of service'!S50</f>
        <v>5.7422007581464103E-2</v>
      </c>
      <c r="R66" s="331">
        <f>'Provincial spending Projection '!O58/100*'Type of service'!W50</f>
        <v>1.2760446129214245E-2</v>
      </c>
      <c r="S66" s="331">
        <f>'Provincial spending Projection '!O58/100*'Type of service'!AA50</f>
        <v>7.0182453710678355E-2</v>
      </c>
      <c r="T66" s="331">
        <f>'Provincial spending Projection '!O58/100*'Type of service'!AE50</f>
        <v>8.0816158818356881E-2</v>
      </c>
      <c r="V66" s="332">
        <f>'Provincial spending Projection '!T58/100*'Type of service'!G50</f>
        <v>0.68873143353661848</v>
      </c>
      <c r="W66" s="332">
        <f>'Provincial spending Projection '!T58/100*'Type of service'!K50</f>
        <v>0.24335177318293855</v>
      </c>
      <c r="X66" s="332">
        <f>'Provincial spending Projection '!T58/100*'Type of service'!O50</f>
        <v>0.24335177318293855</v>
      </c>
      <c r="Y66" s="332">
        <f>'Provincial spending Projection '!T58/100*'Type of service'!S50</f>
        <v>0.30992914509147829</v>
      </c>
      <c r="Z66" s="332">
        <f>'Provincial spending Projection '!T58/100*'Type of service'!W50</f>
        <v>6.8873143353661848E-2</v>
      </c>
      <c r="AA66" s="332">
        <f>'Provincial spending Projection '!T58/100*'Type of service'!AA50</f>
        <v>0.37880228844514013</v>
      </c>
      <c r="AB66" s="332">
        <f>'Provincial spending Projection '!T58/100*'Type of service'!AE50</f>
        <v>0.43619657457319172</v>
      </c>
      <c r="AD66" s="332">
        <f>'Provincial spending Projection '!Y58/100*'Type of service'!G50</f>
        <v>0.53328295748221199</v>
      </c>
      <c r="AE66" s="332">
        <f>'Provincial spending Projection '!Y58/100*'Type of service'!K50</f>
        <v>0.18842664497704825</v>
      </c>
      <c r="AF66" s="332">
        <f>'Provincial spending Projection '!Y58/100*'Type of service'!O50</f>
        <v>0.18842664497704825</v>
      </c>
      <c r="AG66" s="332">
        <f>'Provincial spending Projection '!Y58/100*'Type of service'!S50</f>
        <v>0.23997733086699538</v>
      </c>
      <c r="AH66" s="332">
        <f>'Provincial spending Projection '!Y58/100*'Type of service'!W50</f>
        <v>5.3328295748221198E-2</v>
      </c>
      <c r="AI66" s="332">
        <f>'Provincial spending Projection '!Y58/100*'Type of service'!AA50</f>
        <v>0.29330562661521659</v>
      </c>
      <c r="AJ66" s="332">
        <f>'Provincial spending Projection '!Y58/100*'Type of service'!AE50</f>
        <v>0.33774587307206755</v>
      </c>
      <c r="AL66" s="332">
        <f>'Provincial spending Projection '!AD58/100*'Type of service'!G50</f>
        <v>5.8083742544042591</v>
      </c>
      <c r="AM66" s="332">
        <f>'Provincial spending Projection '!AD58/100*'Type of service'!K50</f>
        <v>2.0522922365561715</v>
      </c>
      <c r="AN66" s="332">
        <f>'Provincial spending Projection '!AD58/100*'Type of service'!O50</f>
        <v>2.0522922365561715</v>
      </c>
      <c r="AO66" s="332">
        <f>'Provincial spending Projection '!AD58/100*'Type of service'!S50</f>
        <v>2.6137684144819167</v>
      </c>
      <c r="AP66" s="332">
        <f>'Provincial spending Projection '!AD58/100*'Type of service'!W50</f>
        <v>0.58083742544042594</v>
      </c>
      <c r="AQ66" s="332">
        <f>'Provincial spending Projection '!AD58/100*'Type of service'!AA50</f>
        <v>3.1946058399223425</v>
      </c>
      <c r="AR66" s="332">
        <f>'Provincial spending Projection '!AD58/100*'Type of service'!AE50</f>
        <v>3.6786370277893639</v>
      </c>
      <c r="AT66" s="332">
        <f>'Provincial spending Projection '!AI58/100*'Type of service'!G50</f>
        <v>10.478119427847123</v>
      </c>
      <c r="AU66" s="332">
        <f>'Provincial spending Projection '!AI58/100*'Type of service'!K50</f>
        <v>3.7022688645059838</v>
      </c>
      <c r="AV66" s="332">
        <f>'Provincial spending Projection '!AI58/100*'Type of service'!O50</f>
        <v>3.7022688645059838</v>
      </c>
      <c r="AW66" s="332">
        <f>'Provincial spending Projection '!AI58/100*'Type of service'!S50</f>
        <v>4.7151537425312053</v>
      </c>
      <c r="AX66" s="332">
        <f>'Provincial spending Projection '!AI58/100*'Type of service'!W50</f>
        <v>1.0478119427847121</v>
      </c>
      <c r="AY66" s="332">
        <f>'Provincial spending Projection '!AI58/100*'Type of service'!AA50</f>
        <v>5.7629656853159172</v>
      </c>
      <c r="AZ66" s="332">
        <f>'Provincial spending Projection '!AI58/100*'Type of service'!AE50</f>
        <v>6.6361423043031778</v>
      </c>
      <c r="BB66" s="332">
        <f>'Provincial spending Projection '!AN58/100*'Type of service'!G50</f>
        <v>1.2393482036371934</v>
      </c>
      <c r="BC66" s="332">
        <f>'Provincial spending Projection '!AN58/100*'Type of service'!K50</f>
        <v>0.43790303195180835</v>
      </c>
      <c r="BD66" s="332">
        <f>'Provincial spending Projection '!AN58/100*'Type of service'!O50</f>
        <v>0.43790303195180835</v>
      </c>
      <c r="BE66" s="332">
        <f>'Provincial spending Projection '!AN58/100*'Type of service'!S50</f>
        <v>0.55770669163673703</v>
      </c>
      <c r="BF66" s="332">
        <f>'Provincial spending Projection '!AN58/100*'Type of service'!W50</f>
        <v>0.12393482036371933</v>
      </c>
      <c r="BG66" s="332">
        <f>'Provincial spending Projection '!AN58/100*'Type of service'!AA50</f>
        <v>0.68164151200045631</v>
      </c>
      <c r="BH66" s="332">
        <f>'Provincial spending Projection '!AN58/100*'Type of service'!AE50</f>
        <v>0.78492052897022246</v>
      </c>
      <c r="BJ66" s="332">
        <f>'Provincial spending Projection '!AS58/100*'Type of service'!G50</f>
        <v>0.98635251035219351</v>
      </c>
      <c r="BK66" s="332">
        <f>'Provincial spending Projection '!AS58/100*'Type of service'!K50</f>
        <v>0.34851122032444176</v>
      </c>
      <c r="BL66" s="332">
        <f>'Provincial spending Projection '!AS58/100*'Type of service'!O50</f>
        <v>0.34851122032444176</v>
      </c>
      <c r="BM66" s="332">
        <f>'Provincial spending Projection '!AS58/100*'Type of service'!S50</f>
        <v>0.4438586296584871</v>
      </c>
      <c r="BN66" s="332">
        <f>'Provincial spending Projection '!AS58/100*'Type of service'!W50</f>
        <v>9.8635251035219348E-2</v>
      </c>
      <c r="BO66" s="332">
        <f>'Provincial spending Projection '!AS58/100*'Type of service'!AA50</f>
        <v>0.54249388069370641</v>
      </c>
      <c r="BP66" s="332">
        <f>'Provincial spending Projection '!AS58/100*'Type of service'!AE50</f>
        <v>0.62468992322305594</v>
      </c>
      <c r="BR66" s="332">
        <f>'Provincial spending Projection '!AX58/100*'Type of service'!G50</f>
        <v>4.9188808378419555</v>
      </c>
      <c r="BS66" s="332">
        <f>'Provincial spending Projection '!AX58/100*'Type of service'!K50</f>
        <v>1.7380045627041578</v>
      </c>
      <c r="BT66" s="332">
        <f>'Provincial spending Projection '!AX58/100*'Type of service'!O50</f>
        <v>1.7380045627041578</v>
      </c>
      <c r="BU66" s="332">
        <f>'Provincial spending Projection '!AX58/100*'Type of service'!S50</f>
        <v>2.2134963770288798</v>
      </c>
      <c r="BV66" s="332">
        <f>'Provincial spending Projection '!AX58/100*'Type of service'!W50</f>
        <v>0.49188808378419557</v>
      </c>
      <c r="BW66" s="332">
        <f>'Provincial spending Projection '!AX58/100*'Type of service'!AA50</f>
        <v>2.7053844608130757</v>
      </c>
      <c r="BX66" s="332">
        <f>'Provincial spending Projection '!AX58/100*'Type of service'!AE50</f>
        <v>3.1152911972999053</v>
      </c>
      <c r="BZ66" s="332">
        <f>'Provincial spending Projection '!BC58/100*'Type of service'!G50</f>
        <v>3.7194302233630445</v>
      </c>
      <c r="CA66" s="332">
        <f>'Provincial spending Projection '!BC58/100*'Type of service'!K50</f>
        <v>1.3141986789216091</v>
      </c>
      <c r="CB66" s="332">
        <f>'Provincial spending Projection '!BC58/100*'Type of service'!O50</f>
        <v>1.3141986789216091</v>
      </c>
      <c r="CC66" s="332">
        <f>'Provincial spending Projection '!BC58/100*'Type of service'!S50</f>
        <v>1.6737436005133699</v>
      </c>
      <c r="CD66" s="332">
        <f>'Provincial spending Projection '!BC58/100*'Type of service'!W50</f>
        <v>0.37194302233630444</v>
      </c>
      <c r="CE66" s="332">
        <f>'Provincial spending Projection '!BC58/100*'Type of service'!AA50</f>
        <v>2.0456866228496744</v>
      </c>
      <c r="CF66" s="332">
        <f>'Provincial spending Projection '!BC58/100*'Type of service'!AE50</f>
        <v>2.3556391414632616</v>
      </c>
      <c r="CH66" s="332">
        <f>'Provincial spending Projection '!BH58/100*'Type of service'!G50</f>
        <v>0.20568069664940072</v>
      </c>
      <c r="CI66" s="332">
        <f>'Provincial spending Projection '!BH58/100*'Type of service'!K50</f>
        <v>7.2673846149454935E-2</v>
      </c>
      <c r="CJ66" s="332">
        <f>'Provincial spending Projection '!BH58/100*'Type of service'!O50</f>
        <v>7.2673846149454935E-2</v>
      </c>
      <c r="CK66" s="332">
        <f>'Provincial spending Projection '!BH58/100*'Type of service'!S50</f>
        <v>9.2556313492230327E-2</v>
      </c>
      <c r="CL66" s="332">
        <f>'Provincial spending Projection '!BH58/100*'Type of service'!W50</f>
        <v>2.0568069664940073E-2</v>
      </c>
      <c r="CM66" s="332">
        <f>'Provincial spending Projection '!BH58/100*'Type of service'!AA50</f>
        <v>0.1131243831571704</v>
      </c>
      <c r="CN66" s="332">
        <f>'Provincial spending Projection '!BH58/100*'Type of service'!AE50</f>
        <v>0.13026444121128714</v>
      </c>
      <c r="CP66" s="333">
        <f t="shared" si="2"/>
        <v>100.00000000000001</v>
      </c>
    </row>
    <row r="67" spans="1:94" ht="18.75">
      <c r="A67" s="348">
        <f t="shared" si="3"/>
        <v>24</v>
      </c>
      <c r="B67" s="8">
        <f t="shared" si="4"/>
        <v>2039</v>
      </c>
      <c r="C67" s="328">
        <f>'Provincial spending Projection '!C59</f>
        <v>19038.256008065113</v>
      </c>
      <c r="D67" s="297">
        <f t="shared" si="1"/>
        <v>4.1661509464266295</v>
      </c>
      <c r="E67" s="329"/>
      <c r="F67" s="330">
        <f>'Provincial spending Projection '!J59/100*'Type of service'!G51</f>
        <v>0.36396243545432494</v>
      </c>
      <c r="G67" s="330">
        <f>'Provincial spending Projection '!J59/100*'Type of service'!K51</f>
        <v>0.12860006052719483</v>
      </c>
      <c r="H67" s="330">
        <f>'Provincial spending Projection '!J59/100*'Type of service'!O51</f>
        <v>0.12860006052719483</v>
      </c>
      <c r="I67" s="330">
        <f>'Provincial spending Projection '!J59/100*'Type of service'!S51</f>
        <v>0.16378309595444623</v>
      </c>
      <c r="J67" s="330">
        <f>'Provincial spending Projection '!J59/100*'Type of service'!W51</f>
        <v>3.63962435454325E-2</v>
      </c>
      <c r="K67" s="330">
        <f>'Provincial spending Projection '!J59/100*'Type of service'!AA51</f>
        <v>0.20017933949987873</v>
      </c>
      <c r="L67" s="330">
        <f>'Provincial spending Projection '!J59/100*'Type of service'!AE51</f>
        <v>0.2305095424544058</v>
      </c>
      <c r="N67" s="331">
        <f>'Provincial spending Projection '!O59/100*'Type of service'!G51</f>
        <v>0.12760446129214248</v>
      </c>
      <c r="O67" s="331">
        <f>'Provincial spending Projection '!O59/100*'Type of service'!K51</f>
        <v>4.5086909656557012E-2</v>
      </c>
      <c r="P67" s="331">
        <f>'Provincial spending Projection '!O59/100*'Type of service'!O51</f>
        <v>4.5086909656557012E-2</v>
      </c>
      <c r="Q67" s="331">
        <f>'Provincial spending Projection '!O59/100*'Type of service'!S51</f>
        <v>5.7422007581464117E-2</v>
      </c>
      <c r="R67" s="331">
        <f>'Provincial spending Projection '!O59/100*'Type of service'!W51</f>
        <v>1.2760446129214249E-2</v>
      </c>
      <c r="S67" s="331">
        <f>'Provincial spending Projection '!O59/100*'Type of service'!AA51</f>
        <v>7.0182453710678369E-2</v>
      </c>
      <c r="T67" s="331">
        <f>'Provincial spending Projection '!O59/100*'Type of service'!AE51</f>
        <v>8.0816158818356909E-2</v>
      </c>
      <c r="V67" s="332">
        <f>'Provincial spending Projection '!T59/100*'Type of service'!G51</f>
        <v>0.68873143353661848</v>
      </c>
      <c r="W67" s="332">
        <f>'Provincial spending Projection '!T59/100*'Type of service'!K51</f>
        <v>0.24335177318293855</v>
      </c>
      <c r="X67" s="332">
        <f>'Provincial spending Projection '!T59/100*'Type of service'!O51</f>
        <v>0.24335177318293855</v>
      </c>
      <c r="Y67" s="332">
        <f>'Provincial spending Projection '!T59/100*'Type of service'!S51</f>
        <v>0.30992914509147829</v>
      </c>
      <c r="Z67" s="332">
        <f>'Provincial spending Projection '!T59/100*'Type of service'!W51</f>
        <v>6.8873143353661848E-2</v>
      </c>
      <c r="AA67" s="332">
        <f>'Provincial spending Projection '!T59/100*'Type of service'!AA51</f>
        <v>0.37880228844514013</v>
      </c>
      <c r="AB67" s="332">
        <f>'Provincial spending Projection '!T59/100*'Type of service'!AE51</f>
        <v>0.43619657457319172</v>
      </c>
      <c r="AD67" s="332">
        <f>'Provincial spending Projection '!Y59/100*'Type of service'!G51</f>
        <v>0.53328295748221211</v>
      </c>
      <c r="AE67" s="332">
        <f>'Provincial spending Projection '!Y59/100*'Type of service'!K51</f>
        <v>0.18842664497704828</v>
      </c>
      <c r="AF67" s="332">
        <f>'Provincial spending Projection '!Y59/100*'Type of service'!O51</f>
        <v>0.18842664497704828</v>
      </c>
      <c r="AG67" s="332">
        <f>'Provincial spending Projection '!Y59/100*'Type of service'!S51</f>
        <v>0.23997733086699544</v>
      </c>
      <c r="AH67" s="332">
        <f>'Provincial spending Projection '!Y59/100*'Type of service'!W51</f>
        <v>5.3328295748221205E-2</v>
      </c>
      <c r="AI67" s="332">
        <f>'Provincial spending Projection '!Y59/100*'Type of service'!AA51</f>
        <v>0.29330562661521664</v>
      </c>
      <c r="AJ67" s="332">
        <f>'Provincial spending Projection '!Y59/100*'Type of service'!AE51</f>
        <v>0.33774587307206766</v>
      </c>
      <c r="AL67" s="332">
        <f>'Provincial spending Projection '!AD59/100*'Type of service'!G51</f>
        <v>5.8083742544042591</v>
      </c>
      <c r="AM67" s="332">
        <f>'Provincial spending Projection '!AD59/100*'Type of service'!K51</f>
        <v>2.0522922365561715</v>
      </c>
      <c r="AN67" s="332">
        <f>'Provincial spending Projection '!AD59/100*'Type of service'!O51</f>
        <v>2.0522922365561715</v>
      </c>
      <c r="AO67" s="332">
        <f>'Provincial spending Projection '!AD59/100*'Type of service'!S51</f>
        <v>2.6137684144819167</v>
      </c>
      <c r="AP67" s="332">
        <f>'Provincial spending Projection '!AD59/100*'Type of service'!W51</f>
        <v>0.58083742544042594</v>
      </c>
      <c r="AQ67" s="332">
        <f>'Provincial spending Projection '!AD59/100*'Type of service'!AA51</f>
        <v>3.1946058399223425</v>
      </c>
      <c r="AR67" s="332">
        <f>'Provincial spending Projection '!AD59/100*'Type of service'!AE51</f>
        <v>3.6786370277893639</v>
      </c>
      <c r="AT67" s="332">
        <f>'Provincial spending Projection '!AI59/100*'Type of service'!G51</f>
        <v>10.478119427847126</v>
      </c>
      <c r="AU67" s="332">
        <f>'Provincial spending Projection '!AI59/100*'Type of service'!K51</f>
        <v>3.7022688645059847</v>
      </c>
      <c r="AV67" s="332">
        <f>'Provincial spending Projection '!AI59/100*'Type of service'!O51</f>
        <v>3.7022688645059847</v>
      </c>
      <c r="AW67" s="332">
        <f>'Provincial spending Projection '!AI59/100*'Type of service'!S51</f>
        <v>4.7151537425312062</v>
      </c>
      <c r="AX67" s="332">
        <f>'Provincial spending Projection '!AI59/100*'Type of service'!W51</f>
        <v>1.0478119427847126</v>
      </c>
      <c r="AY67" s="332">
        <f>'Provincial spending Projection '!AI59/100*'Type of service'!AA51</f>
        <v>5.762965685315919</v>
      </c>
      <c r="AZ67" s="332">
        <f>'Provincial spending Projection '!AI59/100*'Type of service'!AE51</f>
        <v>6.6361423043031795</v>
      </c>
      <c r="BB67" s="332">
        <f>'Provincial spending Projection '!AN59/100*'Type of service'!G51</f>
        <v>1.2393482036371937</v>
      </c>
      <c r="BC67" s="332">
        <f>'Provincial spending Projection '!AN59/100*'Type of service'!K51</f>
        <v>0.43790303195180846</v>
      </c>
      <c r="BD67" s="332">
        <f>'Provincial spending Projection '!AN59/100*'Type of service'!O51</f>
        <v>0.43790303195180846</v>
      </c>
      <c r="BE67" s="332">
        <f>'Provincial spending Projection '!AN59/100*'Type of service'!S51</f>
        <v>0.55770669163673714</v>
      </c>
      <c r="BF67" s="332">
        <f>'Provincial spending Projection '!AN59/100*'Type of service'!W51</f>
        <v>0.12393482036371936</v>
      </c>
      <c r="BG67" s="332">
        <f>'Provincial spending Projection '!AN59/100*'Type of service'!AA51</f>
        <v>0.68164151200045642</v>
      </c>
      <c r="BH67" s="332">
        <f>'Provincial spending Projection '!AN59/100*'Type of service'!AE51</f>
        <v>0.78492052897022258</v>
      </c>
      <c r="BJ67" s="332">
        <f>'Provincial spending Projection '!AS59/100*'Type of service'!G51</f>
        <v>0.98635251035219351</v>
      </c>
      <c r="BK67" s="332">
        <f>'Provincial spending Projection '!AS59/100*'Type of service'!K51</f>
        <v>0.34851122032444176</v>
      </c>
      <c r="BL67" s="332">
        <f>'Provincial spending Projection '!AS59/100*'Type of service'!O51</f>
        <v>0.34851122032444176</v>
      </c>
      <c r="BM67" s="332">
        <f>'Provincial spending Projection '!AS59/100*'Type of service'!S51</f>
        <v>0.4438586296584871</v>
      </c>
      <c r="BN67" s="332">
        <f>'Provincial spending Projection '!AS59/100*'Type of service'!W51</f>
        <v>9.8635251035219348E-2</v>
      </c>
      <c r="BO67" s="332">
        <f>'Provincial spending Projection '!AS59/100*'Type of service'!AA51</f>
        <v>0.54249388069370641</v>
      </c>
      <c r="BP67" s="332">
        <f>'Provincial spending Projection '!AS59/100*'Type of service'!AE51</f>
        <v>0.62468992322305594</v>
      </c>
      <c r="BR67" s="332">
        <f>'Provincial spending Projection '!AX59/100*'Type of service'!G51</f>
        <v>4.9188808378419573</v>
      </c>
      <c r="BS67" s="332">
        <f>'Provincial spending Projection '!AX59/100*'Type of service'!K51</f>
        <v>1.7380045627041585</v>
      </c>
      <c r="BT67" s="332">
        <f>'Provincial spending Projection '!AX59/100*'Type of service'!O51</f>
        <v>1.7380045627041585</v>
      </c>
      <c r="BU67" s="332">
        <f>'Provincial spending Projection '!AX59/100*'Type of service'!S51</f>
        <v>2.2134963770288807</v>
      </c>
      <c r="BV67" s="332">
        <f>'Provincial spending Projection '!AX59/100*'Type of service'!W51</f>
        <v>0.49188808378419574</v>
      </c>
      <c r="BW67" s="332">
        <f>'Provincial spending Projection '!AX59/100*'Type of service'!AA51</f>
        <v>2.7053844608130766</v>
      </c>
      <c r="BX67" s="332">
        <f>'Provincial spending Projection '!AX59/100*'Type of service'!AE51</f>
        <v>3.1152911972999062</v>
      </c>
      <c r="BZ67" s="332">
        <f>'Provincial spending Projection '!BC59/100*'Type of service'!G51</f>
        <v>3.7194302233630436</v>
      </c>
      <c r="CA67" s="332">
        <f>'Provincial spending Projection '!BC59/100*'Type of service'!K51</f>
        <v>1.3141986789216089</v>
      </c>
      <c r="CB67" s="332">
        <f>'Provincial spending Projection '!BC59/100*'Type of service'!O51</f>
        <v>1.3141986789216089</v>
      </c>
      <c r="CC67" s="332">
        <f>'Provincial spending Projection '!BC59/100*'Type of service'!S51</f>
        <v>1.6737436005133697</v>
      </c>
      <c r="CD67" s="332">
        <f>'Provincial spending Projection '!BC59/100*'Type of service'!W51</f>
        <v>0.37194302233630439</v>
      </c>
      <c r="CE67" s="332">
        <f>'Provincial spending Projection '!BC59/100*'Type of service'!AA51</f>
        <v>2.045686622849674</v>
      </c>
      <c r="CF67" s="332">
        <f>'Provincial spending Projection '!BC59/100*'Type of service'!AE51</f>
        <v>2.3556391414632611</v>
      </c>
      <c r="CH67" s="332">
        <f>'Provincial spending Projection '!BH59/100*'Type of service'!G51</f>
        <v>0.20568069664940081</v>
      </c>
      <c r="CI67" s="332">
        <f>'Provincial spending Projection '!BH59/100*'Type of service'!K51</f>
        <v>7.2673846149454963E-2</v>
      </c>
      <c r="CJ67" s="332">
        <f>'Provincial spending Projection '!BH59/100*'Type of service'!O51</f>
        <v>7.2673846149454963E-2</v>
      </c>
      <c r="CK67" s="332">
        <f>'Provincial spending Projection '!BH59/100*'Type of service'!S51</f>
        <v>9.2556313492230355E-2</v>
      </c>
      <c r="CL67" s="332">
        <f>'Provincial spending Projection '!BH59/100*'Type of service'!W51</f>
        <v>2.056806966494008E-2</v>
      </c>
      <c r="CM67" s="332">
        <f>'Provincial spending Projection '!BH59/100*'Type of service'!AA51</f>
        <v>0.11312438315717044</v>
      </c>
      <c r="CN67" s="332">
        <f>'Provincial spending Projection '!BH59/100*'Type of service'!AE51</f>
        <v>0.13026444121128716</v>
      </c>
      <c r="CP67" s="333">
        <f t="shared" si="2"/>
        <v>100.00000000000001</v>
      </c>
    </row>
    <row r="68" spans="1:94" ht="18.75">
      <c r="A68" s="348">
        <f t="shared" si="3"/>
        <v>25</v>
      </c>
      <c r="B68" s="67">
        <f t="shared" si="4"/>
        <v>2040</v>
      </c>
      <c r="C68" s="328">
        <f>'Provincial spending Projection '!C60</f>
        <v>19808.931845808871</v>
      </c>
      <c r="D68" s="297">
        <f t="shared" si="1"/>
        <v>4.0480379999999965</v>
      </c>
      <c r="E68" s="329"/>
      <c r="F68" s="330">
        <f>'Provincial spending Projection '!J60/100*'Type of service'!G52</f>
        <v>0.36396243545432488</v>
      </c>
      <c r="G68" s="330">
        <f>'Provincial spending Projection '!J60/100*'Type of service'!K52</f>
        <v>0.1286000605271948</v>
      </c>
      <c r="H68" s="330">
        <f>'Provincial spending Projection '!J60/100*'Type of service'!O52</f>
        <v>0.1286000605271948</v>
      </c>
      <c r="I68" s="330">
        <f>'Provincial spending Projection '!J60/100*'Type of service'!S52</f>
        <v>0.16378309595444618</v>
      </c>
      <c r="J68" s="330">
        <f>'Provincial spending Projection '!J60/100*'Type of service'!W52</f>
        <v>3.6396243545432486E-2</v>
      </c>
      <c r="K68" s="330">
        <f>'Provincial spending Projection '!J60/100*'Type of service'!AA52</f>
        <v>0.20017933949987868</v>
      </c>
      <c r="L68" s="330">
        <f>'Provincial spending Projection '!J60/100*'Type of service'!AE52</f>
        <v>0.23050954245440575</v>
      </c>
      <c r="N68" s="331">
        <f>'Provincial spending Projection '!O60/100*'Type of service'!G52</f>
        <v>0.12760446129214245</v>
      </c>
      <c r="O68" s="331">
        <f>'Provincial spending Projection '!O60/100*'Type of service'!K52</f>
        <v>4.5086909656557005E-2</v>
      </c>
      <c r="P68" s="331">
        <f>'Provincial spending Projection '!O60/100*'Type of service'!O52</f>
        <v>4.5086909656557005E-2</v>
      </c>
      <c r="Q68" s="331">
        <f>'Provincial spending Projection '!O60/100*'Type of service'!S52</f>
        <v>5.7422007581464103E-2</v>
      </c>
      <c r="R68" s="331">
        <f>'Provincial spending Projection '!O60/100*'Type of service'!W52</f>
        <v>1.2760446129214245E-2</v>
      </c>
      <c r="S68" s="331">
        <f>'Provincial spending Projection '!O60/100*'Type of service'!AA52</f>
        <v>7.0182453710678355E-2</v>
      </c>
      <c r="T68" s="331">
        <f>'Provincial spending Projection '!O60/100*'Type of service'!AE52</f>
        <v>8.0816158818356881E-2</v>
      </c>
      <c r="V68" s="332">
        <f>'Provincial spending Projection '!T60/100*'Type of service'!G52</f>
        <v>0.68873143353661848</v>
      </c>
      <c r="W68" s="332">
        <f>'Provincial spending Projection '!T60/100*'Type of service'!K52</f>
        <v>0.24335177318293855</v>
      </c>
      <c r="X68" s="332">
        <f>'Provincial spending Projection '!T60/100*'Type of service'!O52</f>
        <v>0.24335177318293855</v>
      </c>
      <c r="Y68" s="332">
        <f>'Provincial spending Projection '!T60/100*'Type of service'!S52</f>
        <v>0.30992914509147829</v>
      </c>
      <c r="Z68" s="332">
        <f>'Provincial spending Projection '!T60/100*'Type of service'!W52</f>
        <v>6.8873143353661848E-2</v>
      </c>
      <c r="AA68" s="332">
        <f>'Provincial spending Projection '!T60/100*'Type of service'!AA52</f>
        <v>0.37880228844514013</v>
      </c>
      <c r="AB68" s="332">
        <f>'Provincial spending Projection '!T60/100*'Type of service'!AE52</f>
        <v>0.43619657457319172</v>
      </c>
      <c r="AD68" s="332">
        <f>'Provincial spending Projection '!Y60/100*'Type of service'!G52</f>
        <v>0.53328295748221199</v>
      </c>
      <c r="AE68" s="332">
        <f>'Provincial spending Projection '!Y60/100*'Type of service'!K52</f>
        <v>0.18842664497704825</v>
      </c>
      <c r="AF68" s="332">
        <f>'Provincial spending Projection '!Y60/100*'Type of service'!O52</f>
        <v>0.18842664497704825</v>
      </c>
      <c r="AG68" s="332">
        <f>'Provincial spending Projection '!Y60/100*'Type of service'!S52</f>
        <v>0.23997733086699538</v>
      </c>
      <c r="AH68" s="332">
        <f>'Provincial spending Projection '!Y60/100*'Type of service'!W52</f>
        <v>5.3328295748221198E-2</v>
      </c>
      <c r="AI68" s="332">
        <f>'Provincial spending Projection '!Y60/100*'Type of service'!AA52</f>
        <v>0.29330562661521659</v>
      </c>
      <c r="AJ68" s="332">
        <f>'Provincial spending Projection '!Y60/100*'Type of service'!AE52</f>
        <v>0.33774587307206755</v>
      </c>
      <c r="AL68" s="332">
        <f>'Provincial spending Projection '!AD60/100*'Type of service'!G52</f>
        <v>5.8083742544042591</v>
      </c>
      <c r="AM68" s="332">
        <f>'Provincial spending Projection '!AD60/100*'Type of service'!K52</f>
        <v>2.0522922365561715</v>
      </c>
      <c r="AN68" s="332">
        <f>'Provincial spending Projection '!AD60/100*'Type of service'!O52</f>
        <v>2.0522922365561715</v>
      </c>
      <c r="AO68" s="332">
        <f>'Provincial spending Projection '!AD60/100*'Type of service'!S52</f>
        <v>2.6137684144819167</v>
      </c>
      <c r="AP68" s="332">
        <f>'Provincial spending Projection '!AD60/100*'Type of service'!W52</f>
        <v>0.58083742544042594</v>
      </c>
      <c r="AQ68" s="332">
        <f>'Provincial spending Projection '!AD60/100*'Type of service'!AA52</f>
        <v>3.1946058399223425</v>
      </c>
      <c r="AR68" s="332">
        <f>'Provincial spending Projection '!AD60/100*'Type of service'!AE52</f>
        <v>3.6786370277893639</v>
      </c>
      <c r="AT68" s="332">
        <f>'Provincial spending Projection '!AI60/100*'Type of service'!G52</f>
        <v>10.478119427847123</v>
      </c>
      <c r="AU68" s="332">
        <f>'Provincial spending Projection '!AI60/100*'Type of service'!K52</f>
        <v>3.7022688645059838</v>
      </c>
      <c r="AV68" s="332">
        <f>'Provincial spending Projection '!AI60/100*'Type of service'!O52</f>
        <v>3.7022688645059838</v>
      </c>
      <c r="AW68" s="332">
        <f>'Provincial spending Projection '!AI60/100*'Type of service'!S52</f>
        <v>4.7151537425312053</v>
      </c>
      <c r="AX68" s="332">
        <f>'Provincial spending Projection '!AI60/100*'Type of service'!W52</f>
        <v>1.0478119427847121</v>
      </c>
      <c r="AY68" s="332">
        <f>'Provincial spending Projection '!AI60/100*'Type of service'!AA52</f>
        <v>5.7629656853159172</v>
      </c>
      <c r="AZ68" s="332">
        <f>'Provincial spending Projection '!AI60/100*'Type of service'!AE52</f>
        <v>6.6361423043031778</v>
      </c>
      <c r="BB68" s="332">
        <f>'Provincial spending Projection '!AN60/100*'Type of service'!G52</f>
        <v>1.2393482036371934</v>
      </c>
      <c r="BC68" s="332">
        <f>'Provincial spending Projection '!AN60/100*'Type of service'!K52</f>
        <v>0.43790303195180835</v>
      </c>
      <c r="BD68" s="332">
        <f>'Provincial spending Projection '!AN60/100*'Type of service'!O52</f>
        <v>0.43790303195180835</v>
      </c>
      <c r="BE68" s="332">
        <f>'Provincial spending Projection '!AN60/100*'Type of service'!S52</f>
        <v>0.55770669163673703</v>
      </c>
      <c r="BF68" s="332">
        <f>'Provincial spending Projection '!AN60/100*'Type of service'!W52</f>
        <v>0.12393482036371933</v>
      </c>
      <c r="BG68" s="332">
        <f>'Provincial spending Projection '!AN60/100*'Type of service'!AA52</f>
        <v>0.68164151200045631</v>
      </c>
      <c r="BH68" s="332">
        <f>'Provincial spending Projection '!AN60/100*'Type of service'!AE52</f>
        <v>0.78492052897022246</v>
      </c>
      <c r="BJ68" s="332">
        <f>'Provincial spending Projection '!AS60/100*'Type of service'!G52</f>
        <v>0.98635251035219351</v>
      </c>
      <c r="BK68" s="332">
        <f>'Provincial spending Projection '!AS60/100*'Type of service'!K52</f>
        <v>0.34851122032444176</v>
      </c>
      <c r="BL68" s="332">
        <f>'Provincial spending Projection '!AS60/100*'Type of service'!O52</f>
        <v>0.34851122032444176</v>
      </c>
      <c r="BM68" s="332">
        <f>'Provincial spending Projection '!AS60/100*'Type of service'!S52</f>
        <v>0.4438586296584871</v>
      </c>
      <c r="BN68" s="332">
        <f>'Provincial spending Projection '!AS60/100*'Type of service'!W52</f>
        <v>9.8635251035219348E-2</v>
      </c>
      <c r="BO68" s="332">
        <f>'Provincial spending Projection '!AS60/100*'Type of service'!AA52</f>
        <v>0.54249388069370641</v>
      </c>
      <c r="BP68" s="332">
        <f>'Provincial spending Projection '!AS60/100*'Type of service'!AE52</f>
        <v>0.62468992322305594</v>
      </c>
      <c r="BR68" s="332">
        <f>'Provincial spending Projection '!AX60/100*'Type of service'!G52</f>
        <v>4.9188808378419555</v>
      </c>
      <c r="BS68" s="332">
        <f>'Provincial spending Projection '!AX60/100*'Type of service'!K52</f>
        <v>1.7380045627041578</v>
      </c>
      <c r="BT68" s="332">
        <f>'Provincial spending Projection '!AX60/100*'Type of service'!O52</f>
        <v>1.7380045627041578</v>
      </c>
      <c r="BU68" s="332">
        <f>'Provincial spending Projection '!AX60/100*'Type of service'!S52</f>
        <v>2.2134963770288798</v>
      </c>
      <c r="BV68" s="332">
        <f>'Provincial spending Projection '!AX60/100*'Type of service'!W52</f>
        <v>0.49188808378419557</v>
      </c>
      <c r="BW68" s="332">
        <f>'Provincial spending Projection '!AX60/100*'Type of service'!AA52</f>
        <v>2.7053844608130757</v>
      </c>
      <c r="BX68" s="332">
        <f>'Provincial spending Projection '!AX60/100*'Type of service'!AE52</f>
        <v>3.1152911972999053</v>
      </c>
      <c r="BZ68" s="332">
        <f>'Provincial spending Projection '!BC60/100*'Type of service'!G52</f>
        <v>3.7194302233630427</v>
      </c>
      <c r="CA68" s="332">
        <f>'Provincial spending Projection '!BC60/100*'Type of service'!K52</f>
        <v>1.3141986789216087</v>
      </c>
      <c r="CB68" s="332">
        <f>'Provincial spending Projection '!BC60/100*'Type of service'!O52</f>
        <v>1.3141986789216087</v>
      </c>
      <c r="CC68" s="332">
        <f>'Provincial spending Projection '!BC60/100*'Type of service'!S52</f>
        <v>1.6737436005133692</v>
      </c>
      <c r="CD68" s="332">
        <f>'Provincial spending Projection '!BC60/100*'Type of service'!W52</f>
        <v>0.37194302233630427</v>
      </c>
      <c r="CE68" s="332">
        <f>'Provincial spending Projection '!BC60/100*'Type of service'!AA52</f>
        <v>2.0456866228496735</v>
      </c>
      <c r="CF68" s="332">
        <f>'Provincial spending Projection '!BC60/100*'Type of service'!AE52</f>
        <v>2.3556391414632603</v>
      </c>
      <c r="CH68" s="332">
        <f>'Provincial spending Projection '!BH60/100*'Type of service'!G52</f>
        <v>0.20568069664940075</v>
      </c>
      <c r="CI68" s="332">
        <f>'Provincial spending Projection '!BH60/100*'Type of service'!K52</f>
        <v>7.2673846149454935E-2</v>
      </c>
      <c r="CJ68" s="332">
        <f>'Provincial spending Projection '!BH60/100*'Type of service'!O52</f>
        <v>7.2673846149454935E-2</v>
      </c>
      <c r="CK68" s="332">
        <f>'Provincial spending Projection '!BH60/100*'Type of service'!S52</f>
        <v>9.2556313492230341E-2</v>
      </c>
      <c r="CL68" s="332">
        <f>'Provincial spending Projection '!BH60/100*'Type of service'!W52</f>
        <v>2.0568069664940077E-2</v>
      </c>
      <c r="CM68" s="332">
        <f>'Provincial spending Projection '!BH60/100*'Type of service'!AA52</f>
        <v>0.11312438315717041</v>
      </c>
      <c r="CN68" s="332">
        <f>'Provincial spending Projection '!BH60/100*'Type of service'!AE52</f>
        <v>0.13026444121128714</v>
      </c>
      <c r="CP68" s="333">
        <f t="shared" si="2"/>
        <v>100.00000000000001</v>
      </c>
    </row>
    <row r="69" spans="1:94" ht="18.75">
      <c r="A69" s="348">
        <f t="shared" si="3"/>
        <v>26</v>
      </c>
      <c r="B69" s="8">
        <f t="shared" si="4"/>
        <v>2041</v>
      </c>
      <c r="C69" s="328">
        <f>'Provincial spending Projection '!C61</f>
        <v>20610.804934321317</v>
      </c>
      <c r="D69" s="297">
        <f t="shared" si="1"/>
        <v>4.0480380000000071</v>
      </c>
      <c r="E69" s="329"/>
      <c r="F69" s="330">
        <f>'Provincial spending Projection '!J61/100*'Type of service'!G53</f>
        <v>0.36396243545432488</v>
      </c>
      <c r="G69" s="330">
        <f>'Provincial spending Projection '!J61/100*'Type of service'!K53</f>
        <v>0.1286000605271948</v>
      </c>
      <c r="H69" s="330">
        <f>'Provincial spending Projection '!J61/100*'Type of service'!O53</f>
        <v>0.1286000605271948</v>
      </c>
      <c r="I69" s="330">
        <f>'Provincial spending Projection '!J61/100*'Type of service'!S53</f>
        <v>0.16378309595444618</v>
      </c>
      <c r="J69" s="330">
        <f>'Provincial spending Projection '!J61/100*'Type of service'!W53</f>
        <v>3.6396243545432486E-2</v>
      </c>
      <c r="K69" s="330">
        <f>'Provincial spending Projection '!J61/100*'Type of service'!AA53</f>
        <v>0.20017933949987868</v>
      </c>
      <c r="L69" s="330">
        <f>'Provincial spending Projection '!J61/100*'Type of service'!AE53</f>
        <v>0.23050954245440575</v>
      </c>
      <c r="N69" s="331">
        <f>'Provincial spending Projection '!O61/100*'Type of service'!G53</f>
        <v>0.12760446129214245</v>
      </c>
      <c r="O69" s="331">
        <f>'Provincial spending Projection '!O61/100*'Type of service'!K53</f>
        <v>4.5086909656557005E-2</v>
      </c>
      <c r="P69" s="331">
        <f>'Provincial spending Projection '!O61/100*'Type of service'!O53</f>
        <v>4.5086909656557005E-2</v>
      </c>
      <c r="Q69" s="331">
        <f>'Provincial spending Projection '!O61/100*'Type of service'!S53</f>
        <v>5.7422007581464103E-2</v>
      </c>
      <c r="R69" s="331">
        <f>'Provincial spending Projection '!O61/100*'Type of service'!W53</f>
        <v>1.2760446129214245E-2</v>
      </c>
      <c r="S69" s="331">
        <f>'Provincial spending Projection '!O61/100*'Type of service'!AA53</f>
        <v>7.0182453710678355E-2</v>
      </c>
      <c r="T69" s="331">
        <f>'Provincial spending Projection '!O61/100*'Type of service'!AE53</f>
        <v>8.0816158818356881E-2</v>
      </c>
      <c r="V69" s="332">
        <f>'Provincial spending Projection '!T61/100*'Type of service'!G53</f>
        <v>0.68873143353661848</v>
      </c>
      <c r="W69" s="332">
        <f>'Provincial spending Projection '!T61/100*'Type of service'!K53</f>
        <v>0.24335177318293855</v>
      </c>
      <c r="X69" s="332">
        <f>'Provincial spending Projection '!T61/100*'Type of service'!O53</f>
        <v>0.24335177318293855</v>
      </c>
      <c r="Y69" s="332">
        <f>'Provincial spending Projection '!T61/100*'Type of service'!S53</f>
        <v>0.30992914509147829</v>
      </c>
      <c r="Z69" s="332">
        <f>'Provincial spending Projection '!T61/100*'Type of service'!W53</f>
        <v>6.8873143353661848E-2</v>
      </c>
      <c r="AA69" s="332">
        <f>'Provincial spending Projection '!T61/100*'Type of service'!AA53</f>
        <v>0.37880228844514013</v>
      </c>
      <c r="AB69" s="332">
        <f>'Provincial spending Projection '!T61/100*'Type of service'!AE53</f>
        <v>0.43619657457319172</v>
      </c>
      <c r="AD69" s="332">
        <f>'Provincial spending Projection '!Y61/100*'Type of service'!G53</f>
        <v>0.53328295748221199</v>
      </c>
      <c r="AE69" s="332">
        <f>'Provincial spending Projection '!Y61/100*'Type of service'!K53</f>
        <v>0.18842664497704825</v>
      </c>
      <c r="AF69" s="332">
        <f>'Provincial spending Projection '!Y61/100*'Type of service'!O53</f>
        <v>0.18842664497704825</v>
      </c>
      <c r="AG69" s="332">
        <f>'Provincial spending Projection '!Y61/100*'Type of service'!S53</f>
        <v>0.23997733086699538</v>
      </c>
      <c r="AH69" s="332">
        <f>'Provincial spending Projection '!Y61/100*'Type of service'!W53</f>
        <v>5.3328295748221198E-2</v>
      </c>
      <c r="AI69" s="332">
        <f>'Provincial spending Projection '!Y61/100*'Type of service'!AA53</f>
        <v>0.29330562661521659</v>
      </c>
      <c r="AJ69" s="332">
        <f>'Provincial spending Projection '!Y61/100*'Type of service'!AE53</f>
        <v>0.33774587307206755</v>
      </c>
      <c r="AL69" s="332">
        <f>'Provincial spending Projection '!AD61/100*'Type of service'!G53</f>
        <v>5.8083742544042583</v>
      </c>
      <c r="AM69" s="332">
        <f>'Provincial spending Projection '!AD61/100*'Type of service'!K53</f>
        <v>2.0522922365561715</v>
      </c>
      <c r="AN69" s="332">
        <f>'Provincial spending Projection '!AD61/100*'Type of service'!O53</f>
        <v>2.0522922365561715</v>
      </c>
      <c r="AO69" s="332">
        <f>'Provincial spending Projection '!AD61/100*'Type of service'!S53</f>
        <v>2.6137684144819162</v>
      </c>
      <c r="AP69" s="332">
        <f>'Provincial spending Projection '!AD61/100*'Type of service'!W53</f>
        <v>0.58083742544042583</v>
      </c>
      <c r="AQ69" s="332">
        <f>'Provincial spending Projection '!AD61/100*'Type of service'!AA53</f>
        <v>3.194605839922342</v>
      </c>
      <c r="AR69" s="332">
        <f>'Provincial spending Projection '!AD61/100*'Type of service'!AE53</f>
        <v>3.6786370277893634</v>
      </c>
      <c r="AT69" s="332">
        <f>'Provincial spending Projection '!AI61/100*'Type of service'!G53</f>
        <v>10.478119427847123</v>
      </c>
      <c r="AU69" s="332">
        <f>'Provincial spending Projection '!AI61/100*'Type of service'!K53</f>
        <v>3.7022688645059838</v>
      </c>
      <c r="AV69" s="332">
        <f>'Provincial spending Projection '!AI61/100*'Type of service'!O53</f>
        <v>3.7022688645059838</v>
      </c>
      <c r="AW69" s="332">
        <f>'Provincial spending Projection '!AI61/100*'Type of service'!S53</f>
        <v>4.7151537425312053</v>
      </c>
      <c r="AX69" s="332">
        <f>'Provincial spending Projection '!AI61/100*'Type of service'!W53</f>
        <v>1.0478119427847121</v>
      </c>
      <c r="AY69" s="332">
        <f>'Provincial spending Projection '!AI61/100*'Type of service'!AA53</f>
        <v>5.7629656853159172</v>
      </c>
      <c r="AZ69" s="332">
        <f>'Provincial spending Projection '!AI61/100*'Type of service'!AE53</f>
        <v>6.6361423043031778</v>
      </c>
      <c r="BB69" s="332">
        <f>'Provincial spending Projection '!AN61/100*'Type of service'!G53</f>
        <v>1.2393482036371934</v>
      </c>
      <c r="BC69" s="332">
        <f>'Provincial spending Projection '!AN61/100*'Type of service'!K53</f>
        <v>0.43790303195180835</v>
      </c>
      <c r="BD69" s="332">
        <f>'Provincial spending Projection '!AN61/100*'Type of service'!O53</f>
        <v>0.43790303195180835</v>
      </c>
      <c r="BE69" s="332">
        <f>'Provincial spending Projection '!AN61/100*'Type of service'!S53</f>
        <v>0.55770669163673703</v>
      </c>
      <c r="BF69" s="332">
        <f>'Provincial spending Projection '!AN61/100*'Type of service'!W53</f>
        <v>0.12393482036371933</v>
      </c>
      <c r="BG69" s="332">
        <f>'Provincial spending Projection '!AN61/100*'Type of service'!AA53</f>
        <v>0.68164151200045631</v>
      </c>
      <c r="BH69" s="332">
        <f>'Provincial spending Projection '!AN61/100*'Type of service'!AE53</f>
        <v>0.78492052897022246</v>
      </c>
      <c r="BJ69" s="332">
        <f>'Provincial spending Projection '!AS61/100*'Type of service'!G53</f>
        <v>0.98635251035219351</v>
      </c>
      <c r="BK69" s="332">
        <f>'Provincial spending Projection '!AS61/100*'Type of service'!K53</f>
        <v>0.34851122032444176</v>
      </c>
      <c r="BL69" s="332">
        <f>'Provincial spending Projection '!AS61/100*'Type of service'!O53</f>
        <v>0.34851122032444176</v>
      </c>
      <c r="BM69" s="332">
        <f>'Provincial spending Projection '!AS61/100*'Type of service'!S53</f>
        <v>0.4438586296584871</v>
      </c>
      <c r="BN69" s="332">
        <f>'Provincial spending Projection '!AS61/100*'Type of service'!W53</f>
        <v>9.8635251035219348E-2</v>
      </c>
      <c r="BO69" s="332">
        <f>'Provincial spending Projection '!AS61/100*'Type of service'!AA53</f>
        <v>0.54249388069370641</v>
      </c>
      <c r="BP69" s="332">
        <f>'Provincial spending Projection '!AS61/100*'Type of service'!AE53</f>
        <v>0.62468992322305594</v>
      </c>
      <c r="BR69" s="332">
        <f>'Provincial spending Projection '!AX61/100*'Type of service'!G53</f>
        <v>4.9188808378419573</v>
      </c>
      <c r="BS69" s="332">
        <f>'Provincial spending Projection '!AX61/100*'Type of service'!K53</f>
        <v>1.7380045627041585</v>
      </c>
      <c r="BT69" s="332">
        <f>'Provincial spending Projection '!AX61/100*'Type of service'!O53</f>
        <v>1.7380045627041585</v>
      </c>
      <c r="BU69" s="332">
        <f>'Provincial spending Projection '!AX61/100*'Type of service'!S53</f>
        <v>2.2134963770288807</v>
      </c>
      <c r="BV69" s="332">
        <f>'Provincial spending Projection '!AX61/100*'Type of service'!W53</f>
        <v>0.49188808378419574</v>
      </c>
      <c r="BW69" s="332">
        <f>'Provincial spending Projection '!AX61/100*'Type of service'!AA53</f>
        <v>2.7053844608130766</v>
      </c>
      <c r="BX69" s="332">
        <f>'Provincial spending Projection '!AX61/100*'Type of service'!AE53</f>
        <v>3.1152911972999062</v>
      </c>
      <c r="BZ69" s="332">
        <f>'Provincial spending Projection '!BC61/100*'Type of service'!G53</f>
        <v>3.7194302233630427</v>
      </c>
      <c r="CA69" s="332">
        <f>'Provincial spending Projection '!BC61/100*'Type of service'!K53</f>
        <v>1.3141986789216087</v>
      </c>
      <c r="CB69" s="332">
        <f>'Provincial spending Projection '!BC61/100*'Type of service'!O53</f>
        <v>1.3141986789216087</v>
      </c>
      <c r="CC69" s="332">
        <f>'Provincial spending Projection '!BC61/100*'Type of service'!S53</f>
        <v>1.6737436005133692</v>
      </c>
      <c r="CD69" s="332">
        <f>'Provincial spending Projection '!BC61/100*'Type of service'!W53</f>
        <v>0.37194302233630427</v>
      </c>
      <c r="CE69" s="332">
        <f>'Provincial spending Projection '!BC61/100*'Type of service'!AA53</f>
        <v>2.0456866228496735</v>
      </c>
      <c r="CF69" s="332">
        <f>'Provincial spending Projection '!BC61/100*'Type of service'!AE53</f>
        <v>2.3556391414632603</v>
      </c>
      <c r="CH69" s="332">
        <f>'Provincial spending Projection '!BH61/100*'Type of service'!G53</f>
        <v>0.20568069664940083</v>
      </c>
      <c r="CI69" s="332">
        <f>'Provincial spending Projection '!BH61/100*'Type of service'!K53</f>
        <v>7.2673846149454963E-2</v>
      </c>
      <c r="CJ69" s="332">
        <f>'Provincial spending Projection '!BH61/100*'Type of service'!O53</f>
        <v>7.2673846149454963E-2</v>
      </c>
      <c r="CK69" s="332">
        <f>'Provincial spending Projection '!BH61/100*'Type of service'!S53</f>
        <v>9.2556313492230369E-2</v>
      </c>
      <c r="CL69" s="332">
        <f>'Provincial spending Projection '!BH61/100*'Type of service'!W53</f>
        <v>2.0568069664940083E-2</v>
      </c>
      <c r="CM69" s="332">
        <f>'Provincial spending Projection '!BH61/100*'Type of service'!AA53</f>
        <v>0.11312438315717045</v>
      </c>
      <c r="CN69" s="332">
        <f>'Provincial spending Projection '!BH61/100*'Type of service'!AE53</f>
        <v>0.13026444121128719</v>
      </c>
      <c r="CP69" s="333">
        <f t="shared" si="2"/>
        <v>100.00000000000001</v>
      </c>
    </row>
    <row r="70" spans="1:94" ht="18.75">
      <c r="A70" s="348">
        <f t="shared" si="3"/>
        <v>27</v>
      </c>
      <c r="B70" s="8">
        <f t="shared" si="4"/>
        <v>2042</v>
      </c>
      <c r="C70" s="328">
        <f>'Provincial spending Projection '!C62</f>
        <v>21445.138150168517</v>
      </c>
      <c r="D70" s="297">
        <f t="shared" si="1"/>
        <v>4.048037999999992</v>
      </c>
      <c r="E70" s="329"/>
      <c r="F70" s="330">
        <f>'Provincial spending Projection '!J62/100*'Type of service'!G54</f>
        <v>0.36396243545432488</v>
      </c>
      <c r="G70" s="330">
        <f>'Provincial spending Projection '!J62/100*'Type of service'!K54</f>
        <v>0.1286000605271948</v>
      </c>
      <c r="H70" s="330">
        <f>'Provincial spending Projection '!J62/100*'Type of service'!O54</f>
        <v>0.1286000605271948</v>
      </c>
      <c r="I70" s="330">
        <f>'Provincial spending Projection '!J62/100*'Type of service'!S54</f>
        <v>0.16378309595444618</v>
      </c>
      <c r="J70" s="330">
        <f>'Provincial spending Projection '!J62/100*'Type of service'!W54</f>
        <v>3.6396243545432486E-2</v>
      </c>
      <c r="K70" s="330">
        <f>'Provincial spending Projection '!J62/100*'Type of service'!AA54</f>
        <v>0.20017933949987868</v>
      </c>
      <c r="L70" s="330">
        <f>'Provincial spending Projection '!J62/100*'Type of service'!AE54</f>
        <v>0.23050954245440575</v>
      </c>
      <c r="N70" s="331">
        <f>'Provincial spending Projection '!O62/100*'Type of service'!G54</f>
        <v>0.12760446129214245</v>
      </c>
      <c r="O70" s="331">
        <f>'Provincial spending Projection '!O62/100*'Type of service'!K54</f>
        <v>4.5086909656557005E-2</v>
      </c>
      <c r="P70" s="331">
        <f>'Provincial spending Projection '!O62/100*'Type of service'!O54</f>
        <v>4.5086909656557005E-2</v>
      </c>
      <c r="Q70" s="331">
        <f>'Provincial spending Projection '!O62/100*'Type of service'!S54</f>
        <v>5.7422007581464103E-2</v>
      </c>
      <c r="R70" s="331">
        <f>'Provincial spending Projection '!O62/100*'Type of service'!W54</f>
        <v>1.2760446129214245E-2</v>
      </c>
      <c r="S70" s="331">
        <f>'Provincial spending Projection '!O62/100*'Type of service'!AA54</f>
        <v>7.0182453710678355E-2</v>
      </c>
      <c r="T70" s="331">
        <f>'Provincial spending Projection '!O62/100*'Type of service'!AE54</f>
        <v>8.0816158818356881E-2</v>
      </c>
      <c r="V70" s="332">
        <f>'Provincial spending Projection '!T62/100*'Type of service'!G54</f>
        <v>0.68873143353661848</v>
      </c>
      <c r="W70" s="332">
        <f>'Provincial spending Projection '!T62/100*'Type of service'!K54</f>
        <v>0.24335177318293855</v>
      </c>
      <c r="X70" s="332">
        <f>'Provincial spending Projection '!T62/100*'Type of service'!O54</f>
        <v>0.24335177318293855</v>
      </c>
      <c r="Y70" s="332">
        <f>'Provincial spending Projection '!T62/100*'Type of service'!S54</f>
        <v>0.30992914509147829</v>
      </c>
      <c r="Z70" s="332">
        <f>'Provincial spending Projection '!T62/100*'Type of service'!W54</f>
        <v>6.8873143353661848E-2</v>
      </c>
      <c r="AA70" s="332">
        <f>'Provincial spending Projection '!T62/100*'Type of service'!AA54</f>
        <v>0.37880228844514013</v>
      </c>
      <c r="AB70" s="332">
        <f>'Provincial spending Projection '!T62/100*'Type of service'!AE54</f>
        <v>0.43619657457319172</v>
      </c>
      <c r="AD70" s="332">
        <f>'Provincial spending Projection '!Y62/100*'Type of service'!G54</f>
        <v>0.53328295748221199</v>
      </c>
      <c r="AE70" s="332">
        <f>'Provincial spending Projection '!Y62/100*'Type of service'!K54</f>
        <v>0.18842664497704825</v>
      </c>
      <c r="AF70" s="332">
        <f>'Provincial spending Projection '!Y62/100*'Type of service'!O54</f>
        <v>0.18842664497704825</v>
      </c>
      <c r="AG70" s="332">
        <f>'Provincial spending Projection '!Y62/100*'Type of service'!S54</f>
        <v>0.23997733086699538</v>
      </c>
      <c r="AH70" s="332">
        <f>'Provincial spending Projection '!Y62/100*'Type of service'!W54</f>
        <v>5.3328295748221198E-2</v>
      </c>
      <c r="AI70" s="332">
        <f>'Provincial spending Projection '!Y62/100*'Type of service'!AA54</f>
        <v>0.29330562661521659</v>
      </c>
      <c r="AJ70" s="332">
        <f>'Provincial spending Projection '!Y62/100*'Type of service'!AE54</f>
        <v>0.33774587307206755</v>
      </c>
      <c r="AL70" s="332">
        <f>'Provincial spending Projection '!AD62/100*'Type of service'!G54</f>
        <v>5.8083742544042591</v>
      </c>
      <c r="AM70" s="332">
        <f>'Provincial spending Projection '!AD62/100*'Type of service'!K54</f>
        <v>2.0522922365561715</v>
      </c>
      <c r="AN70" s="332">
        <f>'Provincial spending Projection '!AD62/100*'Type of service'!O54</f>
        <v>2.0522922365561715</v>
      </c>
      <c r="AO70" s="332">
        <f>'Provincial spending Projection '!AD62/100*'Type of service'!S54</f>
        <v>2.6137684144819167</v>
      </c>
      <c r="AP70" s="332">
        <f>'Provincial spending Projection '!AD62/100*'Type of service'!W54</f>
        <v>0.58083742544042594</v>
      </c>
      <c r="AQ70" s="332">
        <f>'Provincial spending Projection '!AD62/100*'Type of service'!AA54</f>
        <v>3.1946058399223425</v>
      </c>
      <c r="AR70" s="332">
        <f>'Provincial spending Projection '!AD62/100*'Type of service'!AE54</f>
        <v>3.6786370277893639</v>
      </c>
      <c r="AT70" s="332">
        <f>'Provincial spending Projection '!AI62/100*'Type of service'!G54</f>
        <v>10.478119427847123</v>
      </c>
      <c r="AU70" s="332">
        <f>'Provincial spending Projection '!AI62/100*'Type of service'!K54</f>
        <v>3.7022688645059838</v>
      </c>
      <c r="AV70" s="332">
        <f>'Provincial spending Projection '!AI62/100*'Type of service'!O54</f>
        <v>3.7022688645059838</v>
      </c>
      <c r="AW70" s="332">
        <f>'Provincial spending Projection '!AI62/100*'Type of service'!S54</f>
        <v>4.7151537425312053</v>
      </c>
      <c r="AX70" s="332">
        <f>'Provincial spending Projection '!AI62/100*'Type of service'!W54</f>
        <v>1.0478119427847121</v>
      </c>
      <c r="AY70" s="332">
        <f>'Provincial spending Projection '!AI62/100*'Type of service'!AA54</f>
        <v>5.7629656853159172</v>
      </c>
      <c r="AZ70" s="332">
        <f>'Provincial spending Projection '!AI62/100*'Type of service'!AE54</f>
        <v>6.6361423043031778</v>
      </c>
      <c r="BB70" s="332">
        <f>'Provincial spending Projection '!AN62/100*'Type of service'!G54</f>
        <v>1.2393482036371934</v>
      </c>
      <c r="BC70" s="332">
        <f>'Provincial spending Projection '!AN62/100*'Type of service'!K54</f>
        <v>0.43790303195180835</v>
      </c>
      <c r="BD70" s="332">
        <f>'Provincial spending Projection '!AN62/100*'Type of service'!O54</f>
        <v>0.43790303195180835</v>
      </c>
      <c r="BE70" s="332">
        <f>'Provincial spending Projection '!AN62/100*'Type of service'!S54</f>
        <v>0.55770669163673703</v>
      </c>
      <c r="BF70" s="332">
        <f>'Provincial spending Projection '!AN62/100*'Type of service'!W54</f>
        <v>0.12393482036371933</v>
      </c>
      <c r="BG70" s="332">
        <f>'Provincial spending Projection '!AN62/100*'Type of service'!AA54</f>
        <v>0.68164151200045631</v>
      </c>
      <c r="BH70" s="332">
        <f>'Provincial spending Projection '!AN62/100*'Type of service'!AE54</f>
        <v>0.78492052897022246</v>
      </c>
      <c r="BJ70" s="332">
        <f>'Provincial spending Projection '!AS62/100*'Type of service'!G54</f>
        <v>0.98635251035219373</v>
      </c>
      <c r="BK70" s="332">
        <f>'Provincial spending Projection '!AS62/100*'Type of service'!K54</f>
        <v>0.34851122032444182</v>
      </c>
      <c r="BL70" s="332">
        <f>'Provincial spending Projection '!AS62/100*'Type of service'!O54</f>
        <v>0.34851122032444182</v>
      </c>
      <c r="BM70" s="332">
        <f>'Provincial spending Projection '!AS62/100*'Type of service'!S54</f>
        <v>0.44385862965848716</v>
      </c>
      <c r="BN70" s="332">
        <f>'Provincial spending Projection '!AS62/100*'Type of service'!W54</f>
        <v>9.8635251035219376E-2</v>
      </c>
      <c r="BO70" s="332">
        <f>'Provincial spending Projection '!AS62/100*'Type of service'!AA54</f>
        <v>0.54249388069370652</v>
      </c>
      <c r="BP70" s="332">
        <f>'Provincial spending Projection '!AS62/100*'Type of service'!AE54</f>
        <v>0.62468992322305605</v>
      </c>
      <c r="BR70" s="332">
        <f>'Provincial spending Projection '!AX62/100*'Type of service'!G54</f>
        <v>4.9188808378419573</v>
      </c>
      <c r="BS70" s="332">
        <f>'Provincial spending Projection '!AX62/100*'Type of service'!K54</f>
        <v>1.7380045627041585</v>
      </c>
      <c r="BT70" s="332">
        <f>'Provincial spending Projection '!AX62/100*'Type of service'!O54</f>
        <v>1.7380045627041585</v>
      </c>
      <c r="BU70" s="332">
        <f>'Provincial spending Projection '!AX62/100*'Type of service'!S54</f>
        <v>2.2134963770288807</v>
      </c>
      <c r="BV70" s="332">
        <f>'Provincial spending Projection '!AX62/100*'Type of service'!W54</f>
        <v>0.49188808378419574</v>
      </c>
      <c r="BW70" s="332">
        <f>'Provincial spending Projection '!AX62/100*'Type of service'!AA54</f>
        <v>2.7053844608130766</v>
      </c>
      <c r="BX70" s="332">
        <f>'Provincial spending Projection '!AX62/100*'Type of service'!AE54</f>
        <v>3.1152911972999062</v>
      </c>
      <c r="BZ70" s="332">
        <f>'Provincial spending Projection '!BC62/100*'Type of service'!G54</f>
        <v>3.7194302233630427</v>
      </c>
      <c r="CA70" s="332">
        <f>'Provincial spending Projection '!BC62/100*'Type of service'!K54</f>
        <v>1.3141986789216087</v>
      </c>
      <c r="CB70" s="332">
        <f>'Provincial spending Projection '!BC62/100*'Type of service'!O54</f>
        <v>1.3141986789216087</v>
      </c>
      <c r="CC70" s="332">
        <f>'Provincial spending Projection '!BC62/100*'Type of service'!S54</f>
        <v>1.6737436005133692</v>
      </c>
      <c r="CD70" s="332">
        <f>'Provincial spending Projection '!BC62/100*'Type of service'!W54</f>
        <v>0.37194302233630427</v>
      </c>
      <c r="CE70" s="332">
        <f>'Provincial spending Projection '!BC62/100*'Type of service'!AA54</f>
        <v>2.0456866228496735</v>
      </c>
      <c r="CF70" s="332">
        <f>'Provincial spending Projection '!BC62/100*'Type of service'!AE54</f>
        <v>2.3556391414632603</v>
      </c>
      <c r="CH70" s="332">
        <f>'Provincial spending Projection '!BH62/100*'Type of service'!G54</f>
        <v>0.20568069664940072</v>
      </c>
      <c r="CI70" s="332">
        <f>'Provincial spending Projection '!BH62/100*'Type of service'!K54</f>
        <v>7.2673846149454935E-2</v>
      </c>
      <c r="CJ70" s="332">
        <f>'Provincial spending Projection '!BH62/100*'Type of service'!O54</f>
        <v>7.2673846149454935E-2</v>
      </c>
      <c r="CK70" s="332">
        <f>'Provincial spending Projection '!BH62/100*'Type of service'!S54</f>
        <v>9.2556313492230327E-2</v>
      </c>
      <c r="CL70" s="332">
        <f>'Provincial spending Projection '!BH62/100*'Type of service'!W54</f>
        <v>2.0568069664940073E-2</v>
      </c>
      <c r="CM70" s="332">
        <f>'Provincial spending Projection '!BH62/100*'Type of service'!AA54</f>
        <v>0.1131243831571704</v>
      </c>
      <c r="CN70" s="332">
        <f>'Provincial spending Projection '!BH62/100*'Type of service'!AE54</f>
        <v>0.13026444121128714</v>
      </c>
      <c r="CP70" s="333">
        <f t="shared" si="2"/>
        <v>100.00000000000001</v>
      </c>
    </row>
    <row r="71" spans="1:94" ht="18.75">
      <c r="A71" s="348">
        <f t="shared" si="3"/>
        <v>28</v>
      </c>
      <c r="B71" s="8">
        <f t="shared" si="4"/>
        <v>2043</v>
      </c>
      <c r="C71" s="328">
        <f>'Provincial spending Projection '!C63</f>
        <v>22313.245491639835</v>
      </c>
      <c r="D71" s="297">
        <f t="shared" si="1"/>
        <v>4.0480379999999938</v>
      </c>
      <c r="E71" s="329"/>
      <c r="F71" s="330">
        <f>'Provincial spending Projection '!J63/100*'Type of service'!G55</f>
        <v>0.36396243545432488</v>
      </c>
      <c r="G71" s="330">
        <f>'Provincial spending Projection '!J63/100*'Type of service'!K55</f>
        <v>0.1286000605271948</v>
      </c>
      <c r="H71" s="330">
        <f>'Provincial spending Projection '!J63/100*'Type of service'!O55</f>
        <v>0.1286000605271948</v>
      </c>
      <c r="I71" s="330">
        <f>'Provincial spending Projection '!J63/100*'Type of service'!S55</f>
        <v>0.16378309595444618</v>
      </c>
      <c r="J71" s="330">
        <f>'Provincial spending Projection '!J63/100*'Type of service'!W55</f>
        <v>3.6396243545432486E-2</v>
      </c>
      <c r="K71" s="330">
        <f>'Provincial spending Projection '!J63/100*'Type of service'!AA55</f>
        <v>0.20017933949987868</v>
      </c>
      <c r="L71" s="330">
        <f>'Provincial spending Projection '!J63/100*'Type of service'!AE55</f>
        <v>0.23050954245440575</v>
      </c>
      <c r="N71" s="331">
        <f>'Provincial spending Projection '!O63/100*'Type of service'!G55</f>
        <v>0.12760446129214245</v>
      </c>
      <c r="O71" s="331">
        <f>'Provincial spending Projection '!O63/100*'Type of service'!K55</f>
        <v>4.5086909656557005E-2</v>
      </c>
      <c r="P71" s="331">
        <f>'Provincial spending Projection '!O63/100*'Type of service'!O55</f>
        <v>4.5086909656557005E-2</v>
      </c>
      <c r="Q71" s="331">
        <f>'Provincial spending Projection '!O63/100*'Type of service'!S55</f>
        <v>5.7422007581464103E-2</v>
      </c>
      <c r="R71" s="331">
        <f>'Provincial spending Projection '!O63/100*'Type of service'!W55</f>
        <v>1.2760446129214245E-2</v>
      </c>
      <c r="S71" s="331">
        <f>'Provincial spending Projection '!O63/100*'Type of service'!AA55</f>
        <v>7.0182453710678355E-2</v>
      </c>
      <c r="T71" s="331">
        <f>'Provincial spending Projection '!O63/100*'Type of service'!AE55</f>
        <v>8.0816158818356881E-2</v>
      </c>
      <c r="V71" s="332">
        <f>'Provincial spending Projection '!T63/100*'Type of service'!G55</f>
        <v>0.68873143353661848</v>
      </c>
      <c r="W71" s="332">
        <f>'Provincial spending Projection '!T63/100*'Type of service'!K55</f>
        <v>0.24335177318293855</v>
      </c>
      <c r="X71" s="332">
        <f>'Provincial spending Projection '!T63/100*'Type of service'!O55</f>
        <v>0.24335177318293855</v>
      </c>
      <c r="Y71" s="332">
        <f>'Provincial spending Projection '!T63/100*'Type of service'!S55</f>
        <v>0.30992914509147829</v>
      </c>
      <c r="Z71" s="332">
        <f>'Provincial spending Projection '!T63/100*'Type of service'!W55</f>
        <v>6.8873143353661848E-2</v>
      </c>
      <c r="AA71" s="332">
        <f>'Provincial spending Projection '!T63/100*'Type of service'!AA55</f>
        <v>0.37880228844514013</v>
      </c>
      <c r="AB71" s="332">
        <f>'Provincial spending Projection '!T63/100*'Type of service'!AE55</f>
        <v>0.43619657457319172</v>
      </c>
      <c r="AD71" s="332">
        <f>'Provincial spending Projection '!Y63/100*'Type of service'!G55</f>
        <v>0.53328295748221199</v>
      </c>
      <c r="AE71" s="332">
        <f>'Provincial spending Projection '!Y63/100*'Type of service'!K55</f>
        <v>0.18842664497704825</v>
      </c>
      <c r="AF71" s="332">
        <f>'Provincial spending Projection '!Y63/100*'Type of service'!O55</f>
        <v>0.18842664497704825</v>
      </c>
      <c r="AG71" s="332">
        <f>'Provincial spending Projection '!Y63/100*'Type of service'!S55</f>
        <v>0.23997733086699538</v>
      </c>
      <c r="AH71" s="332">
        <f>'Provincial spending Projection '!Y63/100*'Type of service'!W55</f>
        <v>5.3328295748221198E-2</v>
      </c>
      <c r="AI71" s="332">
        <f>'Provincial spending Projection '!Y63/100*'Type of service'!AA55</f>
        <v>0.29330562661521659</v>
      </c>
      <c r="AJ71" s="332">
        <f>'Provincial spending Projection '!Y63/100*'Type of service'!AE55</f>
        <v>0.33774587307206755</v>
      </c>
      <c r="AL71" s="332">
        <f>'Provincial spending Projection '!AD63/100*'Type of service'!G55</f>
        <v>5.8083742544042591</v>
      </c>
      <c r="AM71" s="332">
        <f>'Provincial spending Projection '!AD63/100*'Type of service'!K55</f>
        <v>2.0522922365561715</v>
      </c>
      <c r="AN71" s="332">
        <f>'Provincial spending Projection '!AD63/100*'Type of service'!O55</f>
        <v>2.0522922365561715</v>
      </c>
      <c r="AO71" s="332">
        <f>'Provincial spending Projection '!AD63/100*'Type of service'!S55</f>
        <v>2.6137684144819167</v>
      </c>
      <c r="AP71" s="332">
        <f>'Provincial spending Projection '!AD63/100*'Type of service'!W55</f>
        <v>0.58083742544042594</v>
      </c>
      <c r="AQ71" s="332">
        <f>'Provincial spending Projection '!AD63/100*'Type of service'!AA55</f>
        <v>3.1946058399223425</v>
      </c>
      <c r="AR71" s="332">
        <f>'Provincial spending Projection '!AD63/100*'Type of service'!AE55</f>
        <v>3.6786370277893639</v>
      </c>
      <c r="AT71" s="332">
        <f>'Provincial spending Projection '!AI63/100*'Type of service'!G55</f>
        <v>10.478119427847123</v>
      </c>
      <c r="AU71" s="332">
        <f>'Provincial spending Projection '!AI63/100*'Type of service'!K55</f>
        <v>3.7022688645059838</v>
      </c>
      <c r="AV71" s="332">
        <f>'Provincial spending Projection '!AI63/100*'Type of service'!O55</f>
        <v>3.7022688645059838</v>
      </c>
      <c r="AW71" s="332">
        <f>'Provincial spending Projection '!AI63/100*'Type of service'!S55</f>
        <v>4.7151537425312053</v>
      </c>
      <c r="AX71" s="332">
        <f>'Provincial spending Projection '!AI63/100*'Type of service'!W55</f>
        <v>1.0478119427847121</v>
      </c>
      <c r="AY71" s="332">
        <f>'Provincial spending Projection '!AI63/100*'Type of service'!AA55</f>
        <v>5.7629656853159172</v>
      </c>
      <c r="AZ71" s="332">
        <f>'Provincial spending Projection '!AI63/100*'Type of service'!AE55</f>
        <v>6.6361423043031778</v>
      </c>
      <c r="BB71" s="332">
        <f>'Provincial spending Projection '!AN63/100*'Type of service'!G55</f>
        <v>1.2393482036371934</v>
      </c>
      <c r="BC71" s="332">
        <f>'Provincial spending Projection '!AN63/100*'Type of service'!K55</f>
        <v>0.43790303195180835</v>
      </c>
      <c r="BD71" s="332">
        <f>'Provincial spending Projection '!AN63/100*'Type of service'!O55</f>
        <v>0.43790303195180835</v>
      </c>
      <c r="BE71" s="332">
        <f>'Provincial spending Projection '!AN63/100*'Type of service'!S55</f>
        <v>0.55770669163673703</v>
      </c>
      <c r="BF71" s="332">
        <f>'Provincial spending Projection '!AN63/100*'Type of service'!W55</f>
        <v>0.12393482036371933</v>
      </c>
      <c r="BG71" s="332">
        <f>'Provincial spending Projection '!AN63/100*'Type of service'!AA55</f>
        <v>0.68164151200045631</v>
      </c>
      <c r="BH71" s="332">
        <f>'Provincial spending Projection '!AN63/100*'Type of service'!AE55</f>
        <v>0.78492052897022246</v>
      </c>
      <c r="BJ71" s="332">
        <f>'Provincial spending Projection '!AS63/100*'Type of service'!G55</f>
        <v>0.98635251035219373</v>
      </c>
      <c r="BK71" s="332">
        <f>'Provincial spending Projection '!AS63/100*'Type of service'!K55</f>
        <v>0.34851122032444182</v>
      </c>
      <c r="BL71" s="332">
        <f>'Provincial spending Projection '!AS63/100*'Type of service'!O55</f>
        <v>0.34851122032444182</v>
      </c>
      <c r="BM71" s="332">
        <f>'Provincial spending Projection '!AS63/100*'Type of service'!S55</f>
        <v>0.44385862965848716</v>
      </c>
      <c r="BN71" s="332">
        <f>'Provincial spending Projection '!AS63/100*'Type of service'!W55</f>
        <v>9.8635251035219376E-2</v>
      </c>
      <c r="BO71" s="332">
        <f>'Provincial spending Projection '!AS63/100*'Type of service'!AA55</f>
        <v>0.54249388069370652</v>
      </c>
      <c r="BP71" s="332">
        <f>'Provincial spending Projection '!AS63/100*'Type of service'!AE55</f>
        <v>0.62468992322305605</v>
      </c>
      <c r="BR71" s="332">
        <f>'Provincial spending Projection '!AX63/100*'Type of service'!G55</f>
        <v>4.9188808378419555</v>
      </c>
      <c r="BS71" s="332">
        <f>'Provincial spending Projection '!AX63/100*'Type of service'!K55</f>
        <v>1.7380045627041578</v>
      </c>
      <c r="BT71" s="332">
        <f>'Provincial spending Projection '!AX63/100*'Type of service'!O55</f>
        <v>1.7380045627041578</v>
      </c>
      <c r="BU71" s="332">
        <f>'Provincial spending Projection '!AX63/100*'Type of service'!S55</f>
        <v>2.2134963770288798</v>
      </c>
      <c r="BV71" s="332">
        <f>'Provincial spending Projection '!AX63/100*'Type of service'!W55</f>
        <v>0.49188808378419557</v>
      </c>
      <c r="BW71" s="332">
        <f>'Provincial spending Projection '!AX63/100*'Type of service'!AA55</f>
        <v>2.7053844608130757</v>
      </c>
      <c r="BX71" s="332">
        <f>'Provincial spending Projection '!AX63/100*'Type of service'!AE55</f>
        <v>3.1152911972999053</v>
      </c>
      <c r="BZ71" s="332">
        <f>'Provincial spending Projection '!BC63/100*'Type of service'!G55</f>
        <v>3.7194302233630427</v>
      </c>
      <c r="CA71" s="332">
        <f>'Provincial spending Projection '!BC63/100*'Type of service'!K55</f>
        <v>1.3141986789216087</v>
      </c>
      <c r="CB71" s="332">
        <f>'Provincial spending Projection '!BC63/100*'Type of service'!O55</f>
        <v>1.3141986789216087</v>
      </c>
      <c r="CC71" s="332">
        <f>'Provincial spending Projection '!BC63/100*'Type of service'!S55</f>
        <v>1.6737436005133692</v>
      </c>
      <c r="CD71" s="332">
        <f>'Provincial spending Projection '!BC63/100*'Type of service'!W55</f>
        <v>0.37194302233630427</v>
      </c>
      <c r="CE71" s="332">
        <f>'Provincial spending Projection '!BC63/100*'Type of service'!AA55</f>
        <v>2.0456866228496735</v>
      </c>
      <c r="CF71" s="332">
        <f>'Provincial spending Projection '!BC63/100*'Type of service'!AE55</f>
        <v>2.3556391414632603</v>
      </c>
      <c r="CH71" s="332">
        <f>'Provincial spending Projection '!BH63/100*'Type of service'!G55</f>
        <v>0.20568069664940075</v>
      </c>
      <c r="CI71" s="332">
        <f>'Provincial spending Projection '!BH63/100*'Type of service'!K55</f>
        <v>7.2673846149454935E-2</v>
      </c>
      <c r="CJ71" s="332">
        <f>'Provincial spending Projection '!BH63/100*'Type of service'!O55</f>
        <v>7.2673846149454935E-2</v>
      </c>
      <c r="CK71" s="332">
        <f>'Provincial spending Projection '!BH63/100*'Type of service'!S55</f>
        <v>9.2556313492230341E-2</v>
      </c>
      <c r="CL71" s="332">
        <f>'Provincial spending Projection '!BH63/100*'Type of service'!W55</f>
        <v>2.0568069664940077E-2</v>
      </c>
      <c r="CM71" s="332">
        <f>'Provincial spending Projection '!BH63/100*'Type of service'!AA55</f>
        <v>0.11312438315717041</v>
      </c>
      <c r="CN71" s="332">
        <f>'Provincial spending Projection '!BH63/100*'Type of service'!AE55</f>
        <v>0.13026444121128714</v>
      </c>
      <c r="CP71" s="333">
        <f t="shared" si="2"/>
        <v>100.00000000000001</v>
      </c>
    </row>
    <row r="72" spans="1:94" ht="18.75">
      <c r="A72" s="348">
        <f t="shared" si="3"/>
        <v>29</v>
      </c>
      <c r="B72" s="8">
        <f t="shared" si="4"/>
        <v>2044</v>
      </c>
      <c r="C72" s="328">
        <f>'Provincial spending Projection '!C64</f>
        <v>23216.494148174701</v>
      </c>
      <c r="D72" s="297">
        <f t="shared" si="1"/>
        <v>4.0480379999999956</v>
      </c>
      <c r="E72" s="329"/>
      <c r="F72" s="330">
        <f>'Provincial spending Projection '!J64/100*'Type of service'!G56</f>
        <v>0.36396243545432488</v>
      </c>
      <c r="G72" s="330">
        <f>'Provincial spending Projection '!J64/100*'Type of service'!K56</f>
        <v>0.1286000605271948</v>
      </c>
      <c r="H72" s="330">
        <f>'Provincial spending Projection '!J64/100*'Type of service'!O56</f>
        <v>0.1286000605271948</v>
      </c>
      <c r="I72" s="330">
        <f>'Provincial spending Projection '!J64/100*'Type of service'!S56</f>
        <v>0.16378309595444618</v>
      </c>
      <c r="J72" s="330">
        <f>'Provincial spending Projection '!J64/100*'Type of service'!W56</f>
        <v>3.6396243545432486E-2</v>
      </c>
      <c r="K72" s="330">
        <f>'Provincial spending Projection '!J64/100*'Type of service'!AA56</f>
        <v>0.20017933949987868</v>
      </c>
      <c r="L72" s="330">
        <f>'Provincial spending Projection '!J64/100*'Type of service'!AE56</f>
        <v>0.23050954245440575</v>
      </c>
      <c r="N72" s="331">
        <f>'Provincial spending Projection '!O64/100*'Type of service'!G56</f>
        <v>0.12760446129214245</v>
      </c>
      <c r="O72" s="331">
        <f>'Provincial spending Projection '!O64/100*'Type of service'!K56</f>
        <v>4.5086909656557005E-2</v>
      </c>
      <c r="P72" s="331">
        <f>'Provincial spending Projection '!O64/100*'Type of service'!O56</f>
        <v>4.5086909656557005E-2</v>
      </c>
      <c r="Q72" s="331">
        <f>'Provincial spending Projection '!O64/100*'Type of service'!S56</f>
        <v>5.7422007581464103E-2</v>
      </c>
      <c r="R72" s="331">
        <f>'Provincial spending Projection '!O64/100*'Type of service'!W56</f>
        <v>1.2760446129214245E-2</v>
      </c>
      <c r="S72" s="331">
        <f>'Provincial spending Projection '!O64/100*'Type of service'!AA56</f>
        <v>7.0182453710678355E-2</v>
      </c>
      <c r="T72" s="331">
        <f>'Provincial spending Projection '!O64/100*'Type of service'!AE56</f>
        <v>8.0816158818356881E-2</v>
      </c>
      <c r="V72" s="332">
        <f>'Provincial spending Projection '!T64/100*'Type of service'!G56</f>
        <v>0.68873143353661848</v>
      </c>
      <c r="W72" s="332">
        <f>'Provincial spending Projection '!T64/100*'Type of service'!K56</f>
        <v>0.24335177318293855</v>
      </c>
      <c r="X72" s="332">
        <f>'Provincial spending Projection '!T64/100*'Type of service'!O56</f>
        <v>0.24335177318293855</v>
      </c>
      <c r="Y72" s="332">
        <f>'Provincial spending Projection '!T64/100*'Type of service'!S56</f>
        <v>0.30992914509147829</v>
      </c>
      <c r="Z72" s="332">
        <f>'Provincial spending Projection '!T64/100*'Type of service'!W56</f>
        <v>6.8873143353661848E-2</v>
      </c>
      <c r="AA72" s="332">
        <f>'Provincial spending Projection '!T64/100*'Type of service'!AA56</f>
        <v>0.37880228844514013</v>
      </c>
      <c r="AB72" s="332">
        <f>'Provincial spending Projection '!T64/100*'Type of service'!AE56</f>
        <v>0.43619657457319172</v>
      </c>
      <c r="AD72" s="332">
        <f>'Provincial spending Projection '!Y64/100*'Type of service'!G56</f>
        <v>0.53328295748221199</v>
      </c>
      <c r="AE72" s="332">
        <f>'Provincial spending Projection '!Y64/100*'Type of service'!K56</f>
        <v>0.18842664497704825</v>
      </c>
      <c r="AF72" s="332">
        <f>'Provincial spending Projection '!Y64/100*'Type of service'!O56</f>
        <v>0.18842664497704825</v>
      </c>
      <c r="AG72" s="332">
        <f>'Provincial spending Projection '!Y64/100*'Type of service'!S56</f>
        <v>0.23997733086699538</v>
      </c>
      <c r="AH72" s="332">
        <f>'Provincial spending Projection '!Y64/100*'Type of service'!W56</f>
        <v>5.3328295748221198E-2</v>
      </c>
      <c r="AI72" s="332">
        <f>'Provincial spending Projection '!Y64/100*'Type of service'!AA56</f>
        <v>0.29330562661521659</v>
      </c>
      <c r="AJ72" s="332">
        <f>'Provincial spending Projection '!Y64/100*'Type of service'!AE56</f>
        <v>0.33774587307206755</v>
      </c>
      <c r="AL72" s="332">
        <f>'Provincial spending Projection '!AD64/100*'Type of service'!G56</f>
        <v>5.8083742544042591</v>
      </c>
      <c r="AM72" s="332">
        <f>'Provincial spending Projection '!AD64/100*'Type of service'!K56</f>
        <v>2.0522922365561715</v>
      </c>
      <c r="AN72" s="332">
        <f>'Provincial spending Projection '!AD64/100*'Type of service'!O56</f>
        <v>2.0522922365561715</v>
      </c>
      <c r="AO72" s="332">
        <f>'Provincial spending Projection '!AD64/100*'Type of service'!S56</f>
        <v>2.6137684144819167</v>
      </c>
      <c r="AP72" s="332">
        <f>'Provincial spending Projection '!AD64/100*'Type of service'!W56</f>
        <v>0.58083742544042594</v>
      </c>
      <c r="AQ72" s="332">
        <f>'Provincial spending Projection '!AD64/100*'Type of service'!AA56</f>
        <v>3.1946058399223425</v>
      </c>
      <c r="AR72" s="332">
        <f>'Provincial spending Projection '!AD64/100*'Type of service'!AE56</f>
        <v>3.6786370277893639</v>
      </c>
      <c r="AT72" s="332">
        <f>'Provincial spending Projection '!AI64/100*'Type of service'!G56</f>
        <v>10.478119427847123</v>
      </c>
      <c r="AU72" s="332">
        <f>'Provincial spending Projection '!AI64/100*'Type of service'!K56</f>
        <v>3.7022688645059838</v>
      </c>
      <c r="AV72" s="332">
        <f>'Provincial spending Projection '!AI64/100*'Type of service'!O56</f>
        <v>3.7022688645059838</v>
      </c>
      <c r="AW72" s="332">
        <f>'Provincial spending Projection '!AI64/100*'Type of service'!S56</f>
        <v>4.7151537425312053</v>
      </c>
      <c r="AX72" s="332">
        <f>'Provincial spending Projection '!AI64/100*'Type of service'!W56</f>
        <v>1.0478119427847121</v>
      </c>
      <c r="AY72" s="332">
        <f>'Provincial spending Projection '!AI64/100*'Type of service'!AA56</f>
        <v>5.7629656853159172</v>
      </c>
      <c r="AZ72" s="332">
        <f>'Provincial spending Projection '!AI64/100*'Type of service'!AE56</f>
        <v>6.6361423043031778</v>
      </c>
      <c r="BB72" s="332">
        <f>'Provincial spending Projection '!AN64/100*'Type of service'!G56</f>
        <v>1.2393482036371934</v>
      </c>
      <c r="BC72" s="332">
        <f>'Provincial spending Projection '!AN64/100*'Type of service'!K56</f>
        <v>0.43790303195180835</v>
      </c>
      <c r="BD72" s="332">
        <f>'Provincial spending Projection '!AN64/100*'Type of service'!O56</f>
        <v>0.43790303195180835</v>
      </c>
      <c r="BE72" s="332">
        <f>'Provincial spending Projection '!AN64/100*'Type of service'!S56</f>
        <v>0.55770669163673703</v>
      </c>
      <c r="BF72" s="332">
        <f>'Provincial spending Projection '!AN64/100*'Type of service'!W56</f>
        <v>0.12393482036371933</v>
      </c>
      <c r="BG72" s="332">
        <f>'Provincial spending Projection '!AN64/100*'Type of service'!AA56</f>
        <v>0.68164151200045631</v>
      </c>
      <c r="BH72" s="332">
        <f>'Provincial spending Projection '!AN64/100*'Type of service'!AE56</f>
        <v>0.78492052897022246</v>
      </c>
      <c r="BJ72" s="332">
        <f>'Provincial spending Projection '!AS64/100*'Type of service'!G56</f>
        <v>0.98635251035219329</v>
      </c>
      <c r="BK72" s="332">
        <f>'Provincial spending Projection '!AS64/100*'Type of service'!K56</f>
        <v>0.34851122032444165</v>
      </c>
      <c r="BL72" s="332">
        <f>'Provincial spending Projection '!AS64/100*'Type of service'!O56</f>
        <v>0.34851122032444165</v>
      </c>
      <c r="BM72" s="332">
        <f>'Provincial spending Projection '!AS64/100*'Type of service'!S56</f>
        <v>0.44385862965848699</v>
      </c>
      <c r="BN72" s="332">
        <f>'Provincial spending Projection '!AS64/100*'Type of service'!W56</f>
        <v>9.8635251035219335E-2</v>
      </c>
      <c r="BO72" s="332">
        <f>'Provincial spending Projection '!AS64/100*'Type of service'!AA56</f>
        <v>0.5424938806937063</v>
      </c>
      <c r="BP72" s="332">
        <f>'Provincial spending Projection '!AS64/100*'Type of service'!AE56</f>
        <v>0.62468992322305572</v>
      </c>
      <c r="BR72" s="332">
        <f>'Provincial spending Projection '!AX64/100*'Type of service'!G56</f>
        <v>4.9188808378419555</v>
      </c>
      <c r="BS72" s="332">
        <f>'Provincial spending Projection '!AX64/100*'Type of service'!K56</f>
        <v>1.7380045627041578</v>
      </c>
      <c r="BT72" s="332">
        <f>'Provincial spending Projection '!AX64/100*'Type of service'!O56</f>
        <v>1.7380045627041578</v>
      </c>
      <c r="BU72" s="332">
        <f>'Provincial spending Projection '!AX64/100*'Type of service'!S56</f>
        <v>2.2134963770288798</v>
      </c>
      <c r="BV72" s="332">
        <f>'Provincial spending Projection '!AX64/100*'Type of service'!W56</f>
        <v>0.49188808378419557</v>
      </c>
      <c r="BW72" s="332">
        <f>'Provincial spending Projection '!AX64/100*'Type of service'!AA56</f>
        <v>2.7053844608130757</v>
      </c>
      <c r="BX72" s="332">
        <f>'Provincial spending Projection '!AX64/100*'Type of service'!AE56</f>
        <v>3.1152911972999053</v>
      </c>
      <c r="BZ72" s="332">
        <f>'Provincial spending Projection '!BC64/100*'Type of service'!G56</f>
        <v>3.7194302233630427</v>
      </c>
      <c r="CA72" s="332">
        <f>'Provincial spending Projection '!BC64/100*'Type of service'!K56</f>
        <v>1.3141986789216087</v>
      </c>
      <c r="CB72" s="332">
        <f>'Provincial spending Projection '!BC64/100*'Type of service'!O56</f>
        <v>1.3141986789216087</v>
      </c>
      <c r="CC72" s="332">
        <f>'Provincial spending Projection '!BC64/100*'Type of service'!S56</f>
        <v>1.6737436005133692</v>
      </c>
      <c r="CD72" s="332">
        <f>'Provincial spending Projection '!BC64/100*'Type of service'!W56</f>
        <v>0.37194302233630427</v>
      </c>
      <c r="CE72" s="332">
        <f>'Provincial spending Projection '!BC64/100*'Type of service'!AA56</f>
        <v>2.0456866228496735</v>
      </c>
      <c r="CF72" s="332">
        <f>'Provincial spending Projection '!BC64/100*'Type of service'!AE56</f>
        <v>2.3556391414632603</v>
      </c>
      <c r="CH72" s="332">
        <f>'Provincial spending Projection '!BH64/100*'Type of service'!G56</f>
        <v>0.20568069664940072</v>
      </c>
      <c r="CI72" s="332">
        <f>'Provincial spending Projection '!BH64/100*'Type of service'!K56</f>
        <v>7.2673846149454935E-2</v>
      </c>
      <c r="CJ72" s="332">
        <f>'Provincial spending Projection '!BH64/100*'Type of service'!O56</f>
        <v>7.2673846149454935E-2</v>
      </c>
      <c r="CK72" s="332">
        <f>'Provincial spending Projection '!BH64/100*'Type of service'!S56</f>
        <v>9.2556313492230327E-2</v>
      </c>
      <c r="CL72" s="332">
        <f>'Provincial spending Projection '!BH64/100*'Type of service'!W56</f>
        <v>2.0568069664940073E-2</v>
      </c>
      <c r="CM72" s="332">
        <f>'Provincial spending Projection '!BH64/100*'Type of service'!AA56</f>
        <v>0.1131243831571704</v>
      </c>
      <c r="CN72" s="332">
        <f>'Provincial spending Projection '!BH64/100*'Type of service'!AE56</f>
        <v>0.13026444121128714</v>
      </c>
      <c r="CP72" s="333">
        <f t="shared" si="2"/>
        <v>100.00000000000001</v>
      </c>
    </row>
    <row r="73" spans="1:94" ht="18.75">
      <c r="A73" s="348">
        <f t="shared" si="3"/>
        <v>30</v>
      </c>
      <c r="B73" s="8">
        <f t="shared" si="4"/>
        <v>2045</v>
      </c>
      <c r="C73" s="328">
        <f>'Provincial spending Projection '!C65</f>
        <v>24156.30665356059</v>
      </c>
      <c r="D73" s="297">
        <f t="shared" si="1"/>
        <v>4.0480380000000054</v>
      </c>
      <c r="E73" s="329"/>
      <c r="F73" s="330">
        <f>'Provincial spending Projection '!J65/100*'Type of service'!G57</f>
        <v>0.36396243545432488</v>
      </c>
      <c r="G73" s="330">
        <f>'Provincial spending Projection '!J65/100*'Type of service'!K57</f>
        <v>0.1286000605271948</v>
      </c>
      <c r="H73" s="330">
        <f>'Provincial spending Projection '!J65/100*'Type of service'!O57</f>
        <v>0.1286000605271948</v>
      </c>
      <c r="I73" s="330">
        <f>'Provincial spending Projection '!J65/100*'Type of service'!S57</f>
        <v>0.16378309595444618</v>
      </c>
      <c r="J73" s="330">
        <f>'Provincial spending Projection '!J65/100*'Type of service'!W57</f>
        <v>3.6396243545432486E-2</v>
      </c>
      <c r="K73" s="330">
        <f>'Provincial spending Projection '!J65/100*'Type of service'!AA57</f>
        <v>0.20017933949987868</v>
      </c>
      <c r="L73" s="330">
        <f>'Provincial spending Projection '!J65/100*'Type of service'!AE57</f>
        <v>0.23050954245440575</v>
      </c>
      <c r="N73" s="331">
        <f>'Provincial spending Projection '!O65/100*'Type of service'!G57</f>
        <v>0.12760446129214245</v>
      </c>
      <c r="O73" s="331">
        <f>'Provincial spending Projection '!O65/100*'Type of service'!K57</f>
        <v>4.5086909656557005E-2</v>
      </c>
      <c r="P73" s="331">
        <f>'Provincial spending Projection '!O65/100*'Type of service'!O57</f>
        <v>4.5086909656557005E-2</v>
      </c>
      <c r="Q73" s="331">
        <f>'Provincial spending Projection '!O65/100*'Type of service'!S57</f>
        <v>5.7422007581464103E-2</v>
      </c>
      <c r="R73" s="331">
        <f>'Provincial spending Projection '!O65/100*'Type of service'!W57</f>
        <v>1.2760446129214245E-2</v>
      </c>
      <c r="S73" s="331">
        <f>'Provincial spending Projection '!O65/100*'Type of service'!AA57</f>
        <v>7.0182453710678355E-2</v>
      </c>
      <c r="T73" s="331">
        <f>'Provincial spending Projection '!O65/100*'Type of service'!AE57</f>
        <v>8.0816158818356881E-2</v>
      </c>
      <c r="V73" s="332">
        <f>'Provincial spending Projection '!T65/100*'Type of service'!G57</f>
        <v>0.68873143353661848</v>
      </c>
      <c r="W73" s="332">
        <f>'Provincial spending Projection '!T65/100*'Type of service'!K57</f>
        <v>0.24335177318293855</v>
      </c>
      <c r="X73" s="332">
        <f>'Provincial spending Projection '!T65/100*'Type of service'!O57</f>
        <v>0.24335177318293855</v>
      </c>
      <c r="Y73" s="332">
        <f>'Provincial spending Projection '!T65/100*'Type of service'!S57</f>
        <v>0.30992914509147829</v>
      </c>
      <c r="Z73" s="332">
        <f>'Provincial spending Projection '!T65/100*'Type of service'!W57</f>
        <v>6.8873143353661848E-2</v>
      </c>
      <c r="AA73" s="332">
        <f>'Provincial spending Projection '!T65/100*'Type of service'!AA57</f>
        <v>0.37880228844514013</v>
      </c>
      <c r="AB73" s="332">
        <f>'Provincial spending Projection '!T65/100*'Type of service'!AE57</f>
        <v>0.43619657457319172</v>
      </c>
      <c r="AD73" s="332">
        <f>'Provincial spending Projection '!Y65/100*'Type of service'!G57</f>
        <v>0.53328295748221199</v>
      </c>
      <c r="AE73" s="332">
        <f>'Provincial spending Projection '!Y65/100*'Type of service'!K57</f>
        <v>0.18842664497704825</v>
      </c>
      <c r="AF73" s="332">
        <f>'Provincial spending Projection '!Y65/100*'Type of service'!O57</f>
        <v>0.18842664497704825</v>
      </c>
      <c r="AG73" s="332">
        <f>'Provincial spending Projection '!Y65/100*'Type of service'!S57</f>
        <v>0.23997733086699538</v>
      </c>
      <c r="AH73" s="332">
        <f>'Provincial spending Projection '!Y65/100*'Type of service'!W57</f>
        <v>5.3328295748221198E-2</v>
      </c>
      <c r="AI73" s="332">
        <f>'Provincial spending Projection '!Y65/100*'Type of service'!AA57</f>
        <v>0.29330562661521659</v>
      </c>
      <c r="AJ73" s="332">
        <f>'Provincial spending Projection '!Y65/100*'Type of service'!AE57</f>
        <v>0.33774587307206755</v>
      </c>
      <c r="AL73" s="332">
        <f>'Provincial spending Projection '!AD65/100*'Type of service'!G57</f>
        <v>5.8083742544042591</v>
      </c>
      <c r="AM73" s="332">
        <f>'Provincial spending Projection '!AD65/100*'Type of service'!K57</f>
        <v>2.0522922365561715</v>
      </c>
      <c r="AN73" s="332">
        <f>'Provincial spending Projection '!AD65/100*'Type of service'!O57</f>
        <v>2.0522922365561715</v>
      </c>
      <c r="AO73" s="332">
        <f>'Provincial spending Projection '!AD65/100*'Type of service'!S57</f>
        <v>2.6137684144819167</v>
      </c>
      <c r="AP73" s="332">
        <f>'Provincial spending Projection '!AD65/100*'Type of service'!W57</f>
        <v>0.58083742544042594</v>
      </c>
      <c r="AQ73" s="332">
        <f>'Provincial spending Projection '!AD65/100*'Type of service'!AA57</f>
        <v>3.1946058399223425</v>
      </c>
      <c r="AR73" s="332">
        <f>'Provincial spending Projection '!AD65/100*'Type of service'!AE57</f>
        <v>3.6786370277893639</v>
      </c>
      <c r="AT73" s="332">
        <f>'Provincial spending Projection '!AI65/100*'Type of service'!G57</f>
        <v>10.478119427847121</v>
      </c>
      <c r="AU73" s="332">
        <f>'Provincial spending Projection '!AI65/100*'Type of service'!K57</f>
        <v>3.7022688645059829</v>
      </c>
      <c r="AV73" s="332">
        <f>'Provincial spending Projection '!AI65/100*'Type of service'!O57</f>
        <v>3.7022688645059829</v>
      </c>
      <c r="AW73" s="332">
        <f>'Provincial spending Projection '!AI65/100*'Type of service'!S57</f>
        <v>4.7151537425312045</v>
      </c>
      <c r="AX73" s="332">
        <f>'Provincial spending Projection '!AI65/100*'Type of service'!W57</f>
        <v>1.0478119427847121</v>
      </c>
      <c r="AY73" s="332">
        <f>'Provincial spending Projection '!AI65/100*'Type of service'!AA57</f>
        <v>5.7629656853159164</v>
      </c>
      <c r="AZ73" s="332">
        <f>'Provincial spending Projection '!AI65/100*'Type of service'!AE57</f>
        <v>6.6361423043031769</v>
      </c>
      <c r="BB73" s="332">
        <f>'Provincial spending Projection '!AN65/100*'Type of service'!G57</f>
        <v>1.2393482036371934</v>
      </c>
      <c r="BC73" s="332">
        <f>'Provincial spending Projection '!AN65/100*'Type of service'!K57</f>
        <v>0.43790303195180835</v>
      </c>
      <c r="BD73" s="332">
        <f>'Provincial spending Projection '!AN65/100*'Type of service'!O57</f>
        <v>0.43790303195180835</v>
      </c>
      <c r="BE73" s="332">
        <f>'Provincial spending Projection '!AN65/100*'Type of service'!S57</f>
        <v>0.55770669163673703</v>
      </c>
      <c r="BF73" s="332">
        <f>'Provincial spending Projection '!AN65/100*'Type of service'!W57</f>
        <v>0.12393482036371933</v>
      </c>
      <c r="BG73" s="332">
        <f>'Provincial spending Projection '!AN65/100*'Type of service'!AA57</f>
        <v>0.68164151200045631</v>
      </c>
      <c r="BH73" s="332">
        <f>'Provincial spending Projection '!AN65/100*'Type of service'!AE57</f>
        <v>0.78492052897022246</v>
      </c>
      <c r="BJ73" s="332">
        <f>'Provincial spending Projection '!AS65/100*'Type of service'!G57</f>
        <v>0.98635251035219351</v>
      </c>
      <c r="BK73" s="332">
        <f>'Provincial spending Projection '!AS65/100*'Type of service'!K57</f>
        <v>0.34851122032444176</v>
      </c>
      <c r="BL73" s="332">
        <f>'Provincial spending Projection '!AS65/100*'Type of service'!O57</f>
        <v>0.34851122032444176</v>
      </c>
      <c r="BM73" s="332">
        <f>'Provincial spending Projection '!AS65/100*'Type of service'!S57</f>
        <v>0.4438586296584871</v>
      </c>
      <c r="BN73" s="332">
        <f>'Provincial spending Projection '!AS65/100*'Type of service'!W57</f>
        <v>9.8635251035219348E-2</v>
      </c>
      <c r="BO73" s="332">
        <f>'Provincial spending Projection '!AS65/100*'Type of service'!AA57</f>
        <v>0.54249388069370641</v>
      </c>
      <c r="BP73" s="332">
        <f>'Provincial spending Projection '!AS65/100*'Type of service'!AE57</f>
        <v>0.62468992322305594</v>
      </c>
      <c r="BR73" s="332">
        <f>'Provincial spending Projection '!AX65/100*'Type of service'!G57</f>
        <v>4.9188808378419573</v>
      </c>
      <c r="BS73" s="332">
        <f>'Provincial spending Projection '!AX65/100*'Type of service'!K57</f>
        <v>1.7380045627041585</v>
      </c>
      <c r="BT73" s="332">
        <f>'Provincial spending Projection '!AX65/100*'Type of service'!O57</f>
        <v>1.7380045627041585</v>
      </c>
      <c r="BU73" s="332">
        <f>'Provincial spending Projection '!AX65/100*'Type of service'!S57</f>
        <v>2.2134963770288807</v>
      </c>
      <c r="BV73" s="332">
        <f>'Provincial spending Projection '!AX65/100*'Type of service'!W57</f>
        <v>0.49188808378419574</v>
      </c>
      <c r="BW73" s="332">
        <f>'Provincial spending Projection '!AX65/100*'Type of service'!AA57</f>
        <v>2.7053844608130766</v>
      </c>
      <c r="BX73" s="332">
        <f>'Provincial spending Projection '!AX65/100*'Type of service'!AE57</f>
        <v>3.1152911972999062</v>
      </c>
      <c r="BZ73" s="332">
        <f>'Provincial spending Projection '!BC65/100*'Type of service'!G57</f>
        <v>3.7194302233630427</v>
      </c>
      <c r="CA73" s="332">
        <f>'Provincial spending Projection '!BC65/100*'Type of service'!K57</f>
        <v>1.3141986789216087</v>
      </c>
      <c r="CB73" s="332">
        <f>'Provincial spending Projection '!BC65/100*'Type of service'!O57</f>
        <v>1.3141986789216087</v>
      </c>
      <c r="CC73" s="332">
        <f>'Provincial spending Projection '!BC65/100*'Type of service'!S57</f>
        <v>1.6737436005133692</v>
      </c>
      <c r="CD73" s="332">
        <f>'Provincial spending Projection '!BC65/100*'Type of service'!W57</f>
        <v>0.37194302233630427</v>
      </c>
      <c r="CE73" s="332">
        <f>'Provincial spending Projection '!BC65/100*'Type of service'!AA57</f>
        <v>2.0456866228496735</v>
      </c>
      <c r="CF73" s="332">
        <f>'Provincial spending Projection '!BC65/100*'Type of service'!AE57</f>
        <v>2.3556391414632603</v>
      </c>
      <c r="CH73" s="332">
        <f>'Provincial spending Projection '!BH65/100*'Type of service'!G57</f>
        <v>0.20568069664940075</v>
      </c>
      <c r="CI73" s="332">
        <f>'Provincial spending Projection '!BH65/100*'Type of service'!K57</f>
        <v>7.2673846149454935E-2</v>
      </c>
      <c r="CJ73" s="332">
        <f>'Provincial spending Projection '!BH65/100*'Type of service'!O57</f>
        <v>7.2673846149454935E-2</v>
      </c>
      <c r="CK73" s="332">
        <f>'Provincial spending Projection '!BH65/100*'Type of service'!S57</f>
        <v>9.2556313492230341E-2</v>
      </c>
      <c r="CL73" s="332">
        <f>'Provincial spending Projection '!BH65/100*'Type of service'!W57</f>
        <v>2.0568069664940077E-2</v>
      </c>
      <c r="CM73" s="332">
        <f>'Provincial spending Projection '!BH65/100*'Type of service'!AA57</f>
        <v>0.11312438315717041</v>
      </c>
      <c r="CN73" s="332">
        <f>'Provincial spending Projection '!BH65/100*'Type of service'!AE57</f>
        <v>0.13026444121128714</v>
      </c>
      <c r="CP73" s="333">
        <f t="shared" si="2"/>
        <v>100.00000000000001</v>
      </c>
    </row>
    <row r="74" spans="1:94" ht="18.75">
      <c r="A74" s="348">
        <f t="shared" si="3"/>
        <v>31</v>
      </c>
      <c r="B74" s="8">
        <f t="shared" si="4"/>
        <v>2046</v>
      </c>
      <c r="C74" s="328">
        <f>'Provincial spending Projection '!C66</f>
        <v>25134.16312629325</v>
      </c>
      <c r="D74" s="297">
        <f t="shared" si="1"/>
        <v>4.0480379999999929</v>
      </c>
      <c r="E74" s="329"/>
      <c r="F74" s="330">
        <f>'Provincial spending Projection '!J66/100*'Type of service'!G58</f>
        <v>0.36396243545432488</v>
      </c>
      <c r="G74" s="330">
        <f>'Provincial spending Projection '!J66/100*'Type of service'!K58</f>
        <v>0.1286000605271948</v>
      </c>
      <c r="H74" s="330">
        <f>'Provincial spending Projection '!J66/100*'Type of service'!O58</f>
        <v>0.1286000605271948</v>
      </c>
      <c r="I74" s="330">
        <f>'Provincial spending Projection '!J66/100*'Type of service'!S58</f>
        <v>0.16378309595444618</v>
      </c>
      <c r="J74" s="330">
        <f>'Provincial spending Projection '!J66/100*'Type of service'!W58</f>
        <v>3.6396243545432486E-2</v>
      </c>
      <c r="K74" s="330">
        <f>'Provincial spending Projection '!J66/100*'Type of service'!AA58</f>
        <v>0.20017933949987868</v>
      </c>
      <c r="L74" s="330">
        <f>'Provincial spending Projection '!J66/100*'Type of service'!AE58</f>
        <v>0.23050954245440575</v>
      </c>
      <c r="N74" s="331">
        <f>'Provincial spending Projection '!O66/100*'Type of service'!G58</f>
        <v>0.12760446129214245</v>
      </c>
      <c r="O74" s="331">
        <f>'Provincial spending Projection '!O66/100*'Type of service'!K58</f>
        <v>4.5086909656557005E-2</v>
      </c>
      <c r="P74" s="331">
        <f>'Provincial spending Projection '!O66/100*'Type of service'!O58</f>
        <v>4.5086909656557005E-2</v>
      </c>
      <c r="Q74" s="331">
        <f>'Provincial spending Projection '!O66/100*'Type of service'!S58</f>
        <v>5.7422007581464103E-2</v>
      </c>
      <c r="R74" s="331">
        <f>'Provincial spending Projection '!O66/100*'Type of service'!W58</f>
        <v>1.2760446129214245E-2</v>
      </c>
      <c r="S74" s="331">
        <f>'Provincial spending Projection '!O66/100*'Type of service'!AA58</f>
        <v>7.0182453710678355E-2</v>
      </c>
      <c r="T74" s="331">
        <f>'Provincial spending Projection '!O66/100*'Type of service'!AE58</f>
        <v>8.0816158818356881E-2</v>
      </c>
      <c r="V74" s="332">
        <f>'Provincial spending Projection '!T66/100*'Type of service'!G58</f>
        <v>0.68873143353661848</v>
      </c>
      <c r="W74" s="332">
        <f>'Provincial spending Projection '!T66/100*'Type of service'!K58</f>
        <v>0.24335177318293855</v>
      </c>
      <c r="X74" s="332">
        <f>'Provincial spending Projection '!T66/100*'Type of service'!O58</f>
        <v>0.24335177318293855</v>
      </c>
      <c r="Y74" s="332">
        <f>'Provincial spending Projection '!T66/100*'Type of service'!S58</f>
        <v>0.30992914509147829</v>
      </c>
      <c r="Z74" s="332">
        <f>'Provincial spending Projection '!T66/100*'Type of service'!W58</f>
        <v>6.8873143353661848E-2</v>
      </c>
      <c r="AA74" s="332">
        <f>'Provincial spending Projection '!T66/100*'Type of service'!AA58</f>
        <v>0.37880228844514013</v>
      </c>
      <c r="AB74" s="332">
        <f>'Provincial spending Projection '!T66/100*'Type of service'!AE58</f>
        <v>0.43619657457319172</v>
      </c>
      <c r="AD74" s="332">
        <f>'Provincial spending Projection '!Y66/100*'Type of service'!G58</f>
        <v>0.53328295748221199</v>
      </c>
      <c r="AE74" s="332">
        <f>'Provincial spending Projection '!Y66/100*'Type of service'!K58</f>
        <v>0.18842664497704825</v>
      </c>
      <c r="AF74" s="332">
        <f>'Provincial spending Projection '!Y66/100*'Type of service'!O58</f>
        <v>0.18842664497704825</v>
      </c>
      <c r="AG74" s="332">
        <f>'Provincial spending Projection '!Y66/100*'Type of service'!S58</f>
        <v>0.23997733086699538</v>
      </c>
      <c r="AH74" s="332">
        <f>'Provincial spending Projection '!Y66/100*'Type of service'!W58</f>
        <v>5.3328295748221198E-2</v>
      </c>
      <c r="AI74" s="332">
        <f>'Provincial spending Projection '!Y66/100*'Type of service'!AA58</f>
        <v>0.29330562661521659</v>
      </c>
      <c r="AJ74" s="332">
        <f>'Provincial spending Projection '!Y66/100*'Type of service'!AE58</f>
        <v>0.33774587307206755</v>
      </c>
      <c r="AL74" s="332">
        <f>'Provincial spending Projection '!AD66/100*'Type of service'!G58</f>
        <v>5.80837425440426</v>
      </c>
      <c r="AM74" s="332">
        <f>'Provincial spending Projection '!AD66/100*'Type of service'!K58</f>
        <v>2.052292236556172</v>
      </c>
      <c r="AN74" s="332">
        <f>'Provincial spending Projection '!AD66/100*'Type of service'!O58</f>
        <v>2.052292236556172</v>
      </c>
      <c r="AO74" s="332">
        <f>'Provincial spending Projection '!AD66/100*'Type of service'!S58</f>
        <v>2.6137684144819171</v>
      </c>
      <c r="AP74" s="332">
        <f>'Provincial spending Projection '!AD66/100*'Type of service'!W58</f>
        <v>0.58083742544042594</v>
      </c>
      <c r="AQ74" s="332">
        <f>'Provincial spending Projection '!AD66/100*'Type of service'!AA58</f>
        <v>3.1946058399223429</v>
      </c>
      <c r="AR74" s="332">
        <f>'Provincial spending Projection '!AD66/100*'Type of service'!AE58</f>
        <v>3.6786370277893647</v>
      </c>
      <c r="AT74" s="332">
        <f>'Provincial spending Projection '!AI66/100*'Type of service'!G58</f>
        <v>10.478119427847121</v>
      </c>
      <c r="AU74" s="332">
        <f>'Provincial spending Projection '!AI66/100*'Type of service'!K58</f>
        <v>3.7022688645059829</v>
      </c>
      <c r="AV74" s="332">
        <f>'Provincial spending Projection '!AI66/100*'Type of service'!O58</f>
        <v>3.7022688645059829</v>
      </c>
      <c r="AW74" s="332">
        <f>'Provincial spending Projection '!AI66/100*'Type of service'!S58</f>
        <v>4.7151537425312045</v>
      </c>
      <c r="AX74" s="332">
        <f>'Provincial spending Projection '!AI66/100*'Type of service'!W58</f>
        <v>1.0478119427847121</v>
      </c>
      <c r="AY74" s="332">
        <f>'Provincial spending Projection '!AI66/100*'Type of service'!AA58</f>
        <v>5.7629656853159164</v>
      </c>
      <c r="AZ74" s="332">
        <f>'Provincial spending Projection '!AI66/100*'Type of service'!AE58</f>
        <v>6.6361423043031769</v>
      </c>
      <c r="BB74" s="332">
        <f>'Provincial spending Projection '!AN66/100*'Type of service'!G58</f>
        <v>1.2393482036371934</v>
      </c>
      <c r="BC74" s="332">
        <f>'Provincial spending Projection '!AN66/100*'Type of service'!K58</f>
        <v>0.43790303195180835</v>
      </c>
      <c r="BD74" s="332">
        <f>'Provincial spending Projection '!AN66/100*'Type of service'!O58</f>
        <v>0.43790303195180835</v>
      </c>
      <c r="BE74" s="332">
        <f>'Provincial spending Projection '!AN66/100*'Type of service'!S58</f>
        <v>0.55770669163673703</v>
      </c>
      <c r="BF74" s="332">
        <f>'Provincial spending Projection '!AN66/100*'Type of service'!W58</f>
        <v>0.12393482036371933</v>
      </c>
      <c r="BG74" s="332">
        <f>'Provincial spending Projection '!AN66/100*'Type of service'!AA58</f>
        <v>0.68164151200045631</v>
      </c>
      <c r="BH74" s="332">
        <f>'Provincial spending Projection '!AN66/100*'Type of service'!AE58</f>
        <v>0.78492052897022246</v>
      </c>
      <c r="BJ74" s="332">
        <f>'Provincial spending Projection '!AS66/100*'Type of service'!G58</f>
        <v>0.98635251035219351</v>
      </c>
      <c r="BK74" s="332">
        <f>'Provincial spending Projection '!AS66/100*'Type of service'!K58</f>
        <v>0.34851122032444176</v>
      </c>
      <c r="BL74" s="332">
        <f>'Provincial spending Projection '!AS66/100*'Type of service'!O58</f>
        <v>0.34851122032444176</v>
      </c>
      <c r="BM74" s="332">
        <f>'Provincial spending Projection '!AS66/100*'Type of service'!S58</f>
        <v>0.4438586296584871</v>
      </c>
      <c r="BN74" s="332">
        <f>'Provincial spending Projection '!AS66/100*'Type of service'!W58</f>
        <v>9.8635251035219348E-2</v>
      </c>
      <c r="BO74" s="332">
        <f>'Provincial spending Projection '!AS66/100*'Type of service'!AA58</f>
        <v>0.54249388069370641</v>
      </c>
      <c r="BP74" s="332">
        <f>'Provincial spending Projection '!AS66/100*'Type of service'!AE58</f>
        <v>0.62468992322305594</v>
      </c>
      <c r="BR74" s="332">
        <f>'Provincial spending Projection '!AX66/100*'Type of service'!G58</f>
        <v>4.9188808378419573</v>
      </c>
      <c r="BS74" s="332">
        <f>'Provincial spending Projection '!AX66/100*'Type of service'!K58</f>
        <v>1.7380045627041585</v>
      </c>
      <c r="BT74" s="332">
        <f>'Provincial spending Projection '!AX66/100*'Type of service'!O58</f>
        <v>1.7380045627041585</v>
      </c>
      <c r="BU74" s="332">
        <f>'Provincial spending Projection '!AX66/100*'Type of service'!S58</f>
        <v>2.2134963770288807</v>
      </c>
      <c r="BV74" s="332">
        <f>'Provincial spending Projection '!AX66/100*'Type of service'!W58</f>
        <v>0.49188808378419574</v>
      </c>
      <c r="BW74" s="332">
        <f>'Provincial spending Projection '!AX66/100*'Type of service'!AA58</f>
        <v>2.7053844608130766</v>
      </c>
      <c r="BX74" s="332">
        <f>'Provincial spending Projection '!AX66/100*'Type of service'!AE58</f>
        <v>3.1152911972999062</v>
      </c>
      <c r="BZ74" s="332">
        <f>'Provincial spending Projection '!BC66/100*'Type of service'!G58</f>
        <v>3.7194302233630427</v>
      </c>
      <c r="CA74" s="332">
        <f>'Provincial spending Projection '!BC66/100*'Type of service'!K58</f>
        <v>1.3141986789216087</v>
      </c>
      <c r="CB74" s="332">
        <f>'Provincial spending Projection '!BC66/100*'Type of service'!O58</f>
        <v>1.3141986789216087</v>
      </c>
      <c r="CC74" s="332">
        <f>'Provincial spending Projection '!BC66/100*'Type of service'!S58</f>
        <v>1.6737436005133692</v>
      </c>
      <c r="CD74" s="332">
        <f>'Provincial spending Projection '!BC66/100*'Type of service'!W58</f>
        <v>0.37194302233630427</v>
      </c>
      <c r="CE74" s="332">
        <f>'Provincial spending Projection '!BC66/100*'Type of service'!AA58</f>
        <v>2.0456866228496735</v>
      </c>
      <c r="CF74" s="332">
        <f>'Provincial spending Projection '!BC66/100*'Type of service'!AE58</f>
        <v>2.3556391414632603</v>
      </c>
      <c r="CH74" s="332">
        <f>'Provincial spending Projection '!BH66/100*'Type of service'!G58</f>
        <v>0.20568069664940083</v>
      </c>
      <c r="CI74" s="332">
        <f>'Provincial spending Projection '!BH66/100*'Type of service'!K58</f>
        <v>7.2673846149454963E-2</v>
      </c>
      <c r="CJ74" s="332">
        <f>'Provincial spending Projection '!BH66/100*'Type of service'!O58</f>
        <v>7.2673846149454963E-2</v>
      </c>
      <c r="CK74" s="332">
        <f>'Provincial spending Projection '!BH66/100*'Type of service'!S58</f>
        <v>9.2556313492230369E-2</v>
      </c>
      <c r="CL74" s="332">
        <f>'Provincial spending Projection '!BH66/100*'Type of service'!W58</f>
        <v>2.0568069664940083E-2</v>
      </c>
      <c r="CM74" s="332">
        <f>'Provincial spending Projection '!BH66/100*'Type of service'!AA58</f>
        <v>0.11312438315717045</v>
      </c>
      <c r="CN74" s="332">
        <f>'Provincial spending Projection '!BH66/100*'Type of service'!AE58</f>
        <v>0.13026444121128719</v>
      </c>
      <c r="CP74" s="333">
        <f t="shared" si="2"/>
        <v>100.00000000000001</v>
      </c>
    </row>
    <row r="75" spans="1:94" ht="18.75">
      <c r="A75" s="348">
        <f t="shared" si="3"/>
        <v>32</v>
      </c>
      <c r="B75" s="8">
        <f t="shared" si="4"/>
        <v>2047</v>
      </c>
      <c r="C75" s="328">
        <f>'Provincial spending Projection '!C67</f>
        <v>26151.603600627586</v>
      </c>
      <c r="D75" s="297">
        <f t="shared" si="1"/>
        <v>4.0480379999999911</v>
      </c>
      <c r="E75" s="329"/>
      <c r="F75" s="330">
        <f>'Provincial spending Projection '!J67/100*'Type of service'!G59</f>
        <v>0.36396243545432488</v>
      </c>
      <c r="G75" s="330">
        <f>'Provincial spending Projection '!J67/100*'Type of service'!K59</f>
        <v>0.1286000605271948</v>
      </c>
      <c r="H75" s="330">
        <f>'Provincial spending Projection '!J67/100*'Type of service'!O59</f>
        <v>0.1286000605271948</v>
      </c>
      <c r="I75" s="330">
        <f>'Provincial spending Projection '!J67/100*'Type of service'!S59</f>
        <v>0.16378309595444618</v>
      </c>
      <c r="J75" s="330">
        <f>'Provincial spending Projection '!J67/100*'Type of service'!W59</f>
        <v>3.6396243545432486E-2</v>
      </c>
      <c r="K75" s="330">
        <f>'Provincial spending Projection '!J67/100*'Type of service'!AA59</f>
        <v>0.20017933949987868</v>
      </c>
      <c r="L75" s="330">
        <f>'Provincial spending Projection '!J67/100*'Type of service'!AE59</f>
        <v>0.23050954245440575</v>
      </c>
      <c r="N75" s="331">
        <f>'Provincial spending Projection '!O67/100*'Type of service'!G59</f>
        <v>0.12760446129214245</v>
      </c>
      <c r="O75" s="331">
        <f>'Provincial spending Projection '!O67/100*'Type of service'!K59</f>
        <v>4.5086909656557005E-2</v>
      </c>
      <c r="P75" s="331">
        <f>'Provincial spending Projection '!O67/100*'Type of service'!O59</f>
        <v>4.5086909656557005E-2</v>
      </c>
      <c r="Q75" s="331">
        <f>'Provincial spending Projection '!O67/100*'Type of service'!S59</f>
        <v>5.7422007581464103E-2</v>
      </c>
      <c r="R75" s="331">
        <f>'Provincial spending Projection '!O67/100*'Type of service'!W59</f>
        <v>1.2760446129214245E-2</v>
      </c>
      <c r="S75" s="331">
        <f>'Provincial spending Projection '!O67/100*'Type of service'!AA59</f>
        <v>7.0182453710678355E-2</v>
      </c>
      <c r="T75" s="331">
        <f>'Provincial spending Projection '!O67/100*'Type of service'!AE59</f>
        <v>8.0816158818356881E-2</v>
      </c>
      <c r="V75" s="332">
        <f>'Provincial spending Projection '!T67/100*'Type of service'!G59</f>
        <v>0.68873143353661848</v>
      </c>
      <c r="W75" s="332">
        <f>'Provincial spending Projection '!T67/100*'Type of service'!K59</f>
        <v>0.24335177318293855</v>
      </c>
      <c r="X75" s="332">
        <f>'Provincial spending Projection '!T67/100*'Type of service'!O59</f>
        <v>0.24335177318293855</v>
      </c>
      <c r="Y75" s="332">
        <f>'Provincial spending Projection '!T67/100*'Type of service'!S59</f>
        <v>0.30992914509147829</v>
      </c>
      <c r="Z75" s="332">
        <f>'Provincial spending Projection '!T67/100*'Type of service'!W59</f>
        <v>6.8873143353661848E-2</v>
      </c>
      <c r="AA75" s="332">
        <f>'Provincial spending Projection '!T67/100*'Type of service'!AA59</f>
        <v>0.37880228844514013</v>
      </c>
      <c r="AB75" s="332">
        <f>'Provincial spending Projection '!T67/100*'Type of service'!AE59</f>
        <v>0.43619657457319172</v>
      </c>
      <c r="AD75" s="332">
        <f>'Provincial spending Projection '!Y67/100*'Type of service'!G59</f>
        <v>0.53328295748221199</v>
      </c>
      <c r="AE75" s="332">
        <f>'Provincial spending Projection '!Y67/100*'Type of service'!K59</f>
        <v>0.18842664497704825</v>
      </c>
      <c r="AF75" s="332">
        <f>'Provincial spending Projection '!Y67/100*'Type of service'!O59</f>
        <v>0.18842664497704825</v>
      </c>
      <c r="AG75" s="332">
        <f>'Provincial spending Projection '!Y67/100*'Type of service'!S59</f>
        <v>0.23997733086699538</v>
      </c>
      <c r="AH75" s="332">
        <f>'Provincial spending Projection '!Y67/100*'Type of service'!W59</f>
        <v>5.3328295748221198E-2</v>
      </c>
      <c r="AI75" s="332">
        <f>'Provincial spending Projection '!Y67/100*'Type of service'!AA59</f>
        <v>0.29330562661521659</v>
      </c>
      <c r="AJ75" s="332">
        <f>'Provincial spending Projection '!Y67/100*'Type of service'!AE59</f>
        <v>0.33774587307206755</v>
      </c>
      <c r="AL75" s="332">
        <f>'Provincial spending Projection '!AD67/100*'Type of service'!G59</f>
        <v>5.8083742544042591</v>
      </c>
      <c r="AM75" s="332">
        <f>'Provincial spending Projection '!AD67/100*'Type of service'!K59</f>
        <v>2.0522922365561715</v>
      </c>
      <c r="AN75" s="332">
        <f>'Provincial spending Projection '!AD67/100*'Type of service'!O59</f>
        <v>2.0522922365561715</v>
      </c>
      <c r="AO75" s="332">
        <f>'Provincial spending Projection '!AD67/100*'Type of service'!S59</f>
        <v>2.6137684144819167</v>
      </c>
      <c r="AP75" s="332">
        <f>'Provincial spending Projection '!AD67/100*'Type of service'!W59</f>
        <v>0.58083742544042594</v>
      </c>
      <c r="AQ75" s="332">
        <f>'Provincial spending Projection '!AD67/100*'Type of service'!AA59</f>
        <v>3.1946058399223425</v>
      </c>
      <c r="AR75" s="332">
        <f>'Provincial spending Projection '!AD67/100*'Type of service'!AE59</f>
        <v>3.6786370277893639</v>
      </c>
      <c r="AT75" s="332">
        <f>'Provincial spending Projection '!AI67/100*'Type of service'!G59</f>
        <v>10.478119427847123</v>
      </c>
      <c r="AU75" s="332">
        <f>'Provincial spending Projection '!AI67/100*'Type of service'!K59</f>
        <v>3.7022688645059838</v>
      </c>
      <c r="AV75" s="332">
        <f>'Provincial spending Projection '!AI67/100*'Type of service'!O59</f>
        <v>3.7022688645059838</v>
      </c>
      <c r="AW75" s="332">
        <f>'Provincial spending Projection '!AI67/100*'Type of service'!S59</f>
        <v>4.7151537425312053</v>
      </c>
      <c r="AX75" s="332">
        <f>'Provincial spending Projection '!AI67/100*'Type of service'!W59</f>
        <v>1.0478119427847121</v>
      </c>
      <c r="AY75" s="332">
        <f>'Provincial spending Projection '!AI67/100*'Type of service'!AA59</f>
        <v>5.7629656853159172</v>
      </c>
      <c r="AZ75" s="332">
        <f>'Provincial spending Projection '!AI67/100*'Type of service'!AE59</f>
        <v>6.6361423043031778</v>
      </c>
      <c r="BB75" s="332">
        <f>'Provincial spending Projection '!AN67/100*'Type of service'!G59</f>
        <v>1.2393482036371934</v>
      </c>
      <c r="BC75" s="332">
        <f>'Provincial spending Projection '!AN67/100*'Type of service'!K59</f>
        <v>0.43790303195180835</v>
      </c>
      <c r="BD75" s="332">
        <f>'Provincial spending Projection '!AN67/100*'Type of service'!O59</f>
        <v>0.43790303195180835</v>
      </c>
      <c r="BE75" s="332">
        <f>'Provincial spending Projection '!AN67/100*'Type of service'!S59</f>
        <v>0.55770669163673703</v>
      </c>
      <c r="BF75" s="332">
        <f>'Provincial spending Projection '!AN67/100*'Type of service'!W59</f>
        <v>0.12393482036371933</v>
      </c>
      <c r="BG75" s="332">
        <f>'Provincial spending Projection '!AN67/100*'Type of service'!AA59</f>
        <v>0.68164151200045631</v>
      </c>
      <c r="BH75" s="332">
        <f>'Provincial spending Projection '!AN67/100*'Type of service'!AE59</f>
        <v>0.78492052897022246</v>
      </c>
      <c r="BJ75" s="332">
        <f>'Provincial spending Projection '!AS67/100*'Type of service'!G59</f>
        <v>0.98635251035219329</v>
      </c>
      <c r="BK75" s="332">
        <f>'Provincial spending Projection '!AS67/100*'Type of service'!K59</f>
        <v>0.34851122032444165</v>
      </c>
      <c r="BL75" s="332">
        <f>'Provincial spending Projection '!AS67/100*'Type of service'!O59</f>
        <v>0.34851122032444165</v>
      </c>
      <c r="BM75" s="332">
        <f>'Provincial spending Projection '!AS67/100*'Type of service'!S59</f>
        <v>0.44385862965848699</v>
      </c>
      <c r="BN75" s="332">
        <f>'Provincial spending Projection '!AS67/100*'Type of service'!W59</f>
        <v>9.8635251035219335E-2</v>
      </c>
      <c r="BO75" s="332">
        <f>'Provincial spending Projection '!AS67/100*'Type of service'!AA59</f>
        <v>0.5424938806937063</v>
      </c>
      <c r="BP75" s="332">
        <f>'Provincial spending Projection '!AS67/100*'Type of service'!AE59</f>
        <v>0.62468992322305572</v>
      </c>
      <c r="BR75" s="332">
        <f>'Provincial spending Projection '!AX67/100*'Type of service'!G59</f>
        <v>4.9188808378419573</v>
      </c>
      <c r="BS75" s="332">
        <f>'Provincial spending Projection '!AX67/100*'Type of service'!K59</f>
        <v>1.7380045627041585</v>
      </c>
      <c r="BT75" s="332">
        <f>'Provincial spending Projection '!AX67/100*'Type of service'!O59</f>
        <v>1.7380045627041585</v>
      </c>
      <c r="BU75" s="332">
        <f>'Provincial spending Projection '!AX67/100*'Type of service'!S59</f>
        <v>2.2134963770288807</v>
      </c>
      <c r="BV75" s="332">
        <f>'Provincial spending Projection '!AX67/100*'Type of service'!W59</f>
        <v>0.49188808378419574</v>
      </c>
      <c r="BW75" s="332">
        <f>'Provincial spending Projection '!AX67/100*'Type of service'!AA59</f>
        <v>2.7053844608130766</v>
      </c>
      <c r="BX75" s="332">
        <f>'Provincial spending Projection '!AX67/100*'Type of service'!AE59</f>
        <v>3.1152911972999062</v>
      </c>
      <c r="BZ75" s="332">
        <f>'Provincial spending Projection '!BC67/100*'Type of service'!G59</f>
        <v>3.7194302233630427</v>
      </c>
      <c r="CA75" s="332">
        <f>'Provincial spending Projection '!BC67/100*'Type of service'!K59</f>
        <v>1.3141986789216087</v>
      </c>
      <c r="CB75" s="332">
        <f>'Provincial spending Projection '!BC67/100*'Type of service'!O59</f>
        <v>1.3141986789216087</v>
      </c>
      <c r="CC75" s="332">
        <f>'Provincial spending Projection '!BC67/100*'Type of service'!S59</f>
        <v>1.6737436005133692</v>
      </c>
      <c r="CD75" s="332">
        <f>'Provincial spending Projection '!BC67/100*'Type of service'!W59</f>
        <v>0.37194302233630427</v>
      </c>
      <c r="CE75" s="332">
        <f>'Provincial spending Projection '!BC67/100*'Type of service'!AA59</f>
        <v>2.0456866228496735</v>
      </c>
      <c r="CF75" s="332">
        <f>'Provincial spending Projection '!BC67/100*'Type of service'!AE59</f>
        <v>2.3556391414632603</v>
      </c>
      <c r="CH75" s="332">
        <f>'Provincial spending Projection '!BH67/100*'Type of service'!G59</f>
        <v>0.20568069664940075</v>
      </c>
      <c r="CI75" s="332">
        <f>'Provincial spending Projection '!BH67/100*'Type of service'!K59</f>
        <v>7.2673846149454935E-2</v>
      </c>
      <c r="CJ75" s="332">
        <f>'Provincial spending Projection '!BH67/100*'Type of service'!O59</f>
        <v>7.2673846149454935E-2</v>
      </c>
      <c r="CK75" s="332">
        <f>'Provincial spending Projection '!BH67/100*'Type of service'!S59</f>
        <v>9.2556313492230341E-2</v>
      </c>
      <c r="CL75" s="332">
        <f>'Provincial spending Projection '!BH67/100*'Type of service'!W59</f>
        <v>2.0568069664940077E-2</v>
      </c>
      <c r="CM75" s="332">
        <f>'Provincial spending Projection '!BH67/100*'Type of service'!AA59</f>
        <v>0.11312438315717041</v>
      </c>
      <c r="CN75" s="332">
        <f>'Provincial spending Projection '!BH67/100*'Type of service'!AE59</f>
        <v>0.13026444121128714</v>
      </c>
      <c r="CP75" s="333">
        <f t="shared" si="2"/>
        <v>100.00000000000001</v>
      </c>
    </row>
    <row r="76" spans="1:94" ht="18.75">
      <c r="A76" s="348">
        <f t="shared" si="3"/>
        <v>33</v>
      </c>
      <c r="B76" s="8">
        <f t="shared" si="4"/>
        <v>2048</v>
      </c>
      <c r="C76" s="328">
        <f>'Provincial spending Projection '!C68</f>
        <v>27210.230451990359</v>
      </c>
      <c r="D76" s="297">
        <f t="shared" si="1"/>
        <v>4.048038</v>
      </c>
      <c r="E76" s="329"/>
      <c r="F76" s="330">
        <f>'Provincial spending Projection '!J68/100*'Type of service'!G60</f>
        <v>0.36396243545432488</v>
      </c>
      <c r="G76" s="330">
        <f>'Provincial spending Projection '!J68/100*'Type of service'!K60</f>
        <v>0.1286000605271948</v>
      </c>
      <c r="H76" s="330">
        <f>'Provincial spending Projection '!J68/100*'Type of service'!O60</f>
        <v>0.1286000605271948</v>
      </c>
      <c r="I76" s="330">
        <f>'Provincial spending Projection '!J68/100*'Type of service'!S60</f>
        <v>0.16378309595444618</v>
      </c>
      <c r="J76" s="330">
        <f>'Provincial spending Projection '!J68/100*'Type of service'!W60</f>
        <v>3.6396243545432486E-2</v>
      </c>
      <c r="K76" s="330">
        <f>'Provincial spending Projection '!J68/100*'Type of service'!AA60</f>
        <v>0.20017933949987868</v>
      </c>
      <c r="L76" s="330">
        <f>'Provincial spending Projection '!J68/100*'Type of service'!AE60</f>
        <v>0.23050954245440575</v>
      </c>
      <c r="N76" s="331">
        <f>'Provincial spending Projection '!O68/100*'Type of service'!G60</f>
        <v>0.12760446129214245</v>
      </c>
      <c r="O76" s="331">
        <f>'Provincial spending Projection '!O68/100*'Type of service'!K60</f>
        <v>4.5086909656557005E-2</v>
      </c>
      <c r="P76" s="331">
        <f>'Provincial spending Projection '!O68/100*'Type of service'!O60</f>
        <v>4.5086909656557005E-2</v>
      </c>
      <c r="Q76" s="331">
        <f>'Provincial spending Projection '!O68/100*'Type of service'!S60</f>
        <v>5.7422007581464103E-2</v>
      </c>
      <c r="R76" s="331">
        <f>'Provincial spending Projection '!O68/100*'Type of service'!W60</f>
        <v>1.2760446129214245E-2</v>
      </c>
      <c r="S76" s="331">
        <f>'Provincial spending Projection '!O68/100*'Type of service'!AA60</f>
        <v>7.0182453710678355E-2</v>
      </c>
      <c r="T76" s="331">
        <f>'Provincial spending Projection '!O68/100*'Type of service'!AE60</f>
        <v>8.0816158818356881E-2</v>
      </c>
      <c r="V76" s="332">
        <f>'Provincial spending Projection '!T68/100*'Type of service'!G60</f>
        <v>0.68873143353661848</v>
      </c>
      <c r="W76" s="332">
        <f>'Provincial spending Projection '!T68/100*'Type of service'!K60</f>
        <v>0.24335177318293855</v>
      </c>
      <c r="X76" s="332">
        <f>'Provincial spending Projection '!T68/100*'Type of service'!O60</f>
        <v>0.24335177318293855</v>
      </c>
      <c r="Y76" s="332">
        <f>'Provincial spending Projection '!T68/100*'Type of service'!S60</f>
        <v>0.30992914509147829</v>
      </c>
      <c r="Z76" s="332">
        <f>'Provincial spending Projection '!T68/100*'Type of service'!W60</f>
        <v>6.8873143353661848E-2</v>
      </c>
      <c r="AA76" s="332">
        <f>'Provincial spending Projection '!T68/100*'Type of service'!AA60</f>
        <v>0.37880228844514013</v>
      </c>
      <c r="AB76" s="332">
        <f>'Provincial spending Projection '!T68/100*'Type of service'!AE60</f>
        <v>0.43619657457319172</v>
      </c>
      <c r="AD76" s="332">
        <f>'Provincial spending Projection '!Y68/100*'Type of service'!G60</f>
        <v>0.53328295748221199</v>
      </c>
      <c r="AE76" s="332">
        <f>'Provincial spending Projection '!Y68/100*'Type of service'!K60</f>
        <v>0.18842664497704825</v>
      </c>
      <c r="AF76" s="332">
        <f>'Provincial spending Projection '!Y68/100*'Type of service'!O60</f>
        <v>0.18842664497704825</v>
      </c>
      <c r="AG76" s="332">
        <f>'Provincial spending Projection '!Y68/100*'Type of service'!S60</f>
        <v>0.23997733086699538</v>
      </c>
      <c r="AH76" s="332">
        <f>'Provincial spending Projection '!Y68/100*'Type of service'!W60</f>
        <v>5.3328295748221198E-2</v>
      </c>
      <c r="AI76" s="332">
        <f>'Provincial spending Projection '!Y68/100*'Type of service'!AA60</f>
        <v>0.29330562661521659</v>
      </c>
      <c r="AJ76" s="332">
        <f>'Provincial spending Projection '!Y68/100*'Type of service'!AE60</f>
        <v>0.33774587307206755</v>
      </c>
      <c r="AL76" s="332">
        <f>'Provincial spending Projection '!AD68/100*'Type of service'!G60</f>
        <v>5.8083742544042591</v>
      </c>
      <c r="AM76" s="332">
        <f>'Provincial spending Projection '!AD68/100*'Type of service'!K60</f>
        <v>2.0522922365561715</v>
      </c>
      <c r="AN76" s="332">
        <f>'Provincial spending Projection '!AD68/100*'Type of service'!O60</f>
        <v>2.0522922365561715</v>
      </c>
      <c r="AO76" s="332">
        <f>'Provincial spending Projection '!AD68/100*'Type of service'!S60</f>
        <v>2.6137684144819167</v>
      </c>
      <c r="AP76" s="332">
        <f>'Provincial spending Projection '!AD68/100*'Type of service'!W60</f>
        <v>0.58083742544042594</v>
      </c>
      <c r="AQ76" s="332">
        <f>'Provincial spending Projection '!AD68/100*'Type of service'!AA60</f>
        <v>3.1946058399223425</v>
      </c>
      <c r="AR76" s="332">
        <f>'Provincial spending Projection '!AD68/100*'Type of service'!AE60</f>
        <v>3.6786370277893639</v>
      </c>
      <c r="AT76" s="332">
        <f>'Provincial spending Projection '!AI68/100*'Type of service'!G60</f>
        <v>10.478119427847123</v>
      </c>
      <c r="AU76" s="332">
        <f>'Provincial spending Projection '!AI68/100*'Type of service'!K60</f>
        <v>3.7022688645059838</v>
      </c>
      <c r="AV76" s="332">
        <f>'Provincial spending Projection '!AI68/100*'Type of service'!O60</f>
        <v>3.7022688645059838</v>
      </c>
      <c r="AW76" s="332">
        <f>'Provincial spending Projection '!AI68/100*'Type of service'!S60</f>
        <v>4.7151537425312053</v>
      </c>
      <c r="AX76" s="332">
        <f>'Provincial spending Projection '!AI68/100*'Type of service'!W60</f>
        <v>1.0478119427847121</v>
      </c>
      <c r="AY76" s="332">
        <f>'Provincial spending Projection '!AI68/100*'Type of service'!AA60</f>
        <v>5.7629656853159172</v>
      </c>
      <c r="AZ76" s="332">
        <f>'Provincial spending Projection '!AI68/100*'Type of service'!AE60</f>
        <v>6.6361423043031778</v>
      </c>
      <c r="BB76" s="332">
        <f>'Provincial spending Projection '!AN68/100*'Type of service'!G60</f>
        <v>1.2393482036371934</v>
      </c>
      <c r="BC76" s="332">
        <f>'Provincial spending Projection '!AN68/100*'Type of service'!K60</f>
        <v>0.43790303195180835</v>
      </c>
      <c r="BD76" s="332">
        <f>'Provincial spending Projection '!AN68/100*'Type of service'!O60</f>
        <v>0.43790303195180835</v>
      </c>
      <c r="BE76" s="332">
        <f>'Provincial spending Projection '!AN68/100*'Type of service'!S60</f>
        <v>0.55770669163673703</v>
      </c>
      <c r="BF76" s="332">
        <f>'Provincial spending Projection '!AN68/100*'Type of service'!W60</f>
        <v>0.12393482036371933</v>
      </c>
      <c r="BG76" s="332">
        <f>'Provincial spending Projection '!AN68/100*'Type of service'!AA60</f>
        <v>0.68164151200045631</v>
      </c>
      <c r="BH76" s="332">
        <f>'Provincial spending Projection '!AN68/100*'Type of service'!AE60</f>
        <v>0.78492052897022246</v>
      </c>
      <c r="BJ76" s="332">
        <f>'Provincial spending Projection '!AS68/100*'Type of service'!G60</f>
        <v>0.98635251035219351</v>
      </c>
      <c r="BK76" s="332">
        <f>'Provincial spending Projection '!AS68/100*'Type of service'!K60</f>
        <v>0.34851122032444176</v>
      </c>
      <c r="BL76" s="332">
        <f>'Provincial spending Projection '!AS68/100*'Type of service'!O60</f>
        <v>0.34851122032444176</v>
      </c>
      <c r="BM76" s="332">
        <f>'Provincial spending Projection '!AS68/100*'Type of service'!S60</f>
        <v>0.4438586296584871</v>
      </c>
      <c r="BN76" s="332">
        <f>'Provincial spending Projection '!AS68/100*'Type of service'!W60</f>
        <v>9.8635251035219348E-2</v>
      </c>
      <c r="BO76" s="332">
        <f>'Provincial spending Projection '!AS68/100*'Type of service'!AA60</f>
        <v>0.54249388069370641</v>
      </c>
      <c r="BP76" s="332">
        <f>'Provincial spending Projection '!AS68/100*'Type of service'!AE60</f>
        <v>0.62468992322305594</v>
      </c>
      <c r="BR76" s="332">
        <f>'Provincial spending Projection '!AX68/100*'Type of service'!G60</f>
        <v>4.9188808378419555</v>
      </c>
      <c r="BS76" s="332">
        <f>'Provincial spending Projection '!AX68/100*'Type of service'!K60</f>
        <v>1.7380045627041578</v>
      </c>
      <c r="BT76" s="332">
        <f>'Provincial spending Projection '!AX68/100*'Type of service'!O60</f>
        <v>1.7380045627041578</v>
      </c>
      <c r="BU76" s="332">
        <f>'Provincial spending Projection '!AX68/100*'Type of service'!S60</f>
        <v>2.2134963770288798</v>
      </c>
      <c r="BV76" s="332">
        <f>'Provincial spending Projection '!AX68/100*'Type of service'!W60</f>
        <v>0.49188808378419557</v>
      </c>
      <c r="BW76" s="332">
        <f>'Provincial spending Projection '!AX68/100*'Type of service'!AA60</f>
        <v>2.7053844608130757</v>
      </c>
      <c r="BX76" s="332">
        <f>'Provincial spending Projection '!AX68/100*'Type of service'!AE60</f>
        <v>3.1152911972999053</v>
      </c>
      <c r="BZ76" s="332">
        <f>'Provincial spending Projection '!BC68/100*'Type of service'!G60</f>
        <v>3.7194302233630427</v>
      </c>
      <c r="CA76" s="332">
        <f>'Provincial spending Projection '!BC68/100*'Type of service'!K60</f>
        <v>1.3141986789216087</v>
      </c>
      <c r="CB76" s="332">
        <f>'Provincial spending Projection '!BC68/100*'Type of service'!O60</f>
        <v>1.3141986789216087</v>
      </c>
      <c r="CC76" s="332">
        <f>'Provincial spending Projection '!BC68/100*'Type of service'!S60</f>
        <v>1.6737436005133692</v>
      </c>
      <c r="CD76" s="332">
        <f>'Provincial spending Projection '!BC68/100*'Type of service'!W60</f>
        <v>0.37194302233630427</v>
      </c>
      <c r="CE76" s="332">
        <f>'Provincial spending Projection '!BC68/100*'Type of service'!AA60</f>
        <v>2.0456866228496735</v>
      </c>
      <c r="CF76" s="332">
        <f>'Provincial spending Projection '!BC68/100*'Type of service'!AE60</f>
        <v>2.3556391414632603</v>
      </c>
      <c r="CH76" s="332">
        <f>'Provincial spending Projection '!BH68/100*'Type of service'!G60</f>
        <v>0.20568069664940072</v>
      </c>
      <c r="CI76" s="332">
        <f>'Provincial spending Projection '!BH68/100*'Type of service'!K60</f>
        <v>7.2673846149454935E-2</v>
      </c>
      <c r="CJ76" s="332">
        <f>'Provincial spending Projection '!BH68/100*'Type of service'!O60</f>
        <v>7.2673846149454935E-2</v>
      </c>
      <c r="CK76" s="332">
        <f>'Provincial spending Projection '!BH68/100*'Type of service'!S60</f>
        <v>9.2556313492230327E-2</v>
      </c>
      <c r="CL76" s="332">
        <f>'Provincial spending Projection '!BH68/100*'Type of service'!W60</f>
        <v>2.0568069664940073E-2</v>
      </c>
      <c r="CM76" s="332">
        <f>'Provincial spending Projection '!BH68/100*'Type of service'!AA60</f>
        <v>0.1131243831571704</v>
      </c>
      <c r="CN76" s="332">
        <f>'Provincial spending Projection '!BH68/100*'Type of service'!AE60</f>
        <v>0.13026444121128714</v>
      </c>
      <c r="CP76" s="333">
        <f t="shared" si="2"/>
        <v>100.00000000000001</v>
      </c>
    </row>
    <row r="77" spans="1:94" ht="18.75">
      <c r="A77" s="348">
        <f t="shared" si="3"/>
        <v>34</v>
      </c>
      <c r="B77" s="8">
        <f t="shared" si="4"/>
        <v>2049</v>
      </c>
      <c r="C77" s="328">
        <f>'Provincial spending Projection '!C69</f>
        <v>28311.7109205745</v>
      </c>
      <c r="D77" s="297">
        <f t="shared" si="1"/>
        <v>4.0480379999999974</v>
      </c>
      <c r="E77" s="329"/>
      <c r="F77" s="330">
        <f>'Provincial spending Projection '!J69/100*'Type of service'!G61</f>
        <v>0.36396243545432488</v>
      </c>
      <c r="G77" s="330">
        <f>'Provincial spending Projection '!J69/100*'Type of service'!K61</f>
        <v>0.1286000605271948</v>
      </c>
      <c r="H77" s="330">
        <f>'Provincial spending Projection '!J69/100*'Type of service'!O61</f>
        <v>0.1286000605271948</v>
      </c>
      <c r="I77" s="330">
        <f>'Provincial spending Projection '!J69/100*'Type of service'!S61</f>
        <v>0.16378309595444618</v>
      </c>
      <c r="J77" s="330">
        <f>'Provincial spending Projection '!J69/100*'Type of service'!W61</f>
        <v>3.6396243545432486E-2</v>
      </c>
      <c r="K77" s="330">
        <f>'Provincial spending Projection '!J69/100*'Type of service'!AA61</f>
        <v>0.20017933949987868</v>
      </c>
      <c r="L77" s="330">
        <f>'Provincial spending Projection '!J69/100*'Type of service'!AE61</f>
        <v>0.23050954245440575</v>
      </c>
      <c r="N77" s="331">
        <f>'Provincial spending Projection '!O69/100*'Type of service'!G61</f>
        <v>0.12760446129214245</v>
      </c>
      <c r="O77" s="331">
        <f>'Provincial spending Projection '!O69/100*'Type of service'!K61</f>
        <v>4.5086909656557005E-2</v>
      </c>
      <c r="P77" s="331">
        <f>'Provincial spending Projection '!O69/100*'Type of service'!O61</f>
        <v>4.5086909656557005E-2</v>
      </c>
      <c r="Q77" s="331">
        <f>'Provincial spending Projection '!O69/100*'Type of service'!S61</f>
        <v>5.7422007581464103E-2</v>
      </c>
      <c r="R77" s="331">
        <f>'Provincial spending Projection '!O69/100*'Type of service'!W61</f>
        <v>1.2760446129214245E-2</v>
      </c>
      <c r="S77" s="331">
        <f>'Provincial spending Projection '!O69/100*'Type of service'!AA61</f>
        <v>7.0182453710678355E-2</v>
      </c>
      <c r="T77" s="331">
        <f>'Provincial spending Projection '!O69/100*'Type of service'!AE61</f>
        <v>8.0816158818356881E-2</v>
      </c>
      <c r="V77" s="332">
        <f>'Provincial spending Projection '!T69/100*'Type of service'!G61</f>
        <v>0.68873143353661848</v>
      </c>
      <c r="W77" s="332">
        <f>'Provincial spending Projection '!T69/100*'Type of service'!K61</f>
        <v>0.24335177318293855</v>
      </c>
      <c r="X77" s="332">
        <f>'Provincial spending Projection '!T69/100*'Type of service'!O61</f>
        <v>0.24335177318293855</v>
      </c>
      <c r="Y77" s="332">
        <f>'Provincial spending Projection '!T69/100*'Type of service'!S61</f>
        <v>0.30992914509147829</v>
      </c>
      <c r="Z77" s="332">
        <f>'Provincial spending Projection '!T69/100*'Type of service'!W61</f>
        <v>6.8873143353661848E-2</v>
      </c>
      <c r="AA77" s="332">
        <f>'Provincial spending Projection '!T69/100*'Type of service'!AA61</f>
        <v>0.37880228844514013</v>
      </c>
      <c r="AB77" s="332">
        <f>'Provincial spending Projection '!T69/100*'Type of service'!AE61</f>
        <v>0.43619657457319172</v>
      </c>
      <c r="AD77" s="332">
        <f>'Provincial spending Projection '!Y69/100*'Type of service'!G61</f>
        <v>0.53328295748221199</v>
      </c>
      <c r="AE77" s="332">
        <f>'Provincial spending Projection '!Y69/100*'Type of service'!K61</f>
        <v>0.18842664497704825</v>
      </c>
      <c r="AF77" s="332">
        <f>'Provincial spending Projection '!Y69/100*'Type of service'!O61</f>
        <v>0.18842664497704825</v>
      </c>
      <c r="AG77" s="332">
        <f>'Provincial spending Projection '!Y69/100*'Type of service'!S61</f>
        <v>0.23997733086699538</v>
      </c>
      <c r="AH77" s="332">
        <f>'Provincial spending Projection '!Y69/100*'Type of service'!W61</f>
        <v>5.3328295748221198E-2</v>
      </c>
      <c r="AI77" s="332">
        <f>'Provincial spending Projection '!Y69/100*'Type of service'!AA61</f>
        <v>0.29330562661521659</v>
      </c>
      <c r="AJ77" s="332">
        <f>'Provincial spending Projection '!Y69/100*'Type of service'!AE61</f>
        <v>0.33774587307206755</v>
      </c>
      <c r="AL77" s="332">
        <f>'Provincial spending Projection '!AD69/100*'Type of service'!G61</f>
        <v>5.8083742544042591</v>
      </c>
      <c r="AM77" s="332">
        <f>'Provincial spending Projection '!AD69/100*'Type of service'!K61</f>
        <v>2.0522922365561715</v>
      </c>
      <c r="AN77" s="332">
        <f>'Provincial spending Projection '!AD69/100*'Type of service'!O61</f>
        <v>2.0522922365561715</v>
      </c>
      <c r="AO77" s="332">
        <f>'Provincial spending Projection '!AD69/100*'Type of service'!S61</f>
        <v>2.6137684144819167</v>
      </c>
      <c r="AP77" s="332">
        <f>'Provincial spending Projection '!AD69/100*'Type of service'!W61</f>
        <v>0.58083742544042594</v>
      </c>
      <c r="AQ77" s="332">
        <f>'Provincial spending Projection '!AD69/100*'Type of service'!AA61</f>
        <v>3.1946058399223425</v>
      </c>
      <c r="AR77" s="332">
        <f>'Provincial spending Projection '!AD69/100*'Type of service'!AE61</f>
        <v>3.6786370277893639</v>
      </c>
      <c r="AT77" s="332">
        <f>'Provincial spending Projection '!AI69/100*'Type of service'!G61</f>
        <v>10.478119427847123</v>
      </c>
      <c r="AU77" s="332">
        <f>'Provincial spending Projection '!AI69/100*'Type of service'!K61</f>
        <v>3.7022688645059838</v>
      </c>
      <c r="AV77" s="332">
        <f>'Provincial spending Projection '!AI69/100*'Type of service'!O61</f>
        <v>3.7022688645059838</v>
      </c>
      <c r="AW77" s="332">
        <f>'Provincial spending Projection '!AI69/100*'Type of service'!S61</f>
        <v>4.7151537425312053</v>
      </c>
      <c r="AX77" s="332">
        <f>'Provincial spending Projection '!AI69/100*'Type of service'!W61</f>
        <v>1.0478119427847121</v>
      </c>
      <c r="AY77" s="332">
        <f>'Provincial spending Projection '!AI69/100*'Type of service'!AA61</f>
        <v>5.7629656853159172</v>
      </c>
      <c r="AZ77" s="332">
        <f>'Provincial spending Projection '!AI69/100*'Type of service'!AE61</f>
        <v>6.6361423043031778</v>
      </c>
      <c r="BB77" s="332">
        <f>'Provincial spending Projection '!AN69/100*'Type of service'!G61</f>
        <v>1.2393482036371934</v>
      </c>
      <c r="BC77" s="332">
        <f>'Provincial spending Projection '!AN69/100*'Type of service'!K61</f>
        <v>0.43790303195180835</v>
      </c>
      <c r="BD77" s="332">
        <f>'Provincial spending Projection '!AN69/100*'Type of service'!O61</f>
        <v>0.43790303195180835</v>
      </c>
      <c r="BE77" s="332">
        <f>'Provincial spending Projection '!AN69/100*'Type of service'!S61</f>
        <v>0.55770669163673703</v>
      </c>
      <c r="BF77" s="332">
        <f>'Provincial spending Projection '!AN69/100*'Type of service'!W61</f>
        <v>0.12393482036371933</v>
      </c>
      <c r="BG77" s="332">
        <f>'Provincial spending Projection '!AN69/100*'Type of service'!AA61</f>
        <v>0.68164151200045631</v>
      </c>
      <c r="BH77" s="332">
        <f>'Provincial spending Projection '!AN69/100*'Type of service'!AE61</f>
        <v>0.78492052897022246</v>
      </c>
      <c r="BJ77" s="332">
        <f>'Provincial spending Projection '!AS69/100*'Type of service'!G61</f>
        <v>0.98635251035219373</v>
      </c>
      <c r="BK77" s="332">
        <f>'Provincial spending Projection '!AS69/100*'Type of service'!K61</f>
        <v>0.34851122032444182</v>
      </c>
      <c r="BL77" s="332">
        <f>'Provincial spending Projection '!AS69/100*'Type of service'!O61</f>
        <v>0.34851122032444182</v>
      </c>
      <c r="BM77" s="332">
        <f>'Provincial spending Projection '!AS69/100*'Type of service'!S61</f>
        <v>0.44385862965848716</v>
      </c>
      <c r="BN77" s="332">
        <f>'Provincial spending Projection '!AS69/100*'Type of service'!W61</f>
        <v>9.8635251035219376E-2</v>
      </c>
      <c r="BO77" s="332">
        <f>'Provincial spending Projection '!AS69/100*'Type of service'!AA61</f>
        <v>0.54249388069370652</v>
      </c>
      <c r="BP77" s="332">
        <f>'Provincial spending Projection '!AS69/100*'Type of service'!AE61</f>
        <v>0.62468992322305605</v>
      </c>
      <c r="BR77" s="332">
        <f>'Provincial spending Projection '!AX69/100*'Type of service'!G61</f>
        <v>4.9188808378419555</v>
      </c>
      <c r="BS77" s="332">
        <f>'Provincial spending Projection '!AX69/100*'Type of service'!K61</f>
        <v>1.7380045627041578</v>
      </c>
      <c r="BT77" s="332">
        <f>'Provincial spending Projection '!AX69/100*'Type of service'!O61</f>
        <v>1.7380045627041578</v>
      </c>
      <c r="BU77" s="332">
        <f>'Provincial spending Projection '!AX69/100*'Type of service'!S61</f>
        <v>2.2134963770288798</v>
      </c>
      <c r="BV77" s="332">
        <f>'Provincial spending Projection '!AX69/100*'Type of service'!W61</f>
        <v>0.49188808378419557</v>
      </c>
      <c r="BW77" s="332">
        <f>'Provincial spending Projection '!AX69/100*'Type of service'!AA61</f>
        <v>2.7053844608130757</v>
      </c>
      <c r="BX77" s="332">
        <f>'Provincial spending Projection '!AX69/100*'Type of service'!AE61</f>
        <v>3.1152911972999053</v>
      </c>
      <c r="BZ77" s="332">
        <f>'Provincial spending Projection '!BC69/100*'Type of service'!G61</f>
        <v>3.7194302233630427</v>
      </c>
      <c r="CA77" s="332">
        <f>'Provincial spending Projection '!BC69/100*'Type of service'!K61</f>
        <v>1.3141986789216087</v>
      </c>
      <c r="CB77" s="332">
        <f>'Provincial spending Projection '!BC69/100*'Type of service'!O61</f>
        <v>1.3141986789216087</v>
      </c>
      <c r="CC77" s="332">
        <f>'Provincial spending Projection '!BC69/100*'Type of service'!S61</f>
        <v>1.6737436005133692</v>
      </c>
      <c r="CD77" s="332">
        <f>'Provincial spending Projection '!BC69/100*'Type of service'!W61</f>
        <v>0.37194302233630427</v>
      </c>
      <c r="CE77" s="332">
        <f>'Provincial spending Projection '!BC69/100*'Type of service'!AA61</f>
        <v>2.0456866228496735</v>
      </c>
      <c r="CF77" s="332">
        <f>'Provincial spending Projection '!BC69/100*'Type of service'!AE61</f>
        <v>2.3556391414632603</v>
      </c>
      <c r="CH77" s="332">
        <f>'Provincial spending Projection '!BH69/100*'Type of service'!G61</f>
        <v>0.20568069664940075</v>
      </c>
      <c r="CI77" s="332">
        <f>'Provincial spending Projection '!BH69/100*'Type of service'!K61</f>
        <v>7.2673846149454935E-2</v>
      </c>
      <c r="CJ77" s="332">
        <f>'Provincial spending Projection '!BH69/100*'Type of service'!O61</f>
        <v>7.2673846149454935E-2</v>
      </c>
      <c r="CK77" s="332">
        <f>'Provincial spending Projection '!BH69/100*'Type of service'!S61</f>
        <v>9.2556313492230341E-2</v>
      </c>
      <c r="CL77" s="332">
        <f>'Provincial spending Projection '!BH69/100*'Type of service'!W61</f>
        <v>2.0568069664940077E-2</v>
      </c>
      <c r="CM77" s="332">
        <f>'Provincial spending Projection '!BH69/100*'Type of service'!AA61</f>
        <v>0.11312438315717041</v>
      </c>
      <c r="CN77" s="332">
        <f>'Provincial spending Projection '!BH69/100*'Type of service'!AE61</f>
        <v>0.13026444121128714</v>
      </c>
      <c r="CP77" s="333">
        <f t="shared" si="2"/>
        <v>100.00000000000001</v>
      </c>
    </row>
    <row r="78" spans="1:94" ht="18.75">
      <c r="A78" s="348">
        <f t="shared" si="3"/>
        <v>35</v>
      </c>
      <c r="B78" s="67">
        <f t="shared" si="4"/>
        <v>2050</v>
      </c>
      <c r="C78" s="328">
        <f>'Provincial spending Projection '!C70</f>
        <v>29457.779737089506</v>
      </c>
      <c r="D78" s="297">
        <f t="shared" si="1"/>
        <v>4.0480380000000009</v>
      </c>
      <c r="E78" s="334"/>
      <c r="F78" s="330">
        <f>'Provincial spending Projection '!J70/100*'Type of service'!G62</f>
        <v>0.36396243545432488</v>
      </c>
      <c r="G78" s="330">
        <f>'Provincial spending Projection '!J70/100*'Type of service'!K62</f>
        <v>0.1286000605271948</v>
      </c>
      <c r="H78" s="330">
        <f>'Provincial spending Projection '!J70/100*'Type of service'!O62</f>
        <v>0.1286000605271948</v>
      </c>
      <c r="I78" s="330">
        <f>'Provincial spending Projection '!J70/100*'Type of service'!S62</f>
        <v>0.16378309595444618</v>
      </c>
      <c r="J78" s="330">
        <f>'Provincial spending Projection '!J70/100*'Type of service'!W62</f>
        <v>3.6396243545432486E-2</v>
      </c>
      <c r="K78" s="330">
        <f>'Provincial spending Projection '!J70/100*'Type of service'!AA62</f>
        <v>0.20017933949987868</v>
      </c>
      <c r="L78" s="330">
        <f>'Provincial spending Projection '!J70/100*'Type of service'!AE62</f>
        <v>0.23050954245440575</v>
      </c>
      <c r="N78" s="331">
        <f>'Provincial spending Projection '!O70/100*'Type of service'!G62</f>
        <v>0.12760446129214245</v>
      </c>
      <c r="O78" s="331">
        <f>'Provincial spending Projection '!O70/100*'Type of service'!K62</f>
        <v>4.5086909656557005E-2</v>
      </c>
      <c r="P78" s="331">
        <f>'Provincial spending Projection '!O70/100*'Type of service'!O62</f>
        <v>4.5086909656557005E-2</v>
      </c>
      <c r="Q78" s="331">
        <f>'Provincial spending Projection '!O70/100*'Type of service'!S62</f>
        <v>5.7422007581464103E-2</v>
      </c>
      <c r="R78" s="331">
        <f>'Provincial spending Projection '!O70/100*'Type of service'!W62</f>
        <v>1.2760446129214245E-2</v>
      </c>
      <c r="S78" s="331">
        <f>'Provincial spending Projection '!O70/100*'Type of service'!AA62</f>
        <v>7.0182453710678355E-2</v>
      </c>
      <c r="T78" s="331">
        <f>'Provincial spending Projection '!O70/100*'Type of service'!AE62</f>
        <v>8.0816158818356881E-2</v>
      </c>
      <c r="V78" s="332">
        <f>'Provincial spending Projection '!T70/100*'Type of service'!G62</f>
        <v>0.68873143353661848</v>
      </c>
      <c r="W78" s="332">
        <f>'Provincial spending Projection '!T70/100*'Type of service'!K62</f>
        <v>0.24335177318293855</v>
      </c>
      <c r="X78" s="332">
        <f>'Provincial spending Projection '!T70/100*'Type of service'!O62</f>
        <v>0.24335177318293855</v>
      </c>
      <c r="Y78" s="332">
        <f>'Provincial spending Projection '!T70/100*'Type of service'!S62</f>
        <v>0.30992914509147829</v>
      </c>
      <c r="Z78" s="332">
        <f>'Provincial spending Projection '!T70/100*'Type of service'!W62</f>
        <v>6.8873143353661848E-2</v>
      </c>
      <c r="AA78" s="332">
        <f>'Provincial spending Projection '!T70/100*'Type of service'!AA62</f>
        <v>0.37880228844514013</v>
      </c>
      <c r="AB78" s="332">
        <f>'Provincial spending Projection '!T70/100*'Type of service'!AE62</f>
        <v>0.43619657457319172</v>
      </c>
      <c r="AD78" s="332">
        <f>'Provincial spending Projection '!Y70/100*'Type of service'!G62</f>
        <v>0.53328295748221199</v>
      </c>
      <c r="AE78" s="332">
        <f>'Provincial spending Projection '!Y70/100*'Type of service'!K62</f>
        <v>0.18842664497704825</v>
      </c>
      <c r="AF78" s="332">
        <f>'Provincial spending Projection '!Y70/100*'Type of service'!O62</f>
        <v>0.18842664497704825</v>
      </c>
      <c r="AG78" s="332">
        <f>'Provincial spending Projection '!Y70/100*'Type of service'!S62</f>
        <v>0.23997733086699538</v>
      </c>
      <c r="AH78" s="332">
        <f>'Provincial spending Projection '!Y70/100*'Type of service'!W62</f>
        <v>5.3328295748221198E-2</v>
      </c>
      <c r="AI78" s="332">
        <f>'Provincial spending Projection '!Y70/100*'Type of service'!AA62</f>
        <v>0.29330562661521659</v>
      </c>
      <c r="AJ78" s="332">
        <f>'Provincial spending Projection '!Y70/100*'Type of service'!AE62</f>
        <v>0.33774587307206755</v>
      </c>
      <c r="AL78" s="332">
        <f>'Provincial spending Projection '!AD70/100*'Type of service'!G62</f>
        <v>5.8083742544042591</v>
      </c>
      <c r="AM78" s="332">
        <f>'Provincial spending Projection '!AD70/100*'Type of service'!K62</f>
        <v>2.0522922365561715</v>
      </c>
      <c r="AN78" s="332">
        <f>'Provincial spending Projection '!AD70/100*'Type of service'!O62</f>
        <v>2.0522922365561715</v>
      </c>
      <c r="AO78" s="332">
        <f>'Provincial spending Projection '!AD70/100*'Type of service'!S62</f>
        <v>2.6137684144819167</v>
      </c>
      <c r="AP78" s="332">
        <f>'Provincial spending Projection '!AD70/100*'Type of service'!W62</f>
        <v>0.58083742544042594</v>
      </c>
      <c r="AQ78" s="332">
        <f>'Provincial spending Projection '!AD70/100*'Type of service'!AA62</f>
        <v>3.1946058399223425</v>
      </c>
      <c r="AR78" s="332">
        <f>'Provincial spending Projection '!AD70/100*'Type of service'!AE62</f>
        <v>3.6786370277893639</v>
      </c>
      <c r="AT78" s="332">
        <f>'Provincial spending Projection '!AI70/100*'Type of service'!G62</f>
        <v>10.478119427847123</v>
      </c>
      <c r="AU78" s="332">
        <f>'Provincial spending Projection '!AI70/100*'Type of service'!K62</f>
        <v>3.7022688645059838</v>
      </c>
      <c r="AV78" s="332">
        <f>'Provincial spending Projection '!AI70/100*'Type of service'!O62</f>
        <v>3.7022688645059838</v>
      </c>
      <c r="AW78" s="332">
        <f>'Provincial spending Projection '!AI70/100*'Type of service'!S62</f>
        <v>4.7151537425312053</v>
      </c>
      <c r="AX78" s="332">
        <f>'Provincial spending Projection '!AI70/100*'Type of service'!W62</f>
        <v>1.0478119427847121</v>
      </c>
      <c r="AY78" s="332">
        <f>'Provincial spending Projection '!AI70/100*'Type of service'!AA62</f>
        <v>5.7629656853159172</v>
      </c>
      <c r="AZ78" s="332">
        <f>'Provincial spending Projection '!AI70/100*'Type of service'!AE62</f>
        <v>6.6361423043031778</v>
      </c>
      <c r="BB78" s="332">
        <f>'Provincial spending Projection '!AN70/100*'Type of service'!G62</f>
        <v>1.2393482036371934</v>
      </c>
      <c r="BC78" s="332">
        <f>'Provincial spending Projection '!AN70/100*'Type of service'!K62</f>
        <v>0.43790303195180835</v>
      </c>
      <c r="BD78" s="332">
        <f>'Provincial spending Projection '!AN70/100*'Type of service'!O62</f>
        <v>0.43790303195180835</v>
      </c>
      <c r="BE78" s="332">
        <f>'Provincial spending Projection '!AN70/100*'Type of service'!S62</f>
        <v>0.55770669163673703</v>
      </c>
      <c r="BF78" s="332">
        <f>'Provincial spending Projection '!AN70/100*'Type of service'!W62</f>
        <v>0.12393482036371933</v>
      </c>
      <c r="BG78" s="332">
        <f>'Provincial spending Projection '!AN70/100*'Type of service'!AA62</f>
        <v>0.68164151200045631</v>
      </c>
      <c r="BH78" s="332">
        <f>'Provincial spending Projection '!AN70/100*'Type of service'!AE62</f>
        <v>0.78492052897022246</v>
      </c>
      <c r="BJ78" s="332">
        <f>'Provincial spending Projection '!AS70/100*'Type of service'!G62</f>
        <v>0.98635251035219329</v>
      </c>
      <c r="BK78" s="332">
        <f>'Provincial spending Projection '!AS70/100*'Type of service'!K62</f>
        <v>0.34851122032444165</v>
      </c>
      <c r="BL78" s="332">
        <f>'Provincial spending Projection '!AS70/100*'Type of service'!O62</f>
        <v>0.34851122032444165</v>
      </c>
      <c r="BM78" s="332">
        <f>'Provincial spending Projection '!AS70/100*'Type of service'!S62</f>
        <v>0.44385862965848699</v>
      </c>
      <c r="BN78" s="332">
        <f>'Provincial spending Projection '!AS70/100*'Type of service'!W62</f>
        <v>9.8635251035219335E-2</v>
      </c>
      <c r="BO78" s="332">
        <f>'Provincial spending Projection '!AS70/100*'Type of service'!AA62</f>
        <v>0.5424938806937063</v>
      </c>
      <c r="BP78" s="332">
        <f>'Provincial spending Projection '!AS70/100*'Type of service'!AE62</f>
        <v>0.62468992322305572</v>
      </c>
      <c r="BR78" s="332">
        <f>'Provincial spending Projection '!AX70/100*'Type of service'!G62</f>
        <v>4.9188808378419555</v>
      </c>
      <c r="BS78" s="332">
        <f>'Provincial spending Projection '!AX70/100*'Type of service'!K62</f>
        <v>1.7380045627041578</v>
      </c>
      <c r="BT78" s="332">
        <f>'Provincial spending Projection '!AX70/100*'Type of service'!O62</f>
        <v>1.7380045627041578</v>
      </c>
      <c r="BU78" s="332">
        <f>'Provincial spending Projection '!AX70/100*'Type of service'!S62</f>
        <v>2.2134963770288798</v>
      </c>
      <c r="BV78" s="332">
        <f>'Provincial spending Projection '!AX70/100*'Type of service'!W62</f>
        <v>0.49188808378419557</v>
      </c>
      <c r="BW78" s="332">
        <f>'Provincial spending Projection '!AX70/100*'Type of service'!AA62</f>
        <v>2.7053844608130757</v>
      </c>
      <c r="BX78" s="332">
        <f>'Provincial spending Projection '!AX70/100*'Type of service'!AE62</f>
        <v>3.1152911972999053</v>
      </c>
      <c r="BZ78" s="332">
        <f>'Provincial spending Projection '!BC70/100*'Type of service'!G62</f>
        <v>3.7194302233630427</v>
      </c>
      <c r="CA78" s="332">
        <f>'Provincial spending Projection '!BC70/100*'Type of service'!K62</f>
        <v>1.3141986789216087</v>
      </c>
      <c r="CB78" s="332">
        <f>'Provincial spending Projection '!BC70/100*'Type of service'!O62</f>
        <v>1.3141986789216087</v>
      </c>
      <c r="CC78" s="332">
        <f>'Provincial spending Projection '!BC70/100*'Type of service'!S62</f>
        <v>1.6737436005133692</v>
      </c>
      <c r="CD78" s="332">
        <f>'Provincial spending Projection '!BC70/100*'Type of service'!W62</f>
        <v>0.37194302233630427</v>
      </c>
      <c r="CE78" s="332">
        <f>'Provincial spending Projection '!BC70/100*'Type of service'!AA62</f>
        <v>2.0456866228496735</v>
      </c>
      <c r="CF78" s="332">
        <f>'Provincial spending Projection '!BC70/100*'Type of service'!AE62</f>
        <v>2.3556391414632603</v>
      </c>
      <c r="CH78" s="332">
        <f>'Provincial spending Projection '!BH70/100*'Type of service'!G62</f>
        <v>0.20568069664940072</v>
      </c>
      <c r="CI78" s="332">
        <f>'Provincial spending Projection '!BH70/100*'Type of service'!K62</f>
        <v>7.2673846149454935E-2</v>
      </c>
      <c r="CJ78" s="332">
        <f>'Provincial spending Projection '!BH70/100*'Type of service'!O62</f>
        <v>7.2673846149454935E-2</v>
      </c>
      <c r="CK78" s="332">
        <f>'Provincial spending Projection '!BH70/100*'Type of service'!S62</f>
        <v>9.2556313492230327E-2</v>
      </c>
      <c r="CL78" s="332">
        <f>'Provincial spending Projection '!BH70/100*'Type of service'!W62</f>
        <v>2.0568069664940073E-2</v>
      </c>
      <c r="CM78" s="332">
        <f>'Provincial spending Projection '!BH70/100*'Type of service'!AA62</f>
        <v>0.1131243831571704</v>
      </c>
      <c r="CN78" s="332">
        <f>'Provincial spending Projection '!BH70/100*'Type of service'!AE62</f>
        <v>0.13026444121128714</v>
      </c>
      <c r="CP78" s="333">
        <f t="shared" si="2"/>
        <v>100.00000000000001</v>
      </c>
    </row>
    <row r="81" spans="2:92" s="204" customFormat="1">
      <c r="E81" s="225"/>
      <c r="F81" s="475" t="s">
        <v>285</v>
      </c>
      <c r="G81" s="476"/>
      <c r="H81" s="476"/>
      <c r="I81" s="476"/>
      <c r="J81" s="476"/>
      <c r="K81" s="476"/>
      <c r="L81" s="476"/>
      <c r="N81" s="475" t="s">
        <v>286</v>
      </c>
      <c r="O81" s="476"/>
      <c r="P81" s="476"/>
      <c r="Q81" s="476"/>
      <c r="R81" s="476"/>
      <c r="S81" s="476"/>
      <c r="T81" s="476"/>
      <c r="V81" s="475" t="s">
        <v>287</v>
      </c>
      <c r="W81" s="476"/>
      <c r="X81" s="476"/>
      <c r="Y81" s="476"/>
      <c r="Z81" s="476"/>
      <c r="AA81" s="476"/>
      <c r="AB81" s="476"/>
      <c r="AD81" s="475" t="s">
        <v>288</v>
      </c>
      <c r="AE81" s="476"/>
      <c r="AF81" s="476"/>
      <c r="AG81" s="476"/>
      <c r="AH81" s="476"/>
      <c r="AI81" s="476"/>
      <c r="AJ81" s="476"/>
      <c r="AL81" s="475" t="s">
        <v>289</v>
      </c>
      <c r="AM81" s="476"/>
      <c r="AN81" s="476"/>
      <c r="AO81" s="476"/>
      <c r="AP81" s="476"/>
      <c r="AQ81" s="476"/>
      <c r="AR81" s="476"/>
      <c r="AT81" s="475" t="s">
        <v>290</v>
      </c>
      <c r="AU81" s="476"/>
      <c r="AV81" s="476"/>
      <c r="AW81" s="476"/>
      <c r="AX81" s="476"/>
      <c r="AY81" s="476"/>
      <c r="AZ81" s="476"/>
      <c r="BB81" s="475" t="s">
        <v>291</v>
      </c>
      <c r="BC81" s="476"/>
      <c r="BD81" s="476"/>
      <c r="BE81" s="476"/>
      <c r="BF81" s="476"/>
      <c r="BG81" s="476"/>
      <c r="BH81" s="476"/>
      <c r="BJ81" s="475" t="s">
        <v>292</v>
      </c>
      <c r="BK81" s="476"/>
      <c r="BL81" s="476"/>
      <c r="BM81" s="476"/>
      <c r="BN81" s="476"/>
      <c r="BO81" s="476"/>
      <c r="BP81" s="476"/>
      <c r="BR81" s="475" t="s">
        <v>293</v>
      </c>
      <c r="BS81" s="476"/>
      <c r="BT81" s="476"/>
      <c r="BU81" s="476"/>
      <c r="BV81" s="476"/>
      <c r="BW81" s="476"/>
      <c r="BX81" s="476"/>
      <c r="BZ81" s="475" t="s">
        <v>294</v>
      </c>
      <c r="CA81" s="476"/>
      <c r="CB81" s="476"/>
      <c r="CC81" s="476"/>
      <c r="CD81" s="476"/>
      <c r="CE81" s="476"/>
      <c r="CF81" s="476"/>
      <c r="CH81" s="475" t="s">
        <v>295</v>
      </c>
      <c r="CI81" s="476"/>
      <c r="CJ81" s="476"/>
      <c r="CK81" s="476"/>
      <c r="CL81" s="476"/>
      <c r="CM81" s="476"/>
      <c r="CN81" s="476"/>
    </row>
    <row r="82" spans="2:92" s="204" customFormat="1" ht="57.75">
      <c r="B82" s="278"/>
      <c r="C82" s="335"/>
      <c r="D82" s="336"/>
      <c r="E82" s="225"/>
      <c r="F82" s="337" t="s">
        <v>182</v>
      </c>
      <c r="G82" s="337" t="s">
        <v>183</v>
      </c>
      <c r="H82" s="337" t="s">
        <v>176</v>
      </c>
      <c r="I82" s="337" t="s">
        <v>220</v>
      </c>
      <c r="J82" s="337" t="s">
        <v>221</v>
      </c>
      <c r="K82" s="337" t="s">
        <v>158</v>
      </c>
      <c r="L82" s="337" t="s">
        <v>181</v>
      </c>
      <c r="N82" s="337" t="s">
        <v>182</v>
      </c>
      <c r="O82" s="337" t="s">
        <v>183</v>
      </c>
      <c r="P82" s="337" t="s">
        <v>176</v>
      </c>
      <c r="Q82" s="337" t="s">
        <v>220</v>
      </c>
      <c r="R82" s="337" t="s">
        <v>221</v>
      </c>
      <c r="S82" s="337" t="s">
        <v>158</v>
      </c>
      <c r="T82" s="337" t="s">
        <v>181</v>
      </c>
      <c r="V82" s="337" t="s">
        <v>182</v>
      </c>
      <c r="W82" s="337" t="s">
        <v>183</v>
      </c>
      <c r="X82" s="337" t="s">
        <v>176</v>
      </c>
      <c r="Y82" s="337" t="s">
        <v>220</v>
      </c>
      <c r="Z82" s="337" t="s">
        <v>221</v>
      </c>
      <c r="AA82" s="337" t="s">
        <v>158</v>
      </c>
      <c r="AB82" s="337" t="s">
        <v>181</v>
      </c>
      <c r="AD82" s="337" t="s">
        <v>182</v>
      </c>
      <c r="AE82" s="337" t="s">
        <v>183</v>
      </c>
      <c r="AF82" s="337" t="s">
        <v>176</v>
      </c>
      <c r="AG82" s="337" t="s">
        <v>220</v>
      </c>
      <c r="AH82" s="337" t="s">
        <v>221</v>
      </c>
      <c r="AI82" s="337" t="s">
        <v>158</v>
      </c>
      <c r="AJ82" s="337" t="s">
        <v>181</v>
      </c>
      <c r="AL82" s="337" t="s">
        <v>182</v>
      </c>
      <c r="AM82" s="337" t="s">
        <v>183</v>
      </c>
      <c r="AN82" s="337" t="s">
        <v>176</v>
      </c>
      <c r="AO82" s="337" t="s">
        <v>220</v>
      </c>
      <c r="AP82" s="337" t="s">
        <v>221</v>
      </c>
      <c r="AQ82" s="337" t="s">
        <v>158</v>
      </c>
      <c r="AR82" s="337" t="s">
        <v>181</v>
      </c>
      <c r="AT82" s="337" t="s">
        <v>182</v>
      </c>
      <c r="AU82" s="337" t="s">
        <v>183</v>
      </c>
      <c r="AV82" s="337" t="s">
        <v>176</v>
      </c>
      <c r="AW82" s="337" t="s">
        <v>220</v>
      </c>
      <c r="AX82" s="337" t="s">
        <v>221</v>
      </c>
      <c r="AY82" s="337" t="s">
        <v>158</v>
      </c>
      <c r="AZ82" s="337" t="s">
        <v>181</v>
      </c>
      <c r="BB82" s="337" t="s">
        <v>182</v>
      </c>
      <c r="BC82" s="337" t="s">
        <v>183</v>
      </c>
      <c r="BD82" s="337" t="s">
        <v>176</v>
      </c>
      <c r="BE82" s="337" t="s">
        <v>220</v>
      </c>
      <c r="BF82" s="337" t="s">
        <v>221</v>
      </c>
      <c r="BG82" s="337" t="s">
        <v>158</v>
      </c>
      <c r="BH82" s="337" t="s">
        <v>181</v>
      </c>
      <c r="BJ82" s="337" t="s">
        <v>182</v>
      </c>
      <c r="BK82" s="337" t="s">
        <v>183</v>
      </c>
      <c r="BL82" s="337" t="s">
        <v>176</v>
      </c>
      <c r="BM82" s="337" t="s">
        <v>220</v>
      </c>
      <c r="BN82" s="337" t="s">
        <v>221</v>
      </c>
      <c r="BO82" s="337" t="s">
        <v>158</v>
      </c>
      <c r="BP82" s="337" t="s">
        <v>181</v>
      </c>
      <c r="BR82" s="337" t="s">
        <v>182</v>
      </c>
      <c r="BS82" s="337" t="s">
        <v>183</v>
      </c>
      <c r="BT82" s="337" t="s">
        <v>176</v>
      </c>
      <c r="BU82" s="337" t="s">
        <v>220</v>
      </c>
      <c r="BV82" s="337" t="s">
        <v>221</v>
      </c>
      <c r="BW82" s="337" t="s">
        <v>158</v>
      </c>
      <c r="BX82" s="337" t="s">
        <v>181</v>
      </c>
      <c r="BZ82" s="337" t="s">
        <v>182</v>
      </c>
      <c r="CA82" s="337" t="s">
        <v>183</v>
      </c>
      <c r="CB82" s="337" t="s">
        <v>176</v>
      </c>
      <c r="CC82" s="337" t="s">
        <v>220</v>
      </c>
      <c r="CD82" s="337" t="s">
        <v>221</v>
      </c>
      <c r="CE82" s="337" t="s">
        <v>158</v>
      </c>
      <c r="CF82" s="337" t="s">
        <v>181</v>
      </c>
      <c r="CH82" s="337" t="s">
        <v>182</v>
      </c>
      <c r="CI82" s="337" t="s">
        <v>183</v>
      </c>
      <c r="CJ82" s="337" t="s">
        <v>176</v>
      </c>
      <c r="CK82" s="337" t="s">
        <v>220</v>
      </c>
      <c r="CL82" s="337" t="s">
        <v>221</v>
      </c>
      <c r="CM82" s="337" t="s">
        <v>158</v>
      </c>
      <c r="CN82" s="337" t="s">
        <v>181</v>
      </c>
    </row>
    <row r="83" spans="2:92" s="204" customFormat="1" ht="18.75">
      <c r="B83" s="65">
        <v>2014</v>
      </c>
      <c r="C83" s="302"/>
      <c r="D83" s="338"/>
      <c r="E83" s="225"/>
      <c r="F83" s="339"/>
      <c r="G83" s="339"/>
      <c r="H83" s="339"/>
      <c r="I83" s="339"/>
      <c r="J83" s="339"/>
      <c r="K83" s="339"/>
      <c r="L83" s="339"/>
      <c r="N83" s="339"/>
      <c r="O83" s="339"/>
      <c r="P83" s="339"/>
      <c r="Q83" s="339"/>
      <c r="R83" s="339"/>
      <c r="S83" s="339"/>
      <c r="T83" s="339"/>
      <c r="V83" s="339"/>
      <c r="W83" s="339"/>
      <c r="X83" s="339"/>
      <c r="Y83" s="339"/>
      <c r="Z83" s="339"/>
      <c r="AA83" s="339"/>
      <c r="AB83" s="339"/>
      <c r="AD83" s="339"/>
      <c r="AE83" s="339"/>
      <c r="AF83" s="339"/>
      <c r="AG83" s="339"/>
      <c r="AH83" s="339"/>
      <c r="AI83" s="339"/>
      <c r="AJ83" s="339"/>
      <c r="AL83" s="339"/>
      <c r="AM83" s="339"/>
      <c r="AN83" s="339"/>
      <c r="AO83" s="339"/>
      <c r="AP83" s="339"/>
      <c r="AQ83" s="339"/>
      <c r="AR83" s="339"/>
      <c r="AT83" s="339"/>
      <c r="AU83" s="339"/>
      <c r="AV83" s="339"/>
      <c r="AW83" s="339"/>
      <c r="AX83" s="339"/>
      <c r="AY83" s="339"/>
      <c r="AZ83" s="339"/>
      <c r="BB83" s="339"/>
      <c r="BC83" s="339"/>
      <c r="BD83" s="339"/>
      <c r="BE83" s="339"/>
      <c r="BF83" s="339"/>
      <c r="BG83" s="339"/>
      <c r="BH83" s="339"/>
      <c r="BJ83" s="339"/>
      <c r="BK83" s="339"/>
      <c r="BL83" s="339"/>
      <c r="BM83" s="339"/>
      <c r="BN83" s="339"/>
      <c r="BO83" s="339"/>
      <c r="BP83" s="339"/>
      <c r="BR83" s="339"/>
      <c r="BS83" s="339"/>
      <c r="BT83" s="339"/>
      <c r="BU83" s="339"/>
      <c r="BV83" s="339"/>
      <c r="BW83" s="339"/>
      <c r="BX83" s="339"/>
      <c r="BZ83" s="339"/>
      <c r="CA83" s="339"/>
      <c r="CB83" s="339"/>
      <c r="CC83" s="339"/>
      <c r="CD83" s="339"/>
      <c r="CE83" s="339"/>
      <c r="CF83" s="339"/>
      <c r="CH83" s="339"/>
      <c r="CI83" s="339"/>
      <c r="CJ83" s="339"/>
      <c r="CK83" s="339"/>
      <c r="CL83" s="339"/>
      <c r="CM83" s="339"/>
      <c r="CN83" s="339"/>
    </row>
    <row r="84" spans="2:92" s="204" customFormat="1" ht="18.75">
      <c r="B84" s="66">
        <v>2015</v>
      </c>
      <c r="C84" s="302"/>
      <c r="D84" s="313"/>
      <c r="E84" s="225"/>
      <c r="F84" s="340">
        <f>($C43*F43-$C42*F42)/($C42*F42)*100</f>
        <v>5.7871333842183645</v>
      </c>
      <c r="G84" s="340">
        <f t="shared" ref="G84:L84" si="5">($C43*G43-$C42*G42)/($C42*G42)*100</f>
        <v>6.9376895025069398</v>
      </c>
      <c r="H84" s="340">
        <f t="shared" si="5"/>
        <v>6.5466065239721702</v>
      </c>
      <c r="I84" s="340">
        <f t="shared" si="5"/>
        <v>5.4811404587324235</v>
      </c>
      <c r="J84" s="340">
        <f t="shared" si="5"/>
        <v>5.4811404587324422</v>
      </c>
      <c r="K84" s="340">
        <f t="shared" si="5"/>
        <v>7.2067219642149256</v>
      </c>
      <c r="L84" s="340">
        <f t="shared" si="5"/>
        <v>2.1680483314325127</v>
      </c>
      <c r="N84" s="340">
        <f>($C43*N43-$C42*N42)/($C42*N42)*100</f>
        <v>3.8175380947556659</v>
      </c>
      <c r="O84" s="340">
        <f t="shared" ref="O84:T84" si="6">($C43*O43-$C42*O42)/($C42*O42)*100</f>
        <v>4.9466726106399994</v>
      </c>
      <c r="P84" s="340">
        <f t="shared" si="6"/>
        <v>4.5628710014709339</v>
      </c>
      <c r="Q84" s="340">
        <f t="shared" si="6"/>
        <v>3.5172422914562116</v>
      </c>
      <c r="R84" s="340">
        <f t="shared" si="6"/>
        <v>3.5172422914562391</v>
      </c>
      <c r="S84" s="340">
        <f t="shared" si="6"/>
        <v>5.2106960976991505</v>
      </c>
      <c r="T84" s="340">
        <f t="shared" si="6"/>
        <v>0.26583489309005087</v>
      </c>
      <c r="V84" s="340">
        <f>($C43*V43-$C42*V42)/($C42*V42)*100</f>
        <v>5.139440220325354</v>
      </c>
      <c r="W84" s="340">
        <f t="shared" ref="W84:AB84" si="7">($C43*W43-$C42*W42)/($C42*W42)*100</f>
        <v>6.2829519343593558</v>
      </c>
      <c r="X84" s="340">
        <f t="shared" si="7"/>
        <v>5.8942634036520793</v>
      </c>
      <c r="Y84" s="340">
        <f t="shared" si="7"/>
        <v>4.8353207696155689</v>
      </c>
      <c r="Z84" s="340">
        <f t="shared" si="7"/>
        <v>4.8353207696155778</v>
      </c>
      <c r="AA84" s="340">
        <f t="shared" si="7"/>
        <v>6.5503372157275237</v>
      </c>
      <c r="AB84" s="340">
        <f t="shared" si="7"/>
        <v>1.5425134071405586</v>
      </c>
      <c r="AD84" s="340">
        <f>($C43*AD43-$C42*AD42)/($C42*AD42)*100</f>
        <v>4.577550485333477</v>
      </c>
      <c r="AE84" s="340">
        <f t="shared" ref="AE84:AJ84" si="8">($C43*AE43-$C42*AE42)/($C42*AE42)*100</f>
        <v>5.7149510055794073</v>
      </c>
      <c r="AF84" s="340">
        <f t="shared" si="8"/>
        <v>5.3283397171996079</v>
      </c>
      <c r="AG84" s="340">
        <f t="shared" si="8"/>
        <v>4.2750563200276099</v>
      </c>
      <c r="AH84" s="340">
        <f t="shared" si="8"/>
        <v>4.2750563200276055</v>
      </c>
      <c r="AI84" s="340">
        <f t="shared" si="8"/>
        <v>5.9809073175277954</v>
      </c>
      <c r="AJ84" s="340">
        <f t="shared" si="8"/>
        <v>0.99984648948163968</v>
      </c>
      <c r="AL84" s="340">
        <f>($C43*AL43-$C42*AL42)/($C42*AL42)*100</f>
        <v>3.922524475312577</v>
      </c>
      <c r="AM84" s="340">
        <f t="shared" ref="AM84:AR84" si="9">($C43*AM43-$C42*AM42)/($C42*AM42)*100</f>
        <v>5.0528008382119536</v>
      </c>
      <c r="AN84" s="340">
        <f t="shared" si="9"/>
        <v>4.6686111063563063</v>
      </c>
      <c r="AO84" s="340">
        <f t="shared" si="9"/>
        <v>3.6219249952927544</v>
      </c>
      <c r="AP84" s="340">
        <f t="shared" si="9"/>
        <v>3.6219249952927259</v>
      </c>
      <c r="AQ84" s="340">
        <f t="shared" si="9"/>
        <v>5.3170913212989097</v>
      </c>
      <c r="AR84" s="340">
        <f t="shared" si="9"/>
        <v>0.36722958315998772</v>
      </c>
      <c r="AT84" s="340">
        <f>($C43*AT43-$C42*AT42)/($C42*AT42)*100</f>
        <v>3.6035166722220859</v>
      </c>
      <c r="AU84" s="340">
        <f t="shared" ref="AU84:AZ84" si="10">($C43*AU43-$C42*AU42)/($C42*AU42)*100</f>
        <v>4.7303234602508217</v>
      </c>
      <c r="AV84" s="340">
        <f t="shared" si="10"/>
        <v>4.3473130638948341</v>
      </c>
      <c r="AW84" s="340">
        <f t="shared" si="10"/>
        <v>3.303839933255885</v>
      </c>
      <c r="AX84" s="340">
        <f t="shared" si="10"/>
        <v>3.3038399332559094</v>
      </c>
      <c r="AY84" s="340">
        <f t="shared" si="10"/>
        <v>4.9938026589043778</v>
      </c>
      <c r="AZ84" s="340">
        <f t="shared" si="10"/>
        <v>5.9135360341048396E-2</v>
      </c>
      <c r="BB84" s="340">
        <f>($C43*BB43-$C42*BB42)/($C42*BB42)*100</f>
        <v>5.9169974069967965</v>
      </c>
      <c r="BC84" s="340">
        <f t="shared" ref="BC84:BH84" si="11">($C43*BC43-$C42*BC42)/($C42*BC42)*100</f>
        <v>7.0689659451248552</v>
      </c>
      <c r="BD84" s="340">
        <f t="shared" si="11"/>
        <v>6.6774028740947804</v>
      </c>
      <c r="BE84" s="340">
        <f t="shared" si="11"/>
        <v>5.6106288453538715</v>
      </c>
      <c r="BF84" s="340">
        <f t="shared" si="11"/>
        <v>5.6106288453538307</v>
      </c>
      <c r="BG84" s="340">
        <f t="shared" si="11"/>
        <v>7.3383286704160859</v>
      </c>
      <c r="BH84" s="340">
        <f t="shared" si="11"/>
        <v>2.293469574369015</v>
      </c>
      <c r="BJ84" s="340">
        <f>($C43*BJ43-$C42*BJ42)/($C42*BJ42)*100</f>
        <v>4.5989031436173358</v>
      </c>
      <c r="BK84" s="340">
        <f t="shared" ref="BK84:BP84" si="12">($C43*BK43-$C42*BK42)/($C42*BK42)*100</f>
        <v>5.7365358984540347</v>
      </c>
      <c r="BL84" s="340">
        <f t="shared" si="12"/>
        <v>5.3498456717295086</v>
      </c>
      <c r="BM84" s="340">
        <f t="shared" si="12"/>
        <v>4.2963472150122222</v>
      </c>
      <c r="BN84" s="340">
        <f t="shared" si="12"/>
        <v>4.2963472150122417</v>
      </c>
      <c r="BO84" s="340">
        <f t="shared" si="12"/>
        <v>6.0025465133978626</v>
      </c>
      <c r="BP84" s="340">
        <f t="shared" si="12"/>
        <v>1.0204686516837915</v>
      </c>
      <c r="BR84" s="340">
        <f>($C43*BR43-$C42*BR42)/($C42*BR42)*100</f>
        <v>4.7133192257942529</v>
      </c>
      <c r="BS84" s="340">
        <f t="shared" ref="BS84:BX84" si="13">($C43*BS43-$C42*BS42)/($C42*BS42)*100</f>
        <v>5.8521963864406565</v>
      </c>
      <c r="BT84" s="340">
        <f t="shared" si="13"/>
        <v>5.4650831764971342</v>
      </c>
      <c r="BU84" s="340">
        <f t="shared" si="13"/>
        <v>4.4104323447321736</v>
      </c>
      <c r="BV84" s="340">
        <f t="shared" si="13"/>
        <v>4.4104323447321816</v>
      </c>
      <c r="BW84" s="340">
        <f t="shared" si="13"/>
        <v>6.1184979785502529</v>
      </c>
      <c r="BX84" s="340">
        <f t="shared" si="13"/>
        <v>1.1309704437239065</v>
      </c>
      <c r="BZ84" s="340">
        <f>($C43*BZ43-$C42*BZ42)/($C42*BZ42)*100</f>
        <v>5.3639361473572498</v>
      </c>
      <c r="CA84" s="340">
        <f t="shared" ref="CA84:CF84" si="14">($C43*CA43-$C42*CA42)/($C42*CA42)*100</f>
        <v>6.5098895114683062</v>
      </c>
      <c r="CB84" s="340">
        <f t="shared" si="14"/>
        <v>6.1203710448982793</v>
      </c>
      <c r="CC84" s="340">
        <f t="shared" si="14"/>
        <v>5.0591673344492909</v>
      </c>
      <c r="CD84" s="340">
        <f t="shared" si="14"/>
        <v>5.0591673344492918</v>
      </c>
      <c r="CE84" s="340">
        <f t="shared" si="14"/>
        <v>6.7778457194696147</v>
      </c>
      <c r="CF84" s="340">
        <f t="shared" si="14"/>
        <v>1.7593291009726217</v>
      </c>
      <c r="CH84" s="340">
        <f>($C43*CH43-$C42*CH42)/($C42*CH42)*100</f>
        <v>8.6583304080593599</v>
      </c>
      <c r="CI84" s="340">
        <f t="shared" ref="CI84:CN84" si="15">($C43*CI43-$C42*CI42)/($C42*CI42)*100</f>
        <v>9.8401140792356276</v>
      </c>
      <c r="CJ84" s="340">
        <f t="shared" si="15"/>
        <v>9.4384166124533202</v>
      </c>
      <c r="CK84" s="340">
        <f t="shared" si="15"/>
        <v>8.3440324463288036</v>
      </c>
      <c r="CL84" s="340">
        <f t="shared" si="15"/>
        <v>8.3440324463288</v>
      </c>
      <c r="CM84" s="340">
        <f t="shared" si="15"/>
        <v>10.116448423305485</v>
      </c>
      <c r="CN84" s="340">
        <f t="shared" si="15"/>
        <v>4.9410187950088877</v>
      </c>
    </row>
    <row r="85" spans="2:92" s="204" customFormat="1" ht="18.75">
      <c r="B85" s="66">
        <v>2016</v>
      </c>
      <c r="C85" s="302"/>
      <c r="D85" s="313"/>
      <c r="E85" s="225"/>
      <c r="F85" s="340">
        <f t="shared" ref="F85:L119" si="16">($C44*F44-$C43*F43)/($C43*F43)*100</f>
        <v>0.62503547793212777</v>
      </c>
      <c r="G85" s="340">
        <f t="shared" si="16"/>
        <v>0.41724331349056165</v>
      </c>
      <c r="H85" s="340">
        <f t="shared" si="16"/>
        <v>1.062136012334673</v>
      </c>
      <c r="I85" s="340">
        <f t="shared" si="16"/>
        <v>0.62301765205893522</v>
      </c>
      <c r="J85" s="340">
        <f t="shared" si="16"/>
        <v>2.9177415247374268</v>
      </c>
      <c r="K85" s="340">
        <f t="shared" si="16"/>
        <v>1.1127043214193928</v>
      </c>
      <c r="L85" s="340">
        <f t="shared" si="16"/>
        <v>0.69150165848028311</v>
      </c>
      <c r="N85" s="340">
        <f t="shared" ref="N85:T85" si="17">($C44*N44-$C43*N43)/($C43*N43)*100</f>
        <v>4.8366547217083831</v>
      </c>
      <c r="O85" s="340">
        <f t="shared" si="17"/>
        <v>4.6201655021620294</v>
      </c>
      <c r="P85" s="340">
        <f t="shared" si="17"/>
        <v>5.292049918203805</v>
      </c>
      <c r="Q85" s="340">
        <f t="shared" si="17"/>
        <v>4.8345524405677534</v>
      </c>
      <c r="R85" s="340">
        <f t="shared" si="17"/>
        <v>7.2253210318932757</v>
      </c>
      <c r="S85" s="340">
        <f t="shared" si="17"/>
        <v>5.3447347429514132</v>
      </c>
      <c r="T85" s="340">
        <f t="shared" si="17"/>
        <v>4.9059028167545184</v>
      </c>
      <c r="V85" s="340">
        <f t="shared" ref="V85:AB85" si="18">($C44*V44-$C43*V43)/($C43*V43)*100</f>
        <v>2.0584766899965192</v>
      </c>
      <c r="W85" s="340">
        <f t="shared" si="18"/>
        <v>1.8477244485657489</v>
      </c>
      <c r="X85" s="340">
        <f t="shared" si="18"/>
        <v>2.5018038847610233</v>
      </c>
      <c r="Y85" s="340">
        <f t="shared" si="18"/>
        <v>2.0564301194401229</v>
      </c>
      <c r="Z85" s="340">
        <f t="shared" si="18"/>
        <v>4.3838431907239439</v>
      </c>
      <c r="AA85" s="340">
        <f t="shared" si="18"/>
        <v>2.5530925582950155</v>
      </c>
      <c r="AB85" s="340">
        <f t="shared" si="18"/>
        <v>2.1258897061105397</v>
      </c>
      <c r="AD85" s="340">
        <f t="shared" ref="AD85:AJ85" si="19">($C44*AD44-$C43*AD43)/($C43*AD43)*100</f>
        <v>2.6268831181958454</v>
      </c>
      <c r="AE85" s="340">
        <f t="shared" si="19"/>
        <v>2.4149571092087361</v>
      </c>
      <c r="AF85" s="340">
        <f t="shared" si="19"/>
        <v>3.0726793879012049</v>
      </c>
      <c r="AG85" s="340">
        <f t="shared" si="19"/>
        <v>2.624825149430325</v>
      </c>
      <c r="AH85" s="340">
        <f t="shared" si="19"/>
        <v>4.9652005594996984</v>
      </c>
      <c r="AI85" s="340">
        <f t="shared" si="19"/>
        <v>3.1242537095526051</v>
      </c>
      <c r="AJ85" s="340">
        <f t="shared" si="19"/>
        <v>2.6946715856485874</v>
      </c>
      <c r="AL85" s="340">
        <f t="shared" ref="AL85:AR85" si="20">($C44*AL44-$C43*AL43)/($C43*AL43)*100</f>
        <v>3.3766096057686199</v>
      </c>
      <c r="AM85" s="340">
        <f t="shared" si="20"/>
        <v>3.1631354006606514</v>
      </c>
      <c r="AN85" s="340">
        <f t="shared" si="20"/>
        <v>3.8256625784089762</v>
      </c>
      <c r="AO85" s="340">
        <f t="shared" si="20"/>
        <v>3.3745366027971846</v>
      </c>
      <c r="AP85" s="340">
        <f t="shared" si="20"/>
        <v>5.7320093014373779</v>
      </c>
      <c r="AQ85" s="340">
        <f t="shared" si="20"/>
        <v>3.8776136691275775</v>
      </c>
      <c r="AR85" s="340">
        <f t="shared" si="20"/>
        <v>3.4448932924861349</v>
      </c>
      <c r="AT85" s="340">
        <f t="shared" ref="AT85:AZ85" si="21">($C44*AT44-$C43*AT43)/($C43*AT43)*100</f>
        <v>3.4046899203724221</v>
      </c>
      <c r="AU85" s="340">
        <f t="shared" si="21"/>
        <v>3.1911577290056359</v>
      </c>
      <c r="AV85" s="340">
        <f t="shared" si="21"/>
        <v>3.8538648698196543</v>
      </c>
      <c r="AW85" s="340">
        <f t="shared" si="21"/>
        <v>3.402616354308643</v>
      </c>
      <c r="AX85" s="340">
        <f t="shared" si="21"/>
        <v>5.7607294161344473</v>
      </c>
      <c r="AY85" s="340">
        <f t="shared" si="21"/>
        <v>3.9058300720764003</v>
      </c>
      <c r="AZ85" s="340">
        <f t="shared" si="21"/>
        <v>3.4729921550710694</v>
      </c>
      <c r="BB85" s="340">
        <f t="shared" ref="BB85:BH85" si="22">($C44*BB44-$C43*BB43)/($C43*BB43)*100</f>
        <v>4.3225599984054979</v>
      </c>
      <c r="BC85" s="340">
        <f t="shared" si="22"/>
        <v>4.1071323919535336</v>
      </c>
      <c r="BD85" s="340">
        <f t="shared" si="22"/>
        <v>4.7757220421152615</v>
      </c>
      <c r="BE85" s="340">
        <f t="shared" si="22"/>
        <v>4.3204680263656856</v>
      </c>
      <c r="BF85" s="340">
        <f t="shared" si="22"/>
        <v>6.6995128411104137</v>
      </c>
      <c r="BG85" s="340">
        <f t="shared" si="22"/>
        <v>4.8281485126596024</v>
      </c>
      <c r="BH85" s="340">
        <f t="shared" si="22"/>
        <v>4.3914685167992182</v>
      </c>
      <c r="BJ85" s="340">
        <f t="shared" ref="BJ85:BP85" si="23">($C44*BJ44-$C43*BJ43)/($C43*BJ43)*100</f>
        <v>3.4752140745929165</v>
      </c>
      <c r="BK85" s="340">
        <f t="shared" si="23"/>
        <v>3.2615362498200589</v>
      </c>
      <c r="BL85" s="340">
        <f t="shared" si="23"/>
        <v>3.9246953707197081</v>
      </c>
      <c r="BM85" s="340">
        <f t="shared" si="23"/>
        <v>3.4731390943138742</v>
      </c>
      <c r="BN85" s="340">
        <f t="shared" si="23"/>
        <v>5.8328604384077947</v>
      </c>
      <c r="BO85" s="340">
        <f t="shared" si="23"/>
        <v>3.9766960143277146</v>
      </c>
      <c r="BP85" s="340">
        <f t="shared" si="23"/>
        <v>3.5435628928395593</v>
      </c>
      <c r="BR85" s="340">
        <f t="shared" ref="BR85:BX85" si="24">($C44*BR44-$C43*BR43)/($C43*BR43)*100</f>
        <v>7.6674505903695689</v>
      </c>
      <c r="BS85" s="340">
        <f t="shared" si="24"/>
        <v>7.4451157361077058</v>
      </c>
      <c r="BT85" s="340">
        <f t="shared" si="24"/>
        <v>8.1351423528348992</v>
      </c>
      <c r="BU85" s="340">
        <f t="shared" si="24"/>
        <v>7.6652915435034235</v>
      </c>
      <c r="BV85" s="340">
        <f t="shared" si="24"/>
        <v>10.12061558892289</v>
      </c>
      <c r="BW85" s="340">
        <f t="shared" si="24"/>
        <v>8.1892497714704326</v>
      </c>
      <c r="BX85" s="340">
        <f t="shared" si="24"/>
        <v>7.7385685201780907</v>
      </c>
      <c r="BZ85" s="340">
        <f t="shared" ref="BZ85:CF85" si="25">($C44*BZ44-$C43*BZ43)/($C43*BZ43)*100</f>
        <v>4.2351730420577365</v>
      </c>
      <c r="CA85" s="340">
        <f t="shared" si="25"/>
        <v>4.0199258909439237</v>
      </c>
      <c r="CB85" s="340">
        <f t="shared" si="25"/>
        <v>4.6879554895254882</v>
      </c>
      <c r="CC85" s="340">
        <f t="shared" si="25"/>
        <v>4.233082822381661</v>
      </c>
      <c r="CD85" s="340">
        <f t="shared" si="25"/>
        <v>6.6101348036934207</v>
      </c>
      <c r="CE85" s="340">
        <f t="shared" si="25"/>
        <v>4.7403380444518399</v>
      </c>
      <c r="CF85" s="340">
        <f t="shared" si="25"/>
        <v>4.3040238384621814</v>
      </c>
      <c r="CH85" s="340">
        <f t="shared" ref="CH85:CN85" si="26">($C44*CH44-$C43*CH43)/($C43*CH43)*100</f>
        <v>5.4161836047613052</v>
      </c>
      <c r="CI85" s="340">
        <f t="shared" si="26"/>
        <v>5.1984976496273134</v>
      </c>
      <c r="CJ85" s="340">
        <f t="shared" si="26"/>
        <v>5.8740961905255293</v>
      </c>
      <c r="CK85" s="340">
        <f t="shared" si="26"/>
        <v>5.4140697023738369</v>
      </c>
      <c r="CL85" s="340">
        <f t="shared" si="26"/>
        <v>7.8180542767450723</v>
      </c>
      <c r="CM85" s="340">
        <f t="shared" si="26"/>
        <v>5.927072252891513</v>
      </c>
      <c r="CN85" s="340">
        <f t="shared" si="26"/>
        <v>5.4858144978972918</v>
      </c>
    </row>
    <row r="86" spans="2:92" s="204" customFormat="1" ht="18.75">
      <c r="B86" s="66">
        <v>2017</v>
      </c>
      <c r="C86" s="302"/>
      <c r="D86" s="313"/>
      <c r="E86" s="225"/>
      <c r="F86" s="340">
        <f t="shared" si="16"/>
        <v>3.3874019717227046</v>
      </c>
      <c r="G86" s="340">
        <f t="shared" si="16"/>
        <v>3.172766720831325</v>
      </c>
      <c r="H86" s="340">
        <f t="shared" si="16"/>
        <v>3.8360161990890456</v>
      </c>
      <c r="I86" s="340">
        <f t="shared" si="16"/>
        <v>3.3853219564339185</v>
      </c>
      <c r="J86" s="340">
        <f t="shared" si="16"/>
        <v>5.6980740020424188</v>
      </c>
      <c r="K86" s="340">
        <f t="shared" si="16"/>
        <v>3.8876662147507934</v>
      </c>
      <c r="L86" s="340">
        <f t="shared" si="16"/>
        <v>3.4558700413306789</v>
      </c>
      <c r="N86" s="340">
        <f t="shared" ref="N86:T86" si="27">($C45*N45-$C44*N44)/($C44*N44)*100</f>
        <v>4.5791190579554</v>
      </c>
      <c r="O86" s="340">
        <f t="shared" si="27"/>
        <v>4.3620097677621814</v>
      </c>
      <c r="P86" s="340">
        <f t="shared" si="27"/>
        <v>5.0329043335315156</v>
      </c>
      <c r="Q86" s="340">
        <f t="shared" si="27"/>
        <v>4.5770150669238143</v>
      </c>
      <c r="R86" s="340">
        <f t="shared" si="27"/>
        <v>6.9164255455367991</v>
      </c>
      <c r="S86" s="340">
        <f t="shared" si="27"/>
        <v>5.0851497041881197</v>
      </c>
      <c r="T86" s="340">
        <f t="shared" si="27"/>
        <v>4.6483763394678776</v>
      </c>
      <c r="V86" s="340">
        <f t="shared" ref="V86:AB86" si="28">($C45*V45-$C44*V44)/($C44*V44)*100</f>
        <v>3.7052088554416525</v>
      </c>
      <c r="W86" s="340">
        <f t="shared" si="28"/>
        <v>3.4899138282243238</v>
      </c>
      <c r="X86" s="340">
        <f t="shared" si="28"/>
        <v>4.1552020969515926</v>
      </c>
      <c r="Y86" s="340">
        <f t="shared" si="28"/>
        <v>3.7031224463063812</v>
      </c>
      <c r="Z86" s="340">
        <f t="shared" si="28"/>
        <v>6.0229837577094569</v>
      </c>
      <c r="AA86" s="340">
        <f t="shared" si="28"/>
        <v>4.2070108817690581</v>
      </c>
      <c r="AB86" s="340">
        <f t="shared" si="28"/>
        <v>3.7738873919287532</v>
      </c>
      <c r="AD86" s="340">
        <f t="shared" ref="AD86:AJ86" si="29">($C45*AD45-$C44*AD44)/($C44*AD44)*100</f>
        <v>3.7032099107193641</v>
      </c>
      <c r="AE86" s="340">
        <f t="shared" si="29"/>
        <v>3.4879190333693666</v>
      </c>
      <c r="AF86" s="340">
        <f t="shared" si="29"/>
        <v>4.1531944784931785</v>
      </c>
      <c r="AG86" s="340">
        <f t="shared" si="29"/>
        <v>3.7011235418001451</v>
      </c>
      <c r="AH86" s="340">
        <f t="shared" si="29"/>
        <v>6.0209401372764777</v>
      </c>
      <c r="AI86" s="340">
        <f t="shared" si="29"/>
        <v>4.2050022646829177</v>
      </c>
      <c r="AJ86" s="340">
        <f t="shared" si="29"/>
        <v>3.7718871234099276</v>
      </c>
      <c r="AL86" s="340">
        <f t="shared" ref="AL86:AR86" si="30">($C45*AL45-$C44*AL44)/($C44*AL44)*100</f>
        <v>3.7438106893983836</v>
      </c>
      <c r="AM86" s="340">
        <f t="shared" si="30"/>
        <v>3.5284355236520093</v>
      </c>
      <c r="AN86" s="340">
        <f t="shared" si="30"/>
        <v>4.193971430348185</v>
      </c>
      <c r="AO86" s="340">
        <f t="shared" si="30"/>
        <v>3.7417235036462158</v>
      </c>
      <c r="AP86" s="340">
        <f t="shared" si="30"/>
        <v>6.0624483290630247</v>
      </c>
      <c r="AQ86" s="340">
        <f t="shared" si="30"/>
        <v>4.2457994997717661</v>
      </c>
      <c r="AR86" s="340">
        <f t="shared" si="30"/>
        <v>3.8125147898614378</v>
      </c>
      <c r="AT86" s="340">
        <f t="shared" ref="AT86:AZ86" si="31">($C45*AT45-$C44*AT44)/($C44*AT44)*100</f>
        <v>3.6026889149743067</v>
      </c>
      <c r="AU86" s="340">
        <f t="shared" si="31"/>
        <v>3.3876067221325834</v>
      </c>
      <c r="AV86" s="340">
        <f t="shared" si="31"/>
        <v>4.0522373063090473</v>
      </c>
      <c r="AW86" s="340">
        <f t="shared" si="31"/>
        <v>3.6006045684021992</v>
      </c>
      <c r="AX86" s="340">
        <f t="shared" si="31"/>
        <v>5.9181725326709911</v>
      </c>
      <c r="AY86" s="340">
        <f t="shared" si="31"/>
        <v>4.1039948744750392</v>
      </c>
      <c r="AZ86" s="340">
        <f t="shared" si="31"/>
        <v>3.6712995578662246</v>
      </c>
      <c r="BB86" s="340">
        <f t="shared" ref="BB86:BH86" si="32">($C45*BB45-$C44*BB44)/($C44*BB44)*100</f>
        <v>4.3223496393564167</v>
      </c>
      <c r="BC86" s="340">
        <f t="shared" si="32"/>
        <v>4.1057734099377816</v>
      </c>
      <c r="BD86" s="340">
        <f t="shared" si="32"/>
        <v>4.7750207519673911</v>
      </c>
      <c r="BE86" s="340">
        <f t="shared" si="32"/>
        <v>4.3202508141797109</v>
      </c>
      <c r="BF86" s="340">
        <f t="shared" si="32"/>
        <v>6.6539174208432073</v>
      </c>
      <c r="BG86" s="340">
        <f t="shared" si="32"/>
        <v>4.827137846410082</v>
      </c>
      <c r="BH86" s="340">
        <f t="shared" si="32"/>
        <v>4.3914368759109079</v>
      </c>
      <c r="BJ86" s="340">
        <f t="shared" ref="BJ86:BP86" si="33">($C45*BJ45-$C44*BJ44)/($C44*BJ44)*100</f>
        <v>4.3706598426211514</v>
      </c>
      <c r="BK86" s="340">
        <f t="shared" si="33"/>
        <v>4.1539833198166853</v>
      </c>
      <c r="BL86" s="340">
        <f t="shared" si="33"/>
        <v>4.8235405808161032</v>
      </c>
      <c r="BM86" s="340">
        <f t="shared" si="33"/>
        <v>4.3685600455082341</v>
      </c>
      <c r="BN86" s="340">
        <f t="shared" si="33"/>
        <v>6.7033073401404186</v>
      </c>
      <c r="BO86" s="340">
        <f t="shared" si="33"/>
        <v>4.8756818099473946</v>
      </c>
      <c r="BP86" s="340">
        <f t="shared" si="33"/>
        <v>4.4397790724968358</v>
      </c>
      <c r="BR86" s="340">
        <f t="shared" ref="BR86:BX86" si="34">($C45*BR45-$C44*BR44)/($C44*BR44)*100</f>
        <v>5.7343314331300137</v>
      </c>
      <c r="BS86" s="340">
        <f t="shared" si="34"/>
        <v>5.5148238884758998</v>
      </c>
      <c r="BT86" s="340">
        <f t="shared" si="34"/>
        <v>6.1931293572227881</v>
      </c>
      <c r="BU86" s="340">
        <f t="shared" si="34"/>
        <v>5.7322042007812453</v>
      </c>
      <c r="BV86" s="340">
        <f t="shared" si="34"/>
        <v>8.0974565105346414</v>
      </c>
      <c r="BW86" s="340">
        <f t="shared" si="34"/>
        <v>6.2459518459433738</v>
      </c>
      <c r="BX86" s="340">
        <f t="shared" si="34"/>
        <v>5.8043537513859249</v>
      </c>
      <c r="BZ86" s="340">
        <f t="shared" ref="BZ86:CF86" si="35">($C45*BZ45-$C44*BZ44)/($C44*BZ44)*100</f>
        <v>3.8364235330328573</v>
      </c>
      <c r="CA86" s="340">
        <f t="shared" si="35"/>
        <v>3.6208561003317956</v>
      </c>
      <c r="CB86" s="340">
        <f t="shared" si="35"/>
        <v>4.2869861357036916</v>
      </c>
      <c r="CC86" s="340">
        <f t="shared" si="35"/>
        <v>3.8343344840349931</v>
      </c>
      <c r="CD86" s="340">
        <f t="shared" si="35"/>
        <v>6.157131037142813</v>
      </c>
      <c r="CE86" s="340">
        <f t="shared" si="35"/>
        <v>4.3388604724164681</v>
      </c>
      <c r="CF86" s="340">
        <f t="shared" si="35"/>
        <v>3.9051889661389847</v>
      </c>
      <c r="CH86" s="340">
        <f t="shared" ref="CH86:CN86" si="36">($C45*CH45-$C44*CH44)/($C44*CH44)*100</f>
        <v>5.323080602655863</v>
      </c>
      <c r="CI86" s="340">
        <f t="shared" si="36"/>
        <v>5.1044268266765913</v>
      </c>
      <c r="CJ86" s="340">
        <f t="shared" si="36"/>
        <v>5.7800940445965665</v>
      </c>
      <c r="CK86" s="340">
        <f t="shared" si="36"/>
        <v>5.3209616441199614</v>
      </c>
      <c r="CL86" s="340">
        <f t="shared" si="36"/>
        <v>7.677014368804941</v>
      </c>
      <c r="CM86" s="340">
        <f t="shared" si="36"/>
        <v>5.8327110816718912</v>
      </c>
      <c r="CN86" s="340">
        <f t="shared" si="36"/>
        <v>5.3928305709934223</v>
      </c>
    </row>
    <row r="87" spans="2:92" s="204" customFormat="1" ht="18.75">
      <c r="B87" s="66">
        <v>2018</v>
      </c>
      <c r="C87" s="302"/>
      <c r="D87" s="313"/>
      <c r="E87" s="225"/>
      <c r="F87" s="340">
        <f t="shared" si="16"/>
        <v>3.0656163036442181</v>
      </c>
      <c r="G87" s="340">
        <f t="shared" si="16"/>
        <v>2.8505043050711514</v>
      </c>
      <c r="H87" s="340">
        <f t="shared" si="16"/>
        <v>3.5123551176845615</v>
      </c>
      <c r="I87" s="340">
        <f t="shared" si="16"/>
        <v>3.0635359541367002</v>
      </c>
      <c r="J87" s="340">
        <f t="shared" si="16"/>
        <v>5.3260922776881392</v>
      </c>
      <c r="K87" s="340">
        <f t="shared" si="16"/>
        <v>3.5635415350695836</v>
      </c>
      <c r="L87" s="340">
        <f t="shared" si="16"/>
        <v>3.1340486778745751</v>
      </c>
      <c r="N87" s="340">
        <f t="shared" ref="N87:T87" si="37">($C46*N46-$C45*N45)/($C45*N45)*100</f>
        <v>4.3718789195632795</v>
      </c>
      <c r="O87" s="340">
        <f t="shared" si="37"/>
        <v>4.154040572746732</v>
      </c>
      <c r="P87" s="340">
        <f t="shared" si="37"/>
        <v>4.8242797403211579</v>
      </c>
      <c r="Q87" s="340">
        <f t="shared" si="37"/>
        <v>4.369772203524545</v>
      </c>
      <c r="R87" s="340">
        <f t="shared" si="37"/>
        <v>6.6610043633816538</v>
      </c>
      <c r="S87" s="340">
        <f t="shared" si="37"/>
        <v>4.8761148988273471</v>
      </c>
      <c r="T87" s="340">
        <f t="shared" si="37"/>
        <v>4.4411786116769711</v>
      </c>
      <c r="V87" s="340">
        <f t="shared" ref="V87:AB87" si="38">($C46*V46-$C45*V45)/($C45*V45)*100</f>
        <v>3.4358336127550739</v>
      </c>
      <c r="W87" s="340">
        <f t="shared" si="38"/>
        <v>3.2199489201631475</v>
      </c>
      <c r="X87" s="340">
        <f t="shared" si="38"/>
        <v>3.8841771369552238</v>
      </c>
      <c r="Y87" s="340">
        <f t="shared" si="38"/>
        <v>3.4337457905187891</v>
      </c>
      <c r="Z87" s="340">
        <f t="shared" si="38"/>
        <v>5.7044293396558094</v>
      </c>
      <c r="AA87" s="340">
        <f t="shared" si="38"/>
        <v>3.9355474187403074</v>
      </c>
      <c r="AB87" s="340">
        <f t="shared" si="38"/>
        <v>3.5045117998020974</v>
      </c>
      <c r="AD87" s="340">
        <f t="shared" ref="AD87:AJ87" si="39">($C46*AD46-$C45*AD45)/($C45*AD45)*100</f>
        <v>3.4333475947497702</v>
      </c>
      <c r="AE87" s="340">
        <f t="shared" si="39"/>
        <v>3.2174680908164777</v>
      </c>
      <c r="AF87" s="340">
        <f t="shared" si="39"/>
        <v>3.8816803432831497</v>
      </c>
      <c r="AG87" s="340">
        <f t="shared" si="39"/>
        <v>3.4312598226930286</v>
      </c>
      <c r="AH87" s="340">
        <f t="shared" si="39"/>
        <v>5.7018887973176025</v>
      </c>
      <c r="AI87" s="340">
        <f t="shared" si="39"/>
        <v>3.9330493904144239</v>
      </c>
      <c r="AJ87" s="340">
        <f t="shared" si="39"/>
        <v>3.5020241311578735</v>
      </c>
      <c r="AL87" s="340">
        <f t="shared" ref="AL87:AR87" si="40">($C46*AL46-$C45*AL45)/($C45*AL45)*100</f>
        <v>3.5425293457537461</v>
      </c>
      <c r="AM87" s="340">
        <f t="shared" si="40"/>
        <v>3.3264219646145543</v>
      </c>
      <c r="AN87" s="340">
        <f t="shared" si="40"/>
        <v>3.9913353435404151</v>
      </c>
      <c r="AO87" s="340">
        <f t="shared" si="40"/>
        <v>3.5404393698950867</v>
      </c>
      <c r="AP87" s="340">
        <f t="shared" si="40"/>
        <v>5.8134651657876368</v>
      </c>
      <c r="AQ87" s="340">
        <f t="shared" si="40"/>
        <v>4.0427586146008876</v>
      </c>
      <c r="AR87" s="340">
        <f t="shared" si="40"/>
        <v>3.6112783754599387</v>
      </c>
      <c r="AT87" s="340">
        <f t="shared" ref="AT87:AZ87" si="41">($C46*AT46-$C45*AT45)/($C45*AT45)*100</f>
        <v>3.4468936051602554</v>
      </c>
      <c r="AU87" s="340">
        <f t="shared" si="41"/>
        <v>3.2309858288556481</v>
      </c>
      <c r="AV87" s="340">
        <f t="shared" si="41"/>
        <v>3.8952850689940375</v>
      </c>
      <c r="AW87" s="340">
        <f t="shared" si="41"/>
        <v>3.4448055596812037</v>
      </c>
      <c r="AX87" s="340">
        <f t="shared" si="41"/>
        <v>5.715731904200946</v>
      </c>
      <c r="AY87" s="340">
        <f t="shared" si="41"/>
        <v>3.94666084360408</v>
      </c>
      <c r="AZ87" s="340">
        <f t="shared" si="41"/>
        <v>3.5155791356993404</v>
      </c>
      <c r="BB87" s="340">
        <f t="shared" ref="BB87:BH87" si="42">($C46*BB46-$C45*BB45)/($C45*BB45)*100</f>
        <v>4.1115106781700721</v>
      </c>
      <c r="BC87" s="340">
        <f t="shared" si="42"/>
        <v>3.8942157553855363</v>
      </c>
      <c r="BD87" s="340">
        <f t="shared" si="42"/>
        <v>4.5627829305116059</v>
      </c>
      <c r="BE87" s="340">
        <f t="shared" si="42"/>
        <v>4.1094092175886114</v>
      </c>
      <c r="BF87" s="340">
        <f t="shared" si="42"/>
        <v>6.3949256224525204</v>
      </c>
      <c r="BG87" s="340">
        <f t="shared" si="42"/>
        <v>4.614488779962481</v>
      </c>
      <c r="BH87" s="340">
        <f t="shared" si="42"/>
        <v>4.1806374938427755</v>
      </c>
      <c r="BJ87" s="340">
        <f t="shared" ref="BJ87:BP87" si="43">($C46*BJ46-$C45*BJ45)/($C45*BJ45)*100</f>
        <v>4.1091780665722402</v>
      </c>
      <c r="BK87" s="340">
        <f t="shared" si="43"/>
        <v>3.8918880122662527</v>
      </c>
      <c r="BL87" s="340">
        <f t="shared" si="43"/>
        <v>4.5604402081884112</v>
      </c>
      <c r="BM87" s="340">
        <f t="shared" si="43"/>
        <v>4.1070766530738547</v>
      </c>
      <c r="BN87" s="340">
        <f t="shared" si="43"/>
        <v>6.3925418510919609</v>
      </c>
      <c r="BO87" s="340">
        <f t="shared" si="43"/>
        <v>4.612144899173126</v>
      </c>
      <c r="BP87" s="340">
        <f t="shared" si="43"/>
        <v>4.1783033334631581</v>
      </c>
      <c r="BR87" s="340">
        <f t="shared" ref="BR87:BX87" si="44">($C46*BR46-$C45*BR45)/($C45*BR45)*100</f>
        <v>5.4220482946507795</v>
      </c>
      <c r="BS87" s="340">
        <f t="shared" si="44"/>
        <v>5.2020181011135103</v>
      </c>
      <c r="BT87" s="340">
        <f t="shared" si="44"/>
        <v>5.8790010837371325</v>
      </c>
      <c r="BU87" s="340">
        <f t="shared" si="44"/>
        <v>5.4199203812484633</v>
      </c>
      <c r="BV87" s="340">
        <f t="shared" si="44"/>
        <v>7.7342064697155042</v>
      </c>
      <c r="BW87" s="340">
        <f t="shared" si="44"/>
        <v>5.9313577974417253</v>
      </c>
      <c r="BX87" s="340">
        <f t="shared" si="44"/>
        <v>5.4920452666746655</v>
      </c>
      <c r="BZ87" s="340">
        <f t="shared" ref="BZ87:CF87" si="45">($C46*BZ46-$C45*BZ45)/($C45*BZ45)*100</f>
        <v>3.6729583708952345</v>
      </c>
      <c r="CA87" s="340">
        <f t="shared" si="45"/>
        <v>3.4565787665910772</v>
      </c>
      <c r="CB87" s="340">
        <f t="shared" si="45"/>
        <v>4.1223297144305517</v>
      </c>
      <c r="CC87" s="340">
        <f t="shared" si="45"/>
        <v>3.6708657623646057</v>
      </c>
      <c r="CD87" s="340">
        <f t="shared" si="45"/>
        <v>5.9467548120384919</v>
      </c>
      <c r="CE87" s="340">
        <f t="shared" si="45"/>
        <v>4.1738177616477987</v>
      </c>
      <c r="CF87" s="340">
        <f t="shared" si="45"/>
        <v>3.7417940014308466</v>
      </c>
      <c r="CH87" s="340">
        <f t="shared" ref="CH87:CN87" si="46">($C46*CH46-$C45*CH45)/($C45*CH45)*100</f>
        <v>4.858929043932859</v>
      </c>
      <c r="CI87" s="340">
        <f t="shared" si="46"/>
        <v>4.6400741570769206</v>
      </c>
      <c r="CJ87" s="340">
        <f t="shared" si="46"/>
        <v>5.3134409877087059</v>
      </c>
      <c r="CK87" s="340">
        <f t="shared" si="46"/>
        <v>4.8568124969289279</v>
      </c>
      <c r="CL87" s="340">
        <f t="shared" si="46"/>
        <v>7.1587366642498473</v>
      </c>
      <c r="CM87" s="340">
        <f t="shared" si="46"/>
        <v>5.3655180343619708</v>
      </c>
      <c r="CN87" s="340">
        <f t="shared" si="46"/>
        <v>4.9285521222307533</v>
      </c>
    </row>
    <row r="88" spans="2:92" s="204" customFormat="1" ht="18.75">
      <c r="B88" s="66">
        <v>2019</v>
      </c>
      <c r="C88" s="302"/>
      <c r="D88" s="313"/>
      <c r="E88" s="225"/>
      <c r="F88" s="340">
        <f t="shared" si="16"/>
        <v>2.9839894783248182</v>
      </c>
      <c r="G88" s="340">
        <f t="shared" si="16"/>
        <v>2.767894294735548</v>
      </c>
      <c r="H88" s="340">
        <f t="shared" si="16"/>
        <v>3.4299006721430199</v>
      </c>
      <c r="I88" s="340">
        <f t="shared" si="16"/>
        <v>2.9819039401512284</v>
      </c>
      <c r="J88" s="340">
        <f t="shared" si="16"/>
        <v>5.2014239837086587</v>
      </c>
      <c r="K88" s="340">
        <f t="shared" si="16"/>
        <v>3.4807466182163944</v>
      </c>
      <c r="L88" s="340">
        <f t="shared" si="16"/>
        <v>3.0525456280316092</v>
      </c>
      <c r="N88" s="340">
        <f t="shared" ref="N88:T88" si="47">($C47*N47-$C46*N46)/($C46*N46)*100</f>
        <v>4.2324045716639027</v>
      </c>
      <c r="O88" s="340">
        <f t="shared" si="47"/>
        <v>4.0136897916678729</v>
      </c>
      <c r="P88" s="340">
        <f t="shared" si="47"/>
        <v>4.6837212879082122</v>
      </c>
      <c r="Q88" s="340">
        <f t="shared" si="47"/>
        <v>4.2302937517222663</v>
      </c>
      <c r="R88" s="340">
        <f t="shared" si="47"/>
        <v>6.4767197477134912</v>
      </c>
      <c r="S88" s="340">
        <f t="shared" si="47"/>
        <v>4.7351836098554827</v>
      </c>
      <c r="T88" s="340">
        <f t="shared" si="47"/>
        <v>4.3017917877575025</v>
      </c>
      <c r="V88" s="340">
        <f t="shared" ref="V88:AB88" si="48">($C47*V47-$C46*V46)/($C46*V46)*100</f>
        <v>3.3565604896886634</v>
      </c>
      <c r="W88" s="340">
        <f t="shared" si="48"/>
        <v>3.1396835263148586</v>
      </c>
      <c r="X88" s="340">
        <f t="shared" si="48"/>
        <v>3.8040848816874786</v>
      </c>
      <c r="Y88" s="340">
        <f t="shared" si="48"/>
        <v>3.3544674065454831</v>
      </c>
      <c r="Z88" s="340">
        <f t="shared" si="48"/>
        <v>5.5820171334698365</v>
      </c>
      <c r="AA88" s="340">
        <f t="shared" si="48"/>
        <v>3.8551147760196822</v>
      </c>
      <c r="AB88" s="340">
        <f t="shared" si="48"/>
        <v>3.4253646588609987</v>
      </c>
      <c r="AD88" s="340">
        <f t="shared" ref="AD88:AJ88" si="49">($C47*AD47-$C46*AD46)/($C46*AD46)*100</f>
        <v>3.3644677905753118</v>
      </c>
      <c r="AE88" s="340">
        <f t="shared" si="49"/>
        <v>3.1475742350143054</v>
      </c>
      <c r="AF88" s="340">
        <f t="shared" si="49"/>
        <v>3.8120264204590888</v>
      </c>
      <c r="AG88" s="340">
        <f t="shared" si="49"/>
        <v>3.3623745473007145</v>
      </c>
      <c r="AH88" s="340">
        <f t="shared" si="49"/>
        <v>5.5900946930726167</v>
      </c>
      <c r="AI88" s="340">
        <f t="shared" si="49"/>
        <v>3.8630602188368899</v>
      </c>
      <c r="AJ88" s="340">
        <f t="shared" si="49"/>
        <v>3.4332772236154572</v>
      </c>
      <c r="AL88" s="340">
        <f t="shared" ref="AL88:AR88" si="50">($C47*AL47-$C46*AL46)/($C46*AL46)*100</f>
        <v>3.5401080490651284</v>
      </c>
      <c r="AM88" s="340">
        <f t="shared" si="50"/>
        <v>3.3228459409349438</v>
      </c>
      <c r="AN88" s="340">
        <f t="shared" si="50"/>
        <v>3.9884271850988307</v>
      </c>
      <c r="AO88" s="340">
        <f t="shared" si="50"/>
        <v>3.5380112488835747</v>
      </c>
      <c r="AP88" s="340">
        <f t="shared" si="50"/>
        <v>5.7695168090305682</v>
      </c>
      <c r="AQ88" s="340">
        <f t="shared" si="50"/>
        <v>4.0395477017632082</v>
      </c>
      <c r="AR88" s="340">
        <f t="shared" si="50"/>
        <v>3.6090344053271344</v>
      </c>
      <c r="AT88" s="340">
        <f t="shared" ref="AT88:AZ88" si="51">($C47*AT47-$C46*AT46)/($C46*AT46)*100</f>
        <v>3.4927947087275828</v>
      </c>
      <c r="AU88" s="340">
        <f t="shared" si="51"/>
        <v>3.2756318799613244</v>
      </c>
      <c r="AV88" s="340">
        <f t="shared" si="51"/>
        <v>3.9409089823532848</v>
      </c>
      <c r="AW88" s="340">
        <f t="shared" si="51"/>
        <v>3.4906988666928216</v>
      </c>
      <c r="AX88" s="340">
        <f t="shared" si="51"/>
        <v>5.7211847255470438</v>
      </c>
      <c r="AY88" s="340">
        <f t="shared" si="51"/>
        <v>3.992006139157906</v>
      </c>
      <c r="AZ88" s="340">
        <f t="shared" si="51"/>
        <v>3.5616895686331556</v>
      </c>
      <c r="BB88" s="340">
        <f t="shared" ref="BB88:BH88" si="52">($C47*BB47-$C46*BB46)/($C46*BB46)*100</f>
        <v>4.0950026078253723</v>
      </c>
      <c r="BC88" s="340">
        <f t="shared" si="52"/>
        <v>3.8765761435447237</v>
      </c>
      <c r="BD88" s="340">
        <f t="shared" si="52"/>
        <v>4.5457243862153556</v>
      </c>
      <c r="BE88" s="340">
        <f t="shared" si="52"/>
        <v>4.0928945704234527</v>
      </c>
      <c r="BF88" s="340">
        <f t="shared" si="52"/>
        <v>6.3363592671456361</v>
      </c>
      <c r="BG88" s="340">
        <f t="shared" si="52"/>
        <v>4.597118869143376</v>
      </c>
      <c r="BH88" s="340">
        <f t="shared" si="52"/>
        <v>4.1642983558213391</v>
      </c>
      <c r="BJ88" s="340">
        <f t="shared" ref="BJ88:BP88" si="53">($C47*BJ47-$C46*BJ46)/($C46*BJ46)*100</f>
        <v>4.0412060448852056</v>
      </c>
      <c r="BK88" s="340">
        <f t="shared" si="53"/>
        <v>3.8228924639586057</v>
      </c>
      <c r="BL88" s="340">
        <f t="shared" si="53"/>
        <v>4.491694889110132</v>
      </c>
      <c r="BM88" s="340">
        <f t="shared" si="53"/>
        <v>4.0390990969223957</v>
      </c>
      <c r="BN88" s="340">
        <f t="shared" si="53"/>
        <v>6.2814043653652512</v>
      </c>
      <c r="BO88" s="340">
        <f t="shared" si="53"/>
        <v>4.5430628112382525</v>
      </c>
      <c r="BP88" s="340">
        <f t="shared" si="53"/>
        <v>4.1104659806618207</v>
      </c>
      <c r="BR88" s="340">
        <f t="shared" ref="BR88:BX88" si="54">($C47*BR47-$C46*BR46)/($C46*BR46)*100</f>
        <v>5.3155168617694359</v>
      </c>
      <c r="BS88" s="340">
        <f t="shared" si="54"/>
        <v>5.0945293464641246</v>
      </c>
      <c r="BT88" s="340">
        <f t="shared" si="54"/>
        <v>5.7715233545194433</v>
      </c>
      <c r="BU88" s="340">
        <f t="shared" si="54"/>
        <v>5.3133841076219221</v>
      </c>
      <c r="BV88" s="340">
        <f t="shared" si="54"/>
        <v>7.583153435421214</v>
      </c>
      <c r="BW88" s="340">
        <f t="shared" si="54"/>
        <v>5.8235204379317942</v>
      </c>
      <c r="BX88" s="340">
        <f t="shared" si="54"/>
        <v>5.3856251026425683</v>
      </c>
      <c r="BZ88" s="340">
        <f t="shared" ref="BZ88:CF88" si="55">($C47*BZ47-$C46*BZ46)/($C46*BZ46)*100</f>
        <v>3.7091125466521664</v>
      </c>
      <c r="CA88" s="340">
        <f t="shared" si="55"/>
        <v>3.491495810019845</v>
      </c>
      <c r="CB88" s="340">
        <f t="shared" si="55"/>
        <v>4.1581634566020274</v>
      </c>
      <c r="CC88" s="340">
        <f t="shared" si="55"/>
        <v>3.7070123239451163</v>
      </c>
      <c r="CD88" s="340">
        <f t="shared" si="55"/>
        <v>5.9421602839617327</v>
      </c>
      <c r="CE88" s="340">
        <f t="shared" si="55"/>
        <v>4.2093674153005756</v>
      </c>
      <c r="CF88" s="340">
        <f t="shared" si="55"/>
        <v>3.7781514087289318</v>
      </c>
      <c r="CH88" s="340">
        <f t="shared" ref="CH88:CN88" si="56">($C47*CH47-$C46*CH46)/($C46*CH46)*100</f>
        <v>4.6011640430989438</v>
      </c>
      <c r="CI88" s="340">
        <f t="shared" si="56"/>
        <v>4.3816754812161749</v>
      </c>
      <c r="CJ88" s="340">
        <f t="shared" si="56"/>
        <v>5.0540774539068423</v>
      </c>
      <c r="CK88" s="340">
        <f t="shared" si="56"/>
        <v>4.5990457553755792</v>
      </c>
      <c r="CL88" s="340">
        <f t="shared" si="56"/>
        <v>6.8534192880882578</v>
      </c>
      <c r="CM88" s="340">
        <f t="shared" si="56"/>
        <v>5.1057218422538853</v>
      </c>
      <c r="CN88" s="340">
        <f t="shared" si="56"/>
        <v>4.6707967413267646</v>
      </c>
    </row>
    <row r="89" spans="2:92" s="204" customFormat="1" ht="18.75">
      <c r="B89" s="67">
        <v>2020</v>
      </c>
      <c r="C89" s="302"/>
      <c r="D89" s="313"/>
      <c r="E89" s="225"/>
      <c r="F89" s="340">
        <f t="shared" si="16"/>
        <v>3.0959862569733008</v>
      </c>
      <c r="G89" s="340">
        <f t="shared" si="16"/>
        <v>2.8784914617149728</v>
      </c>
      <c r="H89" s="340">
        <f t="shared" si="16"/>
        <v>3.5419129874525455</v>
      </c>
      <c r="I89" s="340">
        <f t="shared" si="16"/>
        <v>3.0938915732117636</v>
      </c>
      <c r="J89" s="340">
        <f t="shared" si="16"/>
        <v>5.2761565726154291</v>
      </c>
      <c r="K89" s="340">
        <f t="shared" si="16"/>
        <v>3.5925166117303724</v>
      </c>
      <c r="L89" s="340">
        <f t="shared" si="16"/>
        <v>3.1647958411624475</v>
      </c>
      <c r="N89" s="340">
        <f t="shared" ref="N89:T89" si="57">($C48*N48-$C47*N47)/($C47*N47)*100</f>
        <v>4.4434364625338691</v>
      </c>
      <c r="O89" s="340">
        <f t="shared" si="57"/>
        <v>4.2230990405427518</v>
      </c>
      <c r="P89" s="340">
        <f t="shared" si="57"/>
        <v>4.8951913933773064</v>
      </c>
      <c r="Q89" s="340">
        <f t="shared" si="57"/>
        <v>4.441314401546828</v>
      </c>
      <c r="R89" s="340">
        <f t="shared" si="57"/>
        <v>6.6521013010631416</v>
      </c>
      <c r="S89" s="340">
        <f t="shared" si="57"/>
        <v>4.9464563999883389</v>
      </c>
      <c r="T89" s="340">
        <f t="shared" si="57"/>
        <v>4.5131453784208508</v>
      </c>
      <c r="V89" s="340">
        <f t="shared" ref="V89:AB89" si="58">($C48*V48-$C47*V47)/($C47*V47)*100</f>
        <v>3.5029175358707429</v>
      </c>
      <c r="W89" s="340">
        <f t="shared" si="58"/>
        <v>3.2845642645611619</v>
      </c>
      <c r="X89" s="340">
        <f t="shared" si="58"/>
        <v>3.9506043885557229</v>
      </c>
      <c r="Y89" s="340">
        <f t="shared" si="58"/>
        <v>3.5008145841603757</v>
      </c>
      <c r="Z89" s="340">
        <f t="shared" si="58"/>
        <v>5.6916932252715471</v>
      </c>
      <c r="AA89" s="340">
        <f t="shared" si="58"/>
        <v>4.0014077509444999</v>
      </c>
      <c r="AB89" s="340">
        <f t="shared" si="58"/>
        <v>3.5719987191115585</v>
      </c>
      <c r="AD89" s="340">
        <f t="shared" ref="AD89:AJ89" si="59">($C48*AD48-$C47*AD47)/($C47*AD47)*100</f>
        <v>3.5103574752244682</v>
      </c>
      <c r="AE89" s="340">
        <f t="shared" si="59"/>
        <v>3.2919885083659963</v>
      </c>
      <c r="AF89" s="340">
        <f t="shared" si="59"/>
        <v>3.9580765082876015</v>
      </c>
      <c r="AG89" s="340">
        <f t="shared" si="59"/>
        <v>3.5082543723508421</v>
      </c>
      <c r="AH89" s="340">
        <f t="shared" si="59"/>
        <v>5.6992904969862748</v>
      </c>
      <c r="AI89" s="340">
        <f t="shared" si="59"/>
        <v>4.0088835224955384</v>
      </c>
      <c r="AJ89" s="340">
        <f t="shared" si="59"/>
        <v>3.5794436241205694</v>
      </c>
      <c r="AL89" s="340">
        <f t="shared" ref="AL89:AR89" si="60">($C48*AL48-$C47*AL47)/($C47*AL47)*100</f>
        <v>3.7508145204662351</v>
      </c>
      <c r="AM89" s="340">
        <f t="shared" si="60"/>
        <v>3.5319382772557155</v>
      </c>
      <c r="AN89" s="340">
        <f t="shared" si="60"/>
        <v>4.1995736155909666</v>
      </c>
      <c r="AO89" s="340">
        <f t="shared" si="60"/>
        <v>3.7487065320341921</v>
      </c>
      <c r="AP89" s="340">
        <f t="shared" si="60"/>
        <v>5.9448324861842208</v>
      </c>
      <c r="AQ89" s="340">
        <f t="shared" si="60"/>
        <v>4.2504986557125699</v>
      </c>
      <c r="AR89" s="340">
        <f t="shared" si="60"/>
        <v>3.8200611581447088</v>
      </c>
      <c r="AT89" s="340">
        <f t="shared" ref="AT89:AZ89" si="61">($C48*AT48-$C47*AT47)/($C47*AT47)*100</f>
        <v>3.7534442016644376</v>
      </c>
      <c r="AU89" s="340">
        <f t="shared" si="61"/>
        <v>3.5345624107890785</v>
      </c>
      <c r="AV89" s="340">
        <f t="shared" si="61"/>
        <v>4.2022146710936239</v>
      </c>
      <c r="AW89" s="340">
        <f t="shared" si="61"/>
        <v>3.7513361598030244</v>
      </c>
      <c r="AX89" s="340">
        <f t="shared" si="61"/>
        <v>5.9475177772378141</v>
      </c>
      <c r="AY89" s="340">
        <f t="shared" si="61"/>
        <v>4.253141001967701</v>
      </c>
      <c r="AZ89" s="340">
        <f t="shared" si="61"/>
        <v>3.8226925944768708</v>
      </c>
      <c r="BB89" s="340">
        <f t="shared" ref="BB89:BH89" si="62">($C48*BB48-$C47*BB47)/($C47*BB47)*100</f>
        <v>4.2948516022288459</v>
      </c>
      <c r="BC89" s="340">
        <f t="shared" si="62"/>
        <v>4.0748276399071619</v>
      </c>
      <c r="BD89" s="340">
        <f t="shared" si="62"/>
        <v>4.7459638508170405</v>
      </c>
      <c r="BE89" s="340">
        <f t="shared" si="62"/>
        <v>4.292732560159469</v>
      </c>
      <c r="BF89" s="340">
        <f t="shared" si="62"/>
        <v>6.5003743174461253</v>
      </c>
      <c r="BG89" s="340">
        <f t="shared" si="62"/>
        <v>4.7971559260491343</v>
      </c>
      <c r="BH89" s="340">
        <f t="shared" si="62"/>
        <v>4.3644613477909253</v>
      </c>
      <c r="BJ89" s="340">
        <f t="shared" ref="BJ89:BP89" si="63">($C48*BJ48-$C47*BJ47)/($C47*BJ47)*100</f>
        <v>4.1896736030888793</v>
      </c>
      <c r="BK89" s="340">
        <f t="shared" si="63"/>
        <v>3.9698715278475487</v>
      </c>
      <c r="BL89" s="340">
        <f t="shared" si="63"/>
        <v>4.6403309195019382</v>
      </c>
      <c r="BM89" s="340">
        <f t="shared" si="63"/>
        <v>4.187556698005193</v>
      </c>
      <c r="BN89" s="340">
        <f t="shared" si="63"/>
        <v>6.3929721196743037</v>
      </c>
      <c r="BO89" s="340">
        <f t="shared" si="63"/>
        <v>4.6914713691747245</v>
      </c>
      <c r="BP89" s="340">
        <f t="shared" si="63"/>
        <v>4.2592131494642489</v>
      </c>
      <c r="BR89" s="340">
        <f t="shared" ref="BR89:BX89" si="64">($C48*BR48-$C47*BR47)/($C47*BR47)*100</f>
        <v>5.426326474818147</v>
      </c>
      <c r="BS89" s="340">
        <f t="shared" si="64"/>
        <v>5.2039155146637439</v>
      </c>
      <c r="BT89" s="340">
        <f t="shared" si="64"/>
        <v>5.882332753803345</v>
      </c>
      <c r="BU89" s="340">
        <f t="shared" si="64"/>
        <v>5.4241844436671354</v>
      </c>
      <c r="BV89" s="340">
        <f t="shared" si="64"/>
        <v>7.6557764836156315</v>
      </c>
      <c r="BW89" s="340">
        <f t="shared" si="64"/>
        <v>5.9340802020563297</v>
      </c>
      <c r="BX89" s="340">
        <f t="shared" si="64"/>
        <v>5.4966914031795699</v>
      </c>
      <c r="BZ89" s="340">
        <f t="shared" ref="BZ89:CF89" si="65">($C48*BZ48-$C47*BZ47)/($C47*BZ47)*100</f>
        <v>3.9635126101985287</v>
      </c>
      <c r="CA89" s="340">
        <f t="shared" si="65"/>
        <v>3.7441876518715547</v>
      </c>
      <c r="CB89" s="340">
        <f t="shared" si="65"/>
        <v>4.4131917000502536</v>
      </c>
      <c r="CC89" s="340">
        <f t="shared" si="65"/>
        <v>3.9614003002089628</v>
      </c>
      <c r="CD89" s="340">
        <f t="shared" si="65"/>
        <v>6.1620285013766862</v>
      </c>
      <c r="CE89" s="340">
        <f t="shared" si="65"/>
        <v>4.4642211408824073</v>
      </c>
      <c r="CF89" s="340">
        <f t="shared" si="65"/>
        <v>4.0329012094376813</v>
      </c>
      <c r="CH89" s="340">
        <f t="shared" ref="CH89:CN89" si="66">($C48*CH48-$C47*CH47)/($C47*CH47)*100</f>
        <v>4.6467391703272041</v>
      </c>
      <c r="CI89" s="340">
        <f t="shared" si="66"/>
        <v>4.4259728540366075</v>
      </c>
      <c r="CJ89" s="340">
        <f t="shared" si="66"/>
        <v>5.0993734575362808</v>
      </c>
      <c r="CK89" s="340">
        <f t="shared" si="66"/>
        <v>4.6446129786761503</v>
      </c>
      <c r="CL89" s="340">
        <f t="shared" si="66"/>
        <v>6.8597032502208766</v>
      </c>
      <c r="CM89" s="340">
        <f t="shared" si="66"/>
        <v>5.1507382532294272</v>
      </c>
      <c r="CN89" s="340">
        <f t="shared" si="66"/>
        <v>4.7165837769941836</v>
      </c>
    </row>
    <row r="90" spans="2:92" s="204" customFormat="1" ht="18.75">
      <c r="B90" s="8">
        <f t="shared" ref="B90:B119" si="67">B89+1</f>
        <v>2021</v>
      </c>
      <c r="C90" s="302"/>
      <c r="D90" s="313"/>
      <c r="E90" s="225"/>
      <c r="F90" s="340">
        <f t="shared" si="16"/>
        <v>3.2045168670377038</v>
      </c>
      <c r="G90" s="340">
        <f t="shared" si="16"/>
        <v>2.985617356008694</v>
      </c>
      <c r="H90" s="340">
        <f t="shared" si="16"/>
        <v>3.6504480392051759</v>
      </c>
      <c r="I90" s="340">
        <f t="shared" si="16"/>
        <v>3.2024130593262208</v>
      </c>
      <c r="J90" s="340">
        <f t="shared" si="16"/>
        <v>5.3487939850520156</v>
      </c>
      <c r="K90" s="340">
        <f t="shared" si="16"/>
        <v>3.7008096163575215</v>
      </c>
      <c r="L90" s="340">
        <f t="shared" si="16"/>
        <v>3.2735786713733792</v>
      </c>
      <c r="N90" s="340">
        <f t="shared" ref="N90:T90" si="68">($C49*N49-$C48*N48)/($C48*N48)*100</f>
        <v>4.5188754995659375</v>
      </c>
      <c r="O90" s="340">
        <f t="shared" si="68"/>
        <v>4.297188199099863</v>
      </c>
      <c r="P90" s="340">
        <f t="shared" si="68"/>
        <v>4.9704858174088651</v>
      </c>
      <c r="Q90" s="340">
        <f t="shared" si="68"/>
        <v>4.5167448988621528</v>
      </c>
      <c r="R90" s="340">
        <f t="shared" si="68"/>
        <v>6.6904610070398167</v>
      </c>
      <c r="S90" s="340">
        <f t="shared" si="68"/>
        <v>5.021488773210951</v>
      </c>
      <c r="T90" s="340">
        <f t="shared" si="68"/>
        <v>4.5888168388431261</v>
      </c>
      <c r="V90" s="340">
        <f t="shared" ref="V90:AB90" si="69">($C49*V49-$C48*V48)/($C48*V48)*100</f>
        <v>3.6462192965654214</v>
      </c>
      <c r="W90" s="340">
        <f t="shared" si="69"/>
        <v>3.4263829229960829</v>
      </c>
      <c r="X90" s="340">
        <f t="shared" si="69"/>
        <v>4.0940589983992783</v>
      </c>
      <c r="Y90" s="340">
        <f t="shared" si="69"/>
        <v>3.6441064848199636</v>
      </c>
      <c r="Z90" s="340">
        <f t="shared" si="69"/>
        <v>5.7996736525665922</v>
      </c>
      <c r="AA90" s="340">
        <f t="shared" si="69"/>
        <v>4.1446361168056178</v>
      </c>
      <c r="AB90" s="340">
        <f t="shared" si="69"/>
        <v>3.7155766767894969</v>
      </c>
      <c r="AD90" s="340">
        <f t="shared" ref="AD90:AJ90" si="70">($C49*AD49-$C48*AD48)/($C48*AD48)*100</f>
        <v>3.6532065280645365</v>
      </c>
      <c r="AE90" s="340">
        <f t="shared" si="70"/>
        <v>3.4333553343923371</v>
      </c>
      <c r="AF90" s="340">
        <f t="shared" si="70"/>
        <v>4.1010764206732917</v>
      </c>
      <c r="AG90" s="340">
        <f t="shared" si="70"/>
        <v>3.6510935738854533</v>
      </c>
      <c r="AH90" s="340">
        <f t="shared" si="70"/>
        <v>5.8068060575627252</v>
      </c>
      <c r="AI90" s="340">
        <f t="shared" si="70"/>
        <v>4.1516569486978137</v>
      </c>
      <c r="AJ90" s="340">
        <f t="shared" si="70"/>
        <v>3.7225685839639784</v>
      </c>
      <c r="AL90" s="340">
        <f t="shared" ref="AL90:AR90" si="71">($C49*AL49-$C48*AL48)/($C48*AL48)*100</f>
        <v>3.9613980421835642</v>
      </c>
      <c r="AM90" s="340">
        <f t="shared" si="71"/>
        <v>3.7408931661552729</v>
      </c>
      <c r="AN90" s="340">
        <f t="shared" si="71"/>
        <v>4.4105995839033865</v>
      </c>
      <c r="AO90" s="340">
        <f t="shared" si="71"/>
        <v>3.9592788055693338</v>
      </c>
      <c r="AP90" s="340">
        <f t="shared" si="71"/>
        <v>6.1214008574269272</v>
      </c>
      <c r="AQ90" s="340">
        <f t="shared" si="71"/>
        <v>4.4613305027362227</v>
      </c>
      <c r="AR90" s="340">
        <f t="shared" si="71"/>
        <v>4.0309663319058373</v>
      </c>
      <c r="AT90" s="340">
        <f t="shared" ref="AT90:AZ90" si="72">($C49*AT49-$C48*AT48)/($C48*AT48)*100</f>
        <v>4.0152229214756927</v>
      </c>
      <c r="AU90" s="340">
        <f t="shared" si="72"/>
        <v>3.7946038814542358</v>
      </c>
      <c r="AV90" s="340">
        <f t="shared" si="72"/>
        <v>4.4646570323915471</v>
      </c>
      <c r="AW90" s="340">
        <f t="shared" si="72"/>
        <v>4.01310258764987</v>
      </c>
      <c r="AX90" s="340">
        <f t="shared" si="72"/>
        <v>6.1763440546042556</v>
      </c>
      <c r="AY90" s="340">
        <f t="shared" si="72"/>
        <v>4.5154142166039897</v>
      </c>
      <c r="AZ90" s="340">
        <f t="shared" si="72"/>
        <v>4.0848272294207755</v>
      </c>
      <c r="BB90" s="340">
        <f t="shared" ref="BB90:BH90" si="73">($C49*BB49-$C48*BB48)/($C48*BB48)*100</f>
        <v>4.4918212190390339</v>
      </c>
      <c r="BC90" s="340">
        <f t="shared" si="73"/>
        <v>4.2701913014178148</v>
      </c>
      <c r="BD90" s="340">
        <f t="shared" si="73"/>
        <v>4.9433146394108398</v>
      </c>
      <c r="BE90" s="340">
        <f t="shared" si="73"/>
        <v>4.4896911698324748</v>
      </c>
      <c r="BF90" s="340">
        <f t="shared" si="73"/>
        <v>6.6628446205466378</v>
      </c>
      <c r="BG90" s="340">
        <f t="shared" si="73"/>
        <v>4.9943043933078428</v>
      </c>
      <c r="BH90" s="340">
        <f t="shared" si="73"/>
        <v>4.5617444542885588</v>
      </c>
      <c r="BJ90" s="340">
        <f t="shared" ref="BJ90:BP90" si="74">($C49*BJ49-$C48*BJ48)/($C48*BJ48)*100</f>
        <v>4.3440473508986477</v>
      </c>
      <c r="BK90" s="340">
        <f t="shared" si="74"/>
        <v>4.1227308655618051</v>
      </c>
      <c r="BL90" s="340">
        <f t="shared" si="74"/>
        <v>4.7949022626447109</v>
      </c>
      <c r="BM90" s="340">
        <f t="shared" si="74"/>
        <v>4.3419203140389415</v>
      </c>
      <c r="BN90" s="340">
        <f t="shared" si="74"/>
        <v>6.5120004592280765</v>
      </c>
      <c r="BO90" s="340">
        <f t="shared" si="74"/>
        <v>4.845819906082931</v>
      </c>
      <c r="BP90" s="340">
        <f t="shared" si="74"/>
        <v>4.4138716996819936</v>
      </c>
      <c r="BR90" s="340">
        <f t="shared" ref="BR90:BX90" si="75">($C49*BR49-$C48*BR48)/($C48*BR48)*100</f>
        <v>5.5391069521770486</v>
      </c>
      <c r="BS90" s="340">
        <f t="shared" si="75"/>
        <v>5.3152557138050787</v>
      </c>
      <c r="BT90" s="340">
        <f t="shared" si="75"/>
        <v>5.9951255364540188</v>
      </c>
      <c r="BU90" s="340">
        <f t="shared" si="75"/>
        <v>5.5369555542169104</v>
      </c>
      <c r="BV90" s="340">
        <f t="shared" si="75"/>
        <v>7.7318897776107303</v>
      </c>
      <c r="BW90" s="340">
        <f t="shared" si="75"/>
        <v>6.0466263431891445</v>
      </c>
      <c r="BX90" s="340">
        <f t="shared" si="75"/>
        <v>5.6097310040631134</v>
      </c>
      <c r="BZ90" s="340">
        <f t="shared" ref="BZ90:CF90" si="76">($C49*BZ49-$C48*BZ48)/($C48*BZ48)*100</f>
        <v>4.2238422456319338</v>
      </c>
      <c r="CA90" s="340">
        <f t="shared" si="76"/>
        <v>4.0027807185039466</v>
      </c>
      <c r="CB90" s="340">
        <f t="shared" si="76"/>
        <v>4.6741777692240989</v>
      </c>
      <c r="CC90" s="340">
        <f t="shared" si="76"/>
        <v>4.2217176591342369</v>
      </c>
      <c r="CD90" s="340">
        <f t="shared" si="76"/>
        <v>6.3892978561336049</v>
      </c>
      <c r="CE90" s="340">
        <f t="shared" si="76"/>
        <v>4.7250367551648615</v>
      </c>
      <c r="CF90" s="340">
        <f t="shared" si="76"/>
        <v>4.2935861562550919</v>
      </c>
      <c r="CH90" s="340">
        <f t="shared" ref="CH90:CN90" si="77">($C49*CH49-$C48*CH48)/($C48*CH48)*100</f>
        <v>4.6888035740364344</v>
      </c>
      <c r="CI90" s="340">
        <f t="shared" si="77"/>
        <v>4.4667558516281893</v>
      </c>
      <c r="CJ90" s="340">
        <f t="shared" si="77"/>
        <v>5.1411481254936531</v>
      </c>
      <c r="CK90" s="340">
        <f t="shared" si="77"/>
        <v>4.6866695093757915</v>
      </c>
      <c r="CL90" s="340">
        <f t="shared" si="77"/>
        <v>6.863919671961753</v>
      </c>
      <c r="CM90" s="340">
        <f t="shared" si="77"/>
        <v>5.192234002529176</v>
      </c>
      <c r="CN90" s="340">
        <f t="shared" si="77"/>
        <v>4.758858624804021</v>
      </c>
    </row>
    <row r="91" spans="2:92" s="204" customFormat="1" ht="18.75">
      <c r="B91" s="8">
        <f t="shared" si="67"/>
        <v>2022</v>
      </c>
      <c r="C91" s="302"/>
      <c r="D91" s="313"/>
      <c r="E91" s="225"/>
      <c r="F91" s="340">
        <f t="shared" si="16"/>
        <v>3.2963248278698307</v>
      </c>
      <c r="G91" s="340">
        <f t="shared" si="16"/>
        <v>3.0760437356553672</v>
      </c>
      <c r="H91" s="340">
        <f t="shared" si="16"/>
        <v>3.7421921613507401</v>
      </c>
      <c r="I91" s="340">
        <f t="shared" si="16"/>
        <v>3.294212189334901</v>
      </c>
      <c r="J91" s="340">
        <f t="shared" si="16"/>
        <v>5.4057316652768046</v>
      </c>
      <c r="K91" s="340">
        <f t="shared" si="16"/>
        <v>3.7923055422134673</v>
      </c>
      <c r="L91" s="340">
        <f t="shared" si="16"/>
        <v>3.3656287319919627</v>
      </c>
      <c r="N91" s="340">
        <f t="shared" ref="N91:T91" si="78">($C50*N50-$C49*N49)/($C49*N49)*100</f>
        <v>4.6652834480178251</v>
      </c>
      <c r="O91" s="340">
        <f t="shared" si="78"/>
        <v>4.4420830292876969</v>
      </c>
      <c r="P91" s="340">
        <f t="shared" si="78"/>
        <v>5.1170597422543924</v>
      </c>
      <c r="Q91" s="340">
        <f t="shared" si="78"/>
        <v>4.6631428112483198</v>
      </c>
      <c r="R91" s="340">
        <f t="shared" si="78"/>
        <v>6.8026456911788946</v>
      </c>
      <c r="S91" s="340">
        <f t="shared" si="78"/>
        <v>5.1678372623769864</v>
      </c>
      <c r="T91" s="340">
        <f t="shared" si="78"/>
        <v>4.7355058182820633</v>
      </c>
      <c r="V91" s="340">
        <f t="shared" ref="V91:AB91" si="79">($C50*V50-$C49*V49)/($C49*V49)*100</f>
        <v>3.7828449773124855</v>
      </c>
      <c r="W91" s="340">
        <f t="shared" si="79"/>
        <v>3.5615263729688804</v>
      </c>
      <c r="X91" s="340">
        <f t="shared" si="79"/>
        <v>4.230812322019128</v>
      </c>
      <c r="Y91" s="340">
        <f t="shared" si="79"/>
        <v>3.7807223883633578</v>
      </c>
      <c r="Z91" s="340">
        <f t="shared" si="79"/>
        <v>5.9021870077815315</v>
      </c>
      <c r="AA91" s="340">
        <f t="shared" si="79"/>
        <v>4.2811617342178065</v>
      </c>
      <c r="AB91" s="340">
        <f t="shared" si="79"/>
        <v>3.8524752991057891</v>
      </c>
      <c r="AD91" s="340">
        <f t="shared" ref="AD91:AJ91" si="80">($C50*AD50-$C49*AD49)/($C49*AD49)*100</f>
        <v>3.7867536878823604</v>
      </c>
      <c r="AE91" s="340">
        <f t="shared" si="80"/>
        <v>3.5654267481499136</v>
      </c>
      <c r="AF91" s="340">
        <f t="shared" si="80"/>
        <v>4.2347379041123974</v>
      </c>
      <c r="AG91" s="340">
        <f t="shared" si="80"/>
        <v>3.7846310189914902</v>
      </c>
      <c r="AH91" s="340">
        <f t="shared" si="80"/>
        <v>5.9061755378495269</v>
      </c>
      <c r="AI91" s="340">
        <f t="shared" si="80"/>
        <v>4.2850892125905569</v>
      </c>
      <c r="AJ91" s="340">
        <f t="shared" si="80"/>
        <v>3.8563866321203957</v>
      </c>
      <c r="AL91" s="340">
        <f t="shared" ref="AL91:AR91" si="81">($C50*AL50-$C49*AL49)/($C49*AL49)*100</f>
        <v>4.1708193520591497</v>
      </c>
      <c r="AM91" s="340">
        <f t="shared" si="81"/>
        <v>3.9486733860532168</v>
      </c>
      <c r="AN91" s="340">
        <f t="shared" si="81"/>
        <v>4.6204613458902015</v>
      </c>
      <c r="AO91" s="340">
        <f t="shared" si="81"/>
        <v>4.1686888281751111</v>
      </c>
      <c r="AP91" s="340">
        <f t="shared" si="81"/>
        <v>6.2980841793962963</v>
      </c>
      <c r="AQ91" s="340">
        <f t="shared" si="81"/>
        <v>4.6709989807351251</v>
      </c>
      <c r="AR91" s="340">
        <f t="shared" si="81"/>
        <v>4.2407099748739077</v>
      </c>
      <c r="AT91" s="340">
        <f t="shared" ref="AT91:AZ91" si="82">($C50*AT50-$C49*AT49)/($C49*AT49)*100</f>
        <v>4.2797535878028832</v>
      </c>
      <c r="AU91" s="340">
        <f t="shared" si="82"/>
        <v>4.0573753177680523</v>
      </c>
      <c r="AV91" s="340">
        <f t="shared" si="82"/>
        <v>4.729865784395713</v>
      </c>
      <c r="AW91" s="340">
        <f t="shared" si="82"/>
        <v>4.2776208359725452</v>
      </c>
      <c r="AX91" s="340">
        <f t="shared" si="82"/>
        <v>6.4092429533517095</v>
      </c>
      <c r="AY91" s="340">
        <f t="shared" si="82"/>
        <v>4.7804562678086224</v>
      </c>
      <c r="AZ91" s="340">
        <f t="shared" si="82"/>
        <v>4.3497172971271914</v>
      </c>
      <c r="BB91" s="340">
        <f t="shared" ref="BB91:BH91" si="83">($C50*BB50-$C49*BB49)/($C49*BB49)*100</f>
        <v>4.6932459756759046</v>
      </c>
      <c r="BC91" s="340">
        <f t="shared" si="83"/>
        <v>4.4699859264008897</v>
      </c>
      <c r="BD91" s="340">
        <f t="shared" si="83"/>
        <v>5.1451429671170255</v>
      </c>
      <c r="BE91" s="340">
        <f t="shared" si="83"/>
        <v>4.6911047670107786</v>
      </c>
      <c r="BF91" s="340">
        <f t="shared" si="83"/>
        <v>6.8311792396078665</v>
      </c>
      <c r="BG91" s="340">
        <f t="shared" si="83"/>
        <v>5.1959340530348941</v>
      </c>
      <c r="BH91" s="340">
        <f t="shared" si="83"/>
        <v>4.7634871066495874</v>
      </c>
      <c r="BJ91" s="340">
        <f t="shared" ref="BJ91:BP91" si="84">($C50*BJ50-$C49*BJ49)/($C49*BJ49)*100</f>
        <v>4.4854660950908265</v>
      </c>
      <c r="BK91" s="340">
        <f t="shared" si="84"/>
        <v>4.262649139789497</v>
      </c>
      <c r="BL91" s="340">
        <f t="shared" si="84"/>
        <v>4.9364662273120183</v>
      </c>
      <c r="BM91" s="340">
        <f t="shared" si="84"/>
        <v>4.4833291359843059</v>
      </c>
      <c r="BN91" s="340">
        <f t="shared" si="84"/>
        <v>6.6191563009903369</v>
      </c>
      <c r="BO91" s="340">
        <f t="shared" si="84"/>
        <v>4.9871565104926185</v>
      </c>
      <c r="BP91" s="340">
        <f t="shared" si="84"/>
        <v>4.5555678217154441</v>
      </c>
      <c r="BR91" s="340">
        <f t="shared" ref="BR91:BX91" si="85">($C50*BR50-$C49*BR49)/($C49*BR49)*100</f>
        <v>5.6545400025802195</v>
      </c>
      <c r="BS91" s="340">
        <f t="shared" si="85"/>
        <v>5.4292299781629163</v>
      </c>
      <c r="BT91" s="340">
        <f t="shared" si="85"/>
        <v>6.110586314969388</v>
      </c>
      <c r="BU91" s="340">
        <f t="shared" si="85"/>
        <v>5.6523791333239943</v>
      </c>
      <c r="BV91" s="340">
        <f t="shared" si="85"/>
        <v>7.8121037828590687</v>
      </c>
      <c r="BW91" s="340">
        <f t="shared" si="85"/>
        <v>6.1618437649498121</v>
      </c>
      <c r="BX91" s="340">
        <f t="shared" si="85"/>
        <v>5.7254260880494634</v>
      </c>
      <c r="BZ91" s="340">
        <f t="shared" ref="BZ91:CF91" si="86">($C50*BZ50-$C49*BZ49)/($C49*BZ49)*100</f>
        <v>4.4890670645442805</v>
      </c>
      <c r="CA91" s="340">
        <f t="shared" si="86"/>
        <v>4.2662424301170319</v>
      </c>
      <c r="CB91" s="340">
        <f t="shared" si="86"/>
        <v>4.9400827399578038</v>
      </c>
      <c r="CC91" s="340">
        <f t="shared" si="86"/>
        <v>4.486930031789929</v>
      </c>
      <c r="CD91" s="340">
        <f t="shared" si="86"/>
        <v>6.6228308055826064</v>
      </c>
      <c r="CE91" s="340">
        <f t="shared" si="86"/>
        <v>4.9907747701197973</v>
      </c>
      <c r="CF91" s="340">
        <f t="shared" si="86"/>
        <v>4.5591712071429331</v>
      </c>
      <c r="CH91" s="340">
        <f t="shared" ref="CH91:CN91" si="87">($C50*CH50-$C49*CH49)/($C49*CH49)*100</f>
        <v>4.6513178092563736</v>
      </c>
      <c r="CI91" s="340">
        <f t="shared" si="87"/>
        <v>4.4281471724779493</v>
      </c>
      <c r="CJ91" s="340">
        <f t="shared" si="87"/>
        <v>5.1030338223345781</v>
      </c>
      <c r="CK91" s="340">
        <f t="shared" si="87"/>
        <v>4.6491774581151013</v>
      </c>
      <c r="CL91" s="340">
        <f t="shared" si="87"/>
        <v>6.788394861110369</v>
      </c>
      <c r="CM91" s="340">
        <f t="shared" si="87"/>
        <v>5.1538045671398915</v>
      </c>
      <c r="CN91" s="340">
        <f t="shared" si="87"/>
        <v>4.7215308096491171</v>
      </c>
    </row>
    <row r="92" spans="2:92" s="204" customFormat="1" ht="18.75">
      <c r="B92" s="8">
        <f t="shared" si="67"/>
        <v>2023</v>
      </c>
      <c r="C92" s="302"/>
      <c r="D92" s="313"/>
      <c r="E92" s="225"/>
      <c r="F92" s="340">
        <f t="shared" si="16"/>
        <v>3.4278806680386165</v>
      </c>
      <c r="G92" s="340">
        <f t="shared" si="16"/>
        <v>3.2061204801009118</v>
      </c>
      <c r="H92" s="340">
        <f t="shared" si="16"/>
        <v>3.873859591696069</v>
      </c>
      <c r="I92" s="340">
        <f t="shared" si="16"/>
        <v>3.4257583360968598</v>
      </c>
      <c r="J92" s="340">
        <f t="shared" si="16"/>
        <v>5.5045159247228685</v>
      </c>
      <c r="K92" s="340">
        <f t="shared" si="16"/>
        <v>3.9237459836092876</v>
      </c>
      <c r="L92" s="340">
        <f t="shared" si="16"/>
        <v>3.4974544562588159</v>
      </c>
      <c r="N92" s="340">
        <f t="shared" ref="N92:T92" si="88">($C51*N51-$C50*N50)/($C50*N50)*100</f>
        <v>4.8111289314015835</v>
      </c>
      <c r="O92" s="340">
        <f t="shared" si="88"/>
        <v>4.5864029145900078</v>
      </c>
      <c r="P92" s="340">
        <f t="shared" si="88"/>
        <v>5.2630723935147934</v>
      </c>
      <c r="Q92" s="340">
        <f t="shared" si="88"/>
        <v>4.8089782153147134</v>
      </c>
      <c r="R92" s="340">
        <f t="shared" si="88"/>
        <v>6.9155371840506543</v>
      </c>
      <c r="S92" s="340">
        <f t="shared" si="88"/>
        <v>5.3136259678601867</v>
      </c>
      <c r="T92" s="340">
        <f t="shared" si="88"/>
        <v>4.8816332020130808</v>
      </c>
      <c r="V92" s="340">
        <f t="shared" ref="V92:AB92" si="89">($C51*V51-$C50*V50)/($C50*V50)*100</f>
        <v>3.9187864788736677</v>
      </c>
      <c r="W92" s="340">
        <f t="shared" si="89"/>
        <v>3.6959737375609225</v>
      </c>
      <c r="X92" s="340">
        <f t="shared" si="89"/>
        <v>4.366882178430636</v>
      </c>
      <c r="Y92" s="340">
        <f t="shared" si="89"/>
        <v>3.9166540735834574</v>
      </c>
      <c r="Z92" s="340">
        <f t="shared" si="89"/>
        <v>6.0052781911664779</v>
      </c>
      <c r="AA92" s="340">
        <f t="shared" si="89"/>
        <v>4.4170053490490684</v>
      </c>
      <c r="AB92" s="340">
        <f t="shared" si="89"/>
        <v>3.9886904892418853</v>
      </c>
      <c r="AD92" s="340">
        <f t="shared" ref="AD92:AJ92" si="90">($C51*AD51-$C50*AD50)/($C50*AD50)*100</f>
        <v>3.9196266442774164</v>
      </c>
      <c r="AE92" s="340">
        <f t="shared" si="90"/>
        <v>3.6968121015622009</v>
      </c>
      <c r="AF92" s="340">
        <f t="shared" si="90"/>
        <v>4.3677259666104984</v>
      </c>
      <c r="AG92" s="340">
        <f t="shared" si="90"/>
        <v>3.9174942217470479</v>
      </c>
      <c r="AH92" s="340">
        <f t="shared" si="90"/>
        <v>6.0061352254945719</v>
      </c>
      <c r="AI92" s="340">
        <f t="shared" si="90"/>
        <v>4.4178495424661364</v>
      </c>
      <c r="AJ92" s="340">
        <f t="shared" si="90"/>
        <v>3.9895312198074397</v>
      </c>
      <c r="AL92" s="340">
        <f t="shared" ref="AL92:AR92" si="91">($C51*AL51-$C50*AL50)/($C50*AL50)*100</f>
        <v>4.38135647724918</v>
      </c>
      <c r="AM92" s="340">
        <f t="shared" si="91"/>
        <v>4.1575519375053656</v>
      </c>
      <c r="AN92" s="340">
        <f t="shared" si="91"/>
        <v>4.8314467692569911</v>
      </c>
      <c r="AO92" s="340">
        <f t="shared" si="91"/>
        <v>4.3792145800591387</v>
      </c>
      <c r="AP92" s="340">
        <f t="shared" si="91"/>
        <v>6.4771357158946881</v>
      </c>
      <c r="AQ92" s="340">
        <f t="shared" si="91"/>
        <v>4.8817930513621848</v>
      </c>
      <c r="AR92" s="340">
        <f t="shared" si="91"/>
        <v>4.4515716488526271</v>
      </c>
      <c r="AT92" s="340">
        <f t="shared" ref="AT92:AZ92" si="92">($C51*AT51-$C50*AT50)/($C50*AT50)*100</f>
        <v>4.541504284743934</v>
      </c>
      <c r="AU92" s="340">
        <f t="shared" si="92"/>
        <v>4.3173563713598906</v>
      </c>
      <c r="AV92" s="340">
        <f t="shared" si="92"/>
        <v>4.9922851308494449</v>
      </c>
      <c r="AW92" s="340">
        <f t="shared" si="92"/>
        <v>4.5393591013335222</v>
      </c>
      <c r="AX92" s="340">
        <f t="shared" si="92"/>
        <v>6.6404989869682964</v>
      </c>
      <c r="AY92" s="340">
        <f t="shared" si="92"/>
        <v>5.0427086570810609</v>
      </c>
      <c r="AZ92" s="340">
        <f t="shared" si="92"/>
        <v>4.6118271844528866</v>
      </c>
      <c r="BB92" s="340">
        <f t="shared" ref="BB92:BH92" si="93">($C51*BB51-$C50*BB50)/($C50*BB50)*100</f>
        <v>4.8796037243136103</v>
      </c>
      <c r="BC92" s="340">
        <f t="shared" si="93"/>
        <v>4.654730890388036</v>
      </c>
      <c r="BD92" s="340">
        <f t="shared" si="93"/>
        <v>5.3318424483450126</v>
      </c>
      <c r="BE92" s="340">
        <f t="shared" si="93"/>
        <v>4.8774516031294217</v>
      </c>
      <c r="BF92" s="340">
        <f t="shared" si="93"/>
        <v>6.98538682065315</v>
      </c>
      <c r="BG92" s="340">
        <f t="shared" si="93"/>
        <v>5.3824290501519982</v>
      </c>
      <c r="BH92" s="340">
        <f t="shared" si="93"/>
        <v>4.950154056496797</v>
      </c>
      <c r="BJ92" s="340">
        <f t="shared" ref="BJ92:BP92" si="94">($C51*BJ51-$C50*BJ50)/($C50*BJ50)*100</f>
        <v>4.6266491522285946</v>
      </c>
      <c r="BK92" s="340">
        <f t="shared" si="94"/>
        <v>4.4023186793480722</v>
      </c>
      <c r="BL92" s="340">
        <f t="shared" si="94"/>
        <v>5.0777971412757559</v>
      </c>
      <c r="BM92" s="340">
        <f t="shared" si="94"/>
        <v>4.6245022216522358</v>
      </c>
      <c r="BN92" s="340">
        <f t="shared" si="94"/>
        <v>6.7273534015557415</v>
      </c>
      <c r="BO92" s="340">
        <f t="shared" si="94"/>
        <v>5.1282617354496045</v>
      </c>
      <c r="BP92" s="340">
        <f t="shared" si="94"/>
        <v>4.6970293271223396</v>
      </c>
      <c r="BR92" s="340">
        <f t="shared" ref="BR92:BX92" si="95">($C51*BR51-$C50*BR50)/($C50*BR50)*100</f>
        <v>5.7698725028248266</v>
      </c>
      <c r="BS92" s="340">
        <f t="shared" si="95"/>
        <v>5.5430908395742797</v>
      </c>
      <c r="BT92" s="340">
        <f t="shared" si="95"/>
        <v>6.2259500477722316</v>
      </c>
      <c r="BU92" s="340">
        <f t="shared" si="95"/>
        <v>5.7677021133956092</v>
      </c>
      <c r="BV92" s="340">
        <f t="shared" si="95"/>
        <v>7.8935305040878854</v>
      </c>
      <c r="BW92" s="340">
        <f t="shared" si="95"/>
        <v>6.2769660531104972</v>
      </c>
      <c r="BX92" s="340">
        <f t="shared" si="95"/>
        <v>5.8410217003338261</v>
      </c>
      <c r="BZ92" s="340">
        <f t="shared" ref="BZ92:CF92" si="96">($C51*BZ51-$C50*BZ50)/($C50*BZ50)*100</f>
        <v>4.7502859832100803</v>
      </c>
      <c r="CA92" s="340">
        <f t="shared" si="96"/>
        <v>4.5256904200395995</v>
      </c>
      <c r="CB92" s="340">
        <f t="shared" si="96"/>
        <v>5.2019670917647609</v>
      </c>
      <c r="CC92" s="340">
        <f t="shared" si="96"/>
        <v>4.7481365156157151</v>
      </c>
      <c r="CD92" s="340">
        <f t="shared" si="96"/>
        <v>6.8534726251046951</v>
      </c>
      <c r="CE92" s="340">
        <f t="shared" si="96"/>
        <v>5.2524913197178602</v>
      </c>
      <c r="CF92" s="340">
        <f t="shared" si="96"/>
        <v>4.8207493260334093</v>
      </c>
      <c r="CH92" s="340">
        <f t="shared" ref="CH92:CN92" si="97">($C51*CH51-$C50*CH50)/($C50*CH50)*100</f>
        <v>4.8630023760748786</v>
      </c>
      <c r="CI92" s="340">
        <f t="shared" si="97"/>
        <v>4.6381651371753572</v>
      </c>
      <c r="CJ92" s="340">
        <f t="shared" si="97"/>
        <v>5.3151695154294192</v>
      </c>
      <c r="CK92" s="340">
        <f t="shared" si="97"/>
        <v>4.8608505955490209</v>
      </c>
      <c r="CL92" s="340">
        <f t="shared" si="97"/>
        <v>6.9684521488962741</v>
      </c>
      <c r="CM92" s="340">
        <f t="shared" si="97"/>
        <v>5.3657481099045317</v>
      </c>
      <c r="CN92" s="340">
        <f t="shared" si="97"/>
        <v>4.9335415408757513</v>
      </c>
    </row>
    <row r="93" spans="2:92" s="204" customFormat="1" ht="18.75">
      <c r="B93" s="8">
        <f t="shared" si="67"/>
        <v>2024</v>
      </c>
      <c r="C93" s="302"/>
      <c r="D93" s="313"/>
      <c r="E93" s="225"/>
      <c r="F93" s="340">
        <f t="shared" si="16"/>
        <v>3.5005515198589641</v>
      </c>
      <c r="G93" s="340">
        <f t="shared" si="16"/>
        <v>3.2774258108060459</v>
      </c>
      <c r="H93" s="340">
        <f t="shared" si="16"/>
        <v>3.9463920557381531</v>
      </c>
      <c r="I93" s="340">
        <f t="shared" si="16"/>
        <v>3.4984206541415217</v>
      </c>
      <c r="J93" s="340">
        <f t="shared" si="16"/>
        <v>5.5444563016204551</v>
      </c>
      <c r="K93" s="340">
        <f t="shared" si="16"/>
        <v>3.9960250120704441</v>
      </c>
      <c r="L93" s="340">
        <f t="shared" si="16"/>
        <v>3.5703566704492364</v>
      </c>
      <c r="N93" s="340">
        <f t="shared" ref="N93:T93" si="98">($C52*N52-$C51*N51)/($C51*N51)*100</f>
        <v>4.9605848468931759</v>
      </c>
      <c r="O93" s="340">
        <f t="shared" si="98"/>
        <v>4.7343116089957</v>
      </c>
      <c r="P93" s="340">
        <f t="shared" si="98"/>
        <v>5.4127146443402223</v>
      </c>
      <c r="Q93" s="340">
        <f t="shared" si="98"/>
        <v>4.9584239220609065</v>
      </c>
      <c r="R93" s="340">
        <f t="shared" si="98"/>
        <v>7.0333220266934742</v>
      </c>
      <c r="S93" s="340">
        <f t="shared" si="98"/>
        <v>5.4630477493123397</v>
      </c>
      <c r="T93" s="340">
        <f t="shared" si="98"/>
        <v>5.0313747057266784</v>
      </c>
      <c r="V93" s="340">
        <f t="shared" ref="V93:AB93" si="99">($C52*V52-$C51*V51)/($C51*V51)*100</f>
        <v>4.0581703609897479</v>
      </c>
      <c r="W93" s="340">
        <f t="shared" si="99"/>
        <v>3.8338425414409771</v>
      </c>
      <c r="X93" s="340">
        <f t="shared" si="99"/>
        <v>4.5064129041944341</v>
      </c>
      <c r="Y93" s="340">
        <f t="shared" si="99"/>
        <v>4.0560280150351815</v>
      </c>
      <c r="Z93" s="340">
        <f t="shared" si="99"/>
        <v>6.1130868697328893</v>
      </c>
      <c r="AA93" s="340">
        <f t="shared" si="99"/>
        <v>4.5563132626921377</v>
      </c>
      <c r="AB93" s="340">
        <f t="shared" si="99"/>
        <v>4.1283515933168342</v>
      </c>
      <c r="AD93" s="340">
        <f t="shared" ref="AD93:AJ93" si="100">($C52*AD52-$C51*AD51)/($C51*AD51)*100</f>
        <v>4.0695075856401424</v>
      </c>
      <c r="AE93" s="340">
        <f t="shared" si="100"/>
        <v>3.8451553253879114</v>
      </c>
      <c r="AF93" s="340">
        <f t="shared" si="100"/>
        <v>4.5177989652446637</v>
      </c>
      <c r="AG93" s="340">
        <f t="shared" si="100"/>
        <v>4.0673650062752058</v>
      </c>
      <c r="AH93" s="340">
        <f t="shared" si="100"/>
        <v>6.1246479792547985</v>
      </c>
      <c r="AI93" s="340">
        <f t="shared" si="100"/>
        <v>4.5677047604281</v>
      </c>
      <c r="AJ93" s="340">
        <f t="shared" si="100"/>
        <v>4.1396964642711715</v>
      </c>
      <c r="AL93" s="340">
        <f t="shared" ref="AL93:AR93" si="101">($C52*AL52-$C51*AL51)/($C51*AL51)*100</f>
        <v>4.5912672495635709</v>
      </c>
      <c r="AM93" s="340">
        <f t="shared" si="101"/>
        <v>4.3657901837594979</v>
      </c>
      <c r="AN93" s="340">
        <f t="shared" si="101"/>
        <v>5.0418061689613216</v>
      </c>
      <c r="AO93" s="340">
        <f t="shared" si="101"/>
        <v>4.5891139282290059</v>
      </c>
      <c r="AP93" s="340">
        <f t="shared" si="101"/>
        <v>6.6567112314815065</v>
      </c>
      <c r="AQ93" s="340">
        <f t="shared" si="101"/>
        <v>5.0919621702957345</v>
      </c>
      <c r="AR93" s="340">
        <f t="shared" si="101"/>
        <v>4.6618080249852749</v>
      </c>
      <c r="AT93" s="340">
        <f t="shared" ref="AT93:AZ93" si="102">($C52*AT52-$C51*AT51)/($C51*AT51)*100</f>
        <v>4.8060893798651225</v>
      </c>
      <c r="AU93" s="340">
        <f t="shared" si="102"/>
        <v>4.58014920213129</v>
      </c>
      <c r="AV93" s="340">
        <f t="shared" si="102"/>
        <v>5.2575536703095622</v>
      </c>
      <c r="AW93" s="340">
        <f t="shared" si="102"/>
        <v>4.8039316357800939</v>
      </c>
      <c r="AX93" s="340">
        <f t="shared" si="102"/>
        <v>6.8757756191710415</v>
      </c>
      <c r="AY93" s="340">
        <f t="shared" si="102"/>
        <v>5.3078126880748373</v>
      </c>
      <c r="AZ93" s="340">
        <f t="shared" si="102"/>
        <v>4.8767750404196519</v>
      </c>
      <c r="BB93" s="340">
        <f t="shared" ref="BB93:BH93" si="103">($C52*BB52-$C51*BB51)/($C51*BB51)*100</f>
        <v>5.0773191706057244</v>
      </c>
      <c r="BC93" s="340">
        <f t="shared" si="103"/>
        <v>4.8507942777328363</v>
      </c>
      <c r="BD93" s="340">
        <f t="shared" si="103"/>
        <v>5.5299518145852273</v>
      </c>
      <c r="BE93" s="340">
        <f t="shared" si="103"/>
        <v>5.0751558424512906</v>
      </c>
      <c r="BF93" s="340">
        <f t="shared" si="103"/>
        <v>7.1523615926383508</v>
      </c>
      <c r="BG93" s="340">
        <f t="shared" si="103"/>
        <v>5.5803408986753995</v>
      </c>
      <c r="BH93" s="340">
        <f t="shared" si="103"/>
        <v>5.1481877600056594</v>
      </c>
      <c r="BJ93" s="340">
        <f t="shared" ref="BJ93:BP93" si="104">($C52*BJ52-$C51*BJ51)/($C51*BJ51)*100</f>
        <v>4.7803014369683501</v>
      </c>
      <c r="BK93" s="340">
        <f t="shared" si="104"/>
        <v>4.5544168526874902</v>
      </c>
      <c r="BL93" s="340">
        <f t="shared" si="104"/>
        <v>5.2316546428812121</v>
      </c>
      <c r="BM93" s="340">
        <f t="shared" si="104"/>
        <v>4.7781442238045724</v>
      </c>
      <c r="BN93" s="340">
        <f t="shared" si="104"/>
        <v>6.8494784219850668</v>
      </c>
      <c r="BO93" s="340">
        <f t="shared" si="104"/>
        <v>5.2819012942211421</v>
      </c>
      <c r="BP93" s="340">
        <f t="shared" si="104"/>
        <v>4.8509697050432194</v>
      </c>
      <c r="BR93" s="340">
        <f t="shared" ref="BR93:BX93" si="105">($C52*BR52-$C51*BR51)/($C51*BR51)*100</f>
        <v>5.8913532830446718</v>
      </c>
      <c r="BS93" s="340">
        <f t="shared" si="105"/>
        <v>5.6630735015662292</v>
      </c>
      <c r="BT93" s="340">
        <f t="shared" si="105"/>
        <v>6.3474924726375557</v>
      </c>
      <c r="BU93" s="340">
        <f t="shared" si="105"/>
        <v>5.8891731955845437</v>
      </c>
      <c r="BV93" s="340">
        <f t="shared" si="105"/>
        <v>7.9824710611067902</v>
      </c>
      <c r="BW93" s="340">
        <f t="shared" si="105"/>
        <v>6.3982719210201111</v>
      </c>
      <c r="BX93" s="340">
        <f t="shared" si="105"/>
        <v>5.9627708914881659</v>
      </c>
      <c r="BZ93" s="340">
        <f t="shared" ref="BZ93:CF93" si="106">($C52*BZ52-$C51*BZ51)/($C51*BZ51)*100</f>
        <v>5.0157719072387081</v>
      </c>
      <c r="CA93" s="340">
        <f t="shared" si="106"/>
        <v>4.7893796974923948</v>
      </c>
      <c r="CB93" s="340">
        <f t="shared" si="106"/>
        <v>5.4681394292987457</v>
      </c>
      <c r="CC93" s="340">
        <f t="shared" si="106"/>
        <v>5.0136098462171601</v>
      </c>
      <c r="CD93" s="340">
        <f t="shared" si="106"/>
        <v>7.0895989082513102</v>
      </c>
      <c r="CE93" s="340">
        <f t="shared" si="106"/>
        <v>5.5184989988347724</v>
      </c>
      <c r="CF93" s="340">
        <f t="shared" si="106"/>
        <v>5.0865989865604107</v>
      </c>
      <c r="CH93" s="340">
        <f t="shared" ref="CH93:CN93" si="107">($C52*CH52-$C51*CH51)/($C51*CH51)*100</f>
        <v>4.7449849506041417</v>
      </c>
      <c r="CI93" s="340">
        <f t="shared" si="107"/>
        <v>4.5191765013384666</v>
      </c>
      <c r="CJ93" s="340">
        <f t="shared" si="107"/>
        <v>5.1961860266880189</v>
      </c>
      <c r="CK93" s="340">
        <f t="shared" si="107"/>
        <v>4.7428284645349637</v>
      </c>
      <c r="CL93" s="340">
        <f t="shared" si="107"/>
        <v>6.8134645138748438</v>
      </c>
      <c r="CM93" s="340">
        <f t="shared" si="107"/>
        <v>5.2464157422570681</v>
      </c>
      <c r="CN93" s="340">
        <f t="shared" si="107"/>
        <v>4.8156293997465109</v>
      </c>
    </row>
    <row r="94" spans="2:92" s="204" customFormat="1" ht="18.75">
      <c r="B94" s="67">
        <f t="shared" si="67"/>
        <v>2025</v>
      </c>
      <c r="C94" s="302"/>
      <c r="D94" s="313"/>
      <c r="E94" s="225"/>
      <c r="F94" s="340">
        <f t="shared" si="16"/>
        <v>3.6340522661232133</v>
      </c>
      <c r="G94" s="340">
        <f t="shared" si="16"/>
        <v>3.4094170378790549</v>
      </c>
      <c r="H94" s="340">
        <f t="shared" si="16"/>
        <v>4.0800203596533295</v>
      </c>
      <c r="I94" s="340">
        <f t="shared" si="16"/>
        <v>3.6319115651041893</v>
      </c>
      <c r="J94" s="340">
        <f t="shared" si="16"/>
        <v>5.6475859021192845</v>
      </c>
      <c r="K94" s="340">
        <f t="shared" si="16"/>
        <v>4.1294309798268971</v>
      </c>
      <c r="L94" s="340">
        <f t="shared" si="16"/>
        <v>3.7041309041366723</v>
      </c>
      <c r="N94" s="340">
        <f t="shared" ref="N94:T94" si="108">($C53*N53-$C52*N52)/($C52*N52)*100</f>
        <v>5.1096067813479298</v>
      </c>
      <c r="O94" s="340">
        <f t="shared" si="108"/>
        <v>4.8817731688076114</v>
      </c>
      <c r="P94" s="340">
        <f t="shared" si="108"/>
        <v>5.5619246240161413</v>
      </c>
      <c r="Q94" s="340">
        <f t="shared" si="108"/>
        <v>5.1074356007617467</v>
      </c>
      <c r="R94" s="340">
        <f t="shared" si="108"/>
        <v>7.151809359484</v>
      </c>
      <c r="S94" s="340">
        <f t="shared" si="108"/>
        <v>5.6120387587402263</v>
      </c>
      <c r="T94" s="340">
        <f t="shared" si="108"/>
        <v>5.1806832077183982</v>
      </c>
      <c r="V94" s="340">
        <f t="shared" ref="V94:AB94" si="109">($C53*V53-$C52*V52)/($C52*V52)*100</f>
        <v>4.1969756605224573</v>
      </c>
      <c r="W94" s="340">
        <f t="shared" si="109"/>
        <v>3.9711202500851037</v>
      </c>
      <c r="X94" s="340">
        <f t="shared" si="109"/>
        <v>4.6453661805380344</v>
      </c>
      <c r="Y94" s="340">
        <f t="shared" si="109"/>
        <v>4.194823331562068</v>
      </c>
      <c r="Z94" s="340">
        <f t="shared" si="109"/>
        <v>6.221446485254563</v>
      </c>
      <c r="AA94" s="340">
        <f t="shared" si="109"/>
        <v>4.6950451912011912</v>
      </c>
      <c r="AB94" s="340">
        <f t="shared" si="109"/>
        <v>4.2674349543524555</v>
      </c>
      <c r="AD94" s="340">
        <f t="shared" ref="AD94:AJ94" si="110">($C53*AD53-$C52*AD52)/($C52*AD52)*100</f>
        <v>4.1916823171579471</v>
      </c>
      <c r="AE94" s="340">
        <f t="shared" si="110"/>
        <v>3.9658383804724058</v>
      </c>
      <c r="AF94" s="340">
        <f t="shared" si="110"/>
        <v>4.6400500583455502</v>
      </c>
      <c r="AG94" s="340">
        <f t="shared" si="110"/>
        <v>4.1895300975386975</v>
      </c>
      <c r="AH94" s="340">
        <f t="shared" si="110"/>
        <v>6.2160502961103123</v>
      </c>
      <c r="AI94" s="340">
        <f t="shared" si="110"/>
        <v>4.6897265452496493</v>
      </c>
      <c r="AJ94" s="340">
        <f t="shared" si="110"/>
        <v>4.2621380315631781</v>
      </c>
      <c r="AL94" s="340">
        <f t="shared" ref="AL94:AR94" si="111">($C53*AL53-$C52*AL52)/($C52*AL52)*100</f>
        <v>4.8012716096522219</v>
      </c>
      <c r="AM94" s="340">
        <f t="shared" si="111"/>
        <v>4.5741063386478835</v>
      </c>
      <c r="AN94" s="340">
        <f t="shared" si="111"/>
        <v>5.2522625945388155</v>
      </c>
      <c r="AO94" s="340">
        <f t="shared" si="111"/>
        <v>4.7991067981445754</v>
      </c>
      <c r="AP94" s="340">
        <f t="shared" si="111"/>
        <v>6.8374834615183389</v>
      </c>
      <c r="AQ94" s="340">
        <f t="shared" si="111"/>
        <v>5.3022297212889349</v>
      </c>
      <c r="AR94" s="340">
        <f t="shared" si="111"/>
        <v>4.8721395359359798</v>
      </c>
      <c r="AT94" s="340">
        <f t="shared" ref="AT94:AZ94" si="112">($C53*AT53-$C52*AT52)/($C52*AT52)*100</f>
        <v>5.0681390529843631</v>
      </c>
      <c r="AU94" s="340">
        <f t="shared" si="112"/>
        <v>4.8403953251144305</v>
      </c>
      <c r="AV94" s="340">
        <f t="shared" si="112"/>
        <v>5.520278447706608</v>
      </c>
      <c r="AW94" s="340">
        <f t="shared" si="112"/>
        <v>5.0659687289700228</v>
      </c>
      <c r="AX94" s="340">
        <f t="shared" si="112"/>
        <v>7.1095359435685008</v>
      </c>
      <c r="AY94" s="340">
        <f t="shared" si="112"/>
        <v>5.5703728114564539</v>
      </c>
      <c r="AZ94" s="340">
        <f t="shared" si="112"/>
        <v>5.1391874383600022</v>
      </c>
      <c r="BB94" s="340">
        <f t="shared" ref="BB94:BH94" si="113">($C53*BB53-$C52*BB52)/($C52*BB52)*100</f>
        <v>5.2749010702858374</v>
      </c>
      <c r="BC94" s="340">
        <f t="shared" si="113"/>
        <v>5.0467091689446129</v>
      </c>
      <c r="BD94" s="340">
        <f t="shared" si="113"/>
        <v>5.7279302233515557</v>
      </c>
      <c r="BE94" s="340">
        <f t="shared" si="113"/>
        <v>5.2727264753233625</v>
      </c>
      <c r="BF94" s="340">
        <f t="shared" si="113"/>
        <v>7.3203151952382113</v>
      </c>
      <c r="BG94" s="340">
        <f t="shared" si="113"/>
        <v>5.7781231670495874</v>
      </c>
      <c r="BH94" s="340">
        <f t="shared" si="113"/>
        <v>5.346089270714999</v>
      </c>
      <c r="BJ94" s="340">
        <f t="shared" ref="BJ94:BP94" si="114">($C53*BJ53-$C52*BJ52)/($C52*BJ52)*100</f>
        <v>4.933665984498286</v>
      </c>
      <c r="BK94" s="340">
        <f t="shared" si="114"/>
        <v>4.7062137379298177</v>
      </c>
      <c r="BL94" s="340">
        <f t="shared" si="114"/>
        <v>5.385226701684779</v>
      </c>
      <c r="BM94" s="340">
        <f t="shared" si="114"/>
        <v>4.9314984382063711</v>
      </c>
      <c r="BN94" s="340">
        <f t="shared" si="114"/>
        <v>6.9724501619769006</v>
      </c>
      <c r="BO94" s="340">
        <f t="shared" si="114"/>
        <v>5.4352569513952416</v>
      </c>
      <c r="BP94" s="340">
        <f t="shared" si="114"/>
        <v>5.0046234375086875</v>
      </c>
      <c r="BR94" s="340">
        <f t="shared" ref="BR94:BX94" si="115">($C53*BR53-$C52*BR52)/($C52*BR52)*100</f>
        <v>6.0086486603445035</v>
      </c>
      <c r="BS94" s="340">
        <f t="shared" si="115"/>
        <v>5.7788663014870005</v>
      </c>
      <c r="BT94" s="340">
        <f t="shared" si="115"/>
        <v>6.4648353471234339</v>
      </c>
      <c r="BU94" s="340">
        <f t="shared" si="115"/>
        <v>6.0064589088366445</v>
      </c>
      <c r="BV94" s="340">
        <f t="shared" si="115"/>
        <v>8.0683189628814276</v>
      </c>
      <c r="BW94" s="340">
        <f t="shared" si="115"/>
        <v>6.5153781268327213</v>
      </c>
      <c r="BX94" s="340">
        <f t="shared" si="115"/>
        <v>6.0803330300407445</v>
      </c>
      <c r="BZ94" s="340">
        <f t="shared" ref="BZ94:CF94" si="116">($C53*BZ53-$C52*BZ52)/($C52*BZ52)*100</f>
        <v>5.2834495891979083</v>
      </c>
      <c r="CA94" s="340">
        <f t="shared" si="116"/>
        <v>5.0552391582473843</v>
      </c>
      <c r="CB94" s="340">
        <f t="shared" si="116"/>
        <v>5.7365155290783569</v>
      </c>
      <c r="CC94" s="340">
        <f t="shared" si="116"/>
        <v>5.2812748176542579</v>
      </c>
      <c r="CD94" s="340">
        <f t="shared" si="116"/>
        <v>7.329029805603712</v>
      </c>
      <c r="CE94" s="340">
        <f t="shared" si="116"/>
        <v>5.7867125485373094</v>
      </c>
      <c r="CF94" s="340">
        <f t="shared" si="116"/>
        <v>5.3546435702421409</v>
      </c>
      <c r="CH94" s="340">
        <f t="shared" ref="CH94:CN94" si="117">($C53*CH53-$C52*CH52)/($C52*CH52)*100</f>
        <v>4.7928300389912328</v>
      </c>
      <c r="CI94" s="340">
        <f t="shared" si="117"/>
        <v>4.5656830657771739</v>
      </c>
      <c r="CJ94" s="340">
        <f t="shared" si="117"/>
        <v>5.2437846972931759</v>
      </c>
      <c r="CK94" s="340">
        <f t="shared" si="117"/>
        <v>4.7906654018556125</v>
      </c>
      <c r="CL94" s="340">
        <f t="shared" si="117"/>
        <v>6.8288778773300391</v>
      </c>
      <c r="CM94" s="340">
        <f t="shared" si="117"/>
        <v>5.2937477992731461</v>
      </c>
      <c r="CN94" s="340">
        <f t="shared" si="117"/>
        <v>4.8636922569797072</v>
      </c>
    </row>
    <row r="95" spans="2:92" s="204" customFormat="1" ht="18.75">
      <c r="B95" s="8">
        <f t="shared" si="67"/>
        <v>2026</v>
      </c>
      <c r="C95" s="302"/>
      <c r="D95" s="313"/>
      <c r="E95" s="225"/>
      <c r="F95" s="340">
        <f t="shared" si="16"/>
        <v>3.7780080843780901</v>
      </c>
      <c r="G95" s="340">
        <f t="shared" si="16"/>
        <v>3.7780080843780866</v>
      </c>
      <c r="H95" s="340">
        <f t="shared" si="16"/>
        <v>3.7780080843780866</v>
      </c>
      <c r="I95" s="340">
        <f t="shared" si="16"/>
        <v>3.7780080843780781</v>
      </c>
      <c r="J95" s="340">
        <f t="shared" si="16"/>
        <v>3.7780080843780901</v>
      </c>
      <c r="K95" s="340">
        <f t="shared" si="16"/>
        <v>3.7780080843780905</v>
      </c>
      <c r="L95" s="340">
        <f t="shared" si="16"/>
        <v>3.7780080843780901</v>
      </c>
      <c r="N95" s="340">
        <f t="shared" ref="N95:T95" si="118">($C54*N54-$C53*N53)/($C53*N53)*100</f>
        <v>5.2308836902146281</v>
      </c>
      <c r="O95" s="340">
        <f t="shared" si="118"/>
        <v>5.2308836902146352</v>
      </c>
      <c r="P95" s="340">
        <f t="shared" si="118"/>
        <v>5.2308836902146352</v>
      </c>
      <c r="Q95" s="340">
        <f t="shared" si="118"/>
        <v>5.2308836902146352</v>
      </c>
      <c r="R95" s="340">
        <f t="shared" si="118"/>
        <v>5.2308836902146307</v>
      </c>
      <c r="S95" s="340">
        <f t="shared" si="118"/>
        <v>5.2308836902146227</v>
      </c>
      <c r="T95" s="340">
        <f t="shared" si="118"/>
        <v>5.2308836902146263</v>
      </c>
      <c r="V95" s="340">
        <f t="shared" ref="V95:AB95" si="119">($C54*V54-$C53*V53)/($C53*V53)*100</f>
        <v>4.3544704207306371</v>
      </c>
      <c r="W95" s="340">
        <f t="shared" si="119"/>
        <v>4.3544704207306202</v>
      </c>
      <c r="X95" s="340">
        <f t="shared" si="119"/>
        <v>4.3544704207306202</v>
      </c>
      <c r="Y95" s="340">
        <f t="shared" si="119"/>
        <v>4.3544704207306344</v>
      </c>
      <c r="Z95" s="340">
        <f t="shared" si="119"/>
        <v>4.3544704207306149</v>
      </c>
      <c r="AA95" s="340">
        <f t="shared" si="119"/>
        <v>4.3544704207306282</v>
      </c>
      <c r="AB95" s="340">
        <f t="shared" si="119"/>
        <v>4.3544704207306291</v>
      </c>
      <c r="AD95" s="340">
        <f t="shared" ref="AD95:AJ95" si="120">($C54*AD54-$C53*AD53)/($C53*AD53)*100</f>
        <v>4.3684284564272202</v>
      </c>
      <c r="AE95" s="340">
        <f t="shared" si="120"/>
        <v>4.368428456427206</v>
      </c>
      <c r="AF95" s="340">
        <f t="shared" si="120"/>
        <v>4.368428456427206</v>
      </c>
      <c r="AG95" s="340">
        <f t="shared" si="120"/>
        <v>4.3684284564272309</v>
      </c>
      <c r="AH95" s="340">
        <f t="shared" si="120"/>
        <v>4.3684284564272238</v>
      </c>
      <c r="AI95" s="340">
        <f t="shared" si="120"/>
        <v>4.3684284564272406</v>
      </c>
      <c r="AJ95" s="340">
        <f t="shared" si="120"/>
        <v>4.3684284564272291</v>
      </c>
      <c r="AL95" s="340">
        <f t="shared" ref="AL95:AR95" si="121">($C54*AL54-$C53*AL53)/($C53*AL53)*100</f>
        <v>4.9696992356804479</v>
      </c>
      <c r="AM95" s="340">
        <f t="shared" si="121"/>
        <v>4.9696992356804728</v>
      </c>
      <c r="AN95" s="340">
        <f t="shared" si="121"/>
        <v>4.9696992356804728</v>
      </c>
      <c r="AO95" s="340">
        <f t="shared" si="121"/>
        <v>4.9696992356804737</v>
      </c>
      <c r="AP95" s="340">
        <f t="shared" si="121"/>
        <v>4.9696992356804603</v>
      </c>
      <c r="AQ95" s="340">
        <f t="shared" si="121"/>
        <v>4.9696992356804719</v>
      </c>
      <c r="AR95" s="340">
        <f t="shared" si="121"/>
        <v>4.9696992356804532</v>
      </c>
      <c r="AT95" s="340">
        <f t="shared" ref="AT95:AZ95" si="122">($C54*AT54-$C53*AT53)/($C53*AT53)*100</f>
        <v>5.2423282835855458</v>
      </c>
      <c r="AU95" s="340">
        <f t="shared" si="122"/>
        <v>5.242328283585544</v>
      </c>
      <c r="AV95" s="340">
        <f t="shared" si="122"/>
        <v>5.242328283585544</v>
      </c>
      <c r="AW95" s="340">
        <f t="shared" si="122"/>
        <v>5.2423282835855511</v>
      </c>
      <c r="AX95" s="340">
        <f t="shared" si="122"/>
        <v>5.24232828358556</v>
      </c>
      <c r="AY95" s="340">
        <f t="shared" si="122"/>
        <v>5.2423282835855529</v>
      </c>
      <c r="AZ95" s="340">
        <f t="shared" si="122"/>
        <v>5.2423282835855556</v>
      </c>
      <c r="BB95" s="340">
        <f t="shared" ref="BB95:BH95" si="123">($C54*BB54-$C53*BB53)/($C53*BB53)*100</f>
        <v>5.4566312713202354</v>
      </c>
      <c r="BC95" s="340">
        <f t="shared" si="123"/>
        <v>5.4566312713202167</v>
      </c>
      <c r="BD95" s="340">
        <f t="shared" si="123"/>
        <v>5.4566312713202167</v>
      </c>
      <c r="BE95" s="340">
        <f t="shared" si="123"/>
        <v>5.4566312713202194</v>
      </c>
      <c r="BF95" s="340">
        <f t="shared" si="123"/>
        <v>5.4566312713202194</v>
      </c>
      <c r="BG95" s="340">
        <f t="shared" si="123"/>
        <v>5.4566312713202194</v>
      </c>
      <c r="BH95" s="340">
        <f t="shared" si="123"/>
        <v>5.4566312713202239</v>
      </c>
      <c r="BJ95" s="340">
        <f t="shared" ref="BJ95:BP95" si="124">($C54*BJ54-$C53*BJ53)/($C53*BJ53)*100</f>
        <v>5.0951058067515209</v>
      </c>
      <c r="BK95" s="340">
        <f t="shared" si="124"/>
        <v>5.095105806751536</v>
      </c>
      <c r="BL95" s="340">
        <f t="shared" si="124"/>
        <v>5.095105806751536</v>
      </c>
      <c r="BM95" s="340">
        <f t="shared" si="124"/>
        <v>5.0951058067515449</v>
      </c>
      <c r="BN95" s="340">
        <f t="shared" si="124"/>
        <v>5.0951058067515609</v>
      </c>
      <c r="BO95" s="340">
        <f t="shared" si="124"/>
        <v>5.095105806751536</v>
      </c>
      <c r="BP95" s="340">
        <f t="shared" si="124"/>
        <v>5.0951058067515476</v>
      </c>
      <c r="BR95" s="340">
        <f t="shared" ref="BR95:BX95" si="125">($C54*BR54-$C53*BR53)/($C53*BR53)*100</f>
        <v>6.1820636394328812</v>
      </c>
      <c r="BS95" s="340">
        <f t="shared" si="125"/>
        <v>6.1820636394328972</v>
      </c>
      <c r="BT95" s="340">
        <f t="shared" si="125"/>
        <v>6.1820636394328972</v>
      </c>
      <c r="BU95" s="340">
        <f t="shared" si="125"/>
        <v>6.1820636394329087</v>
      </c>
      <c r="BV95" s="340">
        <f t="shared" si="125"/>
        <v>6.1820636394328981</v>
      </c>
      <c r="BW95" s="340">
        <f t="shared" si="125"/>
        <v>6.182063639432906</v>
      </c>
      <c r="BX95" s="340">
        <f t="shared" si="125"/>
        <v>6.1820636394328892</v>
      </c>
      <c r="BZ95" s="340">
        <f t="shared" ref="BZ95:CF95" si="126">($C54*BZ54-$C53*BZ53)/($C53*BZ53)*100</f>
        <v>5.4591692626900139</v>
      </c>
      <c r="CA95" s="340">
        <f t="shared" si="126"/>
        <v>5.4591692626900405</v>
      </c>
      <c r="CB95" s="340">
        <f t="shared" si="126"/>
        <v>5.4591692626900405</v>
      </c>
      <c r="CC95" s="340">
        <f t="shared" si="126"/>
        <v>5.4591692626900468</v>
      </c>
      <c r="CD95" s="340">
        <f t="shared" si="126"/>
        <v>5.4591692626900352</v>
      </c>
      <c r="CE95" s="340">
        <f t="shared" si="126"/>
        <v>5.4591692626900254</v>
      </c>
      <c r="CF95" s="340">
        <f t="shared" si="126"/>
        <v>5.4591692626900192</v>
      </c>
      <c r="CH95" s="340">
        <f t="shared" ref="CH95:CN95" si="127">($C54*CH54-$C53*CH53)/($C53*CH53)*100</f>
        <v>4.8994454996805086</v>
      </c>
      <c r="CI95" s="340">
        <f t="shared" si="127"/>
        <v>4.8994454996805121</v>
      </c>
      <c r="CJ95" s="340">
        <f t="shared" si="127"/>
        <v>4.8994454996805121</v>
      </c>
      <c r="CK95" s="340">
        <f t="shared" si="127"/>
        <v>4.8994454996805006</v>
      </c>
      <c r="CL95" s="340">
        <f t="shared" si="127"/>
        <v>4.899445499680505</v>
      </c>
      <c r="CM95" s="340">
        <f t="shared" si="127"/>
        <v>4.8994454996805032</v>
      </c>
      <c r="CN95" s="340">
        <f t="shared" si="127"/>
        <v>4.8994454996804988</v>
      </c>
    </row>
    <row r="96" spans="2:92" s="204" customFormat="1" ht="18.75">
      <c r="B96" s="8">
        <f t="shared" si="67"/>
        <v>2027</v>
      </c>
      <c r="C96" s="302"/>
      <c r="D96" s="313"/>
      <c r="E96" s="225"/>
      <c r="F96" s="340">
        <f t="shared" si="16"/>
        <v>3.7486355776487228</v>
      </c>
      <c r="G96" s="340">
        <f t="shared" si="16"/>
        <v>3.7486355776487401</v>
      </c>
      <c r="H96" s="340">
        <f t="shared" si="16"/>
        <v>3.7486355776487401</v>
      </c>
      <c r="I96" s="340">
        <f t="shared" si="16"/>
        <v>3.7486355776487281</v>
      </c>
      <c r="J96" s="340">
        <f t="shared" si="16"/>
        <v>3.748635577648733</v>
      </c>
      <c r="K96" s="340">
        <f t="shared" si="16"/>
        <v>3.748635577648729</v>
      </c>
      <c r="L96" s="340">
        <f t="shared" si="16"/>
        <v>3.7486355776487312</v>
      </c>
      <c r="N96" s="340">
        <f t="shared" ref="N96:T96" si="128">($C55*N55-$C54*N54)/($C54*N54)*100</f>
        <v>5.3042356380694313</v>
      </c>
      <c r="O96" s="340">
        <f t="shared" si="128"/>
        <v>5.3042356380694553</v>
      </c>
      <c r="P96" s="340">
        <f t="shared" si="128"/>
        <v>5.3042356380694553</v>
      </c>
      <c r="Q96" s="340">
        <f t="shared" si="128"/>
        <v>5.30423563806945</v>
      </c>
      <c r="R96" s="340">
        <f t="shared" si="128"/>
        <v>5.30423563806945</v>
      </c>
      <c r="S96" s="340">
        <f t="shared" si="128"/>
        <v>5.30423563806945</v>
      </c>
      <c r="T96" s="340">
        <f t="shared" si="128"/>
        <v>5.3042356380694677</v>
      </c>
      <c r="V96" s="340">
        <f t="shared" ref="V96:AB96" si="129">($C55*V55-$C54*V54)/($C54*V54)*100</f>
        <v>4.3603836031032701</v>
      </c>
      <c r="W96" s="340">
        <f t="shared" si="129"/>
        <v>4.3603836031032834</v>
      </c>
      <c r="X96" s="340">
        <f t="shared" si="129"/>
        <v>4.3603836031032834</v>
      </c>
      <c r="Y96" s="340">
        <f t="shared" si="129"/>
        <v>4.3603836031032834</v>
      </c>
      <c r="Z96" s="340">
        <f t="shared" si="129"/>
        <v>4.3603836031032852</v>
      </c>
      <c r="AA96" s="340">
        <f t="shared" si="129"/>
        <v>4.3603836031032808</v>
      </c>
      <c r="AB96" s="340">
        <f t="shared" si="129"/>
        <v>4.3603836031032888</v>
      </c>
      <c r="AD96" s="340">
        <f t="shared" ref="AD96:AJ96" si="130">($C55*AD55-$C54*AD54)/($C54*AD54)*100</f>
        <v>4.3580855007363706</v>
      </c>
      <c r="AE96" s="340">
        <f t="shared" si="130"/>
        <v>4.3580855007363617</v>
      </c>
      <c r="AF96" s="340">
        <f t="shared" si="130"/>
        <v>4.3580855007363617</v>
      </c>
      <c r="AG96" s="340">
        <f t="shared" si="130"/>
        <v>4.3580855007363501</v>
      </c>
      <c r="AH96" s="340">
        <f t="shared" si="130"/>
        <v>4.358085500736343</v>
      </c>
      <c r="AI96" s="340">
        <f t="shared" si="130"/>
        <v>4.3580855007363448</v>
      </c>
      <c r="AJ96" s="340">
        <f t="shared" si="130"/>
        <v>4.3580855007363404</v>
      </c>
      <c r="AL96" s="340">
        <f t="shared" ref="AL96:AR96" si="131">($C55*AL55-$C54*AL54)/($C54*AL54)*100</f>
        <v>4.9628497221456156</v>
      </c>
      <c r="AM96" s="340">
        <f t="shared" si="131"/>
        <v>4.9628497221455996</v>
      </c>
      <c r="AN96" s="340">
        <f t="shared" si="131"/>
        <v>4.9628497221455996</v>
      </c>
      <c r="AO96" s="340">
        <f t="shared" si="131"/>
        <v>4.9628497221455898</v>
      </c>
      <c r="AP96" s="340">
        <f t="shared" si="131"/>
        <v>4.9628497221456183</v>
      </c>
      <c r="AQ96" s="340">
        <f t="shared" si="131"/>
        <v>4.9628497221456032</v>
      </c>
      <c r="AR96" s="340">
        <f t="shared" si="131"/>
        <v>4.9628497221455907</v>
      </c>
      <c r="AT96" s="340">
        <f t="shared" ref="AT96:AZ96" si="132">($C55*AT55-$C54*AT54)/($C54*AT54)*100</f>
        <v>5.239266700430818</v>
      </c>
      <c r="AU96" s="340">
        <f t="shared" si="132"/>
        <v>5.2392667004307985</v>
      </c>
      <c r="AV96" s="340">
        <f t="shared" si="132"/>
        <v>5.2392667004307985</v>
      </c>
      <c r="AW96" s="340">
        <f t="shared" si="132"/>
        <v>5.2392667004307789</v>
      </c>
      <c r="AX96" s="340">
        <f t="shared" si="132"/>
        <v>5.2392667004307976</v>
      </c>
      <c r="AY96" s="340">
        <f t="shared" si="132"/>
        <v>5.2392667004307887</v>
      </c>
      <c r="AZ96" s="340">
        <f t="shared" si="132"/>
        <v>5.2392667004307922</v>
      </c>
      <c r="BB96" s="340">
        <f t="shared" ref="BB96:BH96" si="133">($C55*BB55-$C54*BB54)/($C54*BB54)*100</f>
        <v>5.4562582187496513</v>
      </c>
      <c r="BC96" s="340">
        <f t="shared" si="133"/>
        <v>5.4562582187496647</v>
      </c>
      <c r="BD96" s="340">
        <f t="shared" si="133"/>
        <v>5.4562582187496647</v>
      </c>
      <c r="BE96" s="340">
        <f t="shared" si="133"/>
        <v>5.4562582187496727</v>
      </c>
      <c r="BF96" s="340">
        <f t="shared" si="133"/>
        <v>5.4562582187496798</v>
      </c>
      <c r="BG96" s="340">
        <f t="shared" si="133"/>
        <v>5.4562582187496611</v>
      </c>
      <c r="BH96" s="340">
        <f t="shared" si="133"/>
        <v>5.4562582187496655</v>
      </c>
      <c r="BJ96" s="340">
        <f t="shared" ref="BJ96:BP96" si="134">($C55*BJ55-$C54*BJ54)/($C54*BJ54)*100</f>
        <v>5.0992436088297319</v>
      </c>
      <c r="BK96" s="340">
        <f t="shared" si="134"/>
        <v>5.0992436088296982</v>
      </c>
      <c r="BL96" s="340">
        <f t="shared" si="134"/>
        <v>5.0992436088296982</v>
      </c>
      <c r="BM96" s="340">
        <f t="shared" si="134"/>
        <v>5.0992436088297222</v>
      </c>
      <c r="BN96" s="340">
        <f t="shared" si="134"/>
        <v>5.0992436088296857</v>
      </c>
      <c r="BO96" s="340">
        <f t="shared" si="134"/>
        <v>5.0992436088297062</v>
      </c>
      <c r="BP96" s="340">
        <f t="shared" si="134"/>
        <v>5.0992436088297035</v>
      </c>
      <c r="BR96" s="340">
        <f t="shared" ref="BR96:BX96" si="135">($C55*BR55-$C54*BR54)/($C54*BR54)*100</f>
        <v>6.1795031877527915</v>
      </c>
      <c r="BS96" s="340">
        <f t="shared" si="135"/>
        <v>6.1795031877527924</v>
      </c>
      <c r="BT96" s="340">
        <f t="shared" si="135"/>
        <v>6.1795031877527924</v>
      </c>
      <c r="BU96" s="340">
        <f t="shared" si="135"/>
        <v>6.1795031877527924</v>
      </c>
      <c r="BV96" s="340">
        <f t="shared" si="135"/>
        <v>6.1795031877527755</v>
      </c>
      <c r="BW96" s="340">
        <f t="shared" si="135"/>
        <v>6.1795031877527746</v>
      </c>
      <c r="BX96" s="340">
        <f t="shared" si="135"/>
        <v>6.179503187752788</v>
      </c>
      <c r="BZ96" s="340">
        <f t="shared" ref="BZ96:CF96" si="136">($C55*BZ55-$C54*BZ54)/($C54*BZ54)*100</f>
        <v>5.4600045761970906</v>
      </c>
      <c r="CA96" s="340">
        <f t="shared" si="136"/>
        <v>5.4600045761970941</v>
      </c>
      <c r="CB96" s="340">
        <f t="shared" si="136"/>
        <v>5.4600045761970941</v>
      </c>
      <c r="CC96" s="340">
        <f t="shared" si="136"/>
        <v>5.4600045761970666</v>
      </c>
      <c r="CD96" s="340">
        <f t="shared" si="136"/>
        <v>5.4600045761970986</v>
      </c>
      <c r="CE96" s="340">
        <f t="shared" si="136"/>
        <v>5.4600045761970923</v>
      </c>
      <c r="CF96" s="340">
        <f t="shared" si="136"/>
        <v>5.4600045761970852</v>
      </c>
      <c r="CH96" s="340">
        <f t="shared" ref="CH96:CN96" si="137">($C55*CH55-$C54*CH54)/($C54*CH54)*100</f>
        <v>4.9954792792981237</v>
      </c>
      <c r="CI96" s="340">
        <f t="shared" si="137"/>
        <v>4.9954792792980953</v>
      </c>
      <c r="CJ96" s="340">
        <f t="shared" si="137"/>
        <v>4.9954792792980953</v>
      </c>
      <c r="CK96" s="340">
        <f t="shared" si="137"/>
        <v>4.9954792792981211</v>
      </c>
      <c r="CL96" s="340">
        <f t="shared" si="137"/>
        <v>4.9954792792981051</v>
      </c>
      <c r="CM96" s="340">
        <f t="shared" si="137"/>
        <v>4.9954792792981255</v>
      </c>
      <c r="CN96" s="340">
        <f t="shared" si="137"/>
        <v>4.9954792792981273</v>
      </c>
    </row>
    <row r="97" spans="2:92" s="204" customFormat="1" ht="18.75">
      <c r="B97" s="8">
        <f t="shared" si="67"/>
        <v>2028</v>
      </c>
      <c r="C97" s="302"/>
      <c r="D97" s="313"/>
      <c r="E97" s="225"/>
      <c r="F97" s="340">
        <f t="shared" si="16"/>
        <v>3.742086426379724</v>
      </c>
      <c r="G97" s="340">
        <f t="shared" si="16"/>
        <v>3.7420864263797045</v>
      </c>
      <c r="H97" s="340">
        <f t="shared" si="16"/>
        <v>3.7420864263797045</v>
      </c>
      <c r="I97" s="340">
        <f t="shared" si="16"/>
        <v>3.7420864263797289</v>
      </c>
      <c r="J97" s="340">
        <f t="shared" si="16"/>
        <v>3.7420864263797085</v>
      </c>
      <c r="K97" s="340">
        <f t="shared" si="16"/>
        <v>3.7420864263797293</v>
      </c>
      <c r="L97" s="340">
        <f t="shared" si="16"/>
        <v>3.7420864263797258</v>
      </c>
      <c r="N97" s="340">
        <f t="shared" ref="N97:T97" si="138">($C56*N56-$C55*N55)/($C55*N55)*100</f>
        <v>5.1919784456341818</v>
      </c>
      <c r="O97" s="340">
        <f t="shared" si="138"/>
        <v>5.1919784456341693</v>
      </c>
      <c r="P97" s="340">
        <f t="shared" si="138"/>
        <v>5.1919784456341693</v>
      </c>
      <c r="Q97" s="340">
        <f t="shared" si="138"/>
        <v>5.1919784456341853</v>
      </c>
      <c r="R97" s="340">
        <f t="shared" si="138"/>
        <v>5.1919784456341693</v>
      </c>
      <c r="S97" s="340">
        <f t="shared" si="138"/>
        <v>5.1919784456341782</v>
      </c>
      <c r="T97" s="340">
        <f t="shared" si="138"/>
        <v>5.1919784456341782</v>
      </c>
      <c r="V97" s="340">
        <f t="shared" ref="V97:AB97" si="139">($C56*V56-$C55*V55)/($C55*V55)*100</f>
        <v>4.3357486229944593</v>
      </c>
      <c r="W97" s="340">
        <f t="shared" si="139"/>
        <v>4.3357486229944495</v>
      </c>
      <c r="X97" s="340">
        <f t="shared" si="139"/>
        <v>4.3357486229944495</v>
      </c>
      <c r="Y97" s="340">
        <f t="shared" si="139"/>
        <v>4.3357486229944469</v>
      </c>
      <c r="Z97" s="340">
        <f t="shared" si="139"/>
        <v>4.3357486229944451</v>
      </c>
      <c r="AA97" s="340">
        <f t="shared" si="139"/>
        <v>4.3357486229944593</v>
      </c>
      <c r="AB97" s="340">
        <f t="shared" si="139"/>
        <v>4.3357486229944415</v>
      </c>
      <c r="AD97" s="340">
        <f t="shared" ref="AD97:AJ97" si="140">($C56*AD56-$C55*AD55)/($C55*AD55)*100</f>
        <v>4.3364561088571083</v>
      </c>
      <c r="AE97" s="340">
        <f t="shared" si="140"/>
        <v>4.3364561088571225</v>
      </c>
      <c r="AF97" s="340">
        <f t="shared" si="140"/>
        <v>4.3364561088571225</v>
      </c>
      <c r="AG97" s="340">
        <f t="shared" si="140"/>
        <v>4.3364561088571136</v>
      </c>
      <c r="AH97" s="340">
        <f t="shared" si="140"/>
        <v>4.3364561088571199</v>
      </c>
      <c r="AI97" s="340">
        <f t="shared" si="140"/>
        <v>4.3364561088571181</v>
      </c>
      <c r="AJ97" s="340">
        <f t="shared" si="140"/>
        <v>4.3364561088571225</v>
      </c>
      <c r="AL97" s="340">
        <f t="shared" ref="AL97:AR97" si="141">($C56*AL56-$C55*AL55)/($C55*AL55)*100</f>
        <v>4.9587603735959247</v>
      </c>
      <c r="AM97" s="340">
        <f t="shared" si="141"/>
        <v>4.9587603735959274</v>
      </c>
      <c r="AN97" s="340">
        <f t="shared" si="141"/>
        <v>4.9587603735959274</v>
      </c>
      <c r="AO97" s="340">
        <f t="shared" si="141"/>
        <v>4.9587603735959256</v>
      </c>
      <c r="AP97" s="340">
        <f t="shared" si="141"/>
        <v>4.9587603735959132</v>
      </c>
      <c r="AQ97" s="340">
        <f t="shared" si="141"/>
        <v>4.9587603735959132</v>
      </c>
      <c r="AR97" s="340">
        <f t="shared" si="141"/>
        <v>4.9587603735959433</v>
      </c>
      <c r="AT97" s="340">
        <f t="shared" ref="AT97:AZ97" si="142">($C56*AT56-$C55*AT55)/($C55*AT55)*100</f>
        <v>5.2383645959533158</v>
      </c>
      <c r="AU97" s="340">
        <f t="shared" si="142"/>
        <v>5.2383645959533327</v>
      </c>
      <c r="AV97" s="340">
        <f t="shared" si="142"/>
        <v>5.2383645959533327</v>
      </c>
      <c r="AW97" s="340">
        <f t="shared" si="142"/>
        <v>5.2383645959533398</v>
      </c>
      <c r="AX97" s="340">
        <f t="shared" si="142"/>
        <v>5.2383645959533363</v>
      </c>
      <c r="AY97" s="340">
        <f t="shared" si="142"/>
        <v>5.2383645959533336</v>
      </c>
      <c r="AZ97" s="340">
        <f t="shared" si="142"/>
        <v>5.2383645959533345</v>
      </c>
      <c r="BB97" s="340">
        <f t="shared" ref="BB97:BH97" si="143">($C56*BB56-$C55*BB55)/($C55*BB55)*100</f>
        <v>5.4587146882057489</v>
      </c>
      <c r="BC97" s="340">
        <f t="shared" si="143"/>
        <v>5.4587146882057551</v>
      </c>
      <c r="BD97" s="340">
        <f t="shared" si="143"/>
        <v>5.4587146882057551</v>
      </c>
      <c r="BE97" s="340">
        <f t="shared" si="143"/>
        <v>5.4587146882057613</v>
      </c>
      <c r="BF97" s="340">
        <f t="shared" si="143"/>
        <v>5.4587146882057409</v>
      </c>
      <c r="BG97" s="340">
        <f t="shared" si="143"/>
        <v>5.458714688205764</v>
      </c>
      <c r="BH97" s="340">
        <f t="shared" si="143"/>
        <v>5.458714688205748</v>
      </c>
      <c r="BJ97" s="340">
        <f t="shared" ref="BJ97:BP97" si="144">($C56*BJ56-$C55*BJ55)/($C55*BJ55)*100</f>
        <v>5.1060131203673809</v>
      </c>
      <c r="BK97" s="340">
        <f t="shared" si="144"/>
        <v>5.1060131203674022</v>
      </c>
      <c r="BL97" s="340">
        <f t="shared" si="144"/>
        <v>5.1060131203674022</v>
      </c>
      <c r="BM97" s="340">
        <f t="shared" si="144"/>
        <v>5.1060131203673871</v>
      </c>
      <c r="BN97" s="340">
        <f t="shared" si="144"/>
        <v>5.1060131203673942</v>
      </c>
      <c r="BO97" s="340">
        <f t="shared" si="144"/>
        <v>5.1060131203673915</v>
      </c>
      <c r="BP97" s="340">
        <f t="shared" si="144"/>
        <v>5.1060131203673844</v>
      </c>
      <c r="BR97" s="340">
        <f t="shared" ref="BR97:BX97" si="145">($C56*BR56-$C55*BR55)/($C55*BR55)*100</f>
        <v>6.177929678993892</v>
      </c>
      <c r="BS97" s="340">
        <f t="shared" si="145"/>
        <v>6.1779296789938867</v>
      </c>
      <c r="BT97" s="340">
        <f t="shared" si="145"/>
        <v>6.1779296789938867</v>
      </c>
      <c r="BU97" s="340">
        <f t="shared" si="145"/>
        <v>6.1779296789938885</v>
      </c>
      <c r="BV97" s="340">
        <f t="shared" si="145"/>
        <v>6.1779296789939036</v>
      </c>
      <c r="BW97" s="340">
        <f t="shared" si="145"/>
        <v>6.1779296789938813</v>
      </c>
      <c r="BX97" s="340">
        <f t="shared" si="145"/>
        <v>6.1779296789938858</v>
      </c>
      <c r="BZ97" s="340">
        <f t="shared" ref="BZ97:CF97" si="146">($C56*BZ56-$C55*BZ55)/($C55*BZ55)*100</f>
        <v>5.4636350950780814</v>
      </c>
      <c r="CA97" s="340">
        <f t="shared" si="146"/>
        <v>5.4636350950780761</v>
      </c>
      <c r="CB97" s="340">
        <f t="shared" si="146"/>
        <v>5.4636350950780761</v>
      </c>
      <c r="CC97" s="340">
        <f t="shared" si="146"/>
        <v>5.4636350950780876</v>
      </c>
      <c r="CD97" s="340">
        <f t="shared" si="146"/>
        <v>5.4636350950780717</v>
      </c>
      <c r="CE97" s="340">
        <f t="shared" si="146"/>
        <v>5.4636350950780761</v>
      </c>
      <c r="CF97" s="340">
        <f t="shared" si="146"/>
        <v>5.4636350950780797</v>
      </c>
      <c r="CH97" s="340">
        <f t="shared" ref="CH97:CN97" si="147">($C56*CH56-$C55*CH55)/($C55*CH55)*100</f>
        <v>5.011814353047491</v>
      </c>
      <c r="CI97" s="340">
        <f t="shared" si="147"/>
        <v>5.0118143530475034</v>
      </c>
      <c r="CJ97" s="340">
        <f t="shared" si="147"/>
        <v>5.0118143530475034</v>
      </c>
      <c r="CK97" s="340">
        <f t="shared" si="147"/>
        <v>5.0118143530475043</v>
      </c>
      <c r="CL97" s="340">
        <f t="shared" si="147"/>
        <v>5.0118143530475088</v>
      </c>
      <c r="CM97" s="340">
        <f t="shared" si="147"/>
        <v>5.0118143530474804</v>
      </c>
      <c r="CN97" s="340">
        <f t="shared" si="147"/>
        <v>5.0118143530474963</v>
      </c>
    </row>
    <row r="98" spans="2:92" s="204" customFormat="1" ht="18.75">
      <c r="B98" s="8">
        <f t="shared" si="67"/>
        <v>2029</v>
      </c>
      <c r="C98" s="302"/>
      <c r="D98" s="313"/>
      <c r="E98" s="225"/>
      <c r="F98" s="340">
        <f t="shared" si="16"/>
        <v>3.7342471577675957</v>
      </c>
      <c r="G98" s="340">
        <f t="shared" si="16"/>
        <v>3.7342471577675984</v>
      </c>
      <c r="H98" s="340">
        <f t="shared" si="16"/>
        <v>3.7342471577675984</v>
      </c>
      <c r="I98" s="340">
        <f t="shared" si="16"/>
        <v>3.7342471577676046</v>
      </c>
      <c r="J98" s="340">
        <f t="shared" si="16"/>
        <v>3.7342471577676033</v>
      </c>
      <c r="K98" s="340">
        <f t="shared" si="16"/>
        <v>3.734247157767606</v>
      </c>
      <c r="L98" s="340">
        <f t="shared" si="16"/>
        <v>3.7342471577675846</v>
      </c>
      <c r="N98" s="340">
        <f t="shared" ref="N98:T98" si="148">($C57*N57-$C56*N56)/($C56*N56)*100</f>
        <v>5.2671083964706398</v>
      </c>
      <c r="O98" s="340">
        <f t="shared" si="148"/>
        <v>5.2671083964706282</v>
      </c>
      <c r="P98" s="340">
        <f t="shared" si="148"/>
        <v>5.2671083964706282</v>
      </c>
      <c r="Q98" s="340">
        <f t="shared" si="148"/>
        <v>5.2671083964706185</v>
      </c>
      <c r="R98" s="340">
        <f t="shared" si="148"/>
        <v>5.2671083964706327</v>
      </c>
      <c r="S98" s="340">
        <f t="shared" si="148"/>
        <v>5.2671083964706282</v>
      </c>
      <c r="T98" s="340">
        <f t="shared" si="148"/>
        <v>5.2671083964706167</v>
      </c>
      <c r="V98" s="340">
        <f t="shared" ref="V98:AB98" si="149">($C57*V57-$C56*V56)/($C56*V56)*100</f>
        <v>4.3321568733891587</v>
      </c>
      <c r="W98" s="340">
        <f t="shared" si="149"/>
        <v>4.3321568733891667</v>
      </c>
      <c r="X98" s="340">
        <f t="shared" si="149"/>
        <v>4.3321568733891667</v>
      </c>
      <c r="Y98" s="340">
        <f t="shared" si="149"/>
        <v>4.3321568733891658</v>
      </c>
      <c r="Z98" s="340">
        <f t="shared" si="149"/>
        <v>4.3321568733891747</v>
      </c>
      <c r="AA98" s="340">
        <f t="shared" si="149"/>
        <v>4.3321568733891525</v>
      </c>
      <c r="AB98" s="340">
        <f t="shared" si="149"/>
        <v>4.3321568733891622</v>
      </c>
      <c r="AD98" s="340">
        <f t="shared" ref="AD98:AJ98" si="150">($C57*AD57-$C56*AD56)/($C56*AD56)*100</f>
        <v>4.3411956929106053</v>
      </c>
      <c r="AE98" s="340">
        <f t="shared" si="150"/>
        <v>4.3411956929106097</v>
      </c>
      <c r="AF98" s="340">
        <f t="shared" si="150"/>
        <v>4.3411956929106097</v>
      </c>
      <c r="AG98" s="340">
        <f t="shared" si="150"/>
        <v>4.3411956929106212</v>
      </c>
      <c r="AH98" s="340">
        <f t="shared" si="150"/>
        <v>4.3411956929106061</v>
      </c>
      <c r="AI98" s="340">
        <f t="shared" si="150"/>
        <v>4.3411956929106061</v>
      </c>
      <c r="AJ98" s="340">
        <f t="shared" si="150"/>
        <v>4.3411956929106124</v>
      </c>
      <c r="AL98" s="340">
        <f t="shared" ref="AL98:AR98" si="151">($C57*AL57-$C56*AL56)/($C56*AL56)*100</f>
        <v>4.9541969439458322</v>
      </c>
      <c r="AM98" s="340">
        <f t="shared" si="151"/>
        <v>4.9541969439458367</v>
      </c>
      <c r="AN98" s="340">
        <f t="shared" si="151"/>
        <v>4.9541969439458367</v>
      </c>
      <c r="AO98" s="340">
        <f t="shared" si="151"/>
        <v>4.9541969439458517</v>
      </c>
      <c r="AP98" s="340">
        <f t="shared" si="151"/>
        <v>4.9541969439458491</v>
      </c>
      <c r="AQ98" s="340">
        <f t="shared" si="151"/>
        <v>4.9541969439458562</v>
      </c>
      <c r="AR98" s="340">
        <f t="shared" si="151"/>
        <v>4.9541969439458358</v>
      </c>
      <c r="AT98" s="340">
        <f t="shared" ref="AT98:AZ98" si="152">($C57*AT57-$C56*AT56)/($C56*AT56)*100</f>
        <v>5.2350695890032837</v>
      </c>
      <c r="AU98" s="340">
        <f t="shared" si="152"/>
        <v>5.2350695890032872</v>
      </c>
      <c r="AV98" s="340">
        <f t="shared" si="152"/>
        <v>5.2350695890032872</v>
      </c>
      <c r="AW98" s="340">
        <f t="shared" si="152"/>
        <v>5.235069589003281</v>
      </c>
      <c r="AX98" s="340">
        <f t="shared" si="152"/>
        <v>5.2350695890032926</v>
      </c>
      <c r="AY98" s="340">
        <f t="shared" si="152"/>
        <v>5.2350695890032855</v>
      </c>
      <c r="AZ98" s="340">
        <f t="shared" si="152"/>
        <v>5.235069589003289</v>
      </c>
      <c r="BB98" s="340">
        <f t="shared" ref="BB98:BH98" si="153">($C57*BB57-$C56*BB56)/($C56*BB56)*100</f>
        <v>5.4676772643904847</v>
      </c>
      <c r="BC98" s="340">
        <f t="shared" si="153"/>
        <v>5.467677264390459</v>
      </c>
      <c r="BD98" s="340">
        <f t="shared" si="153"/>
        <v>5.467677264390459</v>
      </c>
      <c r="BE98" s="340">
        <f t="shared" si="153"/>
        <v>5.467677264390475</v>
      </c>
      <c r="BF98" s="340">
        <f t="shared" si="153"/>
        <v>5.4676772643904625</v>
      </c>
      <c r="BG98" s="340">
        <f t="shared" si="153"/>
        <v>5.4676772643904687</v>
      </c>
      <c r="BH98" s="340">
        <f t="shared" si="153"/>
        <v>5.4676772643904812</v>
      </c>
      <c r="BJ98" s="340">
        <f t="shared" ref="BJ98:BP98" si="154">($C57*BJ57-$C56*BJ56)/($C56*BJ56)*100</f>
        <v>5.1038781605254204</v>
      </c>
      <c r="BK98" s="340">
        <f t="shared" si="154"/>
        <v>5.1038781605254231</v>
      </c>
      <c r="BL98" s="340">
        <f t="shared" si="154"/>
        <v>5.1038781605254231</v>
      </c>
      <c r="BM98" s="340">
        <f t="shared" si="154"/>
        <v>5.1038781605254231</v>
      </c>
      <c r="BN98" s="340">
        <f t="shared" si="154"/>
        <v>5.1038781605254453</v>
      </c>
      <c r="BO98" s="340">
        <f t="shared" si="154"/>
        <v>5.1038781605254195</v>
      </c>
      <c r="BP98" s="340">
        <f t="shared" si="154"/>
        <v>5.1038781605254346</v>
      </c>
      <c r="BR98" s="340">
        <f t="shared" ref="BR98:BX98" si="155">($C57*BR57-$C56*BR56)/($C56*BR56)*100</f>
        <v>6.1799108714589517</v>
      </c>
      <c r="BS98" s="340">
        <f t="shared" si="155"/>
        <v>6.1799108714589668</v>
      </c>
      <c r="BT98" s="340">
        <f t="shared" si="155"/>
        <v>6.1799108714589668</v>
      </c>
      <c r="BU98" s="340">
        <f t="shared" si="155"/>
        <v>6.1799108714589632</v>
      </c>
      <c r="BV98" s="340">
        <f t="shared" si="155"/>
        <v>6.1799108714589588</v>
      </c>
      <c r="BW98" s="340">
        <f t="shared" si="155"/>
        <v>6.1799108714589694</v>
      </c>
      <c r="BX98" s="340">
        <f t="shared" si="155"/>
        <v>6.179910871458957</v>
      </c>
      <c r="BZ98" s="340">
        <f t="shared" ref="BZ98:CF98" si="156">($C57*BZ57-$C56*BZ56)/($C56*BZ56)*100</f>
        <v>5.4649215768458141</v>
      </c>
      <c r="CA98" s="340">
        <f t="shared" si="156"/>
        <v>5.4649215768458124</v>
      </c>
      <c r="CB98" s="340">
        <f t="shared" si="156"/>
        <v>5.4649215768458124</v>
      </c>
      <c r="CC98" s="340">
        <f t="shared" si="156"/>
        <v>5.4649215768458212</v>
      </c>
      <c r="CD98" s="340">
        <f t="shared" si="156"/>
        <v>5.4649215768458097</v>
      </c>
      <c r="CE98" s="340">
        <f t="shared" si="156"/>
        <v>5.4649215768458239</v>
      </c>
      <c r="CF98" s="340">
        <f t="shared" si="156"/>
        <v>5.4649215768458141</v>
      </c>
      <c r="CH98" s="340">
        <f t="shared" ref="CH98:CN98" si="157">($C57*CH57-$C56*CH56)/($C56*CH56)*100</f>
        <v>4.8664180125692873</v>
      </c>
      <c r="CI98" s="340">
        <f t="shared" si="157"/>
        <v>4.86641801256929</v>
      </c>
      <c r="CJ98" s="340">
        <f t="shared" si="157"/>
        <v>4.86641801256929</v>
      </c>
      <c r="CK98" s="340">
        <f t="shared" si="157"/>
        <v>4.8664180125692766</v>
      </c>
      <c r="CL98" s="340">
        <f t="shared" si="157"/>
        <v>4.8664180125692988</v>
      </c>
      <c r="CM98" s="340">
        <f t="shared" si="157"/>
        <v>4.8664180125693139</v>
      </c>
      <c r="CN98" s="340">
        <f t="shared" si="157"/>
        <v>4.8664180125692766</v>
      </c>
    </row>
    <row r="99" spans="2:92" s="204" customFormat="1" ht="18.75">
      <c r="B99" s="67">
        <f t="shared" si="67"/>
        <v>2030</v>
      </c>
      <c r="C99" s="302"/>
      <c r="D99" s="313"/>
      <c r="E99" s="225"/>
      <c r="F99" s="340">
        <f t="shared" si="16"/>
        <v>3.703927933227078</v>
      </c>
      <c r="G99" s="340">
        <f t="shared" si="16"/>
        <v>3.7039279332270763</v>
      </c>
      <c r="H99" s="340">
        <f t="shared" si="16"/>
        <v>3.7039279332270763</v>
      </c>
      <c r="I99" s="340">
        <f t="shared" si="16"/>
        <v>3.7039279332270594</v>
      </c>
      <c r="J99" s="340">
        <f t="shared" si="16"/>
        <v>3.7039279332270714</v>
      </c>
      <c r="K99" s="340">
        <f t="shared" si="16"/>
        <v>3.7039279332270594</v>
      </c>
      <c r="L99" s="340">
        <f t="shared" si="16"/>
        <v>3.7039279332270652</v>
      </c>
      <c r="N99" s="340">
        <f t="shared" ref="N99:T99" si="158">($C58*N58-$C57*N57)/($C57*N57)*100</f>
        <v>5.2179839061443172</v>
      </c>
      <c r="O99" s="340">
        <f t="shared" si="158"/>
        <v>5.2179839061443332</v>
      </c>
      <c r="P99" s="340">
        <f t="shared" si="158"/>
        <v>5.2179839061443332</v>
      </c>
      <c r="Q99" s="340">
        <f t="shared" si="158"/>
        <v>5.2179839061443438</v>
      </c>
      <c r="R99" s="340">
        <f t="shared" si="158"/>
        <v>5.2179839061443394</v>
      </c>
      <c r="S99" s="340">
        <f t="shared" si="158"/>
        <v>5.2179839061443234</v>
      </c>
      <c r="T99" s="340">
        <f t="shared" si="158"/>
        <v>5.2179839061443456</v>
      </c>
      <c r="V99" s="340">
        <f t="shared" ref="V99:AB99" si="159">($C58*V58-$C57*V57)/($C57*V57)*100</f>
        <v>4.3171350509066189</v>
      </c>
      <c r="W99" s="340">
        <f t="shared" si="159"/>
        <v>4.3171350509066251</v>
      </c>
      <c r="X99" s="340">
        <f t="shared" si="159"/>
        <v>4.3171350509066251</v>
      </c>
      <c r="Y99" s="340">
        <f t="shared" si="159"/>
        <v>4.317135050906626</v>
      </c>
      <c r="Z99" s="340">
        <f t="shared" si="159"/>
        <v>4.3171350509066215</v>
      </c>
      <c r="AA99" s="340">
        <f t="shared" si="159"/>
        <v>4.3171350509066331</v>
      </c>
      <c r="AB99" s="340">
        <f t="shared" si="159"/>
        <v>4.3171350509066277</v>
      </c>
      <c r="AD99" s="340">
        <f t="shared" ref="AD99:AJ99" si="160">($C58*AD58-$C57*AD57)/($C57*AD57)*100</f>
        <v>4.3182144306999399</v>
      </c>
      <c r="AE99" s="340">
        <f t="shared" si="160"/>
        <v>4.3182144306999222</v>
      </c>
      <c r="AF99" s="340">
        <f t="shared" si="160"/>
        <v>4.3182144306999222</v>
      </c>
      <c r="AG99" s="340">
        <f t="shared" si="160"/>
        <v>4.318214430699939</v>
      </c>
      <c r="AH99" s="340">
        <f t="shared" si="160"/>
        <v>4.3182144306999399</v>
      </c>
      <c r="AI99" s="340">
        <f t="shared" si="160"/>
        <v>4.3182144306999515</v>
      </c>
      <c r="AJ99" s="340">
        <f t="shared" si="160"/>
        <v>4.3182144306999319</v>
      </c>
      <c r="AL99" s="340">
        <f t="shared" ref="AL99:AR99" si="161">($C58*AL58-$C57*AL57)/($C57*AL57)*100</f>
        <v>4.9530299370160025</v>
      </c>
      <c r="AM99" s="340">
        <f t="shared" si="161"/>
        <v>4.9530299370159883</v>
      </c>
      <c r="AN99" s="340">
        <f t="shared" si="161"/>
        <v>4.9530299370159883</v>
      </c>
      <c r="AO99" s="340">
        <f t="shared" si="161"/>
        <v>4.9530299370159865</v>
      </c>
      <c r="AP99" s="340">
        <f t="shared" si="161"/>
        <v>4.9530299370159794</v>
      </c>
      <c r="AQ99" s="340">
        <f t="shared" si="161"/>
        <v>4.9530299370159776</v>
      </c>
      <c r="AR99" s="340">
        <f t="shared" si="161"/>
        <v>4.9530299370159838</v>
      </c>
      <c r="AT99" s="340">
        <f t="shared" ref="AT99:AZ99" si="162">($C58*AT58-$C57*AT57)/($C57*AT57)*100</f>
        <v>5.2318667381678168</v>
      </c>
      <c r="AU99" s="340">
        <f t="shared" si="162"/>
        <v>5.2318667381678274</v>
      </c>
      <c r="AV99" s="340">
        <f t="shared" si="162"/>
        <v>5.2318667381678274</v>
      </c>
      <c r="AW99" s="340">
        <f t="shared" si="162"/>
        <v>5.231866738167839</v>
      </c>
      <c r="AX99" s="340">
        <f t="shared" si="162"/>
        <v>5.2318667381678221</v>
      </c>
      <c r="AY99" s="340">
        <f t="shared" si="162"/>
        <v>5.231866738167831</v>
      </c>
      <c r="AZ99" s="340">
        <f t="shared" si="162"/>
        <v>5.2318667381678328</v>
      </c>
      <c r="BB99" s="340">
        <f t="shared" ref="BB99:BH99" si="163">($C58*BB58-$C57*BB57)/($C57*BB57)*100</f>
        <v>5.4696215117587803</v>
      </c>
      <c r="BC99" s="340">
        <f t="shared" si="163"/>
        <v>5.4696215117588096</v>
      </c>
      <c r="BD99" s="340">
        <f t="shared" si="163"/>
        <v>5.4696215117588096</v>
      </c>
      <c r="BE99" s="340">
        <f t="shared" si="163"/>
        <v>5.4696215117587741</v>
      </c>
      <c r="BF99" s="340">
        <f t="shared" si="163"/>
        <v>5.4696215117587839</v>
      </c>
      <c r="BG99" s="340">
        <f t="shared" si="163"/>
        <v>5.4696215117587732</v>
      </c>
      <c r="BH99" s="340">
        <f t="shared" si="163"/>
        <v>5.4696215117587972</v>
      </c>
      <c r="BJ99" s="340">
        <f t="shared" ref="BJ99:BP99" si="164">($C58*BJ58-$C57*BJ57)/($C57*BJ57)*100</f>
        <v>5.1017514097578003</v>
      </c>
      <c r="BK99" s="340">
        <f t="shared" si="164"/>
        <v>5.1017514097578012</v>
      </c>
      <c r="BL99" s="340">
        <f t="shared" si="164"/>
        <v>5.1017514097578012</v>
      </c>
      <c r="BM99" s="340">
        <f t="shared" si="164"/>
        <v>5.1017514097578083</v>
      </c>
      <c r="BN99" s="340">
        <f t="shared" si="164"/>
        <v>5.1017514097577799</v>
      </c>
      <c r="BO99" s="340">
        <f t="shared" si="164"/>
        <v>5.1017514097578074</v>
      </c>
      <c r="BP99" s="340">
        <f t="shared" si="164"/>
        <v>5.1017514097577958</v>
      </c>
      <c r="BR99" s="340">
        <f t="shared" ref="BR99:BX99" si="165">($C58*BR58-$C57*BR57)/($C57*BR57)*100</f>
        <v>6.1800247733291487</v>
      </c>
      <c r="BS99" s="340">
        <f t="shared" si="165"/>
        <v>6.1800247733291371</v>
      </c>
      <c r="BT99" s="340">
        <f t="shared" si="165"/>
        <v>6.1800247733291371</v>
      </c>
      <c r="BU99" s="340">
        <f t="shared" si="165"/>
        <v>6.1800247733291531</v>
      </c>
      <c r="BV99" s="340">
        <f t="shared" si="165"/>
        <v>6.1800247733291416</v>
      </c>
      <c r="BW99" s="340">
        <f t="shared" si="165"/>
        <v>6.1800247733291567</v>
      </c>
      <c r="BX99" s="340">
        <f t="shared" si="165"/>
        <v>6.1800247733291647</v>
      </c>
      <c r="BZ99" s="340">
        <f t="shared" ref="BZ99:CF99" si="166">($C58*BZ58-$C57*BZ57)/($C57*BZ57)*100</f>
        <v>5.4643846485148764</v>
      </c>
      <c r="CA99" s="340">
        <f t="shared" si="166"/>
        <v>5.4643846485148826</v>
      </c>
      <c r="CB99" s="340">
        <f t="shared" si="166"/>
        <v>5.4643846485148826</v>
      </c>
      <c r="CC99" s="340">
        <f t="shared" si="166"/>
        <v>5.464384648514887</v>
      </c>
      <c r="CD99" s="340">
        <f t="shared" si="166"/>
        <v>5.4643846485148808</v>
      </c>
      <c r="CE99" s="340">
        <f t="shared" si="166"/>
        <v>5.4643846485148515</v>
      </c>
      <c r="CF99" s="340">
        <f t="shared" si="166"/>
        <v>5.4643846485149039</v>
      </c>
      <c r="CH99" s="340">
        <f t="shared" ref="CH99:CN99" si="167">($C58*CH58-$C57*CH57)/($C57*CH57)*100</f>
        <v>4.9633090528382429</v>
      </c>
      <c r="CI99" s="340">
        <f t="shared" si="167"/>
        <v>4.9633090528382349</v>
      </c>
      <c r="CJ99" s="340">
        <f t="shared" si="167"/>
        <v>4.9633090528382349</v>
      </c>
      <c r="CK99" s="340">
        <f t="shared" si="167"/>
        <v>4.9633090528382349</v>
      </c>
      <c r="CL99" s="340">
        <f t="shared" si="167"/>
        <v>4.9633090528382011</v>
      </c>
      <c r="CM99" s="340">
        <f t="shared" si="167"/>
        <v>4.9633090528382153</v>
      </c>
      <c r="CN99" s="340">
        <f t="shared" si="167"/>
        <v>4.9633090528382295</v>
      </c>
    </row>
    <row r="100" spans="2:92" s="204" customFormat="1" ht="18.75">
      <c r="B100" s="8">
        <f t="shared" si="67"/>
        <v>2031</v>
      </c>
      <c r="C100" s="302"/>
      <c r="D100" s="313"/>
      <c r="E100" s="225"/>
      <c r="F100" s="340">
        <f t="shared" si="16"/>
        <v>3.5685033963488237</v>
      </c>
      <c r="G100" s="340">
        <f t="shared" si="16"/>
        <v>3.5685033963488473</v>
      </c>
      <c r="H100" s="340">
        <f t="shared" si="16"/>
        <v>3.5685033963488473</v>
      </c>
      <c r="I100" s="340">
        <f t="shared" si="16"/>
        <v>3.5685033963488468</v>
      </c>
      <c r="J100" s="340">
        <f t="shared" si="16"/>
        <v>3.5685033963488286</v>
      </c>
      <c r="K100" s="340">
        <f t="shared" si="16"/>
        <v>3.5685033963488393</v>
      </c>
      <c r="L100" s="340">
        <f t="shared" si="16"/>
        <v>3.5685033963488544</v>
      </c>
      <c r="N100" s="340">
        <f t="shared" ref="N100:T100" si="168">($C59*N59-$C58*N58)/($C58*N58)*100</f>
        <v>5.1034376712832783</v>
      </c>
      <c r="O100" s="340">
        <f t="shared" si="168"/>
        <v>5.1034376712832463</v>
      </c>
      <c r="P100" s="340">
        <f t="shared" si="168"/>
        <v>5.1034376712832463</v>
      </c>
      <c r="Q100" s="340">
        <f t="shared" si="168"/>
        <v>5.1034376712832463</v>
      </c>
      <c r="R100" s="340">
        <f t="shared" si="168"/>
        <v>5.1034376712832428</v>
      </c>
      <c r="S100" s="340">
        <f t="shared" si="168"/>
        <v>5.1034376712832659</v>
      </c>
      <c r="T100" s="340">
        <f t="shared" si="168"/>
        <v>5.103437671283233</v>
      </c>
      <c r="V100" s="340">
        <f t="shared" ref="V100:AB100" si="169">($C59*V59-$C58*V58)/($C58*V58)*100</f>
        <v>4.1863849241968092</v>
      </c>
      <c r="W100" s="340">
        <f t="shared" si="169"/>
        <v>4.1863849241968101</v>
      </c>
      <c r="X100" s="340">
        <f t="shared" si="169"/>
        <v>4.1863849241968101</v>
      </c>
      <c r="Y100" s="340">
        <f t="shared" si="169"/>
        <v>4.1863849241967825</v>
      </c>
      <c r="Z100" s="340">
        <f t="shared" si="169"/>
        <v>4.1863849241967985</v>
      </c>
      <c r="AA100" s="340">
        <f t="shared" si="169"/>
        <v>4.1863849241968127</v>
      </c>
      <c r="AB100" s="340">
        <f t="shared" si="169"/>
        <v>4.1863849241967914</v>
      </c>
      <c r="AD100" s="340">
        <f t="shared" ref="AD100:AJ100" si="170">($C59*AD59-$C58*AD58)/($C58*AD58)*100</f>
        <v>4.1958141251105152</v>
      </c>
      <c r="AE100" s="340">
        <f t="shared" si="170"/>
        <v>4.1958141251105259</v>
      </c>
      <c r="AF100" s="340">
        <f t="shared" si="170"/>
        <v>4.1958141251105259</v>
      </c>
      <c r="AG100" s="340">
        <f t="shared" si="170"/>
        <v>4.1958141251104983</v>
      </c>
      <c r="AH100" s="340">
        <f t="shared" si="170"/>
        <v>4.195814125110509</v>
      </c>
      <c r="AI100" s="340">
        <f t="shared" si="170"/>
        <v>4.1958141251105054</v>
      </c>
      <c r="AJ100" s="340">
        <f t="shared" si="170"/>
        <v>4.1958141251105205</v>
      </c>
      <c r="AL100" s="340">
        <f t="shared" ref="AL100:AR100" si="171">($C59*AL59-$C58*AL58)/($C58*AL58)*100</f>
        <v>4.8247417422788343</v>
      </c>
      <c r="AM100" s="340">
        <f t="shared" si="171"/>
        <v>4.8247417422788326</v>
      </c>
      <c r="AN100" s="340">
        <f t="shared" si="171"/>
        <v>4.8247417422788326</v>
      </c>
      <c r="AO100" s="340">
        <f t="shared" si="171"/>
        <v>4.8247417422788592</v>
      </c>
      <c r="AP100" s="340">
        <f t="shared" si="171"/>
        <v>4.824741742278853</v>
      </c>
      <c r="AQ100" s="340">
        <f t="shared" si="171"/>
        <v>4.8247417422788512</v>
      </c>
      <c r="AR100" s="340">
        <f t="shared" si="171"/>
        <v>4.8247417422788521</v>
      </c>
      <c r="AT100" s="340">
        <f t="shared" ref="AT100:AZ100" si="172">($C59*AT59-$C58*AT58)/($C58*AT58)*100</f>
        <v>5.1007185998207261</v>
      </c>
      <c r="AU100" s="340">
        <f t="shared" si="172"/>
        <v>5.1007185998207065</v>
      </c>
      <c r="AV100" s="340">
        <f t="shared" si="172"/>
        <v>5.1007185998207065</v>
      </c>
      <c r="AW100" s="340">
        <f t="shared" si="172"/>
        <v>5.1007185998207012</v>
      </c>
      <c r="AX100" s="340">
        <f t="shared" si="172"/>
        <v>5.1007185998206985</v>
      </c>
      <c r="AY100" s="340">
        <f t="shared" si="172"/>
        <v>5.1007185998207163</v>
      </c>
      <c r="AZ100" s="340">
        <f t="shared" si="172"/>
        <v>5.1007185998207083</v>
      </c>
      <c r="BB100" s="340">
        <f t="shared" ref="BB100:BH100" si="173">($C59*BB59-$C58*BB58)/($C58*BB58)*100</f>
        <v>5.3439328990345381</v>
      </c>
      <c r="BC100" s="340">
        <f t="shared" si="173"/>
        <v>5.3439328990345158</v>
      </c>
      <c r="BD100" s="340">
        <f t="shared" si="173"/>
        <v>5.3439328990345158</v>
      </c>
      <c r="BE100" s="340">
        <f t="shared" si="173"/>
        <v>5.3439328990345443</v>
      </c>
      <c r="BF100" s="340">
        <f t="shared" si="173"/>
        <v>5.3439328990345381</v>
      </c>
      <c r="BG100" s="340">
        <f t="shared" si="173"/>
        <v>5.3439328990345434</v>
      </c>
      <c r="BH100" s="340">
        <f t="shared" si="173"/>
        <v>5.3439328990345096</v>
      </c>
      <c r="BJ100" s="340">
        <f t="shared" ref="BJ100:BP100" si="174">($C59*BJ59-$C58*BJ58)/($C58*BJ58)*100</f>
        <v>4.9806141429977302</v>
      </c>
      <c r="BK100" s="340">
        <f t="shared" si="174"/>
        <v>4.9806141429977329</v>
      </c>
      <c r="BL100" s="340">
        <f t="shared" si="174"/>
        <v>4.9806141429977329</v>
      </c>
      <c r="BM100" s="340">
        <f t="shared" si="174"/>
        <v>4.9806141429977195</v>
      </c>
      <c r="BN100" s="340">
        <f t="shared" si="174"/>
        <v>4.9806141429977258</v>
      </c>
      <c r="BO100" s="340">
        <f t="shared" si="174"/>
        <v>4.9806141429977115</v>
      </c>
      <c r="BP100" s="340">
        <f t="shared" si="174"/>
        <v>4.9806141429977293</v>
      </c>
      <c r="BR100" s="340">
        <f t="shared" ref="BR100:BX100" si="175">($C59*BR59-$C58*BR58)/($C58*BR58)*100</f>
        <v>6.0535505704580537</v>
      </c>
      <c r="BS100" s="340">
        <f t="shared" si="175"/>
        <v>6.0535505704580626</v>
      </c>
      <c r="BT100" s="340">
        <f t="shared" si="175"/>
        <v>6.0535505704580626</v>
      </c>
      <c r="BU100" s="340">
        <f t="shared" si="175"/>
        <v>6.053550570458043</v>
      </c>
      <c r="BV100" s="340">
        <f t="shared" si="175"/>
        <v>6.0535505704580634</v>
      </c>
      <c r="BW100" s="340">
        <f t="shared" si="175"/>
        <v>6.053550570458027</v>
      </c>
      <c r="BX100" s="340">
        <f t="shared" si="175"/>
        <v>6.0535505704580421</v>
      </c>
      <c r="BZ100" s="340">
        <f t="shared" ref="BZ100:CF100" si="176">($C59*BZ59-$C58*BZ58)/($C58*BZ58)*100</f>
        <v>5.336291750315068</v>
      </c>
      <c r="CA100" s="340">
        <f t="shared" si="176"/>
        <v>5.3362917503150484</v>
      </c>
      <c r="CB100" s="340">
        <f t="shared" si="176"/>
        <v>5.3362917503150484</v>
      </c>
      <c r="CC100" s="340">
        <f t="shared" si="176"/>
        <v>5.3362917503150413</v>
      </c>
      <c r="CD100" s="340">
        <f t="shared" si="176"/>
        <v>5.336291750315068</v>
      </c>
      <c r="CE100" s="340">
        <f t="shared" si="176"/>
        <v>5.336291750315076</v>
      </c>
      <c r="CF100" s="340">
        <f t="shared" si="176"/>
        <v>5.3362917503150467</v>
      </c>
      <c r="CH100" s="340">
        <f t="shared" ref="CH100:CN100" si="177">($C59*CH59-$C58*CH58)/($C58*CH58)*100</f>
        <v>4.8519646936617002</v>
      </c>
      <c r="CI100" s="340">
        <f t="shared" si="177"/>
        <v>4.8519646936617145</v>
      </c>
      <c r="CJ100" s="340">
        <f t="shared" si="177"/>
        <v>4.8519646936617145</v>
      </c>
      <c r="CK100" s="340">
        <f t="shared" si="177"/>
        <v>4.8519646936617224</v>
      </c>
      <c r="CL100" s="340">
        <f t="shared" si="177"/>
        <v>4.8519646936617269</v>
      </c>
      <c r="CM100" s="340">
        <f t="shared" si="177"/>
        <v>4.8519646936617153</v>
      </c>
      <c r="CN100" s="340">
        <f t="shared" si="177"/>
        <v>4.8519646936617251</v>
      </c>
    </row>
    <row r="101" spans="2:92" s="204" customFormat="1" ht="18.75">
      <c r="B101" s="8">
        <f t="shared" si="67"/>
        <v>2032</v>
      </c>
      <c r="C101" s="302"/>
      <c r="D101" s="313"/>
      <c r="E101" s="225"/>
      <c r="F101" s="340">
        <f t="shared" si="16"/>
        <v>3.4025959593309949</v>
      </c>
      <c r="G101" s="340">
        <f t="shared" si="16"/>
        <v>3.4025959593309945</v>
      </c>
      <c r="H101" s="340">
        <f t="shared" si="16"/>
        <v>3.4025959593309945</v>
      </c>
      <c r="I101" s="340">
        <f t="shared" si="16"/>
        <v>3.4025959593309993</v>
      </c>
      <c r="J101" s="340">
        <f t="shared" si="16"/>
        <v>3.4025959593310042</v>
      </c>
      <c r="K101" s="340">
        <f t="shared" si="16"/>
        <v>3.4025959593309922</v>
      </c>
      <c r="L101" s="340">
        <f t="shared" si="16"/>
        <v>3.4025959593309882</v>
      </c>
      <c r="N101" s="340">
        <f t="shared" ref="N101:T101" si="178">($C60*N60-$C59*N59)/($C59*N59)*100</f>
        <v>4.9204726047717573</v>
      </c>
      <c r="O101" s="340">
        <f t="shared" si="178"/>
        <v>4.9204726047717848</v>
      </c>
      <c r="P101" s="340">
        <f t="shared" si="178"/>
        <v>4.9204726047717848</v>
      </c>
      <c r="Q101" s="340">
        <f t="shared" si="178"/>
        <v>4.9204726047717768</v>
      </c>
      <c r="R101" s="340">
        <f t="shared" si="178"/>
        <v>4.9204726047717822</v>
      </c>
      <c r="S101" s="340">
        <f t="shared" si="178"/>
        <v>4.9204726047717795</v>
      </c>
      <c r="T101" s="340">
        <f t="shared" si="178"/>
        <v>4.9204726047717742</v>
      </c>
      <c r="V101" s="340">
        <f t="shared" ref="V101:AB101" si="179">($C60*V60-$C59*V59)/($C59*V59)*100</f>
        <v>4.0364546479627013</v>
      </c>
      <c r="W101" s="340">
        <f t="shared" si="179"/>
        <v>4.0364546479627004</v>
      </c>
      <c r="X101" s="340">
        <f t="shared" si="179"/>
        <v>4.0364546479627004</v>
      </c>
      <c r="Y101" s="340">
        <f t="shared" si="179"/>
        <v>4.036454647962719</v>
      </c>
      <c r="Z101" s="340">
        <f t="shared" si="179"/>
        <v>4.036454647962703</v>
      </c>
      <c r="AA101" s="340">
        <f t="shared" si="179"/>
        <v>4.036454647962687</v>
      </c>
      <c r="AB101" s="340">
        <f t="shared" si="179"/>
        <v>4.0364546479627093</v>
      </c>
      <c r="AD101" s="340">
        <f t="shared" ref="AD101:AJ101" si="180">($C60*AD60-$C59*AD59)/($C59*AD59)*100</f>
        <v>4.0379176472181291</v>
      </c>
      <c r="AE101" s="340">
        <f t="shared" si="180"/>
        <v>4.03791764721813</v>
      </c>
      <c r="AF101" s="340">
        <f t="shared" si="180"/>
        <v>4.03791764721813</v>
      </c>
      <c r="AG101" s="340">
        <f t="shared" si="180"/>
        <v>4.0379176472181344</v>
      </c>
      <c r="AH101" s="340">
        <f t="shared" si="180"/>
        <v>4.0379176472181415</v>
      </c>
      <c r="AI101" s="340">
        <f t="shared" si="180"/>
        <v>4.0379176472181237</v>
      </c>
      <c r="AJ101" s="340">
        <f t="shared" si="180"/>
        <v>4.0379176472181308</v>
      </c>
      <c r="AL101" s="340">
        <f t="shared" ref="AL101:AR101" si="181">($C60*AL60-$C59*AL59)/($C59*AL59)*100</f>
        <v>4.6897206073001669</v>
      </c>
      <c r="AM101" s="340">
        <f t="shared" si="181"/>
        <v>4.6897206073001731</v>
      </c>
      <c r="AN101" s="340">
        <f t="shared" si="181"/>
        <v>4.6897206073001731</v>
      </c>
      <c r="AO101" s="340">
        <f t="shared" si="181"/>
        <v>4.6897206073001474</v>
      </c>
      <c r="AP101" s="340">
        <f t="shared" si="181"/>
        <v>4.6897206073001598</v>
      </c>
      <c r="AQ101" s="340">
        <f t="shared" si="181"/>
        <v>4.689720607300166</v>
      </c>
      <c r="AR101" s="340">
        <f t="shared" si="181"/>
        <v>4.6897206073001678</v>
      </c>
      <c r="AT101" s="340">
        <f t="shared" ref="AT101:AZ101" si="182">($C60*AT60-$C59*AT59)/($C59*AT59)*100</f>
        <v>4.9625175700182824</v>
      </c>
      <c r="AU101" s="340">
        <f t="shared" si="182"/>
        <v>4.9625175700182949</v>
      </c>
      <c r="AV101" s="340">
        <f t="shared" si="182"/>
        <v>4.9625175700182949</v>
      </c>
      <c r="AW101" s="340">
        <f t="shared" si="182"/>
        <v>4.9625175700182895</v>
      </c>
      <c r="AX101" s="340">
        <f t="shared" si="182"/>
        <v>4.962517570018286</v>
      </c>
      <c r="AY101" s="340">
        <f t="shared" si="182"/>
        <v>4.9625175700182762</v>
      </c>
      <c r="AZ101" s="340">
        <f t="shared" si="182"/>
        <v>4.9625175700182744</v>
      </c>
      <c r="BB101" s="340">
        <f t="shared" ref="BB101:BH101" si="183">($C60*BB60-$C59*BB59)/($C59*BB59)*100</f>
        <v>5.2104510410985085</v>
      </c>
      <c r="BC101" s="340">
        <f t="shared" si="183"/>
        <v>5.2104510410984943</v>
      </c>
      <c r="BD101" s="340">
        <f t="shared" si="183"/>
        <v>5.2104510410984943</v>
      </c>
      <c r="BE101" s="340">
        <f t="shared" si="183"/>
        <v>5.2104510410984846</v>
      </c>
      <c r="BF101" s="340">
        <f t="shared" si="183"/>
        <v>5.2104510410985094</v>
      </c>
      <c r="BG101" s="340">
        <f t="shared" si="183"/>
        <v>5.2104510410984988</v>
      </c>
      <c r="BH101" s="340">
        <f t="shared" si="183"/>
        <v>5.2104510410985041</v>
      </c>
      <c r="BJ101" s="340">
        <f t="shared" ref="BJ101:BP101" si="184">($C60*BJ60-$C59*BJ59)/($C59*BJ59)*100</f>
        <v>4.8515297970551154</v>
      </c>
      <c r="BK101" s="340">
        <f t="shared" si="184"/>
        <v>4.8515297970551181</v>
      </c>
      <c r="BL101" s="340">
        <f t="shared" si="184"/>
        <v>4.8515297970551181</v>
      </c>
      <c r="BM101" s="340">
        <f t="shared" si="184"/>
        <v>4.8515297970551217</v>
      </c>
      <c r="BN101" s="340">
        <f t="shared" si="184"/>
        <v>4.8515297970551119</v>
      </c>
      <c r="BO101" s="340">
        <f t="shared" si="184"/>
        <v>4.8515297970551359</v>
      </c>
      <c r="BP101" s="340">
        <f t="shared" si="184"/>
        <v>4.851529797055103</v>
      </c>
      <c r="BR101" s="340">
        <f t="shared" ref="BR101:BX101" si="185">($C60*BR60-$C59*BR59)/($C59*BR59)*100</f>
        <v>5.9210126092900923</v>
      </c>
      <c r="BS101" s="340">
        <f t="shared" si="185"/>
        <v>5.9210126092900852</v>
      </c>
      <c r="BT101" s="340">
        <f t="shared" si="185"/>
        <v>5.9210126092900852</v>
      </c>
      <c r="BU101" s="340">
        <f t="shared" si="185"/>
        <v>5.9210126092901012</v>
      </c>
      <c r="BV101" s="340">
        <f t="shared" si="185"/>
        <v>5.9210126092900977</v>
      </c>
      <c r="BW101" s="340">
        <f t="shared" si="185"/>
        <v>5.9210126092901074</v>
      </c>
      <c r="BX101" s="340">
        <f t="shared" si="185"/>
        <v>5.921012609290103</v>
      </c>
      <c r="BZ101" s="340">
        <f t="shared" ref="BZ101:CF101" si="186">($C60*BZ60-$C59*BZ59)/($C59*BZ59)*100</f>
        <v>5.1986365736345936</v>
      </c>
      <c r="CA101" s="340">
        <f t="shared" si="186"/>
        <v>5.1986365736345892</v>
      </c>
      <c r="CB101" s="340">
        <f t="shared" si="186"/>
        <v>5.1986365736345892</v>
      </c>
      <c r="CC101" s="340">
        <f t="shared" si="186"/>
        <v>5.1986365736345981</v>
      </c>
      <c r="CD101" s="340">
        <f t="shared" si="186"/>
        <v>5.1986365736346043</v>
      </c>
      <c r="CE101" s="340">
        <f t="shared" si="186"/>
        <v>5.1986365736345892</v>
      </c>
      <c r="CF101" s="340">
        <f t="shared" si="186"/>
        <v>5.1986365736345883</v>
      </c>
      <c r="CH101" s="340">
        <f t="shared" ref="CH101:CN101" si="187">($C60*CH60-$C59*CH59)/($C59*CH59)*100</f>
        <v>4.6532145315717486</v>
      </c>
      <c r="CI101" s="340">
        <f t="shared" si="187"/>
        <v>4.6532145315717175</v>
      </c>
      <c r="CJ101" s="340">
        <f t="shared" si="187"/>
        <v>4.6532145315717175</v>
      </c>
      <c r="CK101" s="340">
        <f t="shared" si="187"/>
        <v>4.6532145315717237</v>
      </c>
      <c r="CL101" s="340">
        <f t="shared" si="187"/>
        <v>4.6532145315717361</v>
      </c>
      <c r="CM101" s="340">
        <f t="shared" si="187"/>
        <v>4.6532145315717228</v>
      </c>
      <c r="CN101" s="340">
        <f t="shared" si="187"/>
        <v>4.6532145315717193</v>
      </c>
    </row>
    <row r="102" spans="2:92" s="204" customFormat="1" ht="18.75">
      <c r="B102" s="8">
        <f t="shared" si="67"/>
        <v>2033</v>
      </c>
      <c r="C102" s="302"/>
      <c r="D102" s="313"/>
      <c r="E102" s="225"/>
      <c r="F102" s="340">
        <f t="shared" si="16"/>
        <v>3.2791948473785069</v>
      </c>
      <c r="G102" s="340">
        <f t="shared" si="16"/>
        <v>3.2791948473785033</v>
      </c>
      <c r="H102" s="340">
        <f t="shared" si="16"/>
        <v>3.2791948473785033</v>
      </c>
      <c r="I102" s="340">
        <f t="shared" si="16"/>
        <v>3.2791948473784895</v>
      </c>
      <c r="J102" s="340">
        <f t="shared" si="16"/>
        <v>3.2791948473785109</v>
      </c>
      <c r="K102" s="340">
        <f t="shared" si="16"/>
        <v>3.2791948473785055</v>
      </c>
      <c r="L102" s="340">
        <f t="shared" si="16"/>
        <v>3.2791948473785166</v>
      </c>
      <c r="N102" s="340">
        <f t="shared" ref="N102:T102" si="188">($C61*N61-$C60*N60)/($C60*N60)*100</f>
        <v>4.8581035157714263</v>
      </c>
      <c r="O102" s="340">
        <f t="shared" si="188"/>
        <v>4.8581035157714183</v>
      </c>
      <c r="P102" s="340">
        <f t="shared" si="188"/>
        <v>4.8581035157714183</v>
      </c>
      <c r="Q102" s="340">
        <f t="shared" si="188"/>
        <v>4.8581035157714236</v>
      </c>
      <c r="R102" s="340">
        <f t="shared" si="188"/>
        <v>4.8581035157714201</v>
      </c>
      <c r="S102" s="340">
        <f t="shared" si="188"/>
        <v>4.8581035157714165</v>
      </c>
      <c r="T102" s="340">
        <f t="shared" si="188"/>
        <v>4.8581035157714263</v>
      </c>
      <c r="V102" s="340">
        <f t="shared" ref="V102:AB102" si="189">($C61*V61-$C60*V60)/($C60*V60)*100</f>
        <v>3.8858380842745692</v>
      </c>
      <c r="W102" s="340">
        <f t="shared" si="189"/>
        <v>3.8858380842745648</v>
      </c>
      <c r="X102" s="340">
        <f t="shared" si="189"/>
        <v>3.8858380842745648</v>
      </c>
      <c r="Y102" s="340">
        <f t="shared" si="189"/>
        <v>3.8858380842745692</v>
      </c>
      <c r="Z102" s="340">
        <f t="shared" si="189"/>
        <v>3.8858380842745692</v>
      </c>
      <c r="AA102" s="340">
        <f t="shared" si="189"/>
        <v>3.8858380842745692</v>
      </c>
      <c r="AB102" s="340">
        <f t="shared" si="189"/>
        <v>3.8858380842745643</v>
      </c>
      <c r="AD102" s="340">
        <f t="shared" ref="AD102:AJ102" si="190">($C61*AD61-$C60*AD60)/($C60*AD60)*100</f>
        <v>3.9066967200614733</v>
      </c>
      <c r="AE102" s="340">
        <f t="shared" si="190"/>
        <v>3.9066967200614608</v>
      </c>
      <c r="AF102" s="340">
        <f t="shared" si="190"/>
        <v>3.9066967200614608</v>
      </c>
      <c r="AG102" s="340">
        <f t="shared" si="190"/>
        <v>3.9066967200614808</v>
      </c>
      <c r="AH102" s="340">
        <f t="shared" si="190"/>
        <v>3.9066967200614617</v>
      </c>
      <c r="AI102" s="340">
        <f t="shared" si="190"/>
        <v>3.9066967200614671</v>
      </c>
      <c r="AJ102" s="340">
        <f t="shared" si="190"/>
        <v>3.9066967200614706</v>
      </c>
      <c r="AL102" s="340">
        <f t="shared" ref="AL102:AR102" si="191">($C61*AL61-$C60*AL60)/($C60*AL60)*100</f>
        <v>4.5588875847442356</v>
      </c>
      <c r="AM102" s="340">
        <f t="shared" si="191"/>
        <v>4.5588875847442267</v>
      </c>
      <c r="AN102" s="340">
        <f t="shared" si="191"/>
        <v>4.5588875847442267</v>
      </c>
      <c r="AO102" s="340">
        <f t="shared" si="191"/>
        <v>4.5588875847442267</v>
      </c>
      <c r="AP102" s="340">
        <f t="shared" si="191"/>
        <v>4.5588875847442365</v>
      </c>
      <c r="AQ102" s="340">
        <f t="shared" si="191"/>
        <v>4.5588875847442285</v>
      </c>
      <c r="AR102" s="340">
        <f t="shared" si="191"/>
        <v>4.5588875847442267</v>
      </c>
      <c r="AT102" s="340">
        <f t="shared" ref="AT102:AZ102" si="192">($C61*AT61-$C60*AT60)/($C60*AT60)*100</f>
        <v>4.8241823127309633</v>
      </c>
      <c r="AU102" s="340">
        <f t="shared" si="192"/>
        <v>4.824182312730974</v>
      </c>
      <c r="AV102" s="340">
        <f t="shared" si="192"/>
        <v>4.824182312730974</v>
      </c>
      <c r="AW102" s="340">
        <f t="shared" si="192"/>
        <v>4.8241823127309633</v>
      </c>
      <c r="AX102" s="340">
        <f t="shared" si="192"/>
        <v>4.8241823127309882</v>
      </c>
      <c r="AY102" s="340">
        <f t="shared" si="192"/>
        <v>4.8241823127309811</v>
      </c>
      <c r="AZ102" s="340">
        <f t="shared" si="192"/>
        <v>4.8241823127309793</v>
      </c>
      <c r="BB102" s="340">
        <f t="shared" ref="BB102:BH102" si="193">($C61*BB61-$C60*BB60)/($C60*BB60)*100</f>
        <v>5.0834299116614261</v>
      </c>
      <c r="BC102" s="340">
        <f t="shared" si="193"/>
        <v>5.0834299116614607</v>
      </c>
      <c r="BD102" s="340">
        <f t="shared" si="193"/>
        <v>5.0834299116614607</v>
      </c>
      <c r="BE102" s="340">
        <f t="shared" si="193"/>
        <v>5.0834299116614368</v>
      </c>
      <c r="BF102" s="340">
        <f t="shared" si="193"/>
        <v>5.0834299116614474</v>
      </c>
      <c r="BG102" s="340">
        <f t="shared" si="193"/>
        <v>5.0834299116614474</v>
      </c>
      <c r="BH102" s="340">
        <f t="shared" si="193"/>
        <v>5.0834299116614536</v>
      </c>
      <c r="BJ102" s="340">
        <f t="shared" ref="BJ102:BP102" si="194">($C61*BJ61-$C60*BJ60)/($C60*BJ60)*100</f>
        <v>4.7220856877094448</v>
      </c>
      <c r="BK102" s="340">
        <f t="shared" si="194"/>
        <v>4.7220856877094466</v>
      </c>
      <c r="BL102" s="340">
        <f t="shared" si="194"/>
        <v>4.7220856877094466</v>
      </c>
      <c r="BM102" s="340">
        <f t="shared" si="194"/>
        <v>4.7220856877094519</v>
      </c>
      <c r="BN102" s="340">
        <f t="shared" si="194"/>
        <v>4.7220856877094617</v>
      </c>
      <c r="BO102" s="340">
        <f t="shared" si="194"/>
        <v>4.722085687709451</v>
      </c>
      <c r="BP102" s="340">
        <f t="shared" si="194"/>
        <v>4.7220856877094697</v>
      </c>
      <c r="BR102" s="340">
        <f t="shared" ref="BR102:BX102" si="195">($C61*BR61-$C60*BR60)/($C60*BR60)*100</f>
        <v>5.7899514106983112</v>
      </c>
      <c r="BS102" s="340">
        <f t="shared" si="195"/>
        <v>5.7899514106983174</v>
      </c>
      <c r="BT102" s="340">
        <f t="shared" si="195"/>
        <v>5.7899514106983174</v>
      </c>
      <c r="BU102" s="340">
        <f t="shared" si="195"/>
        <v>5.7899514106983059</v>
      </c>
      <c r="BV102" s="340">
        <f t="shared" si="195"/>
        <v>5.7899514106982997</v>
      </c>
      <c r="BW102" s="340">
        <f t="shared" si="195"/>
        <v>5.789951410698305</v>
      </c>
      <c r="BX102" s="340">
        <f t="shared" si="195"/>
        <v>5.7899514106983023</v>
      </c>
      <c r="BZ102" s="340">
        <f t="shared" ref="BZ102:CF102" si="196">($C61*BZ61-$C60*BZ60)/($C60*BZ60)*100</f>
        <v>5.0627353918594267</v>
      </c>
      <c r="CA102" s="340">
        <f t="shared" si="196"/>
        <v>5.0627353918594427</v>
      </c>
      <c r="CB102" s="340">
        <f t="shared" si="196"/>
        <v>5.0627353918594427</v>
      </c>
      <c r="CC102" s="340">
        <f t="shared" si="196"/>
        <v>5.0627353918594391</v>
      </c>
      <c r="CD102" s="340">
        <f t="shared" si="196"/>
        <v>5.0627353918594364</v>
      </c>
      <c r="CE102" s="340">
        <f t="shared" si="196"/>
        <v>5.0627353918594551</v>
      </c>
      <c r="CF102" s="340">
        <f t="shared" si="196"/>
        <v>5.0627353918594329</v>
      </c>
      <c r="CH102" s="340">
        <f t="shared" ref="CH102:CN102" si="197">($C61*CH61-$C60*CH60)/($C60*CH60)*100</f>
        <v>4.5339549125402971</v>
      </c>
      <c r="CI102" s="340">
        <f t="shared" si="197"/>
        <v>4.5339549125403167</v>
      </c>
      <c r="CJ102" s="340">
        <f t="shared" si="197"/>
        <v>4.5339549125403167</v>
      </c>
      <c r="CK102" s="340">
        <f t="shared" si="197"/>
        <v>4.5339549125403105</v>
      </c>
      <c r="CL102" s="340">
        <f t="shared" si="197"/>
        <v>4.533954912540306</v>
      </c>
      <c r="CM102" s="340">
        <f t="shared" si="197"/>
        <v>4.5339549125403167</v>
      </c>
      <c r="CN102" s="340">
        <f t="shared" si="197"/>
        <v>4.5339549125403247</v>
      </c>
    </row>
    <row r="103" spans="2:92" s="204" customFormat="1" ht="18.75">
      <c r="B103" s="8">
        <f t="shared" si="67"/>
        <v>2034</v>
      </c>
      <c r="C103" s="302"/>
      <c r="D103" s="313"/>
      <c r="E103" s="225"/>
      <c r="F103" s="340">
        <f t="shared" si="16"/>
        <v>3.11530254656879</v>
      </c>
      <c r="G103" s="340">
        <f t="shared" si="16"/>
        <v>3.1153025465687767</v>
      </c>
      <c r="H103" s="340">
        <f t="shared" si="16"/>
        <v>3.1153025465687767</v>
      </c>
      <c r="I103" s="340">
        <f t="shared" si="16"/>
        <v>3.1153025465687918</v>
      </c>
      <c r="J103" s="340">
        <f t="shared" si="16"/>
        <v>3.1153025465687731</v>
      </c>
      <c r="K103" s="340">
        <f t="shared" si="16"/>
        <v>3.1153025465687887</v>
      </c>
      <c r="L103" s="340">
        <f t="shared" si="16"/>
        <v>3.115302546568782</v>
      </c>
      <c r="N103" s="340">
        <f t="shared" ref="N103:T103" si="198">($C62*N62-$C61*N61)/($C61*N61)*100</f>
        <v>4.6797602494868702</v>
      </c>
      <c r="O103" s="340">
        <f t="shared" si="198"/>
        <v>4.6797602494868755</v>
      </c>
      <c r="P103" s="340">
        <f t="shared" si="198"/>
        <v>4.6797602494868755</v>
      </c>
      <c r="Q103" s="340">
        <f t="shared" si="198"/>
        <v>4.6797602494868515</v>
      </c>
      <c r="R103" s="340">
        <f t="shared" si="198"/>
        <v>4.6797602494868729</v>
      </c>
      <c r="S103" s="340">
        <f t="shared" si="198"/>
        <v>4.6797602494868631</v>
      </c>
      <c r="T103" s="340">
        <f t="shared" si="198"/>
        <v>4.6797602494868871</v>
      </c>
      <c r="V103" s="340">
        <f t="shared" ref="V103:AB103" si="199">($C62*V62-$C61*V61)/($C61*V61)*100</f>
        <v>3.7501761984800428</v>
      </c>
      <c r="W103" s="340">
        <f t="shared" si="199"/>
        <v>3.7501761984800428</v>
      </c>
      <c r="X103" s="340">
        <f t="shared" si="199"/>
        <v>3.7501761984800428</v>
      </c>
      <c r="Y103" s="340">
        <f t="shared" si="199"/>
        <v>3.7501761984800428</v>
      </c>
      <c r="Z103" s="340">
        <f t="shared" si="199"/>
        <v>3.7501761984800428</v>
      </c>
      <c r="AA103" s="340">
        <f t="shared" si="199"/>
        <v>3.7501761984800428</v>
      </c>
      <c r="AB103" s="340">
        <f t="shared" si="199"/>
        <v>3.7501761984800477</v>
      </c>
      <c r="AD103" s="340">
        <f t="shared" ref="AD103:AJ103" si="200">($C62*AD62-$C61*AD61)/($C61*AD61)*100</f>
        <v>3.7657774529866637</v>
      </c>
      <c r="AE103" s="340">
        <f t="shared" si="200"/>
        <v>3.7657774529866801</v>
      </c>
      <c r="AF103" s="340">
        <f t="shared" si="200"/>
        <v>3.7657774529866801</v>
      </c>
      <c r="AG103" s="340">
        <f t="shared" si="200"/>
        <v>3.7657774529866685</v>
      </c>
      <c r="AH103" s="340">
        <f t="shared" si="200"/>
        <v>3.7657774529866752</v>
      </c>
      <c r="AI103" s="340">
        <f t="shared" si="200"/>
        <v>3.765777452986681</v>
      </c>
      <c r="AJ103" s="340">
        <f t="shared" si="200"/>
        <v>3.7657774529866779</v>
      </c>
      <c r="AL103" s="340">
        <f t="shared" ref="AL103:AR103" si="201">($C62*AL62-$C61*AL61)/($C61*AL61)*100</f>
        <v>4.4312129565116454</v>
      </c>
      <c r="AM103" s="340">
        <f t="shared" si="201"/>
        <v>4.431212956511672</v>
      </c>
      <c r="AN103" s="340">
        <f t="shared" si="201"/>
        <v>4.431212956511672</v>
      </c>
      <c r="AO103" s="340">
        <f t="shared" si="201"/>
        <v>4.431212956511672</v>
      </c>
      <c r="AP103" s="340">
        <f t="shared" si="201"/>
        <v>4.4312129565116622</v>
      </c>
      <c r="AQ103" s="340">
        <f t="shared" si="201"/>
        <v>4.4312129565116551</v>
      </c>
      <c r="AR103" s="340">
        <f t="shared" si="201"/>
        <v>4.4312129565116498</v>
      </c>
      <c r="AT103" s="340">
        <f t="shared" ref="AT103:AZ103" si="202">($C62*AT62-$C61*AT61)/($C61*AT61)*100</f>
        <v>4.6910079745157578</v>
      </c>
      <c r="AU103" s="340">
        <f t="shared" si="202"/>
        <v>4.6910079745157276</v>
      </c>
      <c r="AV103" s="340">
        <f t="shared" si="202"/>
        <v>4.6910079745157276</v>
      </c>
      <c r="AW103" s="340">
        <f t="shared" si="202"/>
        <v>4.6910079745157347</v>
      </c>
      <c r="AX103" s="340">
        <f t="shared" si="202"/>
        <v>4.6910079745157285</v>
      </c>
      <c r="AY103" s="340">
        <f t="shared" si="202"/>
        <v>4.691007974515724</v>
      </c>
      <c r="AZ103" s="340">
        <f t="shared" si="202"/>
        <v>4.6910079745157356</v>
      </c>
      <c r="BB103" s="340">
        <f t="shared" ref="BB103:BH103" si="203">($C62*BB62-$C61*BB61)/($C61*BB61)*100</f>
        <v>4.9541201239356356</v>
      </c>
      <c r="BC103" s="340">
        <f t="shared" si="203"/>
        <v>4.9541201239356054</v>
      </c>
      <c r="BD103" s="340">
        <f t="shared" si="203"/>
        <v>4.9541201239356054</v>
      </c>
      <c r="BE103" s="340">
        <f t="shared" si="203"/>
        <v>4.9541201239356338</v>
      </c>
      <c r="BF103" s="340">
        <f t="shared" si="203"/>
        <v>4.9541201239356045</v>
      </c>
      <c r="BG103" s="340">
        <f t="shared" si="203"/>
        <v>4.9541201239356001</v>
      </c>
      <c r="BH103" s="340">
        <f t="shared" si="203"/>
        <v>4.9541201239356081</v>
      </c>
      <c r="BJ103" s="340">
        <f t="shared" ref="BJ103:BP103" si="204">($C62*BJ62-$C61*BJ61)/($C61*BJ61)*100</f>
        <v>4.5969439108329713</v>
      </c>
      <c r="BK103" s="340">
        <f t="shared" si="204"/>
        <v>4.5969439108329784</v>
      </c>
      <c r="BL103" s="340">
        <f t="shared" si="204"/>
        <v>4.5969439108329784</v>
      </c>
      <c r="BM103" s="340">
        <f t="shared" si="204"/>
        <v>4.5969439108329526</v>
      </c>
      <c r="BN103" s="340">
        <f t="shared" si="204"/>
        <v>4.5969439108329615</v>
      </c>
      <c r="BO103" s="340">
        <f t="shared" si="204"/>
        <v>4.5969439108329624</v>
      </c>
      <c r="BP103" s="340">
        <f t="shared" si="204"/>
        <v>4.5969439108329624</v>
      </c>
      <c r="BR103" s="340">
        <f t="shared" ref="BR103:BX103" si="205">($C62*BR62-$C61*BR61)/($C61*BR61)*100</f>
        <v>5.6614578685323043</v>
      </c>
      <c r="BS103" s="340">
        <f t="shared" si="205"/>
        <v>5.6614578685323123</v>
      </c>
      <c r="BT103" s="340">
        <f t="shared" si="205"/>
        <v>5.6614578685323123</v>
      </c>
      <c r="BU103" s="340">
        <f t="shared" si="205"/>
        <v>5.6614578685323016</v>
      </c>
      <c r="BV103" s="340">
        <f t="shared" si="205"/>
        <v>5.6614578685323123</v>
      </c>
      <c r="BW103" s="340">
        <f t="shared" si="205"/>
        <v>5.6614578685323069</v>
      </c>
      <c r="BX103" s="340">
        <f t="shared" si="205"/>
        <v>5.6614578685322918</v>
      </c>
      <c r="BZ103" s="340">
        <f t="shared" ref="BZ103:CF103" si="206">($C62*BZ62-$C61*BZ61)/($C61*BZ61)*100</f>
        <v>4.9313792437625654</v>
      </c>
      <c r="CA103" s="340">
        <f t="shared" si="206"/>
        <v>4.9313792437625725</v>
      </c>
      <c r="CB103" s="340">
        <f t="shared" si="206"/>
        <v>4.9313792437625725</v>
      </c>
      <c r="CC103" s="340">
        <f t="shared" si="206"/>
        <v>4.9313792437625548</v>
      </c>
      <c r="CD103" s="340">
        <f t="shared" si="206"/>
        <v>4.9313792437625414</v>
      </c>
      <c r="CE103" s="340">
        <f t="shared" si="206"/>
        <v>4.931379243762561</v>
      </c>
      <c r="CF103" s="340">
        <f t="shared" si="206"/>
        <v>4.9313792437625601</v>
      </c>
      <c r="CH103" s="340">
        <f t="shared" ref="CH103:CN103" si="207">($C62*CH62-$C61*CH61)/($C61*CH61)*100</f>
        <v>4.4973166521788652</v>
      </c>
      <c r="CI103" s="340">
        <f t="shared" si="207"/>
        <v>4.4973166521788812</v>
      </c>
      <c r="CJ103" s="340">
        <f t="shared" si="207"/>
        <v>4.4973166521788812</v>
      </c>
      <c r="CK103" s="340">
        <f t="shared" si="207"/>
        <v>4.4973166521788812</v>
      </c>
      <c r="CL103" s="340">
        <f t="shared" si="207"/>
        <v>4.4973166521788652</v>
      </c>
      <c r="CM103" s="340">
        <f t="shared" si="207"/>
        <v>4.4973166521788652</v>
      </c>
      <c r="CN103" s="340">
        <f t="shared" si="207"/>
        <v>4.4973166521788652</v>
      </c>
    </row>
    <row r="104" spans="2:92" s="204" customFormat="1" ht="18.75">
      <c r="B104" s="8">
        <f t="shared" si="67"/>
        <v>2035</v>
      </c>
      <c r="C104" s="302"/>
      <c r="D104" s="313"/>
      <c r="E104" s="225"/>
      <c r="F104" s="340">
        <f t="shared" si="16"/>
        <v>2.9742254267210781</v>
      </c>
      <c r="G104" s="340">
        <f t="shared" si="16"/>
        <v>2.9742254267210964</v>
      </c>
      <c r="H104" s="340">
        <f t="shared" si="16"/>
        <v>2.9742254267210964</v>
      </c>
      <c r="I104" s="340">
        <f t="shared" si="16"/>
        <v>2.9742254267210853</v>
      </c>
      <c r="J104" s="340">
        <f t="shared" si="16"/>
        <v>2.9742254267210941</v>
      </c>
      <c r="K104" s="340">
        <f t="shared" si="16"/>
        <v>2.9742254267210866</v>
      </c>
      <c r="L104" s="340">
        <f t="shared" si="16"/>
        <v>2.9742254267210853</v>
      </c>
      <c r="N104" s="340">
        <f t="shared" ref="N104:T104" si="208">($C63*N63-$C62*N62)/($C62*N62)*100</f>
        <v>4.5043831672422492</v>
      </c>
      <c r="O104" s="340">
        <f t="shared" si="208"/>
        <v>4.5043831672422359</v>
      </c>
      <c r="P104" s="340">
        <f t="shared" si="208"/>
        <v>4.5043831672422359</v>
      </c>
      <c r="Q104" s="340">
        <f t="shared" si="208"/>
        <v>4.5043831672422669</v>
      </c>
      <c r="R104" s="340">
        <f t="shared" si="208"/>
        <v>4.504383167242243</v>
      </c>
      <c r="S104" s="340">
        <f t="shared" si="208"/>
        <v>4.5043831672422572</v>
      </c>
      <c r="T104" s="340">
        <f t="shared" si="208"/>
        <v>4.5043831672422447</v>
      </c>
      <c r="V104" s="340">
        <f t="shared" ref="V104:AB104" si="209">($C63*V63-$C62*V62)/($C62*V62)*100</f>
        <v>3.6159922718305015</v>
      </c>
      <c r="W104" s="340">
        <f t="shared" si="209"/>
        <v>3.6159922718304927</v>
      </c>
      <c r="X104" s="340">
        <f t="shared" si="209"/>
        <v>3.6159922718304927</v>
      </c>
      <c r="Y104" s="340">
        <f t="shared" si="209"/>
        <v>3.615992271830494</v>
      </c>
      <c r="Z104" s="340">
        <f t="shared" si="209"/>
        <v>3.6159922718305051</v>
      </c>
      <c r="AA104" s="340">
        <f t="shared" si="209"/>
        <v>3.6159922718305078</v>
      </c>
      <c r="AB104" s="340">
        <f t="shared" si="209"/>
        <v>3.6159922718305064</v>
      </c>
      <c r="AD104" s="340">
        <f t="shared" ref="AD104:AJ104" si="210">($C63*AD63-$C62*AD62)/($C62*AD62)*100</f>
        <v>3.626320788240939</v>
      </c>
      <c r="AE104" s="340">
        <f t="shared" si="210"/>
        <v>3.6263207882409305</v>
      </c>
      <c r="AF104" s="340">
        <f t="shared" si="210"/>
        <v>3.6263207882409305</v>
      </c>
      <c r="AG104" s="340">
        <f t="shared" si="210"/>
        <v>3.626320788240931</v>
      </c>
      <c r="AH104" s="340">
        <f t="shared" si="210"/>
        <v>3.6263207882409221</v>
      </c>
      <c r="AI104" s="340">
        <f t="shared" si="210"/>
        <v>3.6263207882409247</v>
      </c>
      <c r="AJ104" s="340">
        <f t="shared" si="210"/>
        <v>3.6263207882409234</v>
      </c>
      <c r="AL104" s="340">
        <f t="shared" ref="AL104:AR104" si="211">($C63*AL63-$C62*AL62)/($C62*AL62)*100</f>
        <v>4.3086796238996028</v>
      </c>
      <c r="AM104" s="340">
        <f t="shared" si="211"/>
        <v>4.3086796238996099</v>
      </c>
      <c r="AN104" s="340">
        <f t="shared" si="211"/>
        <v>4.3086796238996099</v>
      </c>
      <c r="AO104" s="340">
        <f t="shared" si="211"/>
        <v>4.3086796238996001</v>
      </c>
      <c r="AP104" s="340">
        <f t="shared" si="211"/>
        <v>4.3086796238995984</v>
      </c>
      <c r="AQ104" s="340">
        <f t="shared" si="211"/>
        <v>4.3086796238996046</v>
      </c>
      <c r="AR104" s="340">
        <f t="shared" si="211"/>
        <v>4.3086796238996108</v>
      </c>
      <c r="AT104" s="340">
        <f t="shared" ref="AT104:AZ104" si="212">($C63*AT63-$C62*AT62)/($C62*AT62)*100</f>
        <v>4.5604684619757627</v>
      </c>
      <c r="AU104" s="340">
        <f t="shared" si="212"/>
        <v>4.5604684619757858</v>
      </c>
      <c r="AV104" s="340">
        <f t="shared" si="212"/>
        <v>4.5604684619757858</v>
      </c>
      <c r="AW104" s="340">
        <f t="shared" si="212"/>
        <v>4.5604684619757956</v>
      </c>
      <c r="AX104" s="340">
        <f t="shared" si="212"/>
        <v>4.5604684619758018</v>
      </c>
      <c r="AY104" s="340">
        <f t="shared" si="212"/>
        <v>4.5604684619757867</v>
      </c>
      <c r="AZ104" s="340">
        <f t="shared" si="212"/>
        <v>4.5604684619757885</v>
      </c>
      <c r="BB104" s="340">
        <f t="shared" ref="BB104:BH104" si="213">($C63*BB63-$C62*BB62)/($C62*BB62)*100</f>
        <v>4.8333052622995814</v>
      </c>
      <c r="BC104" s="340">
        <f t="shared" si="213"/>
        <v>4.8333052622996062</v>
      </c>
      <c r="BD104" s="340">
        <f t="shared" si="213"/>
        <v>4.8333052622996062</v>
      </c>
      <c r="BE104" s="340">
        <f t="shared" si="213"/>
        <v>4.8333052622996142</v>
      </c>
      <c r="BF104" s="340">
        <f t="shared" si="213"/>
        <v>4.8333052622996062</v>
      </c>
      <c r="BG104" s="340">
        <f t="shared" si="213"/>
        <v>4.8333052622996089</v>
      </c>
      <c r="BH104" s="340">
        <f t="shared" si="213"/>
        <v>4.8333052622996124</v>
      </c>
      <c r="BJ104" s="340">
        <f t="shared" ref="BJ104:BP104" si="214">($C63*BJ63-$C62*BJ62)/($C62*BJ62)*100</f>
        <v>4.4736106422457356</v>
      </c>
      <c r="BK104" s="340">
        <f t="shared" si="214"/>
        <v>4.4736106422457107</v>
      </c>
      <c r="BL104" s="340">
        <f t="shared" si="214"/>
        <v>4.4736106422457107</v>
      </c>
      <c r="BM104" s="340">
        <f t="shared" si="214"/>
        <v>4.47361064224574</v>
      </c>
      <c r="BN104" s="340">
        <f t="shared" si="214"/>
        <v>4.4736106422457445</v>
      </c>
      <c r="BO104" s="340">
        <f t="shared" si="214"/>
        <v>4.4736106422457427</v>
      </c>
      <c r="BP104" s="340">
        <f t="shared" si="214"/>
        <v>4.4736106422457311</v>
      </c>
      <c r="BR104" s="340">
        <f t="shared" ref="BR104:BX104" si="215">($C63*BR63-$C62*BR62)/($C62*BR62)*100</f>
        <v>5.5382953948950036</v>
      </c>
      <c r="BS104" s="340">
        <f t="shared" si="215"/>
        <v>5.5382953948949858</v>
      </c>
      <c r="BT104" s="340">
        <f t="shared" si="215"/>
        <v>5.5382953948949858</v>
      </c>
      <c r="BU104" s="340">
        <f t="shared" si="215"/>
        <v>5.5382953948950009</v>
      </c>
      <c r="BV104" s="340">
        <f t="shared" si="215"/>
        <v>5.5382953948949982</v>
      </c>
      <c r="BW104" s="340">
        <f t="shared" si="215"/>
        <v>5.5382953948950053</v>
      </c>
      <c r="BX104" s="340">
        <f t="shared" si="215"/>
        <v>5.5382953948950133</v>
      </c>
      <c r="BZ104" s="340">
        <f t="shared" ref="BZ104:CF104" si="216">($C63*BZ63-$C62*BZ62)/($C62*BZ62)*100</f>
        <v>4.8020559965713066</v>
      </c>
      <c r="CA104" s="340">
        <f t="shared" si="216"/>
        <v>4.8020559965712826</v>
      </c>
      <c r="CB104" s="340">
        <f t="shared" si="216"/>
        <v>4.8020559965712826</v>
      </c>
      <c r="CC104" s="340">
        <f t="shared" si="216"/>
        <v>4.8020559965713128</v>
      </c>
      <c r="CD104" s="340">
        <f t="shared" si="216"/>
        <v>4.8020559965713066</v>
      </c>
      <c r="CE104" s="340">
        <f t="shared" si="216"/>
        <v>4.8020559965712879</v>
      </c>
      <c r="CF104" s="340">
        <f t="shared" si="216"/>
        <v>4.8020559965713101</v>
      </c>
      <c r="CH104" s="340">
        <f t="shared" ref="CH104:CN104" si="217">($C63*CH63-$C62*CH62)/($C62*CH62)*100</f>
        <v>4.3049923070577867</v>
      </c>
      <c r="CI104" s="340">
        <f t="shared" si="217"/>
        <v>4.30499230705776</v>
      </c>
      <c r="CJ104" s="340">
        <f t="shared" si="217"/>
        <v>4.30499230705776</v>
      </c>
      <c r="CK104" s="340">
        <f t="shared" si="217"/>
        <v>4.3049923070577547</v>
      </c>
      <c r="CL104" s="340">
        <f t="shared" si="217"/>
        <v>4.3049923070577867</v>
      </c>
      <c r="CM104" s="340">
        <f t="shared" si="217"/>
        <v>4.3049923070577742</v>
      </c>
      <c r="CN104" s="340">
        <f t="shared" si="217"/>
        <v>4.3049923070577787</v>
      </c>
    </row>
    <row r="105" spans="2:92" s="204" customFormat="1" ht="18.75">
      <c r="B105" s="8">
        <f t="shared" si="67"/>
        <v>2036</v>
      </c>
      <c r="C105" s="302"/>
      <c r="D105" s="313"/>
      <c r="E105" s="225"/>
      <c r="F105" s="340">
        <f t="shared" si="16"/>
        <v>2.8328757403726481</v>
      </c>
      <c r="G105" s="340">
        <f t="shared" si="16"/>
        <v>2.8328757403726263</v>
      </c>
      <c r="H105" s="340">
        <f t="shared" si="16"/>
        <v>2.8328757403726263</v>
      </c>
      <c r="I105" s="340">
        <f t="shared" si="16"/>
        <v>2.8328757403726339</v>
      </c>
      <c r="J105" s="340">
        <f t="shared" si="16"/>
        <v>2.8328757403726361</v>
      </c>
      <c r="K105" s="340">
        <f t="shared" si="16"/>
        <v>2.8328757403726308</v>
      </c>
      <c r="L105" s="340">
        <f t="shared" si="16"/>
        <v>2.832875740372637</v>
      </c>
      <c r="N105" s="340">
        <f t="shared" ref="N105:T105" si="218">($C64*N64-$C63*N63)/($C63*N63)*100</f>
        <v>4.4478009835395804</v>
      </c>
      <c r="O105" s="340">
        <f t="shared" si="218"/>
        <v>4.4478009835395973</v>
      </c>
      <c r="P105" s="340">
        <f t="shared" si="218"/>
        <v>4.4478009835395973</v>
      </c>
      <c r="Q105" s="340">
        <f t="shared" si="218"/>
        <v>4.4478009835395733</v>
      </c>
      <c r="R105" s="340">
        <f t="shared" si="218"/>
        <v>4.4478009835395778</v>
      </c>
      <c r="S105" s="340">
        <f t="shared" si="218"/>
        <v>4.4478009835395866</v>
      </c>
      <c r="T105" s="340">
        <f t="shared" si="218"/>
        <v>4.4478009835395591</v>
      </c>
      <c r="V105" s="340">
        <f t="shared" ref="V105:AB105" si="219">($C64*V64-$C63*V63)/($C63*V63)*100</f>
        <v>3.4820845535851825</v>
      </c>
      <c r="W105" s="340">
        <f t="shared" si="219"/>
        <v>3.4820845535851901</v>
      </c>
      <c r="X105" s="340">
        <f t="shared" si="219"/>
        <v>3.4820845535851901</v>
      </c>
      <c r="Y105" s="340">
        <f t="shared" si="219"/>
        <v>3.4820845535851901</v>
      </c>
      <c r="Z105" s="340">
        <f t="shared" si="219"/>
        <v>3.4820845535851781</v>
      </c>
      <c r="AA105" s="340">
        <f t="shared" si="219"/>
        <v>3.4820845535851763</v>
      </c>
      <c r="AB105" s="340">
        <f t="shared" si="219"/>
        <v>3.4820845535851901</v>
      </c>
      <c r="AD105" s="340">
        <f t="shared" ref="AD105:AJ105" si="220">($C64*AD64-$C63*AD63)/($C63*AD63)*100</f>
        <v>3.4871169369140405</v>
      </c>
      <c r="AE105" s="340">
        <f t="shared" si="220"/>
        <v>3.4871169369140365</v>
      </c>
      <c r="AF105" s="340">
        <f t="shared" si="220"/>
        <v>3.4871169369140365</v>
      </c>
      <c r="AG105" s="340">
        <f t="shared" si="220"/>
        <v>3.4871169369140196</v>
      </c>
      <c r="AH105" s="340">
        <f t="shared" si="220"/>
        <v>3.4871169369140462</v>
      </c>
      <c r="AI105" s="340">
        <f t="shared" si="220"/>
        <v>3.4871169369140391</v>
      </c>
      <c r="AJ105" s="340">
        <f t="shared" si="220"/>
        <v>3.4871169369140143</v>
      </c>
      <c r="AL105" s="340">
        <f t="shared" ref="AL105:AR105" si="221">($C64*AL64-$C63*AL63)/($C63*AL63)*100</f>
        <v>4.1867027060798412</v>
      </c>
      <c r="AM105" s="340">
        <f t="shared" si="221"/>
        <v>4.1867027060798163</v>
      </c>
      <c r="AN105" s="340">
        <f t="shared" si="221"/>
        <v>4.1867027060798163</v>
      </c>
      <c r="AO105" s="340">
        <f t="shared" si="221"/>
        <v>4.1867027060798261</v>
      </c>
      <c r="AP105" s="340">
        <f t="shared" si="221"/>
        <v>4.1867027060798447</v>
      </c>
      <c r="AQ105" s="340">
        <f t="shared" si="221"/>
        <v>4.1867027060798403</v>
      </c>
      <c r="AR105" s="340">
        <f t="shared" si="221"/>
        <v>4.1867027060798261</v>
      </c>
      <c r="AT105" s="340">
        <f t="shared" ref="AT105:AZ105" si="222">($C64*AT64-$C63*AT63)/($C63*AT63)*100</f>
        <v>4.4319648582963884</v>
      </c>
      <c r="AU105" s="340">
        <f t="shared" si="222"/>
        <v>4.4319648582963884</v>
      </c>
      <c r="AV105" s="340">
        <f t="shared" si="222"/>
        <v>4.4319648582963884</v>
      </c>
      <c r="AW105" s="340">
        <f t="shared" si="222"/>
        <v>4.431964858296384</v>
      </c>
      <c r="AX105" s="340">
        <f t="shared" si="222"/>
        <v>4.4319648582963573</v>
      </c>
      <c r="AY105" s="340">
        <f t="shared" si="222"/>
        <v>4.4319648582963911</v>
      </c>
      <c r="AZ105" s="340">
        <f t="shared" si="222"/>
        <v>4.4319648582963858</v>
      </c>
      <c r="BB105" s="340">
        <f t="shared" ref="BB105:BH105" si="223">($C64*BB64-$C63*BB63)/($C63*BB63)*100</f>
        <v>4.7130739547110299</v>
      </c>
      <c r="BC105" s="340">
        <f t="shared" si="223"/>
        <v>4.7130739547110094</v>
      </c>
      <c r="BD105" s="340">
        <f t="shared" si="223"/>
        <v>4.7130739547110094</v>
      </c>
      <c r="BE105" s="340">
        <f t="shared" si="223"/>
        <v>4.713073954711013</v>
      </c>
      <c r="BF105" s="340">
        <f t="shared" si="223"/>
        <v>4.7130739547110272</v>
      </c>
      <c r="BG105" s="340">
        <f t="shared" si="223"/>
        <v>4.7130739547110263</v>
      </c>
      <c r="BH105" s="340">
        <f t="shared" si="223"/>
        <v>4.7130739547110165</v>
      </c>
      <c r="BJ105" s="340">
        <f t="shared" ref="BJ105:BP105" si="224">($C64*BJ64-$C63*BJ63)/($C63*BJ63)*100</f>
        <v>4.3508843753871522</v>
      </c>
      <c r="BK105" s="340">
        <f t="shared" si="224"/>
        <v>4.3508843753871806</v>
      </c>
      <c r="BL105" s="340">
        <f t="shared" si="224"/>
        <v>4.3508843753871806</v>
      </c>
      <c r="BM105" s="340">
        <f t="shared" si="224"/>
        <v>4.3508843753871673</v>
      </c>
      <c r="BN105" s="340">
        <f t="shared" si="224"/>
        <v>4.3508843753871576</v>
      </c>
      <c r="BO105" s="340">
        <f t="shared" si="224"/>
        <v>4.3508843753871496</v>
      </c>
      <c r="BP105" s="340">
        <f t="shared" si="224"/>
        <v>4.3508843753871655</v>
      </c>
      <c r="BR105" s="340">
        <f t="shared" ref="BR105:BX105" si="225">($C64*BR64-$C63*BR63)/($C63*BR63)*100</f>
        <v>5.4173338702396787</v>
      </c>
      <c r="BS105" s="340">
        <f t="shared" si="225"/>
        <v>5.4173338702396734</v>
      </c>
      <c r="BT105" s="340">
        <f t="shared" si="225"/>
        <v>5.4173338702396734</v>
      </c>
      <c r="BU105" s="340">
        <f t="shared" si="225"/>
        <v>5.4173338702396618</v>
      </c>
      <c r="BV105" s="340">
        <f t="shared" si="225"/>
        <v>5.4173338702396645</v>
      </c>
      <c r="BW105" s="340">
        <f t="shared" si="225"/>
        <v>5.4173338702396752</v>
      </c>
      <c r="BX105" s="340">
        <f t="shared" si="225"/>
        <v>5.4173338702396752</v>
      </c>
      <c r="BZ105" s="340">
        <f t="shared" ref="BZ105:CF105" si="226">($C64*BZ64-$C63*BZ63)/($C63*BZ63)*100</f>
        <v>4.6770880322802295</v>
      </c>
      <c r="CA105" s="340">
        <f t="shared" si="226"/>
        <v>4.6770880322802491</v>
      </c>
      <c r="CB105" s="340">
        <f t="shared" si="226"/>
        <v>4.6770880322802491</v>
      </c>
      <c r="CC105" s="340">
        <f t="shared" si="226"/>
        <v>4.6770880322802233</v>
      </c>
      <c r="CD105" s="340">
        <f t="shared" si="226"/>
        <v>4.6770880322802295</v>
      </c>
      <c r="CE105" s="340">
        <f t="shared" si="226"/>
        <v>4.6770880322802357</v>
      </c>
      <c r="CF105" s="340">
        <f t="shared" si="226"/>
        <v>4.6770880322802331</v>
      </c>
      <c r="CH105" s="340">
        <f t="shared" ref="CH105:CN105" si="227">($C64*CH64-$C63*CH63)/($C63*CH63)*100</f>
        <v>4.1142117669015388</v>
      </c>
      <c r="CI105" s="340">
        <f t="shared" si="227"/>
        <v>4.1142117669015548</v>
      </c>
      <c r="CJ105" s="340">
        <f t="shared" si="227"/>
        <v>4.1142117669015548</v>
      </c>
      <c r="CK105" s="340">
        <f t="shared" si="227"/>
        <v>4.1142117669015601</v>
      </c>
      <c r="CL105" s="340">
        <f t="shared" si="227"/>
        <v>4.1142117669015521</v>
      </c>
      <c r="CM105" s="340">
        <f t="shared" si="227"/>
        <v>4.1142117669015459</v>
      </c>
      <c r="CN105" s="340">
        <f t="shared" si="227"/>
        <v>4.1142117669015343</v>
      </c>
    </row>
    <row r="106" spans="2:92" s="204" customFormat="1" ht="18.75">
      <c r="B106" s="8">
        <f t="shared" si="67"/>
        <v>2037</v>
      </c>
      <c r="C106" s="302"/>
      <c r="D106" s="313"/>
      <c r="E106" s="225"/>
      <c r="F106" s="340">
        <f t="shared" si="16"/>
        <v>4.4046187697218731</v>
      </c>
      <c r="G106" s="340">
        <f t="shared" si="16"/>
        <v>4.4046187697218695</v>
      </c>
      <c r="H106" s="340">
        <f t="shared" si="16"/>
        <v>4.4046187697218695</v>
      </c>
      <c r="I106" s="340">
        <f t="shared" si="16"/>
        <v>4.4046187697218597</v>
      </c>
      <c r="J106" s="340">
        <f t="shared" si="16"/>
        <v>4.4046187697218615</v>
      </c>
      <c r="K106" s="340">
        <f t="shared" si="16"/>
        <v>4.4046187697218704</v>
      </c>
      <c r="L106" s="340">
        <f t="shared" si="16"/>
        <v>4.4046187697218624</v>
      </c>
      <c r="N106" s="340">
        <f t="shared" ref="N106:T106" si="228">($C65*N65-$C64*N64)/($C64*N64)*100</f>
        <v>4.4046187697218437</v>
      </c>
      <c r="O106" s="340">
        <f t="shared" si="228"/>
        <v>4.4046187697218526</v>
      </c>
      <c r="P106" s="340">
        <f t="shared" si="228"/>
        <v>4.4046187697218526</v>
      </c>
      <c r="Q106" s="340">
        <f t="shared" si="228"/>
        <v>4.4046187697218508</v>
      </c>
      <c r="R106" s="340">
        <f t="shared" si="228"/>
        <v>4.4046187697218597</v>
      </c>
      <c r="S106" s="340">
        <f t="shared" si="228"/>
        <v>4.4046187697218375</v>
      </c>
      <c r="T106" s="340">
        <f t="shared" si="228"/>
        <v>4.4046187697218535</v>
      </c>
      <c r="V106" s="340">
        <f t="shared" ref="V106:AB106" si="229">($C65*V65-$C64*V64)/($C64*V64)*100</f>
        <v>4.4046187697218544</v>
      </c>
      <c r="W106" s="340">
        <f t="shared" si="229"/>
        <v>4.4046187697218571</v>
      </c>
      <c r="X106" s="340">
        <f t="shared" si="229"/>
        <v>4.4046187697218571</v>
      </c>
      <c r="Y106" s="340">
        <f t="shared" si="229"/>
        <v>4.4046187697218597</v>
      </c>
      <c r="Z106" s="340">
        <f t="shared" si="229"/>
        <v>4.4046187697218464</v>
      </c>
      <c r="AA106" s="340">
        <f t="shared" si="229"/>
        <v>4.40461876972185</v>
      </c>
      <c r="AB106" s="340">
        <f t="shared" si="229"/>
        <v>4.4046187697218393</v>
      </c>
      <c r="AD106" s="340">
        <f t="shared" ref="AD106:AJ106" si="230">($C65*AD65-$C64*AD64)/($C64*AD64)*100</f>
        <v>4.4046187697218624</v>
      </c>
      <c r="AE106" s="340">
        <f t="shared" si="230"/>
        <v>4.4046187697218633</v>
      </c>
      <c r="AF106" s="340">
        <f t="shared" si="230"/>
        <v>4.4046187697218633</v>
      </c>
      <c r="AG106" s="340">
        <f t="shared" si="230"/>
        <v>4.4046187697218659</v>
      </c>
      <c r="AH106" s="340">
        <f t="shared" si="230"/>
        <v>4.4046187697218544</v>
      </c>
      <c r="AI106" s="340">
        <f t="shared" si="230"/>
        <v>4.4046187697218704</v>
      </c>
      <c r="AJ106" s="340">
        <f t="shared" si="230"/>
        <v>4.4046187697218642</v>
      </c>
      <c r="AL106" s="340">
        <f t="shared" ref="AL106:AR106" si="231">($C65*AL65-$C64*AL64)/($C64*AL64)*100</f>
        <v>4.4046187697218642</v>
      </c>
      <c r="AM106" s="340">
        <f t="shared" si="231"/>
        <v>4.4046187697218588</v>
      </c>
      <c r="AN106" s="340">
        <f t="shared" si="231"/>
        <v>4.4046187697218588</v>
      </c>
      <c r="AO106" s="340">
        <f t="shared" si="231"/>
        <v>4.4046187697218642</v>
      </c>
      <c r="AP106" s="340">
        <f t="shared" si="231"/>
        <v>4.4046187697218642</v>
      </c>
      <c r="AQ106" s="340">
        <f t="shared" si="231"/>
        <v>4.4046187697218642</v>
      </c>
      <c r="AR106" s="340">
        <f t="shared" si="231"/>
        <v>4.4046187697218686</v>
      </c>
      <c r="AT106" s="340">
        <f t="shared" ref="AT106:AZ106" si="232">($C65*AT65-$C64*AT64)/($C64*AT64)*100</f>
        <v>4.4046187697218677</v>
      </c>
      <c r="AU106" s="340">
        <f t="shared" si="232"/>
        <v>4.4046187697218659</v>
      </c>
      <c r="AV106" s="340">
        <f t="shared" si="232"/>
        <v>4.4046187697218659</v>
      </c>
      <c r="AW106" s="340">
        <f t="shared" si="232"/>
        <v>4.4046187697218731</v>
      </c>
      <c r="AX106" s="340">
        <f t="shared" si="232"/>
        <v>4.4046187697218597</v>
      </c>
      <c r="AY106" s="340">
        <f t="shared" si="232"/>
        <v>4.4046187697218633</v>
      </c>
      <c r="AZ106" s="340">
        <f t="shared" si="232"/>
        <v>4.4046187697218651</v>
      </c>
      <c r="BB106" s="340">
        <f t="shared" ref="BB106:BH106" si="233">($C65*BB65-$C64*BB64)/($C64*BB64)*100</f>
        <v>4.4046187697218766</v>
      </c>
      <c r="BC106" s="340">
        <f t="shared" si="233"/>
        <v>4.4046187697218748</v>
      </c>
      <c r="BD106" s="340">
        <f t="shared" si="233"/>
        <v>4.4046187697218748</v>
      </c>
      <c r="BE106" s="340">
        <f t="shared" si="233"/>
        <v>4.4046187697218695</v>
      </c>
      <c r="BF106" s="340">
        <f t="shared" si="233"/>
        <v>4.4046187697218597</v>
      </c>
      <c r="BG106" s="340">
        <f t="shared" si="233"/>
        <v>4.4046187697218517</v>
      </c>
      <c r="BH106" s="340">
        <f t="shared" si="233"/>
        <v>4.4046187697218642</v>
      </c>
      <c r="BJ106" s="340">
        <f t="shared" ref="BJ106:BP106" si="234">($C65*BJ65-$C64*BJ64)/($C64*BJ64)*100</f>
        <v>4.4046187697218278</v>
      </c>
      <c r="BK106" s="340">
        <f t="shared" si="234"/>
        <v>4.40461876972181</v>
      </c>
      <c r="BL106" s="340">
        <f t="shared" si="234"/>
        <v>4.40461876972181</v>
      </c>
      <c r="BM106" s="340">
        <f t="shared" si="234"/>
        <v>4.4046187697218171</v>
      </c>
      <c r="BN106" s="340">
        <f t="shared" si="234"/>
        <v>4.4046187697218189</v>
      </c>
      <c r="BO106" s="340">
        <f t="shared" si="234"/>
        <v>4.4046187697218153</v>
      </c>
      <c r="BP106" s="340">
        <f t="shared" si="234"/>
        <v>4.4046187697218162</v>
      </c>
      <c r="BR106" s="340">
        <f t="shared" ref="BR106:BX106" si="235">($C65*BR65-$C64*BR64)/($C64*BR64)*100</f>
        <v>4.404618769721858</v>
      </c>
      <c r="BS106" s="340">
        <f t="shared" si="235"/>
        <v>4.4046187697218668</v>
      </c>
      <c r="BT106" s="340">
        <f t="shared" si="235"/>
        <v>4.4046187697218668</v>
      </c>
      <c r="BU106" s="340">
        <f t="shared" si="235"/>
        <v>4.4046187697218722</v>
      </c>
      <c r="BV106" s="340">
        <f t="shared" si="235"/>
        <v>4.4046187697218668</v>
      </c>
      <c r="BW106" s="340">
        <f t="shared" si="235"/>
        <v>4.4046187697218793</v>
      </c>
      <c r="BX106" s="340">
        <f t="shared" si="235"/>
        <v>4.4046187697218739</v>
      </c>
      <c r="BZ106" s="340">
        <f t="shared" ref="BZ106:CF106" si="236">($C65*BZ65-$C64*BZ64)/($C64*BZ64)*100</f>
        <v>4.4046187697218588</v>
      </c>
      <c r="CA106" s="340">
        <f t="shared" si="236"/>
        <v>4.4046187697218722</v>
      </c>
      <c r="CB106" s="340">
        <f t="shared" si="236"/>
        <v>4.4046187697218722</v>
      </c>
      <c r="CC106" s="340">
        <f t="shared" si="236"/>
        <v>4.4046187697218668</v>
      </c>
      <c r="CD106" s="340">
        <f t="shared" si="236"/>
        <v>4.4046187697218615</v>
      </c>
      <c r="CE106" s="340">
        <f t="shared" si="236"/>
        <v>4.4046187697218633</v>
      </c>
      <c r="CF106" s="340">
        <f t="shared" si="236"/>
        <v>4.4046187697218508</v>
      </c>
      <c r="CH106" s="340">
        <f t="shared" ref="CH106:CN106" si="237">($C65*CH65-$C64*CH64)/($C64*CH64)*100</f>
        <v>4.404618769721858</v>
      </c>
      <c r="CI106" s="340">
        <f t="shared" si="237"/>
        <v>4.4046187697218597</v>
      </c>
      <c r="CJ106" s="340">
        <f t="shared" si="237"/>
        <v>4.4046187697218597</v>
      </c>
      <c r="CK106" s="340">
        <f t="shared" si="237"/>
        <v>4.4046187697218455</v>
      </c>
      <c r="CL106" s="340">
        <f t="shared" si="237"/>
        <v>4.4046187697218482</v>
      </c>
      <c r="CM106" s="340">
        <f t="shared" si="237"/>
        <v>4.4046187697218553</v>
      </c>
      <c r="CN106" s="340">
        <f t="shared" si="237"/>
        <v>4.4046187697218668</v>
      </c>
    </row>
    <row r="107" spans="2:92" s="204" customFormat="1" ht="18.75">
      <c r="B107" s="8">
        <f t="shared" si="67"/>
        <v>2038</v>
      </c>
      <c r="C107" s="302"/>
      <c r="D107" s="313"/>
      <c r="E107" s="225"/>
      <c r="F107" s="340">
        <f t="shared" si="16"/>
        <v>4.2848616122573828</v>
      </c>
      <c r="G107" s="340">
        <f t="shared" si="16"/>
        <v>4.2848616122573864</v>
      </c>
      <c r="H107" s="340">
        <f t="shared" si="16"/>
        <v>4.2848616122573864</v>
      </c>
      <c r="I107" s="340">
        <f t="shared" si="16"/>
        <v>4.2848616122573908</v>
      </c>
      <c r="J107" s="340">
        <f t="shared" si="16"/>
        <v>4.2848616122573828</v>
      </c>
      <c r="K107" s="340">
        <f t="shared" si="16"/>
        <v>4.284861612257389</v>
      </c>
      <c r="L107" s="340">
        <f t="shared" si="16"/>
        <v>4.2848616122573935</v>
      </c>
      <c r="N107" s="340">
        <f t="shared" ref="N107:T107" si="238">($C66*N66-$C65*N65)/($C65*N65)*100</f>
        <v>4.2848616122574077</v>
      </c>
      <c r="O107" s="340">
        <f t="shared" si="238"/>
        <v>4.2848616122573926</v>
      </c>
      <c r="P107" s="340">
        <f t="shared" si="238"/>
        <v>4.2848616122573926</v>
      </c>
      <c r="Q107" s="340">
        <f t="shared" si="238"/>
        <v>4.2848616122574006</v>
      </c>
      <c r="R107" s="340">
        <f t="shared" si="238"/>
        <v>4.2848616122573917</v>
      </c>
      <c r="S107" s="340">
        <f t="shared" si="238"/>
        <v>4.284861612257413</v>
      </c>
      <c r="T107" s="340">
        <f t="shared" si="238"/>
        <v>4.284861612257405</v>
      </c>
      <c r="V107" s="340">
        <f t="shared" ref="V107:AB107" si="239">($C66*V66-$C65*V65)/($C65*V65)*100</f>
        <v>4.2848616122574033</v>
      </c>
      <c r="W107" s="340">
        <f t="shared" si="239"/>
        <v>4.2848616122573961</v>
      </c>
      <c r="X107" s="340">
        <f t="shared" si="239"/>
        <v>4.2848616122573961</v>
      </c>
      <c r="Y107" s="340">
        <f t="shared" si="239"/>
        <v>4.2848616122573864</v>
      </c>
      <c r="Z107" s="340">
        <f t="shared" si="239"/>
        <v>4.2848616122574033</v>
      </c>
      <c r="AA107" s="340">
        <f t="shared" si="239"/>
        <v>4.2848616122574033</v>
      </c>
      <c r="AB107" s="340">
        <f t="shared" si="239"/>
        <v>4.2848616122574068</v>
      </c>
      <c r="AD107" s="340">
        <f t="shared" ref="AD107:AJ107" si="240">($C66*AD66-$C65*AD65)/($C65*AD65)*100</f>
        <v>4.2848616122573926</v>
      </c>
      <c r="AE107" s="340">
        <f t="shared" si="240"/>
        <v>4.2848616122573828</v>
      </c>
      <c r="AF107" s="340">
        <f t="shared" si="240"/>
        <v>4.2848616122573828</v>
      </c>
      <c r="AG107" s="340">
        <f t="shared" si="240"/>
        <v>4.2848616122573926</v>
      </c>
      <c r="AH107" s="340">
        <f t="shared" si="240"/>
        <v>4.2848616122573926</v>
      </c>
      <c r="AI107" s="340">
        <f t="shared" si="240"/>
        <v>4.2848616122573748</v>
      </c>
      <c r="AJ107" s="340">
        <f t="shared" si="240"/>
        <v>4.2848616122573882</v>
      </c>
      <c r="AL107" s="340">
        <f t="shared" ref="AL107:AR107" si="241">($C66*AL66-$C65*AL65)/($C65*AL65)*100</f>
        <v>4.2848616122573953</v>
      </c>
      <c r="AM107" s="340">
        <f t="shared" si="241"/>
        <v>4.2848616122573917</v>
      </c>
      <c r="AN107" s="340">
        <f t="shared" si="241"/>
        <v>4.2848616122573917</v>
      </c>
      <c r="AO107" s="340">
        <f t="shared" si="241"/>
        <v>4.284861612257389</v>
      </c>
      <c r="AP107" s="340">
        <f t="shared" si="241"/>
        <v>4.2848616122573802</v>
      </c>
      <c r="AQ107" s="340">
        <f t="shared" si="241"/>
        <v>4.2848616122573873</v>
      </c>
      <c r="AR107" s="340">
        <f t="shared" si="241"/>
        <v>4.2848616122573961</v>
      </c>
      <c r="AT107" s="340">
        <f t="shared" ref="AT107:AZ107" si="242">($C66*AT66-$C65*AT65)/($C65*AT65)*100</f>
        <v>4.284861612257389</v>
      </c>
      <c r="AU107" s="340">
        <f t="shared" si="242"/>
        <v>4.2848616122573855</v>
      </c>
      <c r="AV107" s="340">
        <f t="shared" si="242"/>
        <v>4.2848616122573855</v>
      </c>
      <c r="AW107" s="340">
        <f t="shared" si="242"/>
        <v>4.2848616122573766</v>
      </c>
      <c r="AX107" s="340">
        <f t="shared" si="242"/>
        <v>4.2848616122574024</v>
      </c>
      <c r="AY107" s="340">
        <f t="shared" si="242"/>
        <v>4.2848616122573846</v>
      </c>
      <c r="AZ107" s="340">
        <f t="shared" si="242"/>
        <v>4.2848616122573873</v>
      </c>
      <c r="BB107" s="340">
        <f t="shared" ref="BB107:BH107" si="243">($C66*BB66-$C65*BB65)/($C65*BB65)*100</f>
        <v>4.2848616122573766</v>
      </c>
      <c r="BC107" s="340">
        <f t="shared" si="243"/>
        <v>4.2848616122573819</v>
      </c>
      <c r="BD107" s="340">
        <f t="shared" si="243"/>
        <v>4.2848616122573819</v>
      </c>
      <c r="BE107" s="340">
        <f t="shared" si="243"/>
        <v>4.2848616122573837</v>
      </c>
      <c r="BF107" s="340">
        <f t="shared" si="243"/>
        <v>4.2848616122573935</v>
      </c>
      <c r="BG107" s="340">
        <f t="shared" si="243"/>
        <v>4.2848616122574015</v>
      </c>
      <c r="BH107" s="340">
        <f t="shared" si="243"/>
        <v>4.2848616122573846</v>
      </c>
      <c r="BJ107" s="340">
        <f t="shared" ref="BJ107:BP107" si="244">($C66*BJ66-$C65*BJ65)/($C65*BJ65)*100</f>
        <v>4.284861612257437</v>
      </c>
      <c r="BK107" s="340">
        <f t="shared" si="244"/>
        <v>4.2848616122574414</v>
      </c>
      <c r="BL107" s="340">
        <f t="shared" si="244"/>
        <v>4.2848616122574414</v>
      </c>
      <c r="BM107" s="340">
        <f t="shared" si="244"/>
        <v>4.2848616122574423</v>
      </c>
      <c r="BN107" s="340">
        <f t="shared" si="244"/>
        <v>4.2848616122574343</v>
      </c>
      <c r="BO107" s="340">
        <f t="shared" si="244"/>
        <v>4.2848616122574334</v>
      </c>
      <c r="BP107" s="340">
        <f t="shared" si="244"/>
        <v>4.2848616122574406</v>
      </c>
      <c r="BR107" s="340">
        <f t="shared" ref="BR107:BX107" si="245">($C66*BR66-$C65*BR65)/($C65*BR65)*100</f>
        <v>4.2848616122573935</v>
      </c>
      <c r="BS107" s="340">
        <f t="shared" si="245"/>
        <v>4.2848616122573953</v>
      </c>
      <c r="BT107" s="340">
        <f t="shared" si="245"/>
        <v>4.2848616122573953</v>
      </c>
      <c r="BU107" s="340">
        <f t="shared" si="245"/>
        <v>4.2848616122573802</v>
      </c>
      <c r="BV107" s="340">
        <f t="shared" si="245"/>
        <v>4.2848616122573846</v>
      </c>
      <c r="BW107" s="340">
        <f t="shared" si="245"/>
        <v>4.2848616122573882</v>
      </c>
      <c r="BX107" s="340">
        <f t="shared" si="245"/>
        <v>4.2848616122573819</v>
      </c>
      <c r="BZ107" s="340">
        <f t="shared" ref="BZ107:CF107" si="246">($C66*BZ66-$C65*BZ65)/($C65*BZ65)*100</f>
        <v>4.2848616122574361</v>
      </c>
      <c r="CA107" s="340">
        <f t="shared" si="246"/>
        <v>4.2848616122574112</v>
      </c>
      <c r="CB107" s="340">
        <f t="shared" si="246"/>
        <v>4.2848616122574112</v>
      </c>
      <c r="CC107" s="340">
        <f t="shared" si="246"/>
        <v>4.2848616122574281</v>
      </c>
      <c r="CD107" s="340">
        <f t="shared" si="246"/>
        <v>4.2848616122574468</v>
      </c>
      <c r="CE107" s="340">
        <f t="shared" si="246"/>
        <v>4.2848616122574317</v>
      </c>
      <c r="CF107" s="340">
        <f t="shared" si="246"/>
        <v>4.2848616122574557</v>
      </c>
      <c r="CH107" s="340">
        <f t="shared" ref="CH107:CN107" si="247">($C66*CH66-$C65*CH65)/($C65*CH65)*100</f>
        <v>4.284861612257381</v>
      </c>
      <c r="CI107" s="340">
        <f t="shared" si="247"/>
        <v>4.2848616122573855</v>
      </c>
      <c r="CJ107" s="340">
        <f t="shared" si="247"/>
        <v>4.2848616122573855</v>
      </c>
      <c r="CK107" s="340">
        <f t="shared" si="247"/>
        <v>4.2848616122573926</v>
      </c>
      <c r="CL107" s="340">
        <f t="shared" si="247"/>
        <v>4.2848616122573899</v>
      </c>
      <c r="CM107" s="340">
        <f t="shared" si="247"/>
        <v>4.2848616122573953</v>
      </c>
      <c r="CN107" s="340">
        <f t="shared" si="247"/>
        <v>4.2848616122573926</v>
      </c>
    </row>
    <row r="108" spans="2:92" s="204" customFormat="1" ht="18.75">
      <c r="B108" s="8">
        <f t="shared" si="67"/>
        <v>2039</v>
      </c>
      <c r="C108" s="302"/>
      <c r="D108" s="313"/>
      <c r="E108" s="225"/>
      <c r="F108" s="340">
        <f t="shared" si="16"/>
        <v>4.1661509464266464</v>
      </c>
      <c r="G108" s="340">
        <f t="shared" si="16"/>
        <v>4.1661509464266464</v>
      </c>
      <c r="H108" s="340">
        <f t="shared" si="16"/>
        <v>4.1661509464266464</v>
      </c>
      <c r="I108" s="340">
        <f t="shared" si="16"/>
        <v>4.1661509464266668</v>
      </c>
      <c r="J108" s="340">
        <f t="shared" si="16"/>
        <v>4.1661509464266739</v>
      </c>
      <c r="K108" s="340">
        <f t="shared" si="16"/>
        <v>4.1661509464266544</v>
      </c>
      <c r="L108" s="340">
        <f t="shared" si="16"/>
        <v>4.1661509464266411</v>
      </c>
      <c r="N108" s="340">
        <f t="shared" ref="N108:T108" si="248">($C67*N67-$C66*N66)/($C66*N66)*100</f>
        <v>4.166150946426642</v>
      </c>
      <c r="O108" s="340">
        <f t="shared" si="248"/>
        <v>4.1661509464266526</v>
      </c>
      <c r="P108" s="340">
        <f t="shared" si="248"/>
        <v>4.1661509464266526</v>
      </c>
      <c r="Q108" s="340">
        <f t="shared" si="248"/>
        <v>4.1661509464266508</v>
      </c>
      <c r="R108" s="340">
        <f t="shared" si="248"/>
        <v>4.1661509464266615</v>
      </c>
      <c r="S108" s="340">
        <f t="shared" si="248"/>
        <v>4.1661509464266517</v>
      </c>
      <c r="T108" s="340">
        <f t="shared" si="248"/>
        <v>4.1661509464266615</v>
      </c>
      <c r="V108" s="340">
        <f t="shared" ref="V108:AB108" si="249">($C67*V67-$C66*V66)/($C66*V66)*100</f>
        <v>4.1661509464266269</v>
      </c>
      <c r="W108" s="340">
        <f t="shared" si="249"/>
        <v>4.1661509464266215</v>
      </c>
      <c r="X108" s="340">
        <f t="shared" si="249"/>
        <v>4.1661509464266215</v>
      </c>
      <c r="Y108" s="340">
        <f t="shared" si="249"/>
        <v>4.166150946426626</v>
      </c>
      <c r="Z108" s="340">
        <f t="shared" si="249"/>
        <v>4.166150946426642</v>
      </c>
      <c r="AA108" s="340">
        <f t="shared" si="249"/>
        <v>4.1661509464266286</v>
      </c>
      <c r="AB108" s="340">
        <f t="shared" si="249"/>
        <v>4.166150946426626</v>
      </c>
      <c r="AD108" s="340">
        <f t="shared" ref="AD108:AJ108" si="250">($C67*AD67-$C66*AD66)/($C66*AD66)*100</f>
        <v>4.1661509464266331</v>
      </c>
      <c r="AE108" s="340">
        <f t="shared" si="250"/>
        <v>4.1661509464266535</v>
      </c>
      <c r="AF108" s="340">
        <f t="shared" si="250"/>
        <v>4.1661509464266535</v>
      </c>
      <c r="AG108" s="340">
        <f t="shared" si="250"/>
        <v>4.1661509464266615</v>
      </c>
      <c r="AH108" s="340">
        <f t="shared" si="250"/>
        <v>4.1661509464266482</v>
      </c>
      <c r="AI108" s="340">
        <f t="shared" si="250"/>
        <v>4.1661509464266633</v>
      </c>
      <c r="AJ108" s="340">
        <f t="shared" si="250"/>
        <v>4.1661509464266615</v>
      </c>
      <c r="AL108" s="340">
        <f t="shared" ref="AL108:AR108" si="251">($C67*AL67-$C66*AL66)/($C66*AL66)*100</f>
        <v>4.1661509464266295</v>
      </c>
      <c r="AM108" s="340">
        <f t="shared" si="251"/>
        <v>4.1661509464266269</v>
      </c>
      <c r="AN108" s="340">
        <f t="shared" si="251"/>
        <v>4.1661509464266269</v>
      </c>
      <c r="AO108" s="340">
        <f t="shared" si="251"/>
        <v>4.1661509464266384</v>
      </c>
      <c r="AP108" s="340">
        <f t="shared" si="251"/>
        <v>4.1661509464266322</v>
      </c>
      <c r="AQ108" s="340">
        <f t="shared" si="251"/>
        <v>4.1661509464266215</v>
      </c>
      <c r="AR108" s="340">
        <f t="shared" si="251"/>
        <v>4.166150946426626</v>
      </c>
      <c r="AT108" s="340">
        <f t="shared" ref="AT108:AZ108" si="252">($C67*AT67-$C66*AT66)/($C66*AT66)*100</f>
        <v>4.1661509464266615</v>
      </c>
      <c r="AU108" s="340">
        <f t="shared" si="252"/>
        <v>4.1661509464266526</v>
      </c>
      <c r="AV108" s="340">
        <f t="shared" si="252"/>
        <v>4.1661509464266526</v>
      </c>
      <c r="AW108" s="340">
        <f t="shared" si="252"/>
        <v>4.166150946426658</v>
      </c>
      <c r="AX108" s="340">
        <f t="shared" si="252"/>
        <v>4.1661509464266739</v>
      </c>
      <c r="AY108" s="340">
        <f t="shared" si="252"/>
        <v>4.1661509464266642</v>
      </c>
      <c r="AZ108" s="340">
        <f t="shared" si="252"/>
        <v>4.1661509464266562</v>
      </c>
      <c r="BB108" s="340">
        <f t="shared" ref="BB108:BH108" si="253">($C67*BB67-$C66*BB66)/($C66*BB66)*100</f>
        <v>4.1661509464266597</v>
      </c>
      <c r="BC108" s="340">
        <f t="shared" si="253"/>
        <v>4.1661509464266642</v>
      </c>
      <c r="BD108" s="340">
        <f t="shared" si="253"/>
        <v>4.1661509464266642</v>
      </c>
      <c r="BE108" s="340">
        <f t="shared" si="253"/>
        <v>4.1661509464266455</v>
      </c>
      <c r="BF108" s="340">
        <f t="shared" si="253"/>
        <v>4.1661509464266473</v>
      </c>
      <c r="BG108" s="340">
        <f t="shared" si="253"/>
        <v>4.166150946426642</v>
      </c>
      <c r="BH108" s="340">
        <f t="shared" si="253"/>
        <v>4.1661509464266535</v>
      </c>
      <c r="BJ108" s="340">
        <f t="shared" ref="BJ108:BP108" si="254">($C67*BJ67-$C66*BJ66)/($C66*BJ66)*100</f>
        <v>4.1661509464266198</v>
      </c>
      <c r="BK108" s="340">
        <f t="shared" si="254"/>
        <v>4.1661509464266206</v>
      </c>
      <c r="BL108" s="340">
        <f t="shared" si="254"/>
        <v>4.1661509464266206</v>
      </c>
      <c r="BM108" s="340">
        <f t="shared" si="254"/>
        <v>4.1661509464266322</v>
      </c>
      <c r="BN108" s="340">
        <f t="shared" si="254"/>
        <v>4.1661509464266242</v>
      </c>
      <c r="BO108" s="340">
        <f t="shared" si="254"/>
        <v>4.1661509464266269</v>
      </c>
      <c r="BP108" s="340">
        <f t="shared" si="254"/>
        <v>4.166150946426642</v>
      </c>
      <c r="BR108" s="340">
        <f t="shared" ref="BR108:BX108" si="255">($C67*BR67-$C66*BR66)/($C66*BR66)*100</f>
        <v>4.1661509464266571</v>
      </c>
      <c r="BS108" s="340">
        <f t="shared" si="255"/>
        <v>4.1661509464266677</v>
      </c>
      <c r="BT108" s="340">
        <f t="shared" si="255"/>
        <v>4.1661509464266677</v>
      </c>
      <c r="BU108" s="340">
        <f t="shared" si="255"/>
        <v>4.1661509464266695</v>
      </c>
      <c r="BV108" s="340">
        <f t="shared" si="255"/>
        <v>4.1661509464266651</v>
      </c>
      <c r="BW108" s="340">
        <f t="shared" si="255"/>
        <v>4.1661509464266606</v>
      </c>
      <c r="BX108" s="340">
        <f t="shared" si="255"/>
        <v>4.1661509464266624</v>
      </c>
      <c r="BZ108" s="340">
        <f t="shared" ref="BZ108:CF108" si="256">($C67*BZ67-$C66*BZ66)/($C66*BZ66)*100</f>
        <v>4.166150946426618</v>
      </c>
      <c r="CA108" s="340">
        <f t="shared" si="256"/>
        <v>4.166150946426626</v>
      </c>
      <c r="CB108" s="340">
        <f t="shared" si="256"/>
        <v>4.166150946426626</v>
      </c>
      <c r="CC108" s="340">
        <f t="shared" si="256"/>
        <v>4.166150946426618</v>
      </c>
      <c r="CD108" s="340">
        <f t="shared" si="256"/>
        <v>4.1661509464266047</v>
      </c>
      <c r="CE108" s="340">
        <f t="shared" si="256"/>
        <v>4.1661509464265984</v>
      </c>
      <c r="CF108" s="340">
        <f t="shared" si="256"/>
        <v>4.1661509464266127</v>
      </c>
      <c r="CH108" s="340">
        <f t="shared" ref="CH108:CN108" si="257">($C67*CH67-$C66*CH66)/($C66*CH66)*100</f>
        <v>4.1661509464266802</v>
      </c>
      <c r="CI108" s="340">
        <f t="shared" si="257"/>
        <v>4.1661509464266642</v>
      </c>
      <c r="CJ108" s="340">
        <f t="shared" si="257"/>
        <v>4.1661509464266642</v>
      </c>
      <c r="CK108" s="340">
        <f t="shared" si="257"/>
        <v>4.1661509464266677</v>
      </c>
      <c r="CL108" s="340">
        <f t="shared" si="257"/>
        <v>4.1661509464266651</v>
      </c>
      <c r="CM108" s="340">
        <f t="shared" si="257"/>
        <v>4.166150946426658</v>
      </c>
      <c r="CN108" s="340">
        <f t="shared" si="257"/>
        <v>4.1661509464266482</v>
      </c>
    </row>
    <row r="109" spans="2:92" s="204" customFormat="1" ht="18.75">
      <c r="B109" s="67">
        <f t="shared" si="67"/>
        <v>2040</v>
      </c>
      <c r="C109" s="302"/>
      <c r="D109" s="313"/>
      <c r="E109" s="225"/>
      <c r="F109" s="340">
        <f t="shared" si="16"/>
        <v>4.0480379999999778</v>
      </c>
      <c r="G109" s="340">
        <f t="shared" si="16"/>
        <v>4.0480379999999716</v>
      </c>
      <c r="H109" s="340">
        <f t="shared" si="16"/>
        <v>4.0480379999999716</v>
      </c>
      <c r="I109" s="340">
        <f t="shared" si="16"/>
        <v>4.0480379999999609</v>
      </c>
      <c r="J109" s="340">
        <f t="shared" si="16"/>
        <v>4.0480379999999547</v>
      </c>
      <c r="K109" s="340">
        <f t="shared" si="16"/>
        <v>4.0480379999999681</v>
      </c>
      <c r="L109" s="340">
        <f t="shared" si="16"/>
        <v>4.048037999999984</v>
      </c>
      <c r="N109" s="340">
        <f t="shared" ref="N109:T109" si="258">($C68*N68-$C67*N67)/($C67*N67)*100</f>
        <v>4.0480379999999903</v>
      </c>
      <c r="O109" s="340">
        <f t="shared" si="258"/>
        <v>4.0480379999999867</v>
      </c>
      <c r="P109" s="340">
        <f t="shared" si="258"/>
        <v>4.0480379999999867</v>
      </c>
      <c r="Q109" s="340">
        <f t="shared" si="258"/>
        <v>4.0480379999999716</v>
      </c>
      <c r="R109" s="340">
        <f t="shared" si="258"/>
        <v>4.0480379999999716</v>
      </c>
      <c r="S109" s="340">
        <f t="shared" si="258"/>
        <v>4.0480379999999716</v>
      </c>
      <c r="T109" s="340">
        <f t="shared" si="258"/>
        <v>4.0480379999999663</v>
      </c>
      <c r="V109" s="340">
        <f t="shared" ref="V109:AB109" si="259">($C68*V68-$C67*V67)/($C67*V67)*100</f>
        <v>4.0480380000000089</v>
      </c>
      <c r="W109" s="340">
        <f t="shared" si="259"/>
        <v>4.0480380000000062</v>
      </c>
      <c r="X109" s="340">
        <f t="shared" si="259"/>
        <v>4.0480380000000062</v>
      </c>
      <c r="Y109" s="340">
        <f t="shared" si="259"/>
        <v>4.0480380000000045</v>
      </c>
      <c r="Z109" s="340">
        <f t="shared" si="259"/>
        <v>4.0480379999999982</v>
      </c>
      <c r="AA109" s="340">
        <f t="shared" si="259"/>
        <v>4.048038</v>
      </c>
      <c r="AB109" s="340">
        <f t="shared" si="259"/>
        <v>4.0480379999999991</v>
      </c>
      <c r="AD109" s="340">
        <f t="shared" ref="AD109:AJ109" si="260">($C68*AD68-$C67*AD67)/($C67*AD67)*100</f>
        <v>4.0480379999999885</v>
      </c>
      <c r="AE109" s="340">
        <f t="shared" si="260"/>
        <v>4.0480379999999805</v>
      </c>
      <c r="AF109" s="340">
        <f t="shared" si="260"/>
        <v>4.0480379999999805</v>
      </c>
      <c r="AG109" s="340">
        <f t="shared" si="260"/>
        <v>4.0480379999999565</v>
      </c>
      <c r="AH109" s="340">
        <f t="shared" si="260"/>
        <v>4.048037999999984</v>
      </c>
      <c r="AI109" s="340">
        <f t="shared" si="260"/>
        <v>4.0480379999999654</v>
      </c>
      <c r="AJ109" s="340">
        <f t="shared" si="260"/>
        <v>4.0480379999999645</v>
      </c>
      <c r="AL109" s="340">
        <f t="shared" ref="AL109:AR109" si="261">($C68*AL68-$C67*AL67)/($C67*AL67)*100</f>
        <v>4.0480379999999885</v>
      </c>
      <c r="AM109" s="340">
        <f t="shared" si="261"/>
        <v>4.0480379999999938</v>
      </c>
      <c r="AN109" s="340">
        <f t="shared" si="261"/>
        <v>4.0480379999999938</v>
      </c>
      <c r="AO109" s="340">
        <f t="shared" si="261"/>
        <v>4.048038</v>
      </c>
      <c r="AP109" s="340">
        <f t="shared" si="261"/>
        <v>4.0480379999999991</v>
      </c>
      <c r="AQ109" s="340">
        <f t="shared" si="261"/>
        <v>4.0480380000000036</v>
      </c>
      <c r="AR109" s="340">
        <f t="shared" si="261"/>
        <v>4.0480380000000018</v>
      </c>
      <c r="AT109" s="340">
        <f t="shared" ref="AT109:AZ109" si="262">($C68*AT68-$C67*AT67)/($C67*AT67)*100</f>
        <v>4.0480379999999698</v>
      </c>
      <c r="AU109" s="340">
        <f t="shared" si="262"/>
        <v>4.0480379999999849</v>
      </c>
      <c r="AV109" s="340">
        <f t="shared" si="262"/>
        <v>4.0480379999999849</v>
      </c>
      <c r="AW109" s="340">
        <f t="shared" si="262"/>
        <v>4.0480379999999796</v>
      </c>
      <c r="AX109" s="340">
        <f t="shared" si="262"/>
        <v>4.0480379999999361</v>
      </c>
      <c r="AY109" s="340">
        <f t="shared" si="262"/>
        <v>4.0480379999999618</v>
      </c>
      <c r="AZ109" s="340">
        <f t="shared" si="262"/>
        <v>4.0480379999999627</v>
      </c>
      <c r="BB109" s="340">
        <f t="shared" ref="BB109:BH109" si="263">($C68*BB68-$C67*BB67)/($C67*BB67)*100</f>
        <v>4.048037999999976</v>
      </c>
      <c r="BC109" s="340">
        <f t="shared" si="263"/>
        <v>4.0480379999999672</v>
      </c>
      <c r="BD109" s="340">
        <f t="shared" si="263"/>
        <v>4.0480379999999672</v>
      </c>
      <c r="BE109" s="340">
        <f t="shared" si="263"/>
        <v>4.0480379999999849</v>
      </c>
      <c r="BF109" s="340">
        <f t="shared" si="263"/>
        <v>4.0480379999999769</v>
      </c>
      <c r="BG109" s="340">
        <f t="shared" si="263"/>
        <v>4.0480379999999698</v>
      </c>
      <c r="BH109" s="340">
        <f t="shared" si="263"/>
        <v>4.0480379999999769</v>
      </c>
      <c r="BJ109" s="340">
        <f t="shared" ref="BJ109:BP109" si="264">($C68*BJ68-$C67*BJ67)/($C67*BJ67)*100</f>
        <v>4.048038000000008</v>
      </c>
      <c r="BK109" s="340">
        <f t="shared" si="264"/>
        <v>4.0480380000000009</v>
      </c>
      <c r="BL109" s="340">
        <f t="shared" si="264"/>
        <v>4.0480380000000009</v>
      </c>
      <c r="BM109" s="340">
        <f t="shared" si="264"/>
        <v>4.0480379999999938</v>
      </c>
      <c r="BN109" s="340">
        <f t="shared" si="264"/>
        <v>4.0480379999999903</v>
      </c>
      <c r="BO109" s="340">
        <f t="shared" si="264"/>
        <v>4.048038</v>
      </c>
      <c r="BP109" s="340">
        <f t="shared" si="264"/>
        <v>4.0480379999999903</v>
      </c>
      <c r="BR109" s="340">
        <f t="shared" ref="BR109:BX109" si="265">($C68*BR68-$C67*BR67)/($C67*BR67)*100</f>
        <v>4.0480379999999672</v>
      </c>
      <c r="BS109" s="340">
        <f t="shared" si="265"/>
        <v>4.0480379999999583</v>
      </c>
      <c r="BT109" s="340">
        <f t="shared" si="265"/>
        <v>4.0480379999999583</v>
      </c>
      <c r="BU109" s="340">
        <f t="shared" si="265"/>
        <v>4.0480379999999645</v>
      </c>
      <c r="BV109" s="340">
        <f t="shared" si="265"/>
        <v>4.0480379999999627</v>
      </c>
      <c r="BW109" s="340">
        <f t="shared" si="265"/>
        <v>4.048037999999953</v>
      </c>
      <c r="BX109" s="340">
        <f t="shared" si="265"/>
        <v>4.0480379999999618</v>
      </c>
      <c r="BZ109" s="340">
        <f t="shared" ref="BZ109:CF109" si="266">($C68*BZ68-$C67*BZ67)/($C67*BZ67)*100</f>
        <v>4.0480379999999707</v>
      </c>
      <c r="CA109" s="340">
        <f t="shared" si="266"/>
        <v>4.0480379999999663</v>
      </c>
      <c r="CB109" s="340">
        <f t="shared" si="266"/>
        <v>4.0480379999999663</v>
      </c>
      <c r="CC109" s="340">
        <f t="shared" si="266"/>
        <v>4.0480379999999636</v>
      </c>
      <c r="CD109" s="340">
        <f t="shared" si="266"/>
        <v>4.0480379999999681</v>
      </c>
      <c r="CE109" s="340">
        <f t="shared" si="266"/>
        <v>4.0480379999999769</v>
      </c>
      <c r="CF109" s="340">
        <f t="shared" si="266"/>
        <v>4.0480379999999618</v>
      </c>
      <c r="CH109" s="340">
        <f t="shared" ref="CH109:CN109" si="267">($C68*CH68-$C67*CH67)/($C67*CH67)*100</f>
        <v>4.0480379999999592</v>
      </c>
      <c r="CI109" s="340">
        <f t="shared" si="267"/>
        <v>4.0480379999999574</v>
      </c>
      <c r="CJ109" s="340">
        <f t="shared" si="267"/>
        <v>4.0480379999999574</v>
      </c>
      <c r="CK109" s="340">
        <f t="shared" si="267"/>
        <v>4.0480379999999805</v>
      </c>
      <c r="CL109" s="340">
        <f t="shared" si="267"/>
        <v>4.0480379999999769</v>
      </c>
      <c r="CM109" s="340">
        <f t="shared" si="267"/>
        <v>4.0480379999999849</v>
      </c>
      <c r="CN109" s="340">
        <f t="shared" si="267"/>
        <v>4.0480379999999752</v>
      </c>
    </row>
    <row r="110" spans="2:92" s="204" customFormat="1" ht="18.75">
      <c r="B110" s="8">
        <f t="shared" si="67"/>
        <v>2041</v>
      </c>
      <c r="C110" s="302"/>
      <c r="D110" s="313"/>
      <c r="E110" s="225"/>
      <c r="F110" s="340">
        <f t="shared" si="16"/>
        <v>4.0480380000000027</v>
      </c>
      <c r="G110" s="340">
        <f t="shared" si="16"/>
        <v>4.0480380000000222</v>
      </c>
      <c r="H110" s="340">
        <f t="shared" si="16"/>
        <v>4.0480380000000222</v>
      </c>
      <c r="I110" s="340">
        <f t="shared" si="16"/>
        <v>4.0480380000000089</v>
      </c>
      <c r="J110" s="340">
        <f t="shared" si="16"/>
        <v>4.048038</v>
      </c>
      <c r="K110" s="340">
        <f t="shared" si="16"/>
        <v>4.0480379999999991</v>
      </c>
      <c r="L110" s="340">
        <f t="shared" si="16"/>
        <v>4.0480379999999991</v>
      </c>
      <c r="N110" s="340">
        <f t="shared" ref="N110:T110" si="268">($C69*N69-$C68*N68)/($C68*N68)*100</f>
        <v>4.048038</v>
      </c>
      <c r="O110" s="340">
        <f t="shared" si="268"/>
        <v>4.0480379999999991</v>
      </c>
      <c r="P110" s="340">
        <f t="shared" si="268"/>
        <v>4.0480379999999991</v>
      </c>
      <c r="Q110" s="340">
        <f t="shared" si="268"/>
        <v>4.0480380000000213</v>
      </c>
      <c r="R110" s="340">
        <f t="shared" si="268"/>
        <v>4.0480380000000116</v>
      </c>
      <c r="S110" s="340">
        <f t="shared" si="268"/>
        <v>4.048038000000016</v>
      </c>
      <c r="T110" s="340">
        <f t="shared" si="268"/>
        <v>4.0480380000000098</v>
      </c>
      <c r="V110" s="340">
        <f t="shared" ref="V110:AB110" si="269">($C69*V69-$C68*V68)/($C68*V68)*100</f>
        <v>4.0480379999999965</v>
      </c>
      <c r="W110" s="340">
        <f t="shared" si="269"/>
        <v>4.0480380000000054</v>
      </c>
      <c r="X110" s="340">
        <f t="shared" si="269"/>
        <v>4.0480380000000054</v>
      </c>
      <c r="Y110" s="340">
        <f t="shared" si="269"/>
        <v>4.0480380000000018</v>
      </c>
      <c r="Z110" s="340">
        <f t="shared" si="269"/>
        <v>4.0480380000000062</v>
      </c>
      <c r="AA110" s="340">
        <f t="shared" si="269"/>
        <v>4.0480380000000054</v>
      </c>
      <c r="AB110" s="340">
        <f t="shared" si="269"/>
        <v>4.0480380000000196</v>
      </c>
      <c r="AD110" s="340">
        <f t="shared" ref="AD110:AJ110" si="270">($C69*AD69-$C68*AD68)/($C68*AD68)*100</f>
        <v>4.0480380000000027</v>
      </c>
      <c r="AE110" s="340">
        <f t="shared" si="270"/>
        <v>4.0480380000000009</v>
      </c>
      <c r="AF110" s="340">
        <f t="shared" si="270"/>
        <v>4.0480380000000009</v>
      </c>
      <c r="AG110" s="340">
        <f t="shared" si="270"/>
        <v>4.0480380000000071</v>
      </c>
      <c r="AH110" s="340">
        <f t="shared" si="270"/>
        <v>4.0480380000000116</v>
      </c>
      <c r="AI110" s="340">
        <f t="shared" si="270"/>
        <v>4.048038000000016</v>
      </c>
      <c r="AJ110" s="340">
        <f t="shared" si="270"/>
        <v>4.0480380000000151</v>
      </c>
      <c r="AL110" s="340">
        <f t="shared" ref="AL110:AR110" si="271">($C69*AL69-$C68*AL68)/($C68*AL68)*100</f>
        <v>4.0480379999999885</v>
      </c>
      <c r="AM110" s="340">
        <f t="shared" si="271"/>
        <v>4.048038000000016</v>
      </c>
      <c r="AN110" s="340">
        <f t="shared" si="271"/>
        <v>4.048038000000016</v>
      </c>
      <c r="AO110" s="340">
        <f t="shared" si="271"/>
        <v>4.0480379999999796</v>
      </c>
      <c r="AP110" s="340">
        <f t="shared" si="271"/>
        <v>4.0480379999999849</v>
      </c>
      <c r="AQ110" s="340">
        <f t="shared" si="271"/>
        <v>4.0480379999999956</v>
      </c>
      <c r="AR110" s="340">
        <f t="shared" si="271"/>
        <v>4.0480379999999911</v>
      </c>
      <c r="AT110" s="340">
        <f t="shared" ref="AT110:AZ110" si="272">($C69*AT69-$C68*AT68)/($C68*AT68)*100</f>
        <v>4.0480380000000071</v>
      </c>
      <c r="AU110" s="340">
        <f t="shared" si="272"/>
        <v>4.0480379999999903</v>
      </c>
      <c r="AV110" s="340">
        <f t="shared" si="272"/>
        <v>4.0480379999999903</v>
      </c>
      <c r="AW110" s="340">
        <f t="shared" si="272"/>
        <v>4.0480380000000054</v>
      </c>
      <c r="AX110" s="340">
        <f t="shared" si="272"/>
        <v>4.0480380000000222</v>
      </c>
      <c r="AY110" s="340">
        <f t="shared" si="272"/>
        <v>4.0480380000000089</v>
      </c>
      <c r="AZ110" s="340">
        <f t="shared" si="272"/>
        <v>4.0480380000000062</v>
      </c>
      <c r="BB110" s="340">
        <f t="shared" ref="BB110:BH110" si="273">($C69*BB69-$C68*BB68)/($C68*BB68)*100</f>
        <v>4.0480379999999947</v>
      </c>
      <c r="BC110" s="340">
        <f t="shared" si="273"/>
        <v>4.0480379999999965</v>
      </c>
      <c r="BD110" s="340">
        <f t="shared" si="273"/>
        <v>4.0480379999999965</v>
      </c>
      <c r="BE110" s="340">
        <f t="shared" si="273"/>
        <v>4.0480379999999947</v>
      </c>
      <c r="BF110" s="340">
        <f t="shared" si="273"/>
        <v>4.0480379999999956</v>
      </c>
      <c r="BG110" s="340">
        <f t="shared" si="273"/>
        <v>4.0480380000000089</v>
      </c>
      <c r="BH110" s="340">
        <f t="shared" si="273"/>
        <v>4.0480380000000151</v>
      </c>
      <c r="BJ110" s="340">
        <f t="shared" ref="BJ110:BP110" si="274">($C69*BJ69-$C68*BJ68)/($C68*BJ68)*100</f>
        <v>4.048038</v>
      </c>
      <c r="BK110" s="340">
        <f t="shared" si="274"/>
        <v>4.0480380000000133</v>
      </c>
      <c r="BL110" s="340">
        <f t="shared" si="274"/>
        <v>4.0480380000000133</v>
      </c>
      <c r="BM110" s="340">
        <f t="shared" si="274"/>
        <v>4.0480380000000089</v>
      </c>
      <c r="BN110" s="340">
        <f t="shared" si="274"/>
        <v>4.0480380000000116</v>
      </c>
      <c r="BO110" s="340">
        <f t="shared" si="274"/>
        <v>4.048038000000008</v>
      </c>
      <c r="BP110" s="340">
        <f t="shared" si="274"/>
        <v>4.0480380000000089</v>
      </c>
      <c r="BR110" s="340">
        <f t="shared" ref="BR110:BX110" si="275">($C69*BR69-$C68*BR68)/($C68*BR68)*100</f>
        <v>4.0480380000000471</v>
      </c>
      <c r="BS110" s="340">
        <f t="shared" si="275"/>
        <v>4.0480380000000515</v>
      </c>
      <c r="BT110" s="340">
        <f t="shared" si="275"/>
        <v>4.0480380000000515</v>
      </c>
      <c r="BU110" s="340">
        <f t="shared" si="275"/>
        <v>4.0480380000000409</v>
      </c>
      <c r="BV110" s="340">
        <f t="shared" si="275"/>
        <v>4.0480380000000507</v>
      </c>
      <c r="BW110" s="340">
        <f t="shared" si="275"/>
        <v>4.0480380000000524</v>
      </c>
      <c r="BX110" s="340">
        <f t="shared" si="275"/>
        <v>4.0480380000000364</v>
      </c>
      <c r="BZ110" s="340">
        <f t="shared" ref="BZ110:CF110" si="276">($C69*BZ69-$C68*BZ68)/($C68*BZ68)*100</f>
        <v>4.0480380000000045</v>
      </c>
      <c r="CA110" s="340">
        <f t="shared" si="276"/>
        <v>4.0480380000000089</v>
      </c>
      <c r="CB110" s="340">
        <f t="shared" si="276"/>
        <v>4.0480380000000089</v>
      </c>
      <c r="CC110" s="340">
        <f t="shared" si="276"/>
        <v>4.048038000000016</v>
      </c>
      <c r="CD110" s="340">
        <f t="shared" si="276"/>
        <v>4.0480380000000045</v>
      </c>
      <c r="CE110" s="340">
        <f t="shared" si="276"/>
        <v>4.0480380000000133</v>
      </c>
      <c r="CF110" s="340">
        <f t="shared" si="276"/>
        <v>4.0480379999999991</v>
      </c>
      <c r="CH110" s="340">
        <f t="shared" ref="CH110:CN110" si="277">($C69*CH69-$C68*CH68)/($C68*CH68)*100</f>
        <v>4.0480380000000453</v>
      </c>
      <c r="CI110" s="340">
        <f t="shared" si="277"/>
        <v>4.0480380000000569</v>
      </c>
      <c r="CJ110" s="340">
        <f t="shared" si="277"/>
        <v>4.0480380000000569</v>
      </c>
      <c r="CK110" s="340">
        <f t="shared" si="277"/>
        <v>4.0480380000000276</v>
      </c>
      <c r="CL110" s="340">
        <f t="shared" si="277"/>
        <v>4.0480380000000338</v>
      </c>
      <c r="CM110" s="340">
        <f t="shared" si="277"/>
        <v>4.0480380000000284</v>
      </c>
      <c r="CN110" s="340">
        <f t="shared" si="277"/>
        <v>4.0480380000000489</v>
      </c>
    </row>
    <row r="111" spans="2:92" s="204" customFormat="1" ht="18.75">
      <c r="B111" s="8">
        <f t="shared" si="67"/>
        <v>2042</v>
      </c>
      <c r="C111" s="302"/>
      <c r="D111" s="313"/>
      <c r="E111" s="225"/>
      <c r="F111" s="340">
        <f t="shared" si="16"/>
        <v>4.0480379999999947</v>
      </c>
      <c r="G111" s="340">
        <f t="shared" si="16"/>
        <v>4.048037999999984</v>
      </c>
      <c r="H111" s="340">
        <f t="shared" si="16"/>
        <v>4.048037999999984</v>
      </c>
      <c r="I111" s="340">
        <f t="shared" si="16"/>
        <v>4.0480379999999965</v>
      </c>
      <c r="J111" s="340">
        <f t="shared" si="16"/>
        <v>4.0480379999999974</v>
      </c>
      <c r="K111" s="340">
        <f t="shared" si="16"/>
        <v>4.0480379999999938</v>
      </c>
      <c r="L111" s="340">
        <f t="shared" si="16"/>
        <v>4.0480379999999956</v>
      </c>
      <c r="N111" s="340">
        <f t="shared" ref="N111:T111" si="278">($C70*N70-$C69*N69)/($C69*N69)*100</f>
        <v>4.0480379999999876</v>
      </c>
      <c r="O111" s="340">
        <f t="shared" si="278"/>
        <v>4.0480379999999974</v>
      </c>
      <c r="P111" s="340">
        <f t="shared" si="278"/>
        <v>4.0480379999999974</v>
      </c>
      <c r="Q111" s="340">
        <f t="shared" si="278"/>
        <v>4.048037999999984</v>
      </c>
      <c r="R111" s="340">
        <f t="shared" si="278"/>
        <v>4.0480379999999787</v>
      </c>
      <c r="S111" s="340">
        <f t="shared" si="278"/>
        <v>4.0480379999999903</v>
      </c>
      <c r="T111" s="340">
        <f t="shared" si="278"/>
        <v>4.0480379999999814</v>
      </c>
      <c r="V111" s="340">
        <f t="shared" ref="V111:AB111" si="279">($C70*V70-$C69*V69)/($C69*V69)*100</f>
        <v>4.048037999999992</v>
      </c>
      <c r="W111" s="340">
        <f t="shared" si="279"/>
        <v>4.048038</v>
      </c>
      <c r="X111" s="340">
        <f t="shared" si="279"/>
        <v>4.048038</v>
      </c>
      <c r="Y111" s="340">
        <f t="shared" si="279"/>
        <v>4.0480379999999982</v>
      </c>
      <c r="Z111" s="340">
        <f t="shared" si="279"/>
        <v>4.0480379999999885</v>
      </c>
      <c r="AA111" s="340">
        <f t="shared" si="279"/>
        <v>4.0480379999999876</v>
      </c>
      <c r="AB111" s="340">
        <f t="shared" si="279"/>
        <v>4.0480379999999876</v>
      </c>
      <c r="AD111" s="340">
        <f t="shared" ref="AD111:AJ111" si="280">($C70*AD70-$C69*AD69)/($C69*AD69)*100</f>
        <v>4.0480379999999965</v>
      </c>
      <c r="AE111" s="340">
        <f t="shared" si="280"/>
        <v>4.0480379999999903</v>
      </c>
      <c r="AF111" s="340">
        <f t="shared" si="280"/>
        <v>4.0480379999999903</v>
      </c>
      <c r="AG111" s="340">
        <f t="shared" si="280"/>
        <v>4.0480380000000027</v>
      </c>
      <c r="AH111" s="340">
        <f t="shared" si="280"/>
        <v>4.0480379999999876</v>
      </c>
      <c r="AI111" s="340">
        <f t="shared" si="280"/>
        <v>4.048037999999992</v>
      </c>
      <c r="AJ111" s="340">
        <f t="shared" si="280"/>
        <v>4.0480379999999947</v>
      </c>
      <c r="AL111" s="340">
        <f t="shared" ref="AL111:AR111" si="281">($C70*AL70-$C69*AL69)/($C69*AL69)*100</f>
        <v>4.0480380000000142</v>
      </c>
      <c r="AM111" s="340">
        <f t="shared" si="281"/>
        <v>4.0480379999999805</v>
      </c>
      <c r="AN111" s="340">
        <f t="shared" si="281"/>
        <v>4.0480379999999805</v>
      </c>
      <c r="AO111" s="340">
        <f t="shared" si="281"/>
        <v>4.0480380000000098</v>
      </c>
      <c r="AP111" s="340">
        <f t="shared" si="281"/>
        <v>4.0480380000000054</v>
      </c>
      <c r="AQ111" s="340">
        <f t="shared" si="281"/>
        <v>4.0480379999999956</v>
      </c>
      <c r="AR111" s="340">
        <f t="shared" si="281"/>
        <v>4.0480380000000062</v>
      </c>
      <c r="AT111" s="340">
        <f t="shared" ref="AT111:AZ111" si="282">($C70*AT70-$C69*AT69)/($C69*AT69)*100</f>
        <v>4.0480379999999876</v>
      </c>
      <c r="AU111" s="340">
        <f t="shared" si="282"/>
        <v>4.0480379999999982</v>
      </c>
      <c r="AV111" s="340">
        <f t="shared" si="282"/>
        <v>4.0480379999999982</v>
      </c>
      <c r="AW111" s="340">
        <f t="shared" si="282"/>
        <v>4.048037999999992</v>
      </c>
      <c r="AX111" s="340">
        <f t="shared" si="282"/>
        <v>4.0480379999999805</v>
      </c>
      <c r="AY111" s="340">
        <f t="shared" si="282"/>
        <v>4.0480379999999965</v>
      </c>
      <c r="AZ111" s="340">
        <f t="shared" si="282"/>
        <v>4.0480379999999965</v>
      </c>
      <c r="BB111" s="340">
        <f t="shared" ref="BB111:BH111" si="283">($C70*BB70-$C69*BB69)/($C69*BB69)*100</f>
        <v>4.0480380000000054</v>
      </c>
      <c r="BC111" s="340">
        <f t="shared" si="283"/>
        <v>4.0480379999999938</v>
      </c>
      <c r="BD111" s="340">
        <f t="shared" si="283"/>
        <v>4.0480379999999938</v>
      </c>
      <c r="BE111" s="340">
        <f t="shared" si="283"/>
        <v>4.0480380000000018</v>
      </c>
      <c r="BF111" s="340">
        <f t="shared" si="283"/>
        <v>4.0480379999999982</v>
      </c>
      <c r="BG111" s="340">
        <f t="shared" si="283"/>
        <v>4.0480379999999947</v>
      </c>
      <c r="BH111" s="340">
        <f t="shared" si="283"/>
        <v>4.0480379999999956</v>
      </c>
      <c r="BJ111" s="340">
        <f t="shared" ref="BJ111:BP111" si="284">($C70*BJ70-$C69*BJ69)/($C69*BJ69)*100</f>
        <v>4.0480380000000133</v>
      </c>
      <c r="BK111" s="340">
        <f t="shared" si="284"/>
        <v>4.0480380000000071</v>
      </c>
      <c r="BL111" s="340">
        <f t="shared" si="284"/>
        <v>4.0480380000000071</v>
      </c>
      <c r="BM111" s="340">
        <f t="shared" si="284"/>
        <v>4.0480380000000054</v>
      </c>
      <c r="BN111" s="340">
        <f t="shared" si="284"/>
        <v>4.0480380000000293</v>
      </c>
      <c r="BO111" s="340">
        <f t="shared" si="284"/>
        <v>4.0480380000000036</v>
      </c>
      <c r="BP111" s="340">
        <f t="shared" si="284"/>
        <v>4.0480380000000089</v>
      </c>
      <c r="BR111" s="340">
        <f t="shared" ref="BR111:BX111" si="285">($C70*BR70-$C69*BR69)/($C69*BR69)*100</f>
        <v>4.0480379999999831</v>
      </c>
      <c r="BS111" s="340">
        <f t="shared" si="285"/>
        <v>4.0480379999999876</v>
      </c>
      <c r="BT111" s="340">
        <f t="shared" si="285"/>
        <v>4.0480379999999876</v>
      </c>
      <c r="BU111" s="340">
        <f t="shared" si="285"/>
        <v>4.0480380000000009</v>
      </c>
      <c r="BV111" s="340">
        <f t="shared" si="285"/>
        <v>4.0480379999999867</v>
      </c>
      <c r="BW111" s="340">
        <f t="shared" si="285"/>
        <v>4.0480379999999814</v>
      </c>
      <c r="BX111" s="340">
        <f t="shared" si="285"/>
        <v>4.0480379999999956</v>
      </c>
      <c r="BZ111" s="340">
        <f t="shared" ref="BZ111:CF111" si="286">($C70*BZ70-$C69*BZ69)/($C69*BZ69)*100</f>
        <v>4.0480379999999876</v>
      </c>
      <c r="CA111" s="340">
        <f t="shared" si="286"/>
        <v>4.0480379999999938</v>
      </c>
      <c r="CB111" s="340">
        <f t="shared" si="286"/>
        <v>4.0480379999999938</v>
      </c>
      <c r="CC111" s="340">
        <f t="shared" si="286"/>
        <v>4.0480379999999805</v>
      </c>
      <c r="CD111" s="340">
        <f t="shared" si="286"/>
        <v>4.0480379999999965</v>
      </c>
      <c r="CE111" s="340">
        <f t="shared" si="286"/>
        <v>4.0480379999999929</v>
      </c>
      <c r="CF111" s="340">
        <f t="shared" si="286"/>
        <v>4.0480379999999894</v>
      </c>
      <c r="CH111" s="340">
        <f t="shared" ref="CH111:CN111" si="287">($C70*CH70-$C69*CH69)/($C69*CH69)*100</f>
        <v>4.0480379999999476</v>
      </c>
      <c r="CI111" s="340">
        <f t="shared" si="287"/>
        <v>4.048037999999945</v>
      </c>
      <c r="CJ111" s="340">
        <f t="shared" si="287"/>
        <v>4.048037999999945</v>
      </c>
      <c r="CK111" s="340">
        <f t="shared" si="287"/>
        <v>4.0480379999999521</v>
      </c>
      <c r="CL111" s="340">
        <f t="shared" si="287"/>
        <v>4.048037999999945</v>
      </c>
      <c r="CM111" s="340">
        <f t="shared" si="287"/>
        <v>4.0480379999999441</v>
      </c>
      <c r="CN111" s="340">
        <f t="shared" si="287"/>
        <v>4.0480379999999441</v>
      </c>
    </row>
    <row r="112" spans="2:92" s="204" customFormat="1" ht="18.75">
      <c r="B112" s="8">
        <f t="shared" si="67"/>
        <v>2043</v>
      </c>
      <c r="C112" s="302"/>
      <c r="D112" s="313"/>
      <c r="E112" s="225"/>
      <c r="F112" s="340">
        <f t="shared" si="16"/>
        <v>4.0480380000000027</v>
      </c>
      <c r="G112" s="340">
        <f t="shared" si="16"/>
        <v>4.048038</v>
      </c>
      <c r="H112" s="340">
        <f t="shared" si="16"/>
        <v>4.048038</v>
      </c>
      <c r="I112" s="340">
        <f t="shared" si="16"/>
        <v>4.0480379999999823</v>
      </c>
      <c r="J112" s="340">
        <f t="shared" si="16"/>
        <v>4.048038</v>
      </c>
      <c r="K112" s="340">
        <f t="shared" si="16"/>
        <v>4.0480380000000089</v>
      </c>
      <c r="L112" s="340">
        <f t="shared" si="16"/>
        <v>4.0480379999999991</v>
      </c>
      <c r="N112" s="340">
        <f t="shared" ref="N112:T112" si="288">($C71*N71-$C70*N70)/($C70*N70)*100</f>
        <v>4.048038</v>
      </c>
      <c r="O112" s="340">
        <f t="shared" si="288"/>
        <v>4.0480379999999956</v>
      </c>
      <c r="P112" s="340">
        <f t="shared" si="288"/>
        <v>4.0480379999999956</v>
      </c>
      <c r="Q112" s="340">
        <f t="shared" si="288"/>
        <v>4.0480379999999911</v>
      </c>
      <c r="R112" s="340">
        <f t="shared" si="288"/>
        <v>4.0480380000000009</v>
      </c>
      <c r="S112" s="340">
        <f t="shared" si="288"/>
        <v>4.0480379999999929</v>
      </c>
      <c r="T112" s="340">
        <f t="shared" si="288"/>
        <v>4.0480380000000009</v>
      </c>
      <c r="V112" s="340">
        <f t="shared" ref="V112:AB112" si="289">($C71*V71-$C70*V70)/($C70*V70)*100</f>
        <v>4.0480379999999929</v>
      </c>
      <c r="W112" s="340">
        <f t="shared" si="289"/>
        <v>4.048037999999984</v>
      </c>
      <c r="X112" s="340">
        <f t="shared" si="289"/>
        <v>4.048037999999984</v>
      </c>
      <c r="Y112" s="340">
        <f t="shared" si="289"/>
        <v>4.0480379999999903</v>
      </c>
      <c r="Z112" s="340">
        <f t="shared" si="289"/>
        <v>4.0480379999999867</v>
      </c>
      <c r="AA112" s="340">
        <f t="shared" si="289"/>
        <v>4.0480380000000062</v>
      </c>
      <c r="AB112" s="340">
        <f t="shared" si="289"/>
        <v>4.0480379999999903</v>
      </c>
      <c r="AD112" s="340">
        <f t="shared" ref="AD112:AJ112" si="290">($C71*AD71-$C70*AD70)/($C70*AD70)*100</f>
        <v>4.0480379999999903</v>
      </c>
      <c r="AE112" s="340">
        <f t="shared" si="290"/>
        <v>4.0480380000000009</v>
      </c>
      <c r="AF112" s="340">
        <f t="shared" si="290"/>
        <v>4.0480380000000009</v>
      </c>
      <c r="AG112" s="340">
        <f t="shared" si="290"/>
        <v>4.048038</v>
      </c>
      <c r="AH112" s="340">
        <f t="shared" si="290"/>
        <v>4.0480379999999911</v>
      </c>
      <c r="AI112" s="340">
        <f t="shared" si="290"/>
        <v>4.048037999999984</v>
      </c>
      <c r="AJ112" s="340">
        <f t="shared" si="290"/>
        <v>4.0480379999999831</v>
      </c>
      <c r="AL112" s="340">
        <f t="shared" ref="AL112:AR112" si="291">($C71*AL71-$C70*AL70)/($C70*AL70)*100</f>
        <v>4.0480379999999894</v>
      </c>
      <c r="AM112" s="340">
        <f t="shared" si="291"/>
        <v>4.0480380000000054</v>
      </c>
      <c r="AN112" s="340">
        <f t="shared" si="291"/>
        <v>4.0480380000000054</v>
      </c>
      <c r="AO112" s="340">
        <f t="shared" si="291"/>
        <v>4.0480379999999938</v>
      </c>
      <c r="AP112" s="340">
        <f t="shared" si="291"/>
        <v>4.0480379999999982</v>
      </c>
      <c r="AQ112" s="340">
        <f t="shared" si="291"/>
        <v>4.0480379999999965</v>
      </c>
      <c r="AR112" s="340">
        <f t="shared" si="291"/>
        <v>4.0480379999999787</v>
      </c>
      <c r="AT112" s="340">
        <f t="shared" ref="AT112:AZ112" si="292">($C71*AT71-$C70*AT70)/($C70*AT70)*100</f>
        <v>4.0480379999999965</v>
      </c>
      <c r="AU112" s="340">
        <f t="shared" si="292"/>
        <v>4.0480380000000045</v>
      </c>
      <c r="AV112" s="340">
        <f t="shared" si="292"/>
        <v>4.0480380000000045</v>
      </c>
      <c r="AW112" s="340">
        <f t="shared" si="292"/>
        <v>4.0480379999999858</v>
      </c>
      <c r="AX112" s="340">
        <f t="shared" si="292"/>
        <v>4.0480379999999903</v>
      </c>
      <c r="AY112" s="340">
        <f t="shared" si="292"/>
        <v>4.0480379999999929</v>
      </c>
      <c r="AZ112" s="340">
        <f t="shared" si="292"/>
        <v>4.0480379999999982</v>
      </c>
      <c r="BB112" s="340">
        <f t="shared" ref="BB112:BH112" si="293">($C71*BB71-$C70*BB70)/($C70*BB70)*100</f>
        <v>4.0480379999999938</v>
      </c>
      <c r="BC112" s="340">
        <f t="shared" si="293"/>
        <v>4.048038000000008</v>
      </c>
      <c r="BD112" s="340">
        <f t="shared" si="293"/>
        <v>4.048038000000008</v>
      </c>
      <c r="BE112" s="340">
        <f t="shared" si="293"/>
        <v>4.0480379999999965</v>
      </c>
      <c r="BF112" s="340">
        <f t="shared" si="293"/>
        <v>4.0480380000000009</v>
      </c>
      <c r="BG112" s="340">
        <f t="shared" si="293"/>
        <v>4.048037999999992</v>
      </c>
      <c r="BH112" s="340">
        <f t="shared" si="293"/>
        <v>4.0480379999999805</v>
      </c>
      <c r="BJ112" s="340">
        <f t="shared" ref="BJ112:BP112" si="294">($C71*BJ71-$C70*BJ70)/($C70*BJ70)*100</f>
        <v>4.0480379999999974</v>
      </c>
      <c r="BK112" s="340">
        <f t="shared" si="294"/>
        <v>4.0480379999999965</v>
      </c>
      <c r="BL112" s="340">
        <f t="shared" si="294"/>
        <v>4.0480379999999965</v>
      </c>
      <c r="BM112" s="340">
        <f t="shared" si="294"/>
        <v>4.0480379999999894</v>
      </c>
      <c r="BN112" s="340">
        <f t="shared" si="294"/>
        <v>4.0480379999999796</v>
      </c>
      <c r="BO112" s="340">
        <f t="shared" si="294"/>
        <v>4.0480380000000036</v>
      </c>
      <c r="BP112" s="340">
        <f t="shared" si="294"/>
        <v>4.0480379999999938</v>
      </c>
      <c r="BR112" s="340">
        <f t="shared" ref="BR112:BX112" si="295">($C71*BR71-$C70*BR70)/($C70*BR70)*100</f>
        <v>4.0480379999999574</v>
      </c>
      <c r="BS112" s="340">
        <f t="shared" si="295"/>
        <v>4.0480379999999458</v>
      </c>
      <c r="BT112" s="340">
        <f t="shared" si="295"/>
        <v>4.0480379999999458</v>
      </c>
      <c r="BU112" s="340">
        <f t="shared" si="295"/>
        <v>4.0480379999999405</v>
      </c>
      <c r="BV112" s="340">
        <f t="shared" si="295"/>
        <v>4.0480379999999716</v>
      </c>
      <c r="BW112" s="340">
        <f t="shared" si="295"/>
        <v>4.0480379999999583</v>
      </c>
      <c r="BX112" s="340">
        <f t="shared" si="295"/>
        <v>4.0480379999999645</v>
      </c>
      <c r="BZ112" s="340">
        <f t="shared" ref="BZ112:CF112" si="296">($C71*BZ71-$C70*BZ70)/($C70*BZ70)*100</f>
        <v>4.0480379999999903</v>
      </c>
      <c r="CA112" s="340">
        <f t="shared" si="296"/>
        <v>4.0480379999999911</v>
      </c>
      <c r="CB112" s="340">
        <f t="shared" si="296"/>
        <v>4.0480379999999911</v>
      </c>
      <c r="CC112" s="340">
        <f t="shared" si="296"/>
        <v>4.0480379999999982</v>
      </c>
      <c r="CD112" s="340">
        <f t="shared" si="296"/>
        <v>4.0480379999999965</v>
      </c>
      <c r="CE112" s="340">
        <f t="shared" si="296"/>
        <v>4.048038</v>
      </c>
      <c r="CF112" s="340">
        <f t="shared" si="296"/>
        <v>4.0480379999999903</v>
      </c>
      <c r="CH112" s="340">
        <f t="shared" ref="CH112:CN112" si="297">($C71*CH71-$C70*CH70)/($C70*CH70)*100</f>
        <v>4.0480380000000027</v>
      </c>
      <c r="CI112" s="340">
        <f t="shared" si="297"/>
        <v>4.0480379999999903</v>
      </c>
      <c r="CJ112" s="340">
        <f t="shared" si="297"/>
        <v>4.0480379999999903</v>
      </c>
      <c r="CK112" s="340">
        <f t="shared" si="297"/>
        <v>4.0480380000000089</v>
      </c>
      <c r="CL112" s="340">
        <f t="shared" si="297"/>
        <v>4.0480380000000178</v>
      </c>
      <c r="CM112" s="340">
        <f t="shared" si="297"/>
        <v>4.0480380000000062</v>
      </c>
      <c r="CN112" s="340">
        <f t="shared" si="297"/>
        <v>4.0480379999999947</v>
      </c>
    </row>
    <row r="113" spans="2:92" s="204" customFormat="1" ht="18.75">
      <c r="B113" s="8">
        <f t="shared" si="67"/>
        <v>2044</v>
      </c>
      <c r="C113" s="302"/>
      <c r="D113" s="313"/>
      <c r="E113" s="225"/>
      <c r="F113" s="340">
        <f t="shared" si="16"/>
        <v>4.0480379999999903</v>
      </c>
      <c r="G113" s="340">
        <f t="shared" si="16"/>
        <v>4.0480379999999938</v>
      </c>
      <c r="H113" s="340">
        <f t="shared" si="16"/>
        <v>4.0480379999999938</v>
      </c>
      <c r="I113" s="340">
        <f t="shared" si="16"/>
        <v>4.0480379999999982</v>
      </c>
      <c r="J113" s="340">
        <f t="shared" si="16"/>
        <v>4.0480379999999929</v>
      </c>
      <c r="K113" s="340">
        <f t="shared" si="16"/>
        <v>4.0480379999999938</v>
      </c>
      <c r="L113" s="340">
        <f t="shared" si="16"/>
        <v>4.0480379999999814</v>
      </c>
      <c r="N113" s="340">
        <f t="shared" ref="N113:T113" si="298">($C72*N72-$C71*N71)/($C71*N71)*100</f>
        <v>4.0480379999999947</v>
      </c>
      <c r="O113" s="340">
        <f t="shared" si="298"/>
        <v>4.0480379999999929</v>
      </c>
      <c r="P113" s="340">
        <f t="shared" si="298"/>
        <v>4.0480379999999929</v>
      </c>
      <c r="Q113" s="340">
        <f t="shared" si="298"/>
        <v>4.048038000000008</v>
      </c>
      <c r="R113" s="340">
        <f t="shared" si="298"/>
        <v>4.0480380000000027</v>
      </c>
      <c r="S113" s="340">
        <f t="shared" si="298"/>
        <v>4.0480379999999991</v>
      </c>
      <c r="T113" s="340">
        <f t="shared" si="298"/>
        <v>4.0480379999999929</v>
      </c>
      <c r="V113" s="340">
        <f t="shared" ref="V113:AB113" si="299">($C72*V72-$C71*V71)/($C71*V71)*100</f>
        <v>4.0480380000000009</v>
      </c>
      <c r="W113" s="340">
        <f t="shared" si="299"/>
        <v>4.0480379999999929</v>
      </c>
      <c r="X113" s="340">
        <f t="shared" si="299"/>
        <v>4.0480379999999929</v>
      </c>
      <c r="Y113" s="340">
        <f t="shared" si="299"/>
        <v>4.0480380000000036</v>
      </c>
      <c r="Z113" s="340">
        <f t="shared" si="299"/>
        <v>4.0480380000000071</v>
      </c>
      <c r="AA113" s="340">
        <f t="shared" si="299"/>
        <v>4.0480379999999778</v>
      </c>
      <c r="AB113" s="340">
        <f t="shared" si="299"/>
        <v>4.0480379999999903</v>
      </c>
      <c r="AD113" s="340">
        <f t="shared" ref="AD113:AJ113" si="300">($C72*AD72-$C71*AD71)/($C71*AD71)*100</f>
        <v>4.0480379999999965</v>
      </c>
      <c r="AE113" s="340">
        <f t="shared" si="300"/>
        <v>4.0480380000000045</v>
      </c>
      <c r="AF113" s="340">
        <f t="shared" si="300"/>
        <v>4.0480380000000045</v>
      </c>
      <c r="AG113" s="340">
        <f t="shared" si="300"/>
        <v>4.0480379999999876</v>
      </c>
      <c r="AH113" s="340">
        <f t="shared" si="300"/>
        <v>4.0480379999999938</v>
      </c>
      <c r="AI113" s="340">
        <f t="shared" si="300"/>
        <v>4.0480380000000062</v>
      </c>
      <c r="AJ113" s="340">
        <f t="shared" si="300"/>
        <v>4.0480379999999965</v>
      </c>
      <c r="AL113" s="340">
        <f t="shared" ref="AL113:AR113" si="301">($C72*AL72-$C71*AL71)/($C71*AL71)*100</f>
        <v>4.0480380000000098</v>
      </c>
      <c r="AM113" s="340">
        <f t="shared" si="301"/>
        <v>4.0480379999999903</v>
      </c>
      <c r="AN113" s="340">
        <f t="shared" si="301"/>
        <v>4.0480379999999903</v>
      </c>
      <c r="AO113" s="340">
        <f t="shared" si="301"/>
        <v>4.0480380000000027</v>
      </c>
      <c r="AP113" s="340">
        <f t="shared" si="301"/>
        <v>4.0480379999999938</v>
      </c>
      <c r="AQ113" s="340">
        <f t="shared" si="301"/>
        <v>4.0480380000000062</v>
      </c>
      <c r="AR113" s="340">
        <f t="shared" si="301"/>
        <v>4.0480380000000009</v>
      </c>
      <c r="AT113" s="340">
        <f t="shared" ref="AT113:AZ113" si="302">($C72*AT72-$C71*AT71)/($C71*AT71)*100</f>
        <v>4.0480380000000009</v>
      </c>
      <c r="AU113" s="340">
        <f t="shared" si="302"/>
        <v>4.0480379999999796</v>
      </c>
      <c r="AV113" s="340">
        <f t="shared" si="302"/>
        <v>4.0480379999999796</v>
      </c>
      <c r="AW113" s="340">
        <f t="shared" si="302"/>
        <v>4.048038</v>
      </c>
      <c r="AX113" s="340">
        <f t="shared" si="302"/>
        <v>4.0480379999999982</v>
      </c>
      <c r="AY113" s="340">
        <f t="shared" si="302"/>
        <v>4.0480380000000018</v>
      </c>
      <c r="AZ113" s="340">
        <f t="shared" si="302"/>
        <v>4.0480379999999867</v>
      </c>
      <c r="BB113" s="340">
        <f t="shared" ref="BB113:BH113" si="303">($C72*BB72-$C71*BB71)/($C71*BB71)*100</f>
        <v>4.0480379999999867</v>
      </c>
      <c r="BC113" s="340">
        <f t="shared" si="303"/>
        <v>4.0480379999999929</v>
      </c>
      <c r="BD113" s="340">
        <f t="shared" si="303"/>
        <v>4.0480379999999929</v>
      </c>
      <c r="BE113" s="340">
        <f t="shared" si="303"/>
        <v>4.0480379999999903</v>
      </c>
      <c r="BF113" s="340">
        <f t="shared" si="303"/>
        <v>4.0480379999999938</v>
      </c>
      <c r="BG113" s="340">
        <f t="shared" si="303"/>
        <v>4.0480379999999965</v>
      </c>
      <c r="BH113" s="340">
        <f t="shared" si="303"/>
        <v>4.0480379999999956</v>
      </c>
      <c r="BJ113" s="340">
        <f t="shared" ref="BJ113:BP113" si="304">($C72*BJ72-$C71*BJ71)/($C71*BJ71)*100</f>
        <v>4.048037999999953</v>
      </c>
      <c r="BK113" s="340">
        <f t="shared" si="304"/>
        <v>4.0480379999999405</v>
      </c>
      <c r="BL113" s="340">
        <f t="shared" si="304"/>
        <v>4.0480379999999405</v>
      </c>
      <c r="BM113" s="340">
        <f t="shared" si="304"/>
        <v>4.0480379999999645</v>
      </c>
      <c r="BN113" s="340">
        <f t="shared" si="304"/>
        <v>4.0480379999999574</v>
      </c>
      <c r="BO113" s="340">
        <f t="shared" si="304"/>
        <v>4.0480379999999441</v>
      </c>
      <c r="BP113" s="340">
        <f t="shared" si="304"/>
        <v>4.0480379999999361</v>
      </c>
      <c r="BR113" s="340">
        <f t="shared" ref="BR113:BX113" si="305">($C72*BR72-$C71*BR71)/($C71*BR71)*100</f>
        <v>4.0480380000000018</v>
      </c>
      <c r="BS113" s="340">
        <f t="shared" si="305"/>
        <v>4.0480380000000054</v>
      </c>
      <c r="BT113" s="340">
        <f t="shared" si="305"/>
        <v>4.0480380000000054</v>
      </c>
      <c r="BU113" s="340">
        <f t="shared" si="305"/>
        <v>4.0480379999999947</v>
      </c>
      <c r="BV113" s="340">
        <f t="shared" si="305"/>
        <v>4.048037999999984</v>
      </c>
      <c r="BW113" s="340">
        <f t="shared" si="305"/>
        <v>4.0480379999999956</v>
      </c>
      <c r="BX113" s="340">
        <f t="shared" si="305"/>
        <v>4.0480379999999903</v>
      </c>
      <c r="BZ113" s="340">
        <f t="shared" ref="BZ113:CF113" si="306">($C72*BZ72-$C71*BZ71)/($C71*BZ71)*100</f>
        <v>4.048038</v>
      </c>
      <c r="CA113" s="340">
        <f t="shared" si="306"/>
        <v>4.0480380000000045</v>
      </c>
      <c r="CB113" s="340">
        <f t="shared" si="306"/>
        <v>4.0480380000000045</v>
      </c>
      <c r="CC113" s="340">
        <f t="shared" si="306"/>
        <v>4.0480379999999982</v>
      </c>
      <c r="CD113" s="340">
        <f t="shared" si="306"/>
        <v>4.0480379999999956</v>
      </c>
      <c r="CE113" s="340">
        <f t="shared" si="306"/>
        <v>4.0480379999999849</v>
      </c>
      <c r="CF113" s="340">
        <f t="shared" si="306"/>
        <v>4.0480380000000045</v>
      </c>
      <c r="CH113" s="340">
        <f t="shared" ref="CH113:CN113" si="307">($C72*CH72-$C71*CH71)/($C71*CH71)*100</f>
        <v>4.048037999999992</v>
      </c>
      <c r="CI113" s="340">
        <f t="shared" si="307"/>
        <v>4.0480380000000027</v>
      </c>
      <c r="CJ113" s="340">
        <f t="shared" si="307"/>
        <v>4.0480380000000027</v>
      </c>
      <c r="CK113" s="340">
        <f t="shared" si="307"/>
        <v>4.0480379999999805</v>
      </c>
      <c r="CL113" s="340">
        <f t="shared" si="307"/>
        <v>4.0480379999999663</v>
      </c>
      <c r="CM113" s="340">
        <f t="shared" si="307"/>
        <v>4.0480379999999831</v>
      </c>
      <c r="CN113" s="340">
        <f t="shared" si="307"/>
        <v>4.048037999999992</v>
      </c>
    </row>
    <row r="114" spans="2:92" s="204" customFormat="1" ht="18.75">
      <c r="B114" s="8">
        <f t="shared" si="67"/>
        <v>2045</v>
      </c>
      <c r="C114" s="302"/>
      <c r="D114" s="313"/>
      <c r="E114" s="225"/>
      <c r="F114" s="340">
        <f t="shared" si="16"/>
        <v>4.0480380000000027</v>
      </c>
      <c r="G114" s="340">
        <f t="shared" si="16"/>
        <v>4.0480380000000125</v>
      </c>
      <c r="H114" s="340">
        <f t="shared" si="16"/>
        <v>4.0480380000000125</v>
      </c>
      <c r="I114" s="340">
        <f t="shared" si="16"/>
        <v>4.0480380000000054</v>
      </c>
      <c r="J114" s="340">
        <f t="shared" si="16"/>
        <v>4.048038000000008</v>
      </c>
      <c r="K114" s="340">
        <f t="shared" si="16"/>
        <v>4.048038</v>
      </c>
      <c r="L114" s="340">
        <f t="shared" si="16"/>
        <v>4.0480380000000036</v>
      </c>
      <c r="N114" s="340">
        <f t="shared" ref="N114:T114" si="308">($C73*N73-$C72*N72)/($C72*N72)*100</f>
        <v>4.048038</v>
      </c>
      <c r="O114" s="340">
        <f t="shared" si="308"/>
        <v>4.0480379999999991</v>
      </c>
      <c r="P114" s="340">
        <f t="shared" si="308"/>
        <v>4.0480379999999991</v>
      </c>
      <c r="Q114" s="340">
        <f t="shared" si="308"/>
        <v>4.0480380000000062</v>
      </c>
      <c r="R114" s="340">
        <f t="shared" si="308"/>
        <v>4.0480379999999929</v>
      </c>
      <c r="S114" s="340">
        <f t="shared" si="308"/>
        <v>4.0480379999999965</v>
      </c>
      <c r="T114" s="340">
        <f t="shared" si="308"/>
        <v>4.0480380000000116</v>
      </c>
      <c r="V114" s="340">
        <f t="shared" ref="V114:AB114" si="309">($C73*V73-$C72*V72)/($C72*V72)*100</f>
        <v>4.0480380000000009</v>
      </c>
      <c r="W114" s="340">
        <f t="shared" si="309"/>
        <v>4.0480380000000169</v>
      </c>
      <c r="X114" s="340">
        <f t="shared" si="309"/>
        <v>4.0480380000000169</v>
      </c>
      <c r="Y114" s="340">
        <f t="shared" si="309"/>
        <v>4.0480379999999974</v>
      </c>
      <c r="Z114" s="340">
        <f t="shared" si="309"/>
        <v>4.0480379999999929</v>
      </c>
      <c r="AA114" s="340">
        <f t="shared" si="309"/>
        <v>4.048038000000016</v>
      </c>
      <c r="AB114" s="340">
        <f t="shared" si="309"/>
        <v>4.0480380000000062</v>
      </c>
      <c r="AD114" s="340">
        <f t="shared" ref="AD114:AJ114" si="310">($C73*AD73-$C72*AD72)/($C72*AD72)*100</f>
        <v>4.0480380000000062</v>
      </c>
      <c r="AE114" s="340">
        <f t="shared" si="310"/>
        <v>4.0480379999999876</v>
      </c>
      <c r="AF114" s="340">
        <f t="shared" si="310"/>
        <v>4.0480379999999876</v>
      </c>
      <c r="AG114" s="340">
        <f t="shared" si="310"/>
        <v>4.0480380000000142</v>
      </c>
      <c r="AH114" s="340">
        <f t="shared" si="310"/>
        <v>4.0480380000000036</v>
      </c>
      <c r="AI114" s="340">
        <f t="shared" si="310"/>
        <v>4.0480380000000018</v>
      </c>
      <c r="AJ114" s="340">
        <f t="shared" si="310"/>
        <v>4.0480380000000107</v>
      </c>
      <c r="AL114" s="340">
        <f t="shared" ref="AL114:AR114" si="311">($C73*AL73-$C72*AL72)/($C72*AL72)*100</f>
        <v>4.0480379999999991</v>
      </c>
      <c r="AM114" s="340">
        <f t="shared" si="311"/>
        <v>4.048038</v>
      </c>
      <c r="AN114" s="340">
        <f t="shared" si="311"/>
        <v>4.048038</v>
      </c>
      <c r="AO114" s="340">
        <f t="shared" si="311"/>
        <v>4.0480380000000062</v>
      </c>
      <c r="AP114" s="340">
        <f t="shared" si="311"/>
        <v>4.048038000000016</v>
      </c>
      <c r="AQ114" s="340">
        <f t="shared" si="311"/>
        <v>4.0480380000000027</v>
      </c>
      <c r="AR114" s="340">
        <f t="shared" si="311"/>
        <v>4.0480380000000089</v>
      </c>
      <c r="AT114" s="340">
        <f t="shared" ref="AT114:AZ114" si="312">($C73*AT73-$C72*AT72)/($C72*AT72)*100</f>
        <v>4.0480379999999831</v>
      </c>
      <c r="AU114" s="340">
        <f t="shared" si="312"/>
        <v>4.0480379999999903</v>
      </c>
      <c r="AV114" s="340">
        <f t="shared" si="312"/>
        <v>4.0480379999999903</v>
      </c>
      <c r="AW114" s="340">
        <f t="shared" si="312"/>
        <v>4.0480379999999858</v>
      </c>
      <c r="AX114" s="340">
        <f t="shared" si="312"/>
        <v>4.0480380000000054</v>
      </c>
      <c r="AY114" s="340">
        <f t="shared" si="312"/>
        <v>4.0480379999999698</v>
      </c>
      <c r="AZ114" s="340">
        <f t="shared" si="312"/>
        <v>4.0480380000000036</v>
      </c>
      <c r="BB114" s="340">
        <f t="shared" ref="BB114:BH114" si="313">($C73*BB73-$C72*BB72)/($C72*BB72)*100</f>
        <v>4.0480380000000133</v>
      </c>
      <c r="BC114" s="340">
        <f t="shared" si="313"/>
        <v>4.048038</v>
      </c>
      <c r="BD114" s="340">
        <f t="shared" si="313"/>
        <v>4.048038</v>
      </c>
      <c r="BE114" s="340">
        <f t="shared" si="313"/>
        <v>4.0480380000000062</v>
      </c>
      <c r="BF114" s="340">
        <f t="shared" si="313"/>
        <v>4.0480379999999982</v>
      </c>
      <c r="BG114" s="340">
        <f t="shared" si="313"/>
        <v>4.0480380000000089</v>
      </c>
      <c r="BH114" s="340">
        <f t="shared" si="313"/>
        <v>4.0480380000000107</v>
      </c>
      <c r="BJ114" s="340">
        <f t="shared" ref="BJ114:BP114" si="314">($C73*BJ73-$C72*BJ72)/($C72*BJ72)*100</f>
        <v>4.0480380000000267</v>
      </c>
      <c r="BK114" s="340">
        <f t="shared" si="314"/>
        <v>4.04803800000004</v>
      </c>
      <c r="BL114" s="340">
        <f t="shared" si="314"/>
        <v>4.04803800000004</v>
      </c>
      <c r="BM114" s="340">
        <f t="shared" si="314"/>
        <v>4.048038000000016</v>
      </c>
      <c r="BN114" s="340">
        <f t="shared" si="314"/>
        <v>4.0480380000000222</v>
      </c>
      <c r="BO114" s="340">
        <f t="shared" si="314"/>
        <v>4.0480380000000356</v>
      </c>
      <c r="BP114" s="340">
        <f t="shared" si="314"/>
        <v>4.0480380000000427</v>
      </c>
      <c r="BR114" s="340">
        <f t="shared" ref="BR114:BX114" si="315">($C73*BR73-$C72*BR72)/($C72*BR72)*100</f>
        <v>4.0480380000000444</v>
      </c>
      <c r="BS114" s="340">
        <f t="shared" si="315"/>
        <v>4.0480380000000338</v>
      </c>
      <c r="BT114" s="340">
        <f t="shared" si="315"/>
        <v>4.0480380000000338</v>
      </c>
      <c r="BU114" s="340">
        <f t="shared" si="315"/>
        <v>4.0480380000000515</v>
      </c>
      <c r="BV114" s="340">
        <f t="shared" si="315"/>
        <v>4.0480380000000444</v>
      </c>
      <c r="BW114" s="340">
        <f t="shared" si="315"/>
        <v>4.0480380000000498</v>
      </c>
      <c r="BX114" s="340">
        <f t="shared" si="315"/>
        <v>4.0480380000000409</v>
      </c>
      <c r="BZ114" s="340">
        <f t="shared" ref="BZ114:CF114" si="316">($C73*BZ73-$C72*BZ72)/($C72*BZ72)*100</f>
        <v>4.0480380000000036</v>
      </c>
      <c r="CA114" s="340">
        <f t="shared" si="316"/>
        <v>4.048038</v>
      </c>
      <c r="CB114" s="340">
        <f t="shared" si="316"/>
        <v>4.048038</v>
      </c>
      <c r="CC114" s="340">
        <f t="shared" si="316"/>
        <v>4.0480380000000018</v>
      </c>
      <c r="CD114" s="340">
        <f t="shared" si="316"/>
        <v>4.048038</v>
      </c>
      <c r="CE114" s="340">
        <f t="shared" si="316"/>
        <v>4.0480380000000062</v>
      </c>
      <c r="CF114" s="340">
        <f t="shared" si="316"/>
        <v>4.0480380000000027</v>
      </c>
      <c r="CH114" s="340">
        <f t="shared" ref="CH114:CN114" si="317">($C73*CH73-$C72*CH72)/($C72*CH72)*100</f>
        <v>4.0480380000000107</v>
      </c>
      <c r="CI114" s="340">
        <f t="shared" si="317"/>
        <v>4.0480379999999982</v>
      </c>
      <c r="CJ114" s="340">
        <f t="shared" si="317"/>
        <v>4.0480379999999982</v>
      </c>
      <c r="CK114" s="340">
        <f t="shared" si="317"/>
        <v>4.0480380000000187</v>
      </c>
      <c r="CL114" s="340">
        <f t="shared" si="317"/>
        <v>4.0480380000000302</v>
      </c>
      <c r="CM114" s="340">
        <f t="shared" si="317"/>
        <v>4.0480380000000213</v>
      </c>
      <c r="CN114" s="340">
        <f t="shared" si="317"/>
        <v>4.0480380000000098</v>
      </c>
    </row>
    <row r="115" spans="2:92" s="204" customFormat="1" ht="18.75">
      <c r="B115" s="8">
        <f t="shared" si="67"/>
        <v>2046</v>
      </c>
      <c r="C115" s="302"/>
      <c r="D115" s="313"/>
      <c r="E115" s="225"/>
      <c r="F115" s="340">
        <f t="shared" si="16"/>
        <v>4.0480379999999867</v>
      </c>
      <c r="G115" s="340">
        <f t="shared" si="16"/>
        <v>4.0480379999999778</v>
      </c>
      <c r="H115" s="340">
        <f t="shared" si="16"/>
        <v>4.0480379999999778</v>
      </c>
      <c r="I115" s="340">
        <f t="shared" si="16"/>
        <v>4.0480379999999894</v>
      </c>
      <c r="J115" s="340">
        <f t="shared" si="16"/>
        <v>4.048037999999992</v>
      </c>
      <c r="K115" s="340">
        <f t="shared" si="16"/>
        <v>4.0480379999999938</v>
      </c>
      <c r="L115" s="340">
        <f t="shared" si="16"/>
        <v>4.0480380000000045</v>
      </c>
      <c r="N115" s="340">
        <f t="shared" ref="N115:T115" si="318">($C74*N74-$C73*N73)/($C73*N73)*100</f>
        <v>4.0480379999999903</v>
      </c>
      <c r="O115" s="340">
        <f t="shared" si="318"/>
        <v>4.048038</v>
      </c>
      <c r="P115" s="340">
        <f t="shared" si="318"/>
        <v>4.048038</v>
      </c>
      <c r="Q115" s="340">
        <f t="shared" si="318"/>
        <v>4.0480379999999929</v>
      </c>
      <c r="R115" s="340">
        <f t="shared" si="318"/>
        <v>4.0480379999999974</v>
      </c>
      <c r="S115" s="340">
        <f t="shared" si="318"/>
        <v>4.048038</v>
      </c>
      <c r="T115" s="340">
        <f t="shared" si="318"/>
        <v>4.0480379999999876</v>
      </c>
      <c r="V115" s="340">
        <f t="shared" ref="V115:AB115" si="319">($C74*V74-$C73*V73)/($C73*V73)*100</f>
        <v>4.0480379999999911</v>
      </c>
      <c r="W115" s="340">
        <f t="shared" si="319"/>
        <v>4.0480379999999858</v>
      </c>
      <c r="X115" s="340">
        <f t="shared" si="319"/>
        <v>4.0480379999999858</v>
      </c>
      <c r="Y115" s="340">
        <f t="shared" si="319"/>
        <v>4.048037999999992</v>
      </c>
      <c r="Z115" s="340">
        <f t="shared" si="319"/>
        <v>4.0480380000000054</v>
      </c>
      <c r="AA115" s="340">
        <f t="shared" si="319"/>
        <v>4.0480379999999911</v>
      </c>
      <c r="AB115" s="340">
        <f t="shared" si="319"/>
        <v>4.0480379999999965</v>
      </c>
      <c r="AD115" s="340">
        <f t="shared" ref="AD115:AJ115" si="320">($C74*AD74-$C73*AD73)/($C73*AD73)*100</f>
        <v>4.0480379999999938</v>
      </c>
      <c r="AE115" s="340">
        <f t="shared" si="320"/>
        <v>4.0480380000000062</v>
      </c>
      <c r="AF115" s="340">
        <f t="shared" si="320"/>
        <v>4.0480380000000062</v>
      </c>
      <c r="AG115" s="340">
        <f t="shared" si="320"/>
        <v>4.0480379999999796</v>
      </c>
      <c r="AH115" s="340">
        <f t="shared" si="320"/>
        <v>4.0480379999999965</v>
      </c>
      <c r="AI115" s="340">
        <f t="shared" si="320"/>
        <v>4.048037999999992</v>
      </c>
      <c r="AJ115" s="340">
        <f t="shared" si="320"/>
        <v>4.0480379999999947</v>
      </c>
      <c r="AL115" s="340">
        <f t="shared" ref="AL115:AR115" si="321">($C74*AL74-$C73*AL73)/($C73*AL73)*100</f>
        <v>4.0480380000000133</v>
      </c>
      <c r="AM115" s="340">
        <f t="shared" si="321"/>
        <v>4.0480380000000187</v>
      </c>
      <c r="AN115" s="340">
        <f t="shared" si="321"/>
        <v>4.0480380000000187</v>
      </c>
      <c r="AO115" s="340">
        <f t="shared" si="321"/>
        <v>4.0480380000000018</v>
      </c>
      <c r="AP115" s="340">
        <f t="shared" si="321"/>
        <v>4.0480379999999876</v>
      </c>
      <c r="AQ115" s="340">
        <f t="shared" si="321"/>
        <v>4.0480380000000036</v>
      </c>
      <c r="AR115" s="340">
        <f t="shared" si="321"/>
        <v>4.048038000000008</v>
      </c>
      <c r="AT115" s="340">
        <f t="shared" ref="AT115:AZ115" si="322">($C74*AT74-$C73*AT73)/($C73*AT73)*100</f>
        <v>4.0480379999999894</v>
      </c>
      <c r="AU115" s="340">
        <f t="shared" si="322"/>
        <v>4.0480379999999867</v>
      </c>
      <c r="AV115" s="340">
        <f t="shared" si="322"/>
        <v>4.0480379999999867</v>
      </c>
      <c r="AW115" s="340">
        <f t="shared" si="322"/>
        <v>4.0480379999999947</v>
      </c>
      <c r="AX115" s="340">
        <f t="shared" si="322"/>
        <v>4.0480380000000009</v>
      </c>
      <c r="AY115" s="340">
        <f t="shared" si="322"/>
        <v>4.0480379999999965</v>
      </c>
      <c r="AZ115" s="340">
        <f t="shared" si="322"/>
        <v>4.0480379999999849</v>
      </c>
      <c r="BB115" s="340">
        <f t="shared" ref="BB115:BH115" si="323">($C74*BB74-$C73*BB73)/($C73*BB73)*100</f>
        <v>4.0480379999999823</v>
      </c>
      <c r="BC115" s="340">
        <f t="shared" si="323"/>
        <v>4.0480379999999974</v>
      </c>
      <c r="BD115" s="340">
        <f t="shared" si="323"/>
        <v>4.0480379999999974</v>
      </c>
      <c r="BE115" s="340">
        <f t="shared" si="323"/>
        <v>4.048037999999992</v>
      </c>
      <c r="BF115" s="340">
        <f t="shared" si="323"/>
        <v>4.0480379999999894</v>
      </c>
      <c r="BG115" s="340">
        <f t="shared" si="323"/>
        <v>4.0480379999999867</v>
      </c>
      <c r="BH115" s="340">
        <f t="shared" si="323"/>
        <v>4.0480379999999938</v>
      </c>
      <c r="BJ115" s="340">
        <f t="shared" ref="BJ115:BP115" si="324">($C74*BJ74-$C73*BJ73)/($C73*BJ73)*100</f>
        <v>4.0480380000000027</v>
      </c>
      <c r="BK115" s="340">
        <f t="shared" si="324"/>
        <v>4.0480379999999849</v>
      </c>
      <c r="BL115" s="340">
        <f t="shared" si="324"/>
        <v>4.0480379999999849</v>
      </c>
      <c r="BM115" s="340">
        <f t="shared" si="324"/>
        <v>4.0480379999999965</v>
      </c>
      <c r="BN115" s="340">
        <f t="shared" si="324"/>
        <v>4.0480379999999903</v>
      </c>
      <c r="BO115" s="340">
        <f t="shared" si="324"/>
        <v>4.0480379999999929</v>
      </c>
      <c r="BP115" s="340">
        <f t="shared" si="324"/>
        <v>4.0480379999999911</v>
      </c>
      <c r="BR115" s="340">
        <f t="shared" ref="BR115:BX115" si="325">($C74*BR74-$C73*BR73)/($C73*BR73)*100</f>
        <v>4.0480379999999894</v>
      </c>
      <c r="BS115" s="340">
        <f t="shared" si="325"/>
        <v>4.0480380000000027</v>
      </c>
      <c r="BT115" s="340">
        <f t="shared" si="325"/>
        <v>4.0480380000000027</v>
      </c>
      <c r="BU115" s="340">
        <f t="shared" si="325"/>
        <v>4.0480379999999974</v>
      </c>
      <c r="BV115" s="340">
        <f t="shared" si="325"/>
        <v>4.048037999999992</v>
      </c>
      <c r="BW115" s="340">
        <f t="shared" si="325"/>
        <v>4.0480379999999938</v>
      </c>
      <c r="BX115" s="340">
        <f t="shared" si="325"/>
        <v>4.048038</v>
      </c>
      <c r="BZ115" s="340">
        <f t="shared" ref="BZ115:CF115" si="326">($C74*BZ74-$C73*BZ73)/($C73*BZ73)*100</f>
        <v>4.0480380000000018</v>
      </c>
      <c r="CA115" s="340">
        <f t="shared" si="326"/>
        <v>4.0480379999999911</v>
      </c>
      <c r="CB115" s="340">
        <f t="shared" si="326"/>
        <v>4.0480379999999911</v>
      </c>
      <c r="CC115" s="340">
        <f t="shared" si="326"/>
        <v>4.0480379999999965</v>
      </c>
      <c r="CD115" s="340">
        <f t="shared" si="326"/>
        <v>4.0480379999999903</v>
      </c>
      <c r="CE115" s="340">
        <f t="shared" si="326"/>
        <v>4.0480379999999911</v>
      </c>
      <c r="CF115" s="340">
        <f t="shared" si="326"/>
        <v>4.0480379999999956</v>
      </c>
      <c r="CH115" s="340">
        <f t="shared" ref="CH115:CN115" si="327">($C74*CH74-$C73*CH73)/($C73*CH73)*100</f>
        <v>4.0480380000000444</v>
      </c>
      <c r="CI115" s="340">
        <f t="shared" si="327"/>
        <v>4.04803800000004</v>
      </c>
      <c r="CJ115" s="340">
        <f t="shared" si="327"/>
        <v>4.04803800000004</v>
      </c>
      <c r="CK115" s="340">
        <f t="shared" si="327"/>
        <v>4.048038000000024</v>
      </c>
      <c r="CL115" s="340">
        <f t="shared" si="327"/>
        <v>4.0480380000000213</v>
      </c>
      <c r="CM115" s="340">
        <f t="shared" si="327"/>
        <v>4.0480380000000284</v>
      </c>
      <c r="CN115" s="340">
        <f t="shared" si="327"/>
        <v>4.0480380000000347</v>
      </c>
    </row>
    <row r="116" spans="2:92" s="204" customFormat="1" ht="18.75">
      <c r="B116" s="8">
        <f t="shared" si="67"/>
        <v>2047</v>
      </c>
      <c r="C116" s="302"/>
      <c r="D116" s="313"/>
      <c r="E116" s="225"/>
      <c r="F116" s="340">
        <f t="shared" si="16"/>
        <v>4.0480379999999974</v>
      </c>
      <c r="G116" s="340">
        <f t="shared" si="16"/>
        <v>4.0480380000000018</v>
      </c>
      <c r="H116" s="340">
        <f t="shared" si="16"/>
        <v>4.0480380000000018</v>
      </c>
      <c r="I116" s="340">
        <f t="shared" si="16"/>
        <v>4.048038</v>
      </c>
      <c r="J116" s="340">
        <f t="shared" si="16"/>
        <v>4.0480379999999903</v>
      </c>
      <c r="K116" s="340">
        <f t="shared" si="16"/>
        <v>4.0480379999999956</v>
      </c>
      <c r="L116" s="340">
        <f t="shared" si="16"/>
        <v>4.0480379999999876</v>
      </c>
      <c r="N116" s="340">
        <f t="shared" ref="N116:T116" si="328">($C75*N75-$C74*N74)/($C74*N74)*100</f>
        <v>4.0480379999999965</v>
      </c>
      <c r="O116" s="340">
        <f t="shared" si="328"/>
        <v>4.0480379999999823</v>
      </c>
      <c r="P116" s="340">
        <f t="shared" si="328"/>
        <v>4.0480379999999823</v>
      </c>
      <c r="Q116" s="340">
        <f t="shared" si="328"/>
        <v>4.048037999999984</v>
      </c>
      <c r="R116" s="340">
        <f t="shared" si="328"/>
        <v>4.0480379999999858</v>
      </c>
      <c r="S116" s="340">
        <f t="shared" si="328"/>
        <v>4.0480379999999805</v>
      </c>
      <c r="T116" s="340">
        <f t="shared" si="328"/>
        <v>4.0480379999999831</v>
      </c>
      <c r="V116" s="340">
        <f t="shared" ref="V116:AB116" si="329">($C75*V75-$C74*V74)/($C74*V74)*100</f>
        <v>4.0480379999999885</v>
      </c>
      <c r="W116" s="340">
        <f t="shared" si="329"/>
        <v>4.0480379999999876</v>
      </c>
      <c r="X116" s="340">
        <f t="shared" si="329"/>
        <v>4.0480379999999876</v>
      </c>
      <c r="Y116" s="340">
        <f t="shared" si="329"/>
        <v>4.0480379999999903</v>
      </c>
      <c r="Z116" s="340">
        <f t="shared" si="329"/>
        <v>4.0480379999999805</v>
      </c>
      <c r="AA116" s="340">
        <f t="shared" si="329"/>
        <v>4.0480379999999867</v>
      </c>
      <c r="AB116" s="340">
        <f t="shared" si="329"/>
        <v>4.048038</v>
      </c>
      <c r="AD116" s="340">
        <f t="shared" ref="AD116:AJ116" si="330">($C75*AD75-$C74*AD74)/($C74*AD74)*100</f>
        <v>4.0480379999999885</v>
      </c>
      <c r="AE116" s="340">
        <f t="shared" si="330"/>
        <v>4.0480379999999778</v>
      </c>
      <c r="AF116" s="340">
        <f t="shared" si="330"/>
        <v>4.0480379999999778</v>
      </c>
      <c r="AG116" s="340">
        <f t="shared" si="330"/>
        <v>4.048037999999992</v>
      </c>
      <c r="AH116" s="340">
        <f t="shared" si="330"/>
        <v>4.0480379999999956</v>
      </c>
      <c r="AI116" s="340">
        <f t="shared" si="330"/>
        <v>4.0480379999999867</v>
      </c>
      <c r="AJ116" s="340">
        <f t="shared" si="330"/>
        <v>4.0480379999999903</v>
      </c>
      <c r="AL116" s="340">
        <f t="shared" ref="AL116:AR116" si="331">($C75*AL75-$C74*AL74)/($C74*AL74)*100</f>
        <v>4.0480379999999645</v>
      </c>
      <c r="AM116" s="340">
        <f t="shared" si="331"/>
        <v>4.048037999999976</v>
      </c>
      <c r="AN116" s="340">
        <f t="shared" si="331"/>
        <v>4.048037999999976</v>
      </c>
      <c r="AO116" s="340">
        <f t="shared" si="331"/>
        <v>4.0480379999999672</v>
      </c>
      <c r="AP116" s="340">
        <f t="shared" si="331"/>
        <v>4.0480379999999956</v>
      </c>
      <c r="AQ116" s="340">
        <f t="shared" si="331"/>
        <v>4.0480379999999814</v>
      </c>
      <c r="AR116" s="340">
        <f t="shared" si="331"/>
        <v>4.0480379999999769</v>
      </c>
      <c r="AT116" s="340">
        <f t="shared" ref="AT116:AZ116" si="332">($C75*AT75-$C74*AT74)/($C74*AT74)*100</f>
        <v>4.0480380000000089</v>
      </c>
      <c r="AU116" s="340">
        <f t="shared" si="332"/>
        <v>4.0480380000000276</v>
      </c>
      <c r="AV116" s="340">
        <f t="shared" si="332"/>
        <v>4.0480380000000276</v>
      </c>
      <c r="AW116" s="340">
        <f t="shared" si="332"/>
        <v>4.0480380000000142</v>
      </c>
      <c r="AX116" s="340">
        <f t="shared" si="332"/>
        <v>4.048037999999992</v>
      </c>
      <c r="AY116" s="340">
        <f t="shared" si="332"/>
        <v>4.048038000000016</v>
      </c>
      <c r="AZ116" s="340">
        <f t="shared" si="332"/>
        <v>4.048038</v>
      </c>
      <c r="BB116" s="340">
        <f t="shared" ref="BB116:BH116" si="333">($C75*BB75-$C74*BB74)/($C74*BB74)*100</f>
        <v>4.048037999999992</v>
      </c>
      <c r="BC116" s="340">
        <f t="shared" si="333"/>
        <v>4.0480379999999903</v>
      </c>
      <c r="BD116" s="340">
        <f t="shared" si="333"/>
        <v>4.0480379999999903</v>
      </c>
      <c r="BE116" s="340">
        <f t="shared" si="333"/>
        <v>4.0480379999999858</v>
      </c>
      <c r="BF116" s="340">
        <f t="shared" si="333"/>
        <v>4.0480379999999929</v>
      </c>
      <c r="BG116" s="340">
        <f t="shared" si="333"/>
        <v>4.0480379999999876</v>
      </c>
      <c r="BH116" s="340">
        <f t="shared" si="333"/>
        <v>4.0480379999999956</v>
      </c>
      <c r="BJ116" s="340">
        <f t="shared" ref="BJ116:BP116" si="334">($C75*BJ75-$C74*BJ74)/($C74*BJ74)*100</f>
        <v>4.0480379999999663</v>
      </c>
      <c r="BK116" s="340">
        <f t="shared" si="334"/>
        <v>4.0480379999999645</v>
      </c>
      <c r="BL116" s="340">
        <f t="shared" si="334"/>
        <v>4.0480379999999645</v>
      </c>
      <c r="BM116" s="340">
        <f t="shared" si="334"/>
        <v>4.048037999999976</v>
      </c>
      <c r="BN116" s="340">
        <f t="shared" si="334"/>
        <v>4.0480379999999707</v>
      </c>
      <c r="BO116" s="340">
        <f t="shared" si="334"/>
        <v>4.0480379999999716</v>
      </c>
      <c r="BP116" s="340">
        <f t="shared" si="334"/>
        <v>4.0480379999999592</v>
      </c>
      <c r="BR116" s="340">
        <f t="shared" ref="BR116:BX116" si="335">($C75*BR75-$C74*BR74)/($C74*BR74)*100</f>
        <v>4.0480379999999885</v>
      </c>
      <c r="BS116" s="340">
        <f t="shared" si="335"/>
        <v>4.048037999999984</v>
      </c>
      <c r="BT116" s="340">
        <f t="shared" si="335"/>
        <v>4.048037999999984</v>
      </c>
      <c r="BU116" s="340">
        <f t="shared" si="335"/>
        <v>4.0480379999999903</v>
      </c>
      <c r="BV116" s="340">
        <f t="shared" si="335"/>
        <v>4.0480379999999911</v>
      </c>
      <c r="BW116" s="340">
        <f t="shared" si="335"/>
        <v>4.0480379999999769</v>
      </c>
      <c r="BX116" s="340">
        <f t="shared" si="335"/>
        <v>4.0480379999999831</v>
      </c>
      <c r="BZ116" s="340">
        <f t="shared" ref="BZ116:CF116" si="336">($C75*BZ75-$C74*BZ74)/($C74*BZ74)*100</f>
        <v>4.0480379999999885</v>
      </c>
      <c r="CA116" s="340">
        <f t="shared" si="336"/>
        <v>4.0480379999999974</v>
      </c>
      <c r="CB116" s="340">
        <f t="shared" si="336"/>
        <v>4.0480379999999974</v>
      </c>
      <c r="CC116" s="340">
        <f t="shared" si="336"/>
        <v>4.048037999999992</v>
      </c>
      <c r="CD116" s="340">
        <f t="shared" si="336"/>
        <v>4.0480379999999965</v>
      </c>
      <c r="CE116" s="340">
        <f t="shared" si="336"/>
        <v>4.048038</v>
      </c>
      <c r="CF116" s="340">
        <f t="shared" si="336"/>
        <v>4.0480379999999903</v>
      </c>
      <c r="CH116" s="340">
        <f t="shared" ref="CH116:CN116" si="337">($C75*CH75-$C74*CH74)/($C74*CH74)*100</f>
        <v>4.0480379999999379</v>
      </c>
      <c r="CI116" s="340">
        <f t="shared" si="337"/>
        <v>4.0480379999999476</v>
      </c>
      <c r="CJ116" s="340">
        <f t="shared" si="337"/>
        <v>4.0480379999999476</v>
      </c>
      <c r="CK116" s="340">
        <f t="shared" si="337"/>
        <v>4.0480379999999636</v>
      </c>
      <c r="CL116" s="340">
        <f t="shared" si="337"/>
        <v>4.0480379999999512</v>
      </c>
      <c r="CM116" s="340">
        <f t="shared" si="337"/>
        <v>4.0480379999999654</v>
      </c>
      <c r="CN116" s="340">
        <f t="shared" si="337"/>
        <v>4.0480379999999556</v>
      </c>
    </row>
    <row r="117" spans="2:92" s="204" customFormat="1" ht="18.75">
      <c r="B117" s="8">
        <f t="shared" si="67"/>
        <v>2048</v>
      </c>
      <c r="C117" s="302"/>
      <c r="D117" s="313"/>
      <c r="E117" s="225"/>
      <c r="F117" s="340">
        <f t="shared" si="16"/>
        <v>4.0480379999999938</v>
      </c>
      <c r="G117" s="340">
        <f t="shared" si="16"/>
        <v>4.0480379999999974</v>
      </c>
      <c r="H117" s="340">
        <f t="shared" si="16"/>
        <v>4.0480379999999974</v>
      </c>
      <c r="I117" s="340">
        <f t="shared" si="16"/>
        <v>4.0480380000000027</v>
      </c>
      <c r="J117" s="340">
        <f t="shared" si="16"/>
        <v>4.0480380000000018</v>
      </c>
      <c r="K117" s="340">
        <f t="shared" si="16"/>
        <v>4.0480379999999876</v>
      </c>
      <c r="L117" s="340">
        <f t="shared" si="16"/>
        <v>4.0480380000000036</v>
      </c>
      <c r="N117" s="340">
        <f t="shared" ref="N117:T117" si="338">($C76*N76-$C75*N75)/($C75*N75)*100</f>
        <v>4.0480379999999974</v>
      </c>
      <c r="O117" s="340">
        <f t="shared" si="338"/>
        <v>4.0480379999999982</v>
      </c>
      <c r="P117" s="340">
        <f t="shared" si="338"/>
        <v>4.0480379999999982</v>
      </c>
      <c r="Q117" s="340">
        <f t="shared" si="338"/>
        <v>4.0480379999999965</v>
      </c>
      <c r="R117" s="340">
        <f t="shared" si="338"/>
        <v>4.0480380000000116</v>
      </c>
      <c r="S117" s="340">
        <f t="shared" si="338"/>
        <v>4.0480380000000116</v>
      </c>
      <c r="T117" s="340">
        <f t="shared" si="338"/>
        <v>4.0480380000000045</v>
      </c>
      <c r="V117" s="340">
        <f t="shared" ref="V117:AB117" si="339">($C76*V76-$C75*V75)/($C75*V75)*100</f>
        <v>4.0480380000000062</v>
      </c>
      <c r="W117" s="340">
        <f t="shared" si="339"/>
        <v>4.0480379999999991</v>
      </c>
      <c r="X117" s="340">
        <f t="shared" si="339"/>
        <v>4.0480379999999991</v>
      </c>
      <c r="Y117" s="340">
        <f t="shared" si="339"/>
        <v>4.048038000000008</v>
      </c>
      <c r="Z117" s="340">
        <f t="shared" si="339"/>
        <v>4.0480380000000107</v>
      </c>
      <c r="AA117" s="340">
        <f t="shared" si="339"/>
        <v>4.0480380000000133</v>
      </c>
      <c r="AB117" s="340">
        <f t="shared" si="339"/>
        <v>4.048037999999984</v>
      </c>
      <c r="AD117" s="340">
        <f t="shared" ref="AD117:AJ117" si="340">($C76*AD76-$C75*AD75)/($C75*AD75)*100</f>
        <v>4.0480380000000009</v>
      </c>
      <c r="AE117" s="340">
        <f t="shared" si="340"/>
        <v>4.0480380000000018</v>
      </c>
      <c r="AF117" s="340">
        <f t="shared" si="340"/>
        <v>4.0480380000000018</v>
      </c>
      <c r="AG117" s="340">
        <f t="shared" si="340"/>
        <v>4.0480380000000107</v>
      </c>
      <c r="AH117" s="340">
        <f t="shared" si="340"/>
        <v>4.0480379999999876</v>
      </c>
      <c r="AI117" s="340">
        <f t="shared" si="340"/>
        <v>4.0480380000000062</v>
      </c>
      <c r="AJ117" s="340">
        <f t="shared" si="340"/>
        <v>4.048037999999992</v>
      </c>
      <c r="AL117" s="340">
        <f t="shared" ref="AL117:AR117" si="341">($C76*AL76-$C75*AL75)/($C75*AL75)*100</f>
        <v>4.0480379999999965</v>
      </c>
      <c r="AM117" s="340">
        <f t="shared" si="341"/>
        <v>4.0480379999999991</v>
      </c>
      <c r="AN117" s="340">
        <f t="shared" si="341"/>
        <v>4.0480379999999991</v>
      </c>
      <c r="AO117" s="340">
        <f t="shared" si="341"/>
        <v>4.0480380000000018</v>
      </c>
      <c r="AP117" s="340">
        <f t="shared" si="341"/>
        <v>4.0480379999999938</v>
      </c>
      <c r="AQ117" s="340">
        <f t="shared" si="341"/>
        <v>4.0480379999999938</v>
      </c>
      <c r="AR117" s="340">
        <f t="shared" si="341"/>
        <v>4.0480380000000045</v>
      </c>
      <c r="AT117" s="340">
        <f t="shared" ref="AT117:AZ117" si="342">($C76*AT76-$C75*AT75)/($C75*AT75)*100</f>
        <v>4.0480380000000116</v>
      </c>
      <c r="AU117" s="340">
        <f t="shared" si="342"/>
        <v>4.0480379999999938</v>
      </c>
      <c r="AV117" s="340">
        <f t="shared" si="342"/>
        <v>4.0480379999999938</v>
      </c>
      <c r="AW117" s="340">
        <f t="shared" si="342"/>
        <v>4.0480379999999965</v>
      </c>
      <c r="AX117" s="340">
        <f t="shared" si="342"/>
        <v>4.0480379999999938</v>
      </c>
      <c r="AY117" s="340">
        <f t="shared" si="342"/>
        <v>4.0480380000000036</v>
      </c>
      <c r="AZ117" s="340">
        <f t="shared" si="342"/>
        <v>4.0480380000000054</v>
      </c>
      <c r="BB117" s="340">
        <f t="shared" ref="BB117:BH117" si="343">($C76*BB76-$C75*BB75)/($C75*BB75)*100</f>
        <v>4.0480379999999965</v>
      </c>
      <c r="BC117" s="340">
        <f t="shared" si="343"/>
        <v>4.0480380000000027</v>
      </c>
      <c r="BD117" s="340">
        <f t="shared" si="343"/>
        <v>4.0480380000000027</v>
      </c>
      <c r="BE117" s="340">
        <f t="shared" si="343"/>
        <v>4.0480379999999982</v>
      </c>
      <c r="BF117" s="340">
        <f t="shared" si="343"/>
        <v>4.048038</v>
      </c>
      <c r="BG117" s="340">
        <f t="shared" si="343"/>
        <v>4.0480380000000169</v>
      </c>
      <c r="BH117" s="340">
        <f t="shared" si="343"/>
        <v>4.0480379999999911</v>
      </c>
      <c r="BJ117" s="340">
        <f t="shared" ref="BJ117:BP117" si="344">($C76*BJ76-$C75*BJ75)/($C75*BJ75)*100</f>
        <v>4.0480380000000187</v>
      </c>
      <c r="BK117" s="340">
        <f t="shared" si="344"/>
        <v>4.0480380000000311</v>
      </c>
      <c r="BL117" s="340">
        <f t="shared" si="344"/>
        <v>4.0480380000000311</v>
      </c>
      <c r="BM117" s="340">
        <f t="shared" si="344"/>
        <v>4.0480380000000231</v>
      </c>
      <c r="BN117" s="340">
        <f t="shared" si="344"/>
        <v>4.0480380000000293</v>
      </c>
      <c r="BO117" s="340">
        <f t="shared" si="344"/>
        <v>4.0480380000000151</v>
      </c>
      <c r="BP117" s="340">
        <f t="shared" si="344"/>
        <v>4.0480380000000249</v>
      </c>
      <c r="BR117" s="340">
        <f t="shared" ref="BR117:BX117" si="345">($C76*BR76-$C75*BR75)/($C75*BR75)*100</f>
        <v>4.0480379999999743</v>
      </c>
      <c r="BS117" s="340">
        <f t="shared" si="345"/>
        <v>4.0480379999999689</v>
      </c>
      <c r="BT117" s="340">
        <f t="shared" si="345"/>
        <v>4.0480379999999689</v>
      </c>
      <c r="BU117" s="340">
        <f t="shared" si="345"/>
        <v>4.0480379999999512</v>
      </c>
      <c r="BV117" s="340">
        <f t="shared" si="345"/>
        <v>4.0480379999999654</v>
      </c>
      <c r="BW117" s="340">
        <f t="shared" si="345"/>
        <v>4.0480379999999716</v>
      </c>
      <c r="BX117" s="340">
        <f t="shared" si="345"/>
        <v>4.0480379999999636</v>
      </c>
      <c r="BZ117" s="340">
        <f t="shared" ref="BZ117:CF117" si="346">($C76*BZ76-$C75*BZ75)/($C75*BZ75)*100</f>
        <v>4.0480380000000036</v>
      </c>
      <c r="CA117" s="340">
        <f t="shared" si="346"/>
        <v>4.0480379999999947</v>
      </c>
      <c r="CB117" s="340">
        <f t="shared" si="346"/>
        <v>4.0480379999999947</v>
      </c>
      <c r="CC117" s="340">
        <f t="shared" si="346"/>
        <v>4.0480380000000036</v>
      </c>
      <c r="CD117" s="340">
        <f t="shared" si="346"/>
        <v>4.0480380000000036</v>
      </c>
      <c r="CE117" s="340">
        <f t="shared" si="346"/>
        <v>4.0480379999999903</v>
      </c>
      <c r="CF117" s="340">
        <f t="shared" si="346"/>
        <v>4.0480380000000045</v>
      </c>
      <c r="CH117" s="340">
        <f t="shared" ref="CH117:CN117" si="347">($C76*CH76-$C75*CH75)/($C75*CH75)*100</f>
        <v>4.048037999999984</v>
      </c>
      <c r="CI117" s="340">
        <f t="shared" si="347"/>
        <v>4.0480380000000054</v>
      </c>
      <c r="CJ117" s="340">
        <f t="shared" si="347"/>
        <v>4.0480380000000054</v>
      </c>
      <c r="CK117" s="340">
        <f t="shared" si="347"/>
        <v>4.0480379999999823</v>
      </c>
      <c r="CL117" s="340">
        <f t="shared" si="347"/>
        <v>4.0480380000000009</v>
      </c>
      <c r="CM117" s="340">
        <f t="shared" si="347"/>
        <v>4.0480379999999858</v>
      </c>
      <c r="CN117" s="340">
        <f t="shared" si="347"/>
        <v>4.0480379999999965</v>
      </c>
    </row>
    <row r="118" spans="2:92" s="204" customFormat="1" ht="18.75">
      <c r="B118" s="8">
        <f t="shared" si="67"/>
        <v>2049</v>
      </c>
      <c r="C118" s="302"/>
      <c r="D118" s="313"/>
      <c r="E118" s="225"/>
      <c r="F118" s="340">
        <f t="shared" si="16"/>
        <v>4.0480379999999982</v>
      </c>
      <c r="G118" s="340">
        <f t="shared" si="16"/>
        <v>4.0480379999999911</v>
      </c>
      <c r="H118" s="340">
        <f t="shared" si="16"/>
        <v>4.0480379999999911</v>
      </c>
      <c r="I118" s="340">
        <f t="shared" si="16"/>
        <v>4.0480379999999938</v>
      </c>
      <c r="J118" s="340">
        <f t="shared" si="16"/>
        <v>4.0480379999999894</v>
      </c>
      <c r="K118" s="340">
        <f t="shared" si="16"/>
        <v>4.0480380000000018</v>
      </c>
      <c r="L118" s="340">
        <f t="shared" si="16"/>
        <v>4.0480379999999965</v>
      </c>
      <c r="N118" s="340">
        <f t="shared" ref="N118:T118" si="348">($C77*N77-$C76*N76)/($C76*N76)*100</f>
        <v>4.0480380000000027</v>
      </c>
      <c r="O118" s="340">
        <f t="shared" si="348"/>
        <v>4.0480380000000125</v>
      </c>
      <c r="P118" s="340">
        <f t="shared" si="348"/>
        <v>4.0480380000000125</v>
      </c>
      <c r="Q118" s="340">
        <f t="shared" si="348"/>
        <v>4.0480379999999965</v>
      </c>
      <c r="R118" s="340">
        <f t="shared" si="348"/>
        <v>4.0480379999999894</v>
      </c>
      <c r="S118" s="340">
        <f t="shared" si="348"/>
        <v>4.0480379999999947</v>
      </c>
      <c r="T118" s="340">
        <f t="shared" si="348"/>
        <v>4.0480380000000071</v>
      </c>
      <c r="V118" s="340">
        <f t="shared" ref="V118:AB118" si="349">($C77*V77-$C76*V76)/($C76*V76)*100</f>
        <v>4.0480379999999938</v>
      </c>
      <c r="W118" s="340">
        <f t="shared" si="349"/>
        <v>4.0480380000000036</v>
      </c>
      <c r="X118" s="340">
        <f t="shared" si="349"/>
        <v>4.0480380000000036</v>
      </c>
      <c r="Y118" s="340">
        <f t="shared" si="349"/>
        <v>4.0480379999999991</v>
      </c>
      <c r="Z118" s="340">
        <f t="shared" si="349"/>
        <v>4.0480379999999911</v>
      </c>
      <c r="AA118" s="340">
        <f t="shared" si="349"/>
        <v>4.0480379999999903</v>
      </c>
      <c r="AB118" s="340">
        <f t="shared" si="349"/>
        <v>4.0480380000000125</v>
      </c>
      <c r="AD118" s="340">
        <f t="shared" ref="AD118:AJ118" si="350">($C77*AD77-$C76*AD76)/($C76*AD76)*100</f>
        <v>4.0480379999999876</v>
      </c>
      <c r="AE118" s="340">
        <f t="shared" si="350"/>
        <v>4.0480380000000107</v>
      </c>
      <c r="AF118" s="340">
        <f t="shared" si="350"/>
        <v>4.0480380000000107</v>
      </c>
      <c r="AG118" s="340">
        <f t="shared" si="350"/>
        <v>4.0480379999999885</v>
      </c>
      <c r="AH118" s="340">
        <f t="shared" si="350"/>
        <v>4.0480380000000045</v>
      </c>
      <c r="AI118" s="340">
        <f t="shared" si="350"/>
        <v>4.0480379999999885</v>
      </c>
      <c r="AJ118" s="340">
        <f t="shared" si="350"/>
        <v>4.0480379999999956</v>
      </c>
      <c r="AL118" s="340">
        <f t="shared" ref="AL118:AR118" si="351">($C77*AL77-$C76*AL76)/($C76*AL76)*100</f>
        <v>4.0480379999999965</v>
      </c>
      <c r="AM118" s="340">
        <f t="shared" si="351"/>
        <v>4.0480379999999938</v>
      </c>
      <c r="AN118" s="340">
        <f t="shared" si="351"/>
        <v>4.0480379999999938</v>
      </c>
      <c r="AO118" s="340">
        <f t="shared" si="351"/>
        <v>4.0480379999999965</v>
      </c>
      <c r="AP118" s="340">
        <f t="shared" si="351"/>
        <v>4.0480380000000071</v>
      </c>
      <c r="AQ118" s="340">
        <f t="shared" si="351"/>
        <v>4.0480379999999965</v>
      </c>
      <c r="AR118" s="340">
        <f t="shared" si="351"/>
        <v>4.0480379999999965</v>
      </c>
      <c r="AT118" s="340">
        <f t="shared" ref="AT118:AZ118" si="352">($C77*AT77-$C76*AT76)/($C76*AT76)*100</f>
        <v>4.0480379999999805</v>
      </c>
      <c r="AU118" s="340">
        <f t="shared" si="352"/>
        <v>4.0480379999999974</v>
      </c>
      <c r="AV118" s="340">
        <f t="shared" si="352"/>
        <v>4.0480379999999974</v>
      </c>
      <c r="AW118" s="340">
        <f t="shared" si="352"/>
        <v>4.0480379999999876</v>
      </c>
      <c r="AX118" s="340">
        <f t="shared" si="352"/>
        <v>4.0480379999999965</v>
      </c>
      <c r="AY118" s="340">
        <f t="shared" si="352"/>
        <v>4.0480379999999849</v>
      </c>
      <c r="AZ118" s="340">
        <f t="shared" si="352"/>
        <v>4.048038</v>
      </c>
      <c r="BB118" s="340">
        <f t="shared" ref="BB118:BH118" si="353">($C77*BB77-$C76*BB76)/($C76*BB76)*100</f>
        <v>4.0480380000000098</v>
      </c>
      <c r="BC118" s="340">
        <f t="shared" si="353"/>
        <v>4.0480379999999867</v>
      </c>
      <c r="BD118" s="340">
        <f t="shared" si="353"/>
        <v>4.0480379999999867</v>
      </c>
      <c r="BE118" s="340">
        <f t="shared" si="353"/>
        <v>4.048038000000008</v>
      </c>
      <c r="BF118" s="340">
        <f t="shared" si="353"/>
        <v>4.0480380000000054</v>
      </c>
      <c r="BG118" s="340">
        <f t="shared" si="353"/>
        <v>4.0480379999999929</v>
      </c>
      <c r="BH118" s="340">
        <f t="shared" si="353"/>
        <v>4.0480380000000036</v>
      </c>
      <c r="BJ118" s="340">
        <f t="shared" ref="BJ118:BP118" si="354">($C77*BJ77-$C76*BJ76)/($C76*BJ76)*100</f>
        <v>4.0480380000000205</v>
      </c>
      <c r="BK118" s="340">
        <f t="shared" si="354"/>
        <v>4.0480380000000196</v>
      </c>
      <c r="BL118" s="340">
        <f t="shared" si="354"/>
        <v>4.0480380000000196</v>
      </c>
      <c r="BM118" s="340">
        <f t="shared" si="354"/>
        <v>4.0480380000000125</v>
      </c>
      <c r="BN118" s="340">
        <f t="shared" si="354"/>
        <v>4.0480380000000196</v>
      </c>
      <c r="BO118" s="340">
        <f t="shared" si="354"/>
        <v>4.0480380000000267</v>
      </c>
      <c r="BP118" s="340">
        <f t="shared" si="354"/>
        <v>4.0480380000000311</v>
      </c>
      <c r="BR118" s="340">
        <f t="shared" ref="BR118:BX118" si="355">($C77*BR77-$C76*BR76)/($C76*BR76)*100</f>
        <v>4.048037999999984</v>
      </c>
      <c r="BS118" s="340">
        <f t="shared" si="355"/>
        <v>4.0480379999999965</v>
      </c>
      <c r="BT118" s="340">
        <f t="shared" si="355"/>
        <v>4.0480379999999965</v>
      </c>
      <c r="BU118" s="340">
        <f t="shared" si="355"/>
        <v>4.0480380000000045</v>
      </c>
      <c r="BV118" s="340">
        <f t="shared" si="355"/>
        <v>4.0480380000000009</v>
      </c>
      <c r="BW118" s="340">
        <f t="shared" si="355"/>
        <v>4.0480379999999982</v>
      </c>
      <c r="BX118" s="340">
        <f t="shared" si="355"/>
        <v>4.0480380000000116</v>
      </c>
      <c r="BZ118" s="340">
        <f t="shared" ref="BZ118:CF118" si="356">($C77*BZ77-$C76*BZ76)/($C76*BZ76)*100</f>
        <v>4.048037999999984</v>
      </c>
      <c r="CA118" s="340">
        <f t="shared" si="356"/>
        <v>4.048038000000008</v>
      </c>
      <c r="CB118" s="340">
        <f t="shared" si="356"/>
        <v>4.048038000000008</v>
      </c>
      <c r="CC118" s="340">
        <f t="shared" si="356"/>
        <v>4.0480379999999885</v>
      </c>
      <c r="CD118" s="340">
        <f t="shared" si="356"/>
        <v>4.0480379999999947</v>
      </c>
      <c r="CE118" s="340">
        <f t="shared" si="356"/>
        <v>4.0480380000000062</v>
      </c>
      <c r="CF118" s="340">
        <f t="shared" si="356"/>
        <v>4.0480380000000018</v>
      </c>
      <c r="CH118" s="340">
        <f t="shared" ref="CH118:CN118" si="357">($C77*CH77-$C76*CH76)/($C76*CH76)*100</f>
        <v>4.048038000000016</v>
      </c>
      <c r="CI118" s="340">
        <f t="shared" si="357"/>
        <v>4.048037999999984</v>
      </c>
      <c r="CJ118" s="340">
        <f t="shared" si="357"/>
        <v>4.048037999999984</v>
      </c>
      <c r="CK118" s="340">
        <f t="shared" si="357"/>
        <v>4.048038000000016</v>
      </c>
      <c r="CL118" s="340">
        <f t="shared" si="357"/>
        <v>4.0480380000000151</v>
      </c>
      <c r="CM118" s="340">
        <f t="shared" si="357"/>
        <v>4.048038</v>
      </c>
      <c r="CN118" s="340">
        <f t="shared" si="357"/>
        <v>4.0480380000000027</v>
      </c>
    </row>
    <row r="119" spans="2:92" s="204" customFormat="1" ht="18.75">
      <c r="B119" s="67">
        <f t="shared" si="67"/>
        <v>2050</v>
      </c>
      <c r="C119" s="302"/>
      <c r="D119" s="313"/>
      <c r="E119" s="225"/>
      <c r="F119" s="340">
        <f t="shared" si="16"/>
        <v>4.0480380000000089</v>
      </c>
      <c r="G119" s="340">
        <f t="shared" si="16"/>
        <v>4.0480380000000009</v>
      </c>
      <c r="H119" s="340">
        <f t="shared" si="16"/>
        <v>4.0480380000000009</v>
      </c>
      <c r="I119" s="340">
        <f t="shared" si="16"/>
        <v>4.0480379999999903</v>
      </c>
      <c r="J119" s="340">
        <f t="shared" si="16"/>
        <v>4.0480380000000089</v>
      </c>
      <c r="K119" s="340">
        <f t="shared" si="16"/>
        <v>4.0480380000000089</v>
      </c>
      <c r="L119" s="340">
        <f t="shared" si="16"/>
        <v>4.0480380000000045</v>
      </c>
      <c r="N119" s="340">
        <f t="shared" ref="N119:T119" si="358">($C78*N78-$C77*N77)/($C77*N77)*100</f>
        <v>4.048038</v>
      </c>
      <c r="O119" s="340">
        <f t="shared" si="358"/>
        <v>4.048038</v>
      </c>
      <c r="P119" s="340">
        <f t="shared" si="358"/>
        <v>4.048038</v>
      </c>
      <c r="Q119" s="340">
        <f t="shared" si="358"/>
        <v>4.0480380000000125</v>
      </c>
      <c r="R119" s="340">
        <f t="shared" si="358"/>
        <v>4.0480380000000098</v>
      </c>
      <c r="S119" s="340">
        <f t="shared" si="358"/>
        <v>4.0480379999999911</v>
      </c>
      <c r="T119" s="340">
        <f t="shared" si="358"/>
        <v>4.0480379999999867</v>
      </c>
      <c r="V119" s="340">
        <f t="shared" ref="V119:AB119" si="359">($C78*V78-$C77*V77)/($C77*V77)*100</f>
        <v>4.0480379999999991</v>
      </c>
      <c r="W119" s="340">
        <f t="shared" si="359"/>
        <v>4.0480379999999965</v>
      </c>
      <c r="X119" s="340">
        <f t="shared" si="359"/>
        <v>4.0480379999999965</v>
      </c>
      <c r="Y119" s="340">
        <f t="shared" si="359"/>
        <v>4.0480379999999991</v>
      </c>
      <c r="Z119" s="340">
        <f t="shared" si="359"/>
        <v>4.0480379999999991</v>
      </c>
      <c r="AA119" s="340">
        <f t="shared" si="359"/>
        <v>4.0480379999999991</v>
      </c>
      <c r="AB119" s="340">
        <f t="shared" si="359"/>
        <v>4.0480379999999885</v>
      </c>
      <c r="AD119" s="340">
        <f t="shared" ref="AD119:AJ119" si="360">($C78*AD78-$C77*AD77)/($C77*AD77)*100</f>
        <v>4.0480380000000036</v>
      </c>
      <c r="AE119" s="340">
        <f t="shared" si="360"/>
        <v>4.0480379999999982</v>
      </c>
      <c r="AF119" s="340">
        <f t="shared" si="360"/>
        <v>4.0480379999999982</v>
      </c>
      <c r="AG119" s="340">
        <f t="shared" si="360"/>
        <v>4.0480380000000089</v>
      </c>
      <c r="AH119" s="340">
        <f t="shared" si="360"/>
        <v>4.048038</v>
      </c>
      <c r="AI119" s="340">
        <f t="shared" si="360"/>
        <v>4.0480380000000107</v>
      </c>
      <c r="AJ119" s="340">
        <f t="shared" si="360"/>
        <v>4.0480380000000062</v>
      </c>
      <c r="AL119" s="340">
        <f t="shared" ref="AL119:AR119" si="361">($C78*AL78-$C77*AL77)/($C77*AL77)*100</f>
        <v>4.0480380000000107</v>
      </c>
      <c r="AM119" s="340">
        <f t="shared" si="361"/>
        <v>4.0480380000000062</v>
      </c>
      <c r="AN119" s="340">
        <f t="shared" si="361"/>
        <v>4.0480380000000062</v>
      </c>
      <c r="AO119" s="340">
        <f t="shared" si="361"/>
        <v>4.0480380000000089</v>
      </c>
      <c r="AP119" s="340">
        <f t="shared" si="361"/>
        <v>4.048037999999984</v>
      </c>
      <c r="AQ119" s="340">
        <f t="shared" si="361"/>
        <v>4.0480379999999965</v>
      </c>
      <c r="AR119" s="340">
        <f t="shared" si="361"/>
        <v>4.048038</v>
      </c>
      <c r="AT119" s="340">
        <f t="shared" ref="AT119:AZ119" si="362">($C78*AT78-$C77*AT77)/($C77*AT77)*100</f>
        <v>4.0480380000000151</v>
      </c>
      <c r="AU119" s="340">
        <f t="shared" si="362"/>
        <v>4.0480380000000009</v>
      </c>
      <c r="AV119" s="340">
        <f t="shared" si="362"/>
        <v>4.0480380000000009</v>
      </c>
      <c r="AW119" s="340">
        <f t="shared" si="362"/>
        <v>4.0480380000000062</v>
      </c>
      <c r="AX119" s="340">
        <f t="shared" si="362"/>
        <v>4.048038000000008</v>
      </c>
      <c r="AY119" s="340">
        <f t="shared" si="362"/>
        <v>4.0480380000000045</v>
      </c>
      <c r="AZ119" s="340">
        <f t="shared" si="362"/>
        <v>4.048038</v>
      </c>
      <c r="BB119" s="340">
        <f t="shared" ref="BB119:BH119" si="363">($C78*BB78-$C77*BB77)/($C77*BB77)*100</f>
        <v>4.0480379999999982</v>
      </c>
      <c r="BC119" s="340">
        <f t="shared" si="363"/>
        <v>4.0480379999999974</v>
      </c>
      <c r="BD119" s="340">
        <f t="shared" si="363"/>
        <v>4.0480379999999974</v>
      </c>
      <c r="BE119" s="340">
        <f t="shared" si="363"/>
        <v>4.048038000000008</v>
      </c>
      <c r="BF119" s="340">
        <f t="shared" si="363"/>
        <v>4.0480379999999938</v>
      </c>
      <c r="BG119" s="340">
        <f t="shared" si="363"/>
        <v>4.0480379999999911</v>
      </c>
      <c r="BH119" s="340">
        <f t="shared" si="363"/>
        <v>4.0480379999999974</v>
      </c>
      <c r="BJ119" s="340">
        <f t="shared" ref="BJ119:BP119" si="364">($C78*BJ78-$C77*BJ77)/($C77*BJ77)*100</f>
        <v>4.0480379999999494</v>
      </c>
      <c r="BK119" s="340">
        <f t="shared" si="364"/>
        <v>4.0480379999999432</v>
      </c>
      <c r="BL119" s="340">
        <f t="shared" si="364"/>
        <v>4.0480379999999432</v>
      </c>
      <c r="BM119" s="340">
        <f t="shared" si="364"/>
        <v>4.048037999999953</v>
      </c>
      <c r="BN119" s="340">
        <f t="shared" si="364"/>
        <v>4.0480379999999583</v>
      </c>
      <c r="BO119" s="340">
        <f t="shared" si="364"/>
        <v>4.0480379999999574</v>
      </c>
      <c r="BP119" s="340">
        <f t="shared" si="364"/>
        <v>4.048037999999937</v>
      </c>
      <c r="BR119" s="340">
        <f t="shared" ref="BR119:BX119" si="365">($C78*BR78-$C77*BR77)/($C77*BR77)*100</f>
        <v>4.0480380000000027</v>
      </c>
      <c r="BS119" s="340">
        <f t="shared" si="365"/>
        <v>4.0480380000000045</v>
      </c>
      <c r="BT119" s="340">
        <f t="shared" si="365"/>
        <v>4.0480380000000045</v>
      </c>
      <c r="BU119" s="340">
        <f t="shared" si="365"/>
        <v>4.0480380000000027</v>
      </c>
      <c r="BV119" s="340">
        <f t="shared" si="365"/>
        <v>4.0480380000000018</v>
      </c>
      <c r="BW119" s="340">
        <f t="shared" si="365"/>
        <v>4.0480380000000116</v>
      </c>
      <c r="BX119" s="340">
        <f t="shared" si="365"/>
        <v>4.0480380000000018</v>
      </c>
      <c r="BZ119" s="340">
        <f t="shared" ref="BZ119:CF119" si="366">($C78*BZ78-$C77*BZ77)/($C77*BZ77)*100</f>
        <v>4.0480380000000125</v>
      </c>
      <c r="CA119" s="340">
        <f t="shared" si="366"/>
        <v>4.0480380000000018</v>
      </c>
      <c r="CB119" s="340">
        <f t="shared" si="366"/>
        <v>4.0480380000000018</v>
      </c>
      <c r="CC119" s="340">
        <f t="shared" si="366"/>
        <v>4.0480380000000089</v>
      </c>
      <c r="CD119" s="340">
        <f t="shared" si="366"/>
        <v>4.0480380000000045</v>
      </c>
      <c r="CE119" s="340">
        <f t="shared" si="366"/>
        <v>4.0480380000000018</v>
      </c>
      <c r="CF119" s="340">
        <f t="shared" si="366"/>
        <v>4.0480379999999885</v>
      </c>
      <c r="CH119" s="340">
        <f t="shared" ref="CH119:CN119" si="367">($C78*CH78-$C77*CH77)/($C77*CH77)*100</f>
        <v>4.0480379999999929</v>
      </c>
      <c r="CI119" s="340">
        <f t="shared" si="367"/>
        <v>4.0480380000000196</v>
      </c>
      <c r="CJ119" s="340">
        <f t="shared" si="367"/>
        <v>4.0480380000000196</v>
      </c>
      <c r="CK119" s="340">
        <f t="shared" si="367"/>
        <v>4.0480379999999849</v>
      </c>
      <c r="CL119" s="340">
        <f t="shared" si="367"/>
        <v>4.048037999999976</v>
      </c>
      <c r="CM119" s="340">
        <f t="shared" si="367"/>
        <v>4.0480379999999982</v>
      </c>
      <c r="CN119" s="340">
        <f t="shared" si="367"/>
        <v>4.0480379999999938</v>
      </c>
    </row>
  </sheetData>
  <sheetProtection algorithmName="SHA-512" hashValue="j6FOkEfDDNsxYJNcoUTjpu6SGCX80lKgAdflm6beSTsHDL1ZPlo4a3E7KX4uOgjEG9vubt6UXQ08GaXug8LndQ==" saltValue="jzxKELqdRNOG4FANfphgHA==" spinCount="100000" sheet="1" objects="1" scenarios="1"/>
  <mergeCells count="22">
    <mergeCell ref="CH81:CN81"/>
    <mergeCell ref="AT81:AZ81"/>
    <mergeCell ref="BB81:BH81"/>
    <mergeCell ref="BJ81:BP81"/>
    <mergeCell ref="BR81:BX81"/>
    <mergeCell ref="BZ81:CF81"/>
    <mergeCell ref="F81:L81"/>
    <mergeCell ref="N81:T81"/>
    <mergeCell ref="V81:AB81"/>
    <mergeCell ref="AD81:AJ81"/>
    <mergeCell ref="AL81:AR81"/>
    <mergeCell ref="V40:AB40"/>
    <mergeCell ref="AD40:AJ40"/>
    <mergeCell ref="F40:L40"/>
    <mergeCell ref="N40:T40"/>
    <mergeCell ref="BB40:BH40"/>
    <mergeCell ref="BJ40:BP40"/>
    <mergeCell ref="AL40:AR40"/>
    <mergeCell ref="AT40:AZ40"/>
    <mergeCell ref="CH40:CN40"/>
    <mergeCell ref="BR40:BX40"/>
    <mergeCell ref="BZ40:CF4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1"/>
  <sheetViews>
    <sheetView workbookViewId="0"/>
  </sheetViews>
  <sheetFormatPr defaultColWidth="9.140625" defaultRowHeight="15"/>
  <cols>
    <col min="1" max="1" width="10.7109375" style="314" customWidth="1"/>
    <col min="2" max="2" width="13" style="204" customWidth="1"/>
    <col min="3" max="4" width="11.140625" style="204" customWidth="1"/>
    <col min="5" max="5" width="11" style="225" customWidth="1"/>
    <col min="6" max="6" width="9.140625" style="204"/>
    <col min="7" max="7" width="10.85546875" style="204" customWidth="1"/>
    <col min="8" max="8" width="9" style="204" customWidth="1"/>
    <col min="9" max="9" width="11.140625" style="204" customWidth="1"/>
    <col min="10" max="10" width="10.42578125" style="204" customWidth="1"/>
    <col min="11" max="15" width="9.140625" style="204"/>
    <col min="16" max="16" width="10.28515625" style="204" customWidth="1"/>
    <col min="17" max="17" width="10.140625" style="204" customWidth="1"/>
    <col min="18" max="22" width="9.140625" style="204"/>
    <col min="23" max="23" width="9.140625" style="204" customWidth="1"/>
    <col min="24" max="24" width="10.28515625" style="204" customWidth="1"/>
    <col min="25" max="29" width="9.140625" style="204"/>
    <col min="30" max="30" width="10.7109375" style="204" customWidth="1"/>
    <col min="31" max="31" width="10.85546875" style="204" customWidth="1"/>
    <col min="32" max="36" width="9.140625" style="204"/>
    <col min="37" max="37" width="11" style="204" customWidth="1"/>
    <col min="38" max="38" width="10.85546875" style="204" customWidth="1"/>
    <col min="39" max="41" width="9.140625" style="204"/>
    <col min="42" max="43" width="9.140625" style="204" customWidth="1"/>
    <col min="44" max="44" width="10.28515625" style="204" customWidth="1"/>
    <col min="45" max="45" width="10.42578125" style="204" customWidth="1"/>
    <col min="46" max="46" width="9.140625" style="204" customWidth="1"/>
    <col min="47" max="50" width="9.140625" style="204"/>
    <col min="51" max="51" width="10.42578125" style="204" customWidth="1"/>
    <col min="52" max="52" width="10.5703125" style="204" customWidth="1"/>
    <col min="53" max="57" width="9.140625" style="204"/>
    <col min="58" max="58" width="10.42578125" style="204" customWidth="1"/>
    <col min="59" max="59" width="10" style="204" customWidth="1"/>
    <col min="60" max="64" width="9.140625" style="204"/>
    <col min="65" max="65" width="10.5703125" style="204" customWidth="1"/>
    <col min="66" max="66" width="10.28515625" style="204" customWidth="1"/>
    <col min="67" max="71" width="9.140625" style="204"/>
    <col min="72" max="73" width="10.42578125" style="204" customWidth="1"/>
    <col min="74" max="78" width="9.140625" style="204"/>
    <col min="79" max="80" width="10.42578125" style="204" customWidth="1"/>
    <col min="81" max="16384" width="9.140625" style="204"/>
  </cols>
  <sheetData>
    <row r="1" spans="1:1" ht="20.25" customHeight="1">
      <c r="A1" s="208" t="s">
        <v>333</v>
      </c>
    </row>
    <row r="17" spans="1:83" ht="22.5" customHeight="1"/>
    <row r="18" spans="1:83" ht="22.5" customHeight="1">
      <c r="X18" s="225"/>
      <c r="Y18" s="225"/>
      <c r="AQ18" s="225"/>
      <c r="AR18" s="225"/>
      <c r="AS18" s="225"/>
      <c r="AT18" s="225"/>
      <c r="AZ18" s="315"/>
      <c r="BA18" s="315"/>
      <c r="BU18" s="225"/>
      <c r="BV18" s="225"/>
    </row>
    <row r="19" spans="1:83" ht="24" customHeight="1">
      <c r="F19" s="316"/>
      <c r="J19" s="315"/>
      <c r="K19" s="315"/>
      <c r="Q19" s="225"/>
      <c r="R19" s="225"/>
      <c r="X19" s="225"/>
      <c r="Y19" s="225"/>
      <c r="AL19" s="225"/>
      <c r="AM19" s="225"/>
      <c r="AQ19" s="225"/>
      <c r="AR19" s="225"/>
      <c r="AS19" s="225"/>
      <c r="AT19" s="315"/>
      <c r="AZ19" s="315"/>
      <c r="BA19" s="315"/>
      <c r="BE19" s="225"/>
      <c r="BF19" s="225"/>
      <c r="BG19" s="225"/>
      <c r="BH19" s="225"/>
      <c r="BN19" s="225"/>
      <c r="BO19" s="225"/>
      <c r="BU19" s="225"/>
      <c r="BV19" s="225"/>
    </row>
    <row r="20" spans="1:83" ht="24" customHeight="1">
      <c r="F20" s="316"/>
      <c r="J20" s="315"/>
      <c r="K20" s="315"/>
      <c r="Q20" s="225"/>
      <c r="R20" s="225"/>
      <c r="X20" s="225"/>
      <c r="Y20" s="225"/>
      <c r="AL20" s="225"/>
      <c r="AM20" s="225"/>
      <c r="AQ20" s="225"/>
      <c r="AR20" s="225"/>
      <c r="AS20" s="225"/>
      <c r="AT20" s="315"/>
      <c r="AZ20" s="315"/>
      <c r="BA20" s="315"/>
      <c r="BE20" s="225"/>
      <c r="BF20" s="225"/>
      <c r="BG20" s="225"/>
      <c r="BH20" s="225"/>
      <c r="BN20" s="225"/>
      <c r="BO20" s="225"/>
      <c r="BU20" s="225"/>
      <c r="BV20" s="225"/>
    </row>
    <row r="21" spans="1:83" ht="20.25" customHeight="1">
      <c r="F21" s="317" t="s">
        <v>55</v>
      </c>
      <c r="J21" s="315"/>
      <c r="K21" s="318"/>
      <c r="M21" s="319" t="s">
        <v>184</v>
      </c>
      <c r="Q21" s="225"/>
      <c r="R21" s="318"/>
      <c r="T21" s="319" t="s">
        <v>64</v>
      </c>
      <c r="U21" s="320"/>
      <c r="X21" s="225"/>
      <c r="Y21" s="318"/>
      <c r="AA21" s="319" t="s">
        <v>56</v>
      </c>
      <c r="AH21" s="317" t="s">
        <v>57</v>
      </c>
      <c r="AL21" s="225"/>
      <c r="AM21" s="318"/>
      <c r="AO21" s="319" t="s">
        <v>58</v>
      </c>
      <c r="AQ21" s="225"/>
      <c r="AR21" s="225"/>
      <c r="AS21" s="225"/>
      <c r="AT21" s="318"/>
      <c r="AV21" s="319" t="s">
        <v>59</v>
      </c>
      <c r="AZ21" s="315"/>
      <c r="BA21" s="321"/>
      <c r="BC21" s="319" t="s">
        <v>60</v>
      </c>
      <c r="BE21" s="225"/>
      <c r="BF21" s="225"/>
      <c r="BG21" s="225"/>
      <c r="BH21" s="318"/>
      <c r="BJ21" s="319" t="s">
        <v>65</v>
      </c>
      <c r="BN21" s="225"/>
      <c r="BO21" s="318"/>
      <c r="BQ21" s="319" t="s">
        <v>66</v>
      </c>
      <c r="BU21" s="225"/>
      <c r="BV21" s="318"/>
      <c r="BX21" s="322" t="s">
        <v>74</v>
      </c>
    </row>
    <row r="22" spans="1:83" ht="22.5" customHeight="1">
      <c r="F22" s="472" t="s">
        <v>219</v>
      </c>
      <c r="G22" s="473"/>
      <c r="H22" s="473"/>
      <c r="I22" s="473"/>
      <c r="J22" s="473"/>
      <c r="K22" s="473"/>
      <c r="M22" s="472" t="s">
        <v>219</v>
      </c>
      <c r="N22" s="473"/>
      <c r="O22" s="473"/>
      <c r="P22" s="473"/>
      <c r="Q22" s="473"/>
      <c r="R22" s="473"/>
      <c r="T22" s="472" t="s">
        <v>219</v>
      </c>
      <c r="U22" s="473"/>
      <c r="V22" s="473"/>
      <c r="W22" s="473"/>
      <c r="X22" s="473"/>
      <c r="Y22" s="473"/>
      <c r="AA22" s="472" t="s">
        <v>219</v>
      </c>
      <c r="AB22" s="473"/>
      <c r="AC22" s="473"/>
      <c r="AD22" s="473"/>
      <c r="AE22" s="473"/>
      <c r="AF22" s="473"/>
      <c r="AH22" s="472" t="s">
        <v>219</v>
      </c>
      <c r="AI22" s="473"/>
      <c r="AJ22" s="473"/>
      <c r="AK22" s="473"/>
      <c r="AL22" s="473"/>
      <c r="AM22" s="473"/>
      <c r="AO22" s="472" t="s">
        <v>219</v>
      </c>
      <c r="AP22" s="473"/>
      <c r="AQ22" s="473"/>
      <c r="AR22" s="473"/>
      <c r="AS22" s="474"/>
      <c r="AT22" s="474"/>
      <c r="AV22" s="472" t="s">
        <v>219</v>
      </c>
      <c r="AW22" s="473"/>
      <c r="AX22" s="473"/>
      <c r="AY22" s="473"/>
      <c r="AZ22" s="473"/>
      <c r="BA22" s="473"/>
      <c r="BC22" s="472" t="s">
        <v>219</v>
      </c>
      <c r="BD22" s="473"/>
      <c r="BE22" s="473"/>
      <c r="BF22" s="473"/>
      <c r="BG22" s="473"/>
      <c r="BH22" s="473"/>
      <c r="BJ22" s="472" t="s">
        <v>219</v>
      </c>
      <c r="BK22" s="473"/>
      <c r="BL22" s="473"/>
      <c r="BM22" s="473"/>
      <c r="BN22" s="473"/>
      <c r="BO22" s="473"/>
      <c r="BQ22" s="472" t="s">
        <v>219</v>
      </c>
      <c r="BR22" s="473"/>
      <c r="BS22" s="473"/>
      <c r="BT22" s="473"/>
      <c r="BU22" s="473"/>
      <c r="BV22" s="473"/>
      <c r="BX22" s="472" t="s">
        <v>219</v>
      </c>
      <c r="BY22" s="473"/>
      <c r="BZ22" s="473"/>
      <c r="CA22" s="473"/>
      <c r="CB22" s="473"/>
      <c r="CC22" s="473"/>
    </row>
    <row r="23" spans="1:83" ht="43.5" customHeight="1">
      <c r="A23" s="323" t="s">
        <v>44</v>
      </c>
      <c r="B23" s="278" t="s">
        <v>23</v>
      </c>
      <c r="C23" s="324" t="s">
        <v>1</v>
      </c>
      <c r="D23" s="280" t="s">
        <v>239</v>
      </c>
      <c r="E23" s="325"/>
      <c r="F23" s="326" t="s">
        <v>182</v>
      </c>
      <c r="G23" s="326" t="s">
        <v>183</v>
      </c>
      <c r="H23" s="326" t="s">
        <v>176</v>
      </c>
      <c r="I23" s="326" t="s">
        <v>220</v>
      </c>
      <c r="J23" s="326" t="s">
        <v>158</v>
      </c>
      <c r="K23" s="326" t="s">
        <v>181</v>
      </c>
      <c r="M23" s="326" t="s">
        <v>182</v>
      </c>
      <c r="N23" s="326" t="s">
        <v>183</v>
      </c>
      <c r="O23" s="326" t="s">
        <v>176</v>
      </c>
      <c r="P23" s="326" t="s">
        <v>220</v>
      </c>
      <c r="Q23" s="326" t="s">
        <v>158</v>
      </c>
      <c r="R23" s="326" t="s">
        <v>181</v>
      </c>
      <c r="T23" s="326" t="s">
        <v>182</v>
      </c>
      <c r="U23" s="326" t="s">
        <v>183</v>
      </c>
      <c r="V23" s="326" t="s">
        <v>176</v>
      </c>
      <c r="W23" s="326" t="s">
        <v>220</v>
      </c>
      <c r="X23" s="326" t="s">
        <v>158</v>
      </c>
      <c r="Y23" s="326" t="s">
        <v>181</v>
      </c>
      <c r="AA23" s="326" t="s">
        <v>182</v>
      </c>
      <c r="AB23" s="326" t="s">
        <v>183</v>
      </c>
      <c r="AC23" s="326" t="s">
        <v>176</v>
      </c>
      <c r="AD23" s="326" t="s">
        <v>220</v>
      </c>
      <c r="AE23" s="326" t="s">
        <v>158</v>
      </c>
      <c r="AF23" s="326" t="s">
        <v>181</v>
      </c>
      <c r="AH23" s="326" t="s">
        <v>182</v>
      </c>
      <c r="AI23" s="326" t="s">
        <v>183</v>
      </c>
      <c r="AJ23" s="326" t="s">
        <v>176</v>
      </c>
      <c r="AK23" s="326" t="s">
        <v>220</v>
      </c>
      <c r="AL23" s="326" t="s">
        <v>158</v>
      </c>
      <c r="AM23" s="326" t="s">
        <v>181</v>
      </c>
      <c r="AO23" s="326" t="s">
        <v>182</v>
      </c>
      <c r="AP23" s="326" t="s">
        <v>183</v>
      </c>
      <c r="AQ23" s="326" t="s">
        <v>176</v>
      </c>
      <c r="AR23" s="326" t="s">
        <v>220</v>
      </c>
      <c r="AS23" s="326" t="s">
        <v>158</v>
      </c>
      <c r="AT23" s="326" t="s">
        <v>181</v>
      </c>
      <c r="AV23" s="326" t="s">
        <v>182</v>
      </c>
      <c r="AW23" s="326" t="s">
        <v>183</v>
      </c>
      <c r="AX23" s="326" t="s">
        <v>176</v>
      </c>
      <c r="AY23" s="326" t="s">
        <v>220</v>
      </c>
      <c r="AZ23" s="326" t="s">
        <v>158</v>
      </c>
      <c r="BA23" s="326" t="s">
        <v>181</v>
      </c>
      <c r="BC23" s="326" t="s">
        <v>182</v>
      </c>
      <c r="BD23" s="326" t="s">
        <v>183</v>
      </c>
      <c r="BE23" s="326" t="s">
        <v>176</v>
      </c>
      <c r="BF23" s="326" t="s">
        <v>220</v>
      </c>
      <c r="BG23" s="326" t="s">
        <v>158</v>
      </c>
      <c r="BH23" s="326" t="s">
        <v>181</v>
      </c>
      <c r="BJ23" s="326" t="s">
        <v>182</v>
      </c>
      <c r="BK23" s="326" t="s">
        <v>183</v>
      </c>
      <c r="BL23" s="326" t="s">
        <v>176</v>
      </c>
      <c r="BM23" s="326" t="s">
        <v>220</v>
      </c>
      <c r="BN23" s="326" t="s">
        <v>158</v>
      </c>
      <c r="BO23" s="326" t="s">
        <v>181</v>
      </c>
      <c r="BQ23" s="326" t="s">
        <v>182</v>
      </c>
      <c r="BR23" s="326" t="s">
        <v>183</v>
      </c>
      <c r="BS23" s="326" t="s">
        <v>176</v>
      </c>
      <c r="BT23" s="326" t="s">
        <v>220</v>
      </c>
      <c r="BU23" s="326" t="s">
        <v>158</v>
      </c>
      <c r="BV23" s="326" t="s">
        <v>181</v>
      </c>
      <c r="BX23" s="326" t="s">
        <v>182</v>
      </c>
      <c r="BY23" s="326" t="s">
        <v>183</v>
      </c>
      <c r="BZ23" s="326" t="s">
        <v>176</v>
      </c>
      <c r="CA23" s="326" t="s">
        <v>220</v>
      </c>
      <c r="CB23" s="326" t="s">
        <v>158</v>
      </c>
      <c r="CC23" s="326" t="s">
        <v>181</v>
      </c>
      <c r="CE23" s="327" t="s">
        <v>223</v>
      </c>
    </row>
    <row r="24" spans="1:83" ht="18.75">
      <c r="A24" s="348"/>
      <c r="B24" s="65">
        <v>2014</v>
      </c>
      <c r="C24" s="328">
        <f>'Provincial spending Projection '!C34</f>
        <v>6050</v>
      </c>
      <c r="D24" s="293"/>
      <c r="E24" s="329"/>
      <c r="F24" s="341">
        <f>'Provincial spending Projection '!J34/100*'Type of service'!G26*'Private spending by service'!$D$11/100</f>
        <v>4.4950523463110299E-2</v>
      </c>
      <c r="G24" s="341">
        <f>'Provincial spending Projection '!J34/100*'Type of service'!K26*'Private spending by service'!$D$12/100</f>
        <v>4.6573945423859467E-2</v>
      </c>
      <c r="H24" s="341">
        <f>'Provincial spending Projection '!J34/100*'Type of service'!O26*'Private spending by service'!$D$13/100</f>
        <v>0.14988569795330633</v>
      </c>
      <c r="I24" s="341">
        <f>'Provincial spending Projection '!J34/100*'Type of service'!S26*'Private spending by service'!$D$14/100</f>
        <v>0.12174326397534976</v>
      </c>
      <c r="J24" s="341">
        <f>'Provincial spending Projection '!J34/100*'Type of service'!AA26*'Private spending by service'!$D$15/100</f>
        <v>3.2855812159945756E-3</v>
      </c>
      <c r="K24" s="341">
        <f>'Provincial spending Projection '!J34/100*'Type of service'!AE26*'Private spending by service'!$D$16/100</f>
        <v>6.8109743042970489E-2</v>
      </c>
      <c r="M24" s="331">
        <f>'Provincial spending Projection '!O34/100*'Type of service'!G26*'Private spending by service'!$D$11/100</f>
        <v>1.167234554344845E-2</v>
      </c>
      <c r="N24" s="331">
        <f>'Provincial spending Projection '!O34/100*'Type of service'!K26*'Private spending by service'!$D$12/100</f>
        <v>1.2093901081155102E-2</v>
      </c>
      <c r="O24" s="331">
        <f>'Provincial spending Projection '!O34/100*'Type of service'!O26*'Private spending by service'!$D$13/100</f>
        <v>3.8920962955363993E-2</v>
      </c>
      <c r="P24" s="331">
        <f>'Provincial spending Projection '!O34/100*'Type of service'!S26*'Private spending by service'!$D$14/100</f>
        <v>3.1613190130560846E-2</v>
      </c>
      <c r="Q24" s="331">
        <f>'Provincial spending Projection '!O34/100*'Type of service'!AA26*'Private spending by service'!$D$15/100</f>
        <v>8.531700258312989E-4</v>
      </c>
      <c r="R24" s="331">
        <f>'Provincial spending Projection '!O34/100*'Type of service'!AE26*'Private spending by service'!$D$16/100</f>
        <v>1.7686122305682856E-2</v>
      </c>
      <c r="T24" s="331">
        <f>'Provincial spending Projection '!T34/100*'Type of service'!G26*'Private spending by service'!$D$11/100</f>
        <v>7.6045441624449248E-2</v>
      </c>
      <c r="U24" s="331">
        <f>'Provincial spending Projection '!T34/100*'Type of service'!K26*'Private spending by service'!$D$12/100</f>
        <v>7.8791879940107903E-2</v>
      </c>
      <c r="V24" s="331">
        <f>'Provincial spending Projection '!T34/100*'Type of service'!O26*'Private spending by service'!$D$13/100</f>
        <v>0.25357044180813887</v>
      </c>
      <c r="W24" s="331">
        <f>'Provincial spending Projection '!T34/100*'Type of service'!S26*'Private spending by service'!$D$14/100</f>
        <v>0.20596023273021921</v>
      </c>
      <c r="X24" s="331">
        <f>'Provincial spending Projection '!T34/100*'Type of service'!AA26*'Private spending by service'!$D$15/100</f>
        <v>5.5584107884383283E-3</v>
      </c>
      <c r="Y24" s="331">
        <f>'Provincial spending Projection '!T34/100*'Type of service'!AE26*'Private spending by service'!$D$16/100</f>
        <v>0.11522525411480639</v>
      </c>
      <c r="Z24" s="250"/>
      <c r="AA24" s="331">
        <f>'Provincial spending Projection '!Y34/100*'Type of service'!G26*'Private spending by service'!$D$11/100</f>
        <v>5.8805805526476497E-2</v>
      </c>
      <c r="AB24" s="331">
        <f>'Provincial spending Projection '!Y34/100*'Type of service'!K26*'Private spending by service'!$D$12/100</f>
        <v>6.0929621419067242E-2</v>
      </c>
      <c r="AC24" s="331">
        <f>'Provincial spending Projection '!Y34/100*'Type of service'!O26*'Private spending by service'!$D$13/100</f>
        <v>0.19608557422642406</v>
      </c>
      <c r="AD24" s="331">
        <f>'Provincial spending Projection '!Y34/100*'Type of service'!S26*'Private spending by service'!$D$14/100</f>
        <v>0.15926868374221015</v>
      </c>
      <c r="AE24" s="331">
        <f>'Provincial spending Projection '!Y34/100*'Type of service'!AA26*'Private spending by service'!$D$15/100</f>
        <v>4.2983092329900129E-3</v>
      </c>
      <c r="AF24" s="331">
        <f>'Provincial spending Projection '!Y34/100*'Type of service'!AE26*'Private spending by service'!$D$16/100</f>
        <v>8.91034852381688E-2</v>
      </c>
      <c r="AG24" s="250"/>
      <c r="AH24" s="331">
        <f>'Provincial spending Projection '!AD34/100*'Type of service'!G26*'Private spending by service'!$D$11/100</f>
        <v>0.58186941101782719</v>
      </c>
      <c r="AI24" s="331">
        <f>'Provincial spending Projection '!AD34/100*'Type of service'!K26*'Private spending by service'!$D$12/100</f>
        <v>0.60288406240247117</v>
      </c>
      <c r="AJ24" s="331">
        <f>'Provincial spending Projection '!AD34/100*'Type of service'!O26*'Private spending by service'!$D$13/100</f>
        <v>1.9402199589435358</v>
      </c>
      <c r="AK24" s="331">
        <f>'Provincial spending Projection '!AD34/100*'Type of service'!S26*'Private spending by service'!$D$14/100</f>
        <v>1.5759256143670952</v>
      </c>
      <c r="AL24" s="331">
        <f>'Provincial spending Projection '!AD34/100*'Type of service'!AA26*'Private spending by service'!$D$15/100</f>
        <v>4.2530744020610717E-2</v>
      </c>
      <c r="AM24" s="331">
        <f>'Provincial spending Projection '!AD34/100*'Type of service'!AE26*'Private spending by service'!$D$16/100</f>
        <v>0.88165772088311456</v>
      </c>
      <c r="AN24" s="250"/>
      <c r="AO24" s="331">
        <f>'Provincial spending Projection '!AI34/100*'Type of service'!G26*'Private spending by service'!$D$11/100</f>
        <v>1.0182500272221851</v>
      </c>
      <c r="AP24" s="331">
        <f>'Provincial spending Projection '!AI34/100*'Type of service'!K26*'Private spending by service'!$D$12/100</f>
        <v>1.0550248927492247</v>
      </c>
      <c r="AQ24" s="331">
        <f>'Provincial spending Projection '!AI34/100*'Type of service'!O26*'Private spending by service'!$D$13/100</f>
        <v>3.3953134304747863</v>
      </c>
      <c r="AR24" s="331">
        <f>'Provincial spending Projection '!AI34/100*'Type of service'!S26*'Private spending by service'!$D$14/100</f>
        <v>2.7578117518198075</v>
      </c>
      <c r="AS24" s="331">
        <f>'Provincial spending Projection '!AI34/100*'Type of service'!AA26*'Private spending by service'!$D$15/100</f>
        <v>7.4427234765636813E-2</v>
      </c>
      <c r="AT24" s="331">
        <f>'Provincial spending Projection '!AI34/100*'Type of service'!AE26*'Private spending by service'!$D$16/100</f>
        <v>1.5428685221990059</v>
      </c>
      <c r="AU24" s="250"/>
      <c r="AV24" s="331">
        <f>'Provincial spending Projection '!AN34/100*'Type of service'!G26*'Private spending by service'!$D$11/100</f>
        <v>0.10928711231269585</v>
      </c>
      <c r="AW24" s="331">
        <f>'Provincial spending Projection '!AN34/100*'Type of service'!K26*'Private spending by service'!$D$12/100</f>
        <v>0.11323409856527852</v>
      </c>
      <c r="AX24" s="331">
        <f>'Provincial spending Projection '!AN34/100*'Type of service'!O26*'Private spending by service'!$D$13/100</f>
        <v>0.36441344492312533</v>
      </c>
      <c r="AY24" s="331">
        <f>'Provincial spending Projection '!AN34/100*'Type of service'!S26*'Private spending by service'!$D$14/100</f>
        <v>0.29599143098538688</v>
      </c>
      <c r="AZ24" s="331">
        <f>'Provincial spending Projection '!AN34/100*'Type of service'!AA26*'Private spending by service'!$D$15/100</f>
        <v>7.9881535452988334E-3</v>
      </c>
      <c r="BA24" s="331">
        <f>'Provincial spending Projection '!AN34/100*'Type of service'!AE26*'Private spending by service'!$D$16/100</f>
        <v>0.16559355851850463</v>
      </c>
      <c r="BB24" s="250"/>
      <c r="BC24" s="331">
        <f>'Provincial spending Projection '!AS34/100*'Type of service'!G26*'Private spending by service'!$D$11/100</f>
        <v>9.3415856494463531E-2</v>
      </c>
      <c r="BD24" s="331">
        <f>'Provincial spending Projection '!AS34/100*'Type of service'!K26*'Private spending by service'!$D$12/100</f>
        <v>9.6789640406896998E-2</v>
      </c>
      <c r="BE24" s="331">
        <f>'Provincial spending Projection '!AS34/100*'Type of service'!O26*'Private spending by service'!$D$13/100</f>
        <v>0.31149138590275582</v>
      </c>
      <c r="BF24" s="331">
        <f>'Provincial spending Projection '!AS34/100*'Type of service'!S26*'Private spending by service'!$D$14/100</f>
        <v>0.25300598080959341</v>
      </c>
      <c r="BG24" s="331">
        <f>'Provincial spending Projection '!AS34/100*'Type of service'!AA26*'Private spending by service'!$D$15/100</f>
        <v>6.8280713933429431E-3</v>
      </c>
      <c r="BH24" s="331">
        <f>'Provincial spending Projection '!AS34/100*'Type of service'!AE26*'Private spending by service'!$D$16/100</f>
        <v>0.14154518105219566</v>
      </c>
      <c r="BI24" s="250"/>
      <c r="BJ24" s="331">
        <f>'Provincial spending Projection '!AX34/100*'Type of service'!G26*'Private spending by service'!$D$11/100</f>
        <v>0.36050887177732704</v>
      </c>
      <c r="BK24" s="331">
        <f>'Provincial spending Projection '!AX34/100*'Type of service'!K26*'Private spending by service'!$D$12/100</f>
        <v>0.3735289208089812</v>
      </c>
      <c r="BL24" s="331">
        <f>'Provincial spending Projection '!AX34/100*'Type of service'!O26*'Private spending by service'!$D$13/100</f>
        <v>1.2021022159852905</v>
      </c>
      <c r="BM24" s="331">
        <f>'Provincial spending Projection '!AX34/100*'Type of service'!S26*'Private spending by service'!$D$14/100</f>
        <v>0.97639634337654857</v>
      </c>
      <c r="BN24" s="331">
        <f>'Provincial spending Projection '!AX34/100*'Type of service'!AA26*'Private spending by service'!$D$15/100</f>
        <v>2.6350776054544837E-2</v>
      </c>
      <c r="BO24" s="331">
        <f>'Provincial spending Projection '!AX34/100*'Type of service'!AE26*'Private spending by service'!$D$16/100</f>
        <v>0.54624873593776713</v>
      </c>
      <c r="BP24" s="250"/>
      <c r="BQ24" s="331">
        <f>'Provincial spending Projection '!BC34/100*'Type of service'!G26*'Private spending by service'!$D$11/100</f>
        <v>0.33774498858142521</v>
      </c>
      <c r="BR24" s="331">
        <f>'Provincial spending Projection '!BC34/100*'Type of service'!K26*'Private spending by service'!$D$12/100</f>
        <v>0.34994290285145679</v>
      </c>
      <c r="BS24" s="331">
        <f>'Provincial spending Projection '!BC34/100*'Type of service'!O26*'Private spending by service'!$D$13/100</f>
        <v>1.1261969704380297</v>
      </c>
      <c r="BT24" s="331">
        <f>'Provincial spending Projection '!BC34/100*'Type of service'!S26*'Private spending by service'!$D$14/100</f>
        <v>0.91474301372629252</v>
      </c>
      <c r="BU24" s="331">
        <f>'Provincial spending Projection '!BC34/100*'Type of service'!AA26*'Private spending by service'!$D$15/100</f>
        <v>2.4686889156922166E-2</v>
      </c>
      <c r="BV24" s="331">
        <f>'Provincial spending Projection '!BC34/100*'Type of service'!AE26*'Private spending by service'!$D$16/100</f>
        <v>0.51175654061538156</v>
      </c>
      <c r="BW24" s="250"/>
      <c r="BX24" s="331">
        <f>'Provincial spending Projection '!BH34/100*'Type of service'!G26*'Private spending by service'!$D$11</f>
        <v>1.8143845265464134</v>
      </c>
      <c r="BY24" s="331">
        <f>'Provincial spending Projection '!BH34/100*'Type of service'!K26*'Private spending by service'!$D$12/100</f>
        <v>1.8799123882643362E-2</v>
      </c>
      <c r="BZ24" s="331">
        <f>'Provincial spending Projection '!BH34/100*'Type of service'!O26*'Private spending by service'!$D$13/100</f>
        <v>6.0499916389243118E-2</v>
      </c>
      <c r="CA24" s="331">
        <f>'Provincial spending Projection '!BH34/100*'Type of service'!S26*'Private spending by service'!$D$14/100</f>
        <v>4.9140494336936437E-2</v>
      </c>
      <c r="CB24" s="331">
        <f>'Provincial spending Projection '!BH34/100*'Type of service'!AA26*'Private spending by service'!$D$15/100</f>
        <v>1.3261931696756308E-3</v>
      </c>
      <c r="CC24" s="331">
        <f>'Provincial spending Projection '!BH34/100*'Type of service'!AE26*'Private spending by service'!$D$16/100</f>
        <v>2.7491840887155505E-2</v>
      </c>
      <c r="CE24" s="333">
        <f t="shared" ref="CE24:CE60" si="0">SUM(F24:CC24)</f>
        <v>28.001248137805</v>
      </c>
    </row>
    <row r="25" spans="1:83" ht="18.75">
      <c r="A25" s="348"/>
      <c r="B25" s="66">
        <v>2015</v>
      </c>
      <c r="C25" s="328">
        <f>'Provincial spending Projection '!C35</f>
        <v>6292</v>
      </c>
      <c r="D25" s="297">
        <f>(C25-C24)/C24*100</f>
        <v>4</v>
      </c>
      <c r="E25" s="329"/>
      <c r="F25" s="341">
        <f>'Provincial spending Projection '!J35/100*'Type of service'!G27*'Private spending by service'!$D$11/100</f>
        <v>4.5722952127716224E-2</v>
      </c>
      <c r="G25" s="341">
        <f>'Provincial spending Projection '!J35/100*'Type of service'!K27*'Private spending by service'!$D$12/100</f>
        <v>4.7889520333109496E-2</v>
      </c>
      <c r="H25" s="341">
        <f>'Provincial spending Projection '!J35/100*'Type of service'!O27*'Private spending by service'!$D$13/100</f>
        <v>0.15355588926347952</v>
      </c>
      <c r="I25" s="341">
        <f>'Provincial spending Projection '!J35/100*'Type of service'!S27*'Private spending by service'!$D$14/100</f>
        <v>0.12347709930085009</v>
      </c>
      <c r="J25" s="341">
        <f>'Provincial spending Projection '!J35/100*'Type of service'!AA27*'Private spending by service'!$D$15/100</f>
        <v>3.3868883837882462E-3</v>
      </c>
      <c r="K25" s="341">
        <f>'Provincial spending Projection '!J35/100*'Type of service'!AE27*'Private spending by service'!$D$16/100</f>
        <v>6.6909995375535172E-2</v>
      </c>
      <c r="M25" s="331">
        <f>'Provincial spending Projection '!O35/100*'Type of service'!G27*'Private spending by service'!$D$11/100</f>
        <v>1.1651867097231839E-2</v>
      </c>
      <c r="N25" s="331">
        <f>'Provincial spending Projection '!O35/100*'Type of service'!K27*'Private spending by service'!$D$12/100</f>
        <v>1.2203987282206246E-2</v>
      </c>
      <c r="O25" s="331">
        <f>'Provincial spending Projection '!O35/100*'Type of service'!O27*'Private spending by service'!$D$13/100</f>
        <v>3.9131611814949549E-2</v>
      </c>
      <c r="P25" s="331">
        <f>'Provincial spending Projection '!O35/100*'Type of service'!S27*'Private spending by service'!$D$14/100</f>
        <v>3.1466444830299416E-2</v>
      </c>
      <c r="Q25" s="331">
        <f>'Provincial spending Projection '!O35/100*'Type of service'!AA27*'Private spending by service'!$D$15/100</f>
        <v>8.6310204141733585E-4</v>
      </c>
      <c r="R25" s="331">
        <f>'Provincial spending Projection '!O35/100*'Type of service'!AE27*'Private spending by service'!$D$16/100</f>
        <v>1.7051094413467256E-2</v>
      </c>
      <c r="T25" s="331">
        <f>'Provincial spending Projection '!T35/100*'Type of service'!G27*'Private spending by service'!$D$11/100</f>
        <v>7.6878607343288691E-2</v>
      </c>
      <c r="U25" s="331">
        <f>'Provincial spending Projection '!T35/100*'Type of service'!K27*'Private spending by service'!$D$12/100</f>
        <v>8.0521476812425996E-2</v>
      </c>
      <c r="V25" s="331">
        <f>'Provincial spending Projection '!T35/100*'Type of service'!O27*'Private spending by service'!$D$13/100</f>
        <v>0.2581889918866489</v>
      </c>
      <c r="W25" s="331">
        <f>'Provincial spending Projection '!T35/100*'Type of service'!S27*'Private spending by service'!$D$14/100</f>
        <v>0.20761449100055004</v>
      </c>
      <c r="X25" s="331">
        <f>'Provincial spending Projection '!T35/100*'Type of service'!AA27*'Private spending by service'!$D$15/100</f>
        <v>5.6947167681888631E-3</v>
      </c>
      <c r="Y25" s="331">
        <f>'Provincial spending Projection '!T35/100*'Type of service'!AE27*'Private spending by service'!$D$16/100</f>
        <v>0.11250251837301831</v>
      </c>
      <c r="Z25" s="250"/>
      <c r="AA25" s="331">
        <f>'Provincial spending Projection '!Y35/100*'Type of service'!G27*'Private spending by service'!$D$11/100</f>
        <v>5.9132375925728835E-2</v>
      </c>
      <c r="AB25" s="331">
        <f>'Provincial spending Projection '!Y35/100*'Type of service'!K27*'Private spending by service'!$D$12/100</f>
        <v>6.1934345606780718E-2</v>
      </c>
      <c r="AC25" s="331">
        <f>'Provincial spending Projection '!Y35/100*'Type of service'!O27*'Private spending by service'!$D$13/100</f>
        <v>0.1985900766900284</v>
      </c>
      <c r="AD25" s="331">
        <f>'Provincial spending Projection '!Y35/100*'Type of service'!S27*'Private spending by service'!$D$14/100</f>
        <v>0.15968991314649644</v>
      </c>
      <c r="AE25" s="331">
        <f>'Provincial spending Projection '!Y35/100*'Type of service'!AA27*'Private spending by service'!$D$15/100</f>
        <v>4.3801799273421966E-3</v>
      </c>
      <c r="AF25" s="331">
        <f>'Provincial spending Projection '!Y35/100*'Type of service'!AE27*'Private spending by service'!$D$16/100</f>
        <v>8.6533060872431164E-2</v>
      </c>
      <c r="AG25" s="250"/>
      <c r="AH25" s="331">
        <f>'Provincial spending Projection '!AD35/100*'Type of service'!G27*'Private spending by service'!$D$11/100</f>
        <v>0.58143594334553717</v>
      </c>
      <c r="AI25" s="331">
        <f>'Provincial spending Projection '!AD35/100*'Type of service'!K27*'Private spending by service'!$D$12/100</f>
        <v>0.60898710900095143</v>
      </c>
      <c r="AJ25" s="331">
        <f>'Provincial spending Projection '!AD35/100*'Type of service'!O27*'Private spending by service'!$D$13/100</f>
        <v>1.9526935417639573</v>
      </c>
      <c r="AK25" s="331">
        <f>'Provincial spending Projection '!AD35/100*'Type of service'!S27*'Private spending by service'!$D$14/100</f>
        <v>1.5701965943279594</v>
      </c>
      <c r="AL25" s="331">
        <f>'Provincial spending Projection '!AD35/100*'Type of service'!AA27*'Private spending by service'!$D$15/100</f>
        <v>4.3069367807513907E-2</v>
      </c>
      <c r="AM25" s="331">
        <f>'Provincial spending Projection '!AD35/100*'Type of service'!AE27*'Private spending by service'!$D$16/100</f>
        <v>0.85086098928501097</v>
      </c>
      <c r="AN25" s="250"/>
      <c r="AO25" s="331">
        <f>'Provincial spending Projection '!AI35/100*'Type of service'!G27*'Private spending by service'!$D$11/100</f>
        <v>1.0143681122288868</v>
      </c>
      <c r="AP25" s="331">
        <f>'Provincial spending Projection '!AI35/100*'Type of service'!K27*'Private spending by service'!$D$12/100</f>
        <v>1.0624336372715648</v>
      </c>
      <c r="AQ25" s="331">
        <f>'Provincial spending Projection '!AI35/100*'Type of service'!O27*'Private spending by service'!$D$13/100</f>
        <v>3.4066522449980696</v>
      </c>
      <c r="AR25" s="331">
        <f>'Provincial spending Projection '!AI35/100*'Type of service'!S27*'Private spending by service'!$D$14/100</f>
        <v>2.7393513824619746</v>
      </c>
      <c r="AS25" s="331">
        <f>'Provincial spending Projection '!AI35/100*'Type of service'!AA27*'Private spending by service'!$D$15/100</f>
        <v>7.51384461483771E-2</v>
      </c>
      <c r="AT25" s="331">
        <f>'Provincial spending Projection '!AI35/100*'Type of service'!AE27*'Private spending by service'!$D$16/100</f>
        <v>1.484404714479997</v>
      </c>
      <c r="AU25" s="250"/>
      <c r="AV25" s="331">
        <f>'Provincial spending Projection '!AN35/100*'Type of service'!G27*'Private spending by service'!$D$11/100</f>
        <v>0.11130156530232668</v>
      </c>
      <c r="AW25" s="331">
        <f>'Provincial spending Projection '!AN35/100*'Type of service'!K27*'Private spending by service'!$D$12/100</f>
        <v>0.11657555618377613</v>
      </c>
      <c r="AX25" s="331">
        <f>'Provincial spending Projection '!AN35/100*'Type of service'!O27*'Private spending by service'!$D$13/100</f>
        <v>0.37379499881539408</v>
      </c>
      <c r="AY25" s="331">
        <f>'Provincial spending Projection '!AN35/100*'Type of service'!S27*'Private spending by service'!$D$14/100</f>
        <v>0.30057539576156606</v>
      </c>
      <c r="AZ25" s="331">
        <f>'Provincial spending Projection '!AN35/100*'Type of service'!AA27*'Private spending by service'!$D$15/100</f>
        <v>8.2445677953368827E-3</v>
      </c>
      <c r="BA25" s="331">
        <f>'Provincial spending Projection '!AN35/100*'Type of service'!AE27*'Private spending by service'!$D$16/100</f>
        <v>0.16287634269253992</v>
      </c>
      <c r="BB25" s="250"/>
      <c r="BC25" s="331">
        <f>'Provincial spending Projection '!AS35/100*'Type of service'!G27*'Private spending by service'!$D$11/100</f>
        <v>9.39538088994466E-2</v>
      </c>
      <c r="BD25" s="331">
        <f>'Provincial spending Projection '!AS35/100*'Type of service'!K27*'Private spending by service'!$D$12/100</f>
        <v>9.8405781610406931E-2</v>
      </c>
      <c r="BE25" s="331">
        <f>'Provincial spending Projection '!AS35/100*'Type of service'!O27*'Private spending by service'!$D$13/100</f>
        <v>0.31553432147046601</v>
      </c>
      <c r="BF25" s="331">
        <f>'Provincial spending Projection '!AS35/100*'Type of service'!S27*'Private spending by service'!$D$14/100</f>
        <v>0.25372691944223152</v>
      </c>
      <c r="BG25" s="331">
        <f>'Provincial spending Projection '!AS35/100*'Type of service'!AA27*'Private spending by service'!$D$15/100</f>
        <v>6.959547648746507E-3</v>
      </c>
      <c r="BH25" s="331">
        <f>'Provincial spending Projection '!AS35/100*'Type of service'!AE27*'Private spending by service'!$D$16/100</f>
        <v>0.13749000505077152</v>
      </c>
      <c r="BI25" s="250"/>
      <c r="BJ25" s="331">
        <f>'Provincial spending Projection '!AX35/100*'Type of service'!G27*'Private spending by service'!$D$11/100</f>
        <v>0.36298154398221322</v>
      </c>
      <c r="BK25" s="331">
        <f>'Provincial spending Projection '!AX35/100*'Type of service'!K27*'Private spending by service'!$D$12/100</f>
        <v>0.3801813142450724</v>
      </c>
      <c r="BL25" s="331">
        <f>'Provincial spending Projection '!AX35/100*'Type of service'!O27*'Private spending by service'!$D$13/100</f>
        <v>1.2190366364955789</v>
      </c>
      <c r="BM25" s="331">
        <f>'Provincial spending Projection '!AX35/100*'Type of service'!S27*'Private spending by service'!$D$14/100</f>
        <v>0.98024965722847124</v>
      </c>
      <c r="BN25" s="331">
        <f>'Provincial spending Projection '!AX35/100*'Type of service'!AA27*'Private spending by service'!$D$15/100</f>
        <v>2.6887545918052373E-2</v>
      </c>
      <c r="BO25" s="331">
        <f>'Provincial spending Projection '!AX35/100*'Type of service'!AE27*'Private spending by service'!$D$16/100</f>
        <v>0.53117946893311407</v>
      </c>
      <c r="BP25" s="250"/>
      <c r="BQ25" s="331">
        <f>'Provincial spending Projection '!BC35/100*'Type of service'!G27*'Private spending by service'!$D$11/100</f>
        <v>0.34217443664406916</v>
      </c>
      <c r="BR25" s="331">
        <f>'Provincial spending Projection '!BC35/100*'Type of service'!K27*'Private spending by service'!$D$12/100</f>
        <v>0.35838826844260718</v>
      </c>
      <c r="BS25" s="331">
        <f>'Provincial spending Projection '!BC35/100*'Type of service'!O27*'Private spending by service'!$D$13/100</f>
        <v>1.149158080505039</v>
      </c>
      <c r="BT25" s="331">
        <f>'Provincial spending Projection '!BC35/100*'Type of service'!S27*'Private spending by service'!$D$14/100</f>
        <v>0.92405903218354823</v>
      </c>
      <c r="BU25" s="331">
        <f>'Provincial spending Projection '!BC35/100*'Type of service'!AA27*'Private spending by service'!$D$15/100</f>
        <v>2.534627732395656E-2</v>
      </c>
      <c r="BV25" s="331">
        <f>'Provincial spending Projection '!BC35/100*'Type of service'!AE27*'Private spending by service'!$D$16/100</f>
        <v>0.50073079073130655</v>
      </c>
      <c r="BW25" s="250"/>
      <c r="BX25" s="331">
        <f>'Provincial spending Projection '!BH35/100*'Type of service'!G27*'Private spending by service'!$D$11</f>
        <v>1.8956537824302935</v>
      </c>
      <c r="BY25" s="331">
        <f>'Provincial spending Projection '!BH35/100*'Type of service'!K27*'Private spending by service'!$D$12/100</f>
        <v>1.9854787614031054E-2</v>
      </c>
      <c r="BZ25" s="331">
        <f>'Provincial spending Projection '!BH35/100*'Type of service'!O27*'Private spending by service'!$D$13/100</f>
        <v>6.3663606296390216E-2</v>
      </c>
      <c r="CA25" s="331">
        <f>'Provincial spending Projection '!BH35/100*'Type of service'!S27*'Private spending by service'!$D$14/100</f>
        <v>5.1193070316054599E-2</v>
      </c>
      <c r="CB25" s="331">
        <f>'Provincial spending Projection '!BH35/100*'Type of service'!AA27*'Private spending by service'!$D$15/100</f>
        <v>1.4041892477685252E-3</v>
      </c>
      <c r="CC25" s="331">
        <f>'Provincial spending Projection '!BH35/100*'Type of service'!AE27*'Private spending by service'!$D$16/100</f>
        <v>2.7740594146619037E-2</v>
      </c>
      <c r="CE25" s="333">
        <f t="shared" si="0"/>
        <v>28.093885183093974</v>
      </c>
    </row>
    <row r="26" spans="1:83" ht="18.75">
      <c r="A26" s="348">
        <v>1</v>
      </c>
      <c r="B26" s="66">
        <v>2016</v>
      </c>
      <c r="C26" s="328">
        <f>'Provincial spending Projection '!C36</f>
        <v>6556.2640000000001</v>
      </c>
      <c r="D26" s="297">
        <f t="shared" ref="D26:D60" si="1">(C26-C25)/C25*100</f>
        <v>4.200000000000002</v>
      </c>
      <c r="E26" s="329"/>
      <c r="F26" s="341">
        <f>'Provincial spending Projection '!J36/100*'Type of service'!G28*'Private spending by service'!$D$11/100</f>
        <v>4.4154257965520506E-2</v>
      </c>
      <c r="G26" s="341">
        <f>'Provincial spending Projection '!J36/100*'Type of service'!K28*'Private spending by service'!$D$12/100</f>
        <v>4.6150994390174754E-2</v>
      </c>
      <c r="H26" s="341">
        <f>'Provincial spending Projection '!J36/100*'Type of service'!O28*'Private spending by service'!$D$13/100</f>
        <v>0.14893172904261776</v>
      </c>
      <c r="I26" s="341">
        <f>'Provincial spending Projection '!J36/100*'Type of service'!S28*'Private spending by service'!$D$14/100</f>
        <v>0.1192383718097358</v>
      </c>
      <c r="J26" s="341">
        <f>'Provincial spending Projection '!J36/100*'Type of service'!AA28*'Private spending by service'!$D$15/100</f>
        <v>3.2865397669830224E-3</v>
      </c>
      <c r="K26" s="341">
        <f>'Provincial spending Projection '!J36/100*'Type of service'!AE28*'Private spending by service'!$D$16/100</f>
        <v>6.4657081672980884E-2</v>
      </c>
      <c r="M26" s="331">
        <f>'Provincial spending Projection '!O36/100*'Type of service'!G28*'Private spending by service'!$D$11/100</f>
        <v>1.1723059191321772E-2</v>
      </c>
      <c r="N26" s="331">
        <f>'Provincial spending Projection '!O36/100*'Type of service'!K28*'Private spending by service'!$D$12/100</f>
        <v>1.2253197401638178E-2</v>
      </c>
      <c r="O26" s="331">
        <f>'Provincial spending Projection '!O36/100*'Type of service'!O28*'Private spending by service'!$D$13/100</f>
        <v>3.9541723844524396E-2</v>
      </c>
      <c r="P26" s="331">
        <f>'Provincial spending Projection '!O36/100*'Type of service'!S28*'Private spending by service'!$D$14/100</f>
        <v>3.1658067760846988E-2</v>
      </c>
      <c r="Q26" s="331">
        <f>'Provincial spending Projection '!O36/100*'Type of service'!AA28*'Private spending by service'!$D$15/100</f>
        <v>8.7258402695978025E-4</v>
      </c>
      <c r="R26" s="331">
        <f>'Provincial spending Projection '!O36/100*'Type of service'!AE28*'Private spending by service'!$D$16/100</f>
        <v>1.7166607038949153E-2</v>
      </c>
      <c r="T26" s="331">
        <f>'Provincial spending Projection '!T36/100*'Type of service'!G28*'Private spending by service'!$D$11/100</f>
        <v>7.5298594582576039E-2</v>
      </c>
      <c r="U26" s="331">
        <f>'Provincial spending Projection '!T36/100*'Type of service'!K28*'Private spending by service'!$D$12/100</f>
        <v>7.8703734957615526E-2</v>
      </c>
      <c r="V26" s="331">
        <f>'Provincial spending Projection '!T36/100*'Type of service'!O28*'Private spending by service'!$D$13/100</f>
        <v>0.25398116517820962</v>
      </c>
      <c r="W26" s="331">
        <f>'Provincial spending Projection '!T36/100*'Type of service'!S28*'Private spending by service'!$D$14/100</f>
        <v>0.20334351048542004</v>
      </c>
      <c r="X26" s="331">
        <f>'Provincial spending Projection '!T36/100*'Type of service'!AA28*'Private spending by service'!$D$15/100</f>
        <v>5.6047103245810666E-3</v>
      </c>
      <c r="Y26" s="331">
        <f>'Provincial spending Projection '!T36/100*'Type of service'!AE28*'Private spending by service'!$D$16/100</f>
        <v>0.11026314571038907</v>
      </c>
      <c r="Z26" s="250"/>
      <c r="AA26" s="331">
        <f>'Provincial spending Projection '!Y36/100*'Type of service'!G28*'Private spending by service'!$D$11/100</f>
        <v>5.8239649065556537E-2</v>
      </c>
      <c r="AB26" s="331">
        <f>'Provincial spending Projection '!Y36/100*'Type of service'!K28*'Private spending by service'!$D$12/100</f>
        <v>6.087335267663492E-2</v>
      </c>
      <c r="AC26" s="331">
        <f>'Provincial spending Projection '!Y36/100*'Type of service'!O28*'Private spending by service'!$D$13/100</f>
        <v>0.19644156721967376</v>
      </c>
      <c r="AD26" s="331">
        <f>'Provincial spending Projection '!Y36/100*'Type of service'!S28*'Private spending by service'!$D$14/100</f>
        <v>0.1572759060920049</v>
      </c>
      <c r="AE26" s="331">
        <f>'Provincial spending Projection '!Y36/100*'Type of service'!AA28*'Private spending by service'!$D$15/100</f>
        <v>4.3349595596998691E-3</v>
      </c>
      <c r="AF26" s="331">
        <f>'Provincial spending Projection '!Y36/100*'Type of service'!AE28*'Private spending by service'!$D$16/100</f>
        <v>8.5282958422219363E-2</v>
      </c>
      <c r="AG26" s="250"/>
      <c r="AH26" s="331">
        <f>'Provincial spending Projection '!AD36/100*'Type of service'!G28*'Private spending by service'!$D$11/100</f>
        <v>0.57684142539341077</v>
      </c>
      <c r="AI26" s="331">
        <f>'Provincial spending Projection '!AD36/100*'Type of service'!K28*'Private spending by service'!$D$12/100</f>
        <v>0.60292725127756275</v>
      </c>
      <c r="AJ26" s="331">
        <f>'Provincial spending Projection '!AD36/100*'Type of service'!O28*'Private spending by service'!$D$13/100</f>
        <v>1.9456785104244048</v>
      </c>
      <c r="AK26" s="331">
        <f>'Provincial spending Projection '!AD36/100*'Type of service'!S28*'Private spending by service'!$D$14/100</f>
        <v>1.5577576325714313</v>
      </c>
      <c r="AL26" s="331">
        <f>'Provincial spending Projection '!AD36/100*'Type of service'!AA28*'Private spending by service'!$D$15/100</f>
        <v>4.2936114684092995E-2</v>
      </c>
      <c r="AM26" s="331">
        <f>'Provincial spending Projection '!AD36/100*'Type of service'!AE28*'Private spending by service'!$D$16/100</f>
        <v>0.84469505031983827</v>
      </c>
      <c r="AN26" s="250"/>
      <c r="AO26" s="331">
        <f>'Provincial spending Projection '!AI36/100*'Type of service'!G28*'Private spending by service'!$D$11/100</f>
        <v>1.0066259127652744</v>
      </c>
      <c r="AP26" s="331">
        <f>'Provincial spending Projection '!AI36/100*'Type of service'!K28*'Private spending by service'!$D$12/100</f>
        <v>1.0521473804250596</v>
      </c>
      <c r="AQ26" s="331">
        <f>'Provincial spending Projection '!AI36/100*'Type of service'!O28*'Private spending by service'!$D$13/100</f>
        <v>3.395335910849302</v>
      </c>
      <c r="AR26" s="331">
        <f>'Provincial spending Projection '!AI36/100*'Type of service'!S28*'Private spending by service'!$D$14/100</f>
        <v>2.7183886762030767</v>
      </c>
      <c r="AS26" s="331">
        <f>'Provincial spending Projection '!AI36/100*'Type of service'!AA28*'Private spending by service'!$D$15/100</f>
        <v>7.4926320704156751E-2</v>
      </c>
      <c r="AT26" s="331">
        <f>'Provincial spending Projection '!AI36/100*'Type of service'!AE28*'Private spending by service'!$D$16/100</f>
        <v>1.4740479594658276</v>
      </c>
      <c r="AU26" s="250"/>
      <c r="AV26" s="331">
        <f>'Provincial spending Projection '!AN36/100*'Type of service'!G28*'Private spending by service'!$D$11/100</f>
        <v>0.11143247815900598</v>
      </c>
      <c r="AW26" s="331">
        <f>'Provincial spending Projection '!AN36/100*'Type of service'!K28*'Private spending by service'!$D$12/100</f>
        <v>0.11647165893752398</v>
      </c>
      <c r="AX26" s="331">
        <f>'Provincial spending Projection '!AN36/100*'Type of service'!O28*'Private spending by service'!$D$13/100</f>
        <v>0.3758602773187576</v>
      </c>
      <c r="AY26" s="331">
        <f>'Provincial spending Projection '!AN36/100*'Type of service'!S28*'Private spending by service'!$D$14/100</f>
        <v>0.30092289791801025</v>
      </c>
      <c r="AZ26" s="331">
        <f>'Provincial spending Projection '!AN36/100*'Type of service'!AA28*'Private spending by service'!$D$15/100</f>
        <v>8.2942684958950616E-3</v>
      </c>
      <c r="BA26" s="331">
        <f>'Provincial spending Projection '!AN36/100*'Type of service'!AE28*'Private spending by service'!$D$16/100</f>
        <v>0.16317562956160919</v>
      </c>
      <c r="BB26" s="250"/>
      <c r="BC26" s="331">
        <f>'Provincial spending Projection '!AS36/100*'Type of service'!G28*'Private spending by service'!$D$11/100</f>
        <v>9.330029260070663E-2</v>
      </c>
      <c r="BD26" s="331">
        <f>'Provincial spending Projection '!AS36/100*'Type of service'!K28*'Private spending by service'!$D$12/100</f>
        <v>9.7519502734692051E-2</v>
      </c>
      <c r="BE26" s="331">
        <f>'Provincial spending Projection '!AS36/100*'Type of service'!O28*'Private spending by service'!$D$13/100</f>
        <v>0.31470065487355975</v>
      </c>
      <c r="BF26" s="331">
        <f>'Provincial spending Projection '!AS36/100*'Type of service'!S28*'Private spending by service'!$D$14/100</f>
        <v>0.25195701369882717</v>
      </c>
      <c r="BG26" s="331">
        <f>'Provincial spending Projection '!AS36/100*'Type of service'!AA28*'Private spending by service'!$D$15/100</f>
        <v>6.9446331120052275E-3</v>
      </c>
      <c r="BH26" s="331">
        <f>'Provincial spending Projection '!AS36/100*'Type of service'!AE28*'Private spending by service'!$D$16/100</f>
        <v>0.13662384822563711</v>
      </c>
      <c r="BI26" s="250"/>
      <c r="BJ26" s="331">
        <f>'Provincial spending Projection '!AX36/100*'Type of service'!G28*'Private spending by service'!$D$11/100</f>
        <v>0.37506043619885793</v>
      </c>
      <c r="BK26" s="331">
        <f>'Provincial spending Projection '!AX36/100*'Type of service'!K28*'Private spending by service'!$D$12/100</f>
        <v>0.39202135613980166</v>
      </c>
      <c r="BL26" s="331">
        <f>'Provincial spending Projection '!AX36/100*'Type of service'!O28*'Private spending by service'!$D$13/100</f>
        <v>1.2650738984718854</v>
      </c>
      <c r="BM26" s="331">
        <f>'Provincial spending Projection '!AX36/100*'Type of service'!S28*'Private spending by service'!$D$14/100</f>
        <v>1.0128489935789124</v>
      </c>
      <c r="BN26" s="331">
        <f>'Provincial spending Projection '!AX36/100*'Type of service'!AA28*'Private spending by service'!$D$15/100</f>
        <v>2.7916923426775896E-2</v>
      </c>
      <c r="BO26" s="331">
        <f>'Provincial spending Projection '!AX36/100*'Type of service'!AE28*'Private spending by service'!$D$16/100</f>
        <v>0.54921800009752519</v>
      </c>
      <c r="BP26" s="250"/>
      <c r="BQ26" s="331">
        <f>'Provincial spending Projection '!BC36/100*'Type of service'!G28*'Private spending by service'!$D$11/100</f>
        <v>0.34228993871557739</v>
      </c>
      <c r="BR26" s="331">
        <f>'Provincial spending Projection '!BC36/100*'Type of service'!K28*'Private spending by service'!$D$12/100</f>
        <v>0.35776891673304911</v>
      </c>
      <c r="BS26" s="331">
        <f>'Provincial spending Projection '!BC36/100*'Type of service'!O28*'Private spending by service'!$D$13/100</f>
        <v>1.154539443208638</v>
      </c>
      <c r="BT26" s="331">
        <f>'Provincial spending Projection '!BC36/100*'Type of service'!S28*'Private spending by service'!$D$14/100</f>
        <v>0.92435241491705977</v>
      </c>
      <c r="BU26" s="331">
        <f>'Provincial spending Projection '!BC36/100*'Type of service'!AA28*'Private spending by service'!$D$15/100</f>
        <v>2.5477712620725859E-2</v>
      </c>
      <c r="BV26" s="331">
        <f>'Provincial spending Projection '!BC36/100*'Type of service'!AE28*'Private spending by service'!$D$16/100</f>
        <v>0.50123067498167195</v>
      </c>
      <c r="BW26" s="250"/>
      <c r="BX26" s="331">
        <f>'Provincial spending Projection '!BH36/100*'Type of service'!G28*'Private spending by service'!$D$11</f>
        <v>1.9177791475981962</v>
      </c>
      <c r="BY26" s="331">
        <f>'Provincial spending Projection '!BH36/100*'Type of service'!K28*'Private spending by service'!$D$12/100</f>
        <v>2.0045046335398227E-2</v>
      </c>
      <c r="BZ26" s="331">
        <f>'Provincial spending Projection '!BH36/100*'Type of service'!O28*'Private spending by service'!$D$13/100</f>
        <v>6.4686437397886418E-2</v>
      </c>
      <c r="CA26" s="331">
        <f>'Provincial spending Projection '!BH36/100*'Type of service'!S28*'Private spending by service'!$D$14/100</f>
        <v>5.1789538220490441E-2</v>
      </c>
      <c r="CB26" s="331">
        <f>'Provincial spending Projection '!BH36/100*'Type of service'!AA28*'Private spending by service'!$D$15/100</f>
        <v>1.4274631084943373E-3</v>
      </c>
      <c r="CC26" s="331">
        <f>'Provincial spending Projection '!BH36/100*'Type of service'!AE28*'Private spending by service'!$D$16/100</f>
        <v>2.8082909483797613E-2</v>
      </c>
      <c r="CE26" s="333">
        <f t="shared" si="0"/>
        <v>28.110398020141243</v>
      </c>
    </row>
    <row r="27" spans="1:83" ht="18.75">
      <c r="A27" s="348">
        <f>1+A26</f>
        <v>2</v>
      </c>
      <c r="B27" s="66">
        <v>2017</v>
      </c>
      <c r="C27" s="328">
        <f>'Provincial spending Projection '!C37</f>
        <v>6831.6270880000002</v>
      </c>
      <c r="D27" s="297">
        <f t="shared" si="1"/>
        <v>4.2000000000000011</v>
      </c>
      <c r="E27" s="329"/>
      <c r="F27" s="341">
        <f>'Provincial spending Projection '!J37/100*'Type of service'!G29*'Private spending by service'!$D$11/100</f>
        <v>4.3809923388142102E-2</v>
      </c>
      <c r="G27" s="341">
        <f>'Provincial spending Projection '!J37/100*'Type of service'!K29*'Private spending by service'!$D$12/100</f>
        <v>4.5696024742340649E-2</v>
      </c>
      <c r="H27" s="341">
        <f>'Provincial spending Projection '!J37/100*'Type of service'!O29*'Private spending by service'!$D$13/100</f>
        <v>0.14841149164517847</v>
      </c>
      <c r="I27" s="341">
        <f>'Provincial spending Projection '!J37/100*'Type of service'!S29*'Private spending by service'!$D$14/100</f>
        <v>0.11830611764981297</v>
      </c>
      <c r="J27" s="341">
        <f>'Provincial spending Projection '!J37/100*'Type of service'!AA29*'Private spending by service'!$D$15/100</f>
        <v>3.2766885442786671E-3</v>
      </c>
      <c r="K27" s="341">
        <f>'Provincial spending Projection '!J37/100*'Type of service'!AE29*'Private spending by service'!$D$16/100</f>
        <v>6.4195342023144086E-2</v>
      </c>
      <c r="M27" s="331">
        <f>'Provincial spending Projection '!O37/100*'Type of service'!G29*'Private spending by service'!$D$11/100</f>
        <v>1.1765712119891535E-2</v>
      </c>
      <c r="N27" s="331">
        <f>'Provincial spending Projection '!O37/100*'Type of service'!K29*'Private spending by service'!$D$12/100</f>
        <v>1.2272248626833798E-2</v>
      </c>
      <c r="O27" s="331">
        <f>'Provincial spending Projection '!O37/100*'Type of service'!O29*'Private spending by service'!$D$13/100</f>
        <v>3.9857793644384389E-2</v>
      </c>
      <c r="P27" s="331">
        <f>'Provincial spending Projection '!O37/100*'Type of service'!S29*'Private spending by service'!$D$14/100</f>
        <v>3.1772612564450971E-2</v>
      </c>
      <c r="Q27" s="331">
        <f>'Provincial spending Projection '!O37/100*'Type of service'!AA29*'Private spending by service'!$D$15/100</f>
        <v>8.7999638294195622E-4</v>
      </c>
      <c r="R27" s="331">
        <f>'Provincial spending Projection '!O37/100*'Type of service'!AE29*'Private spending by service'!$D$16/100</f>
        <v>1.7240475565102775E-2</v>
      </c>
      <c r="T27" s="331">
        <f>'Provincial spending Projection '!T37/100*'Type of service'!G29*'Private spending by service'!$D$11/100</f>
        <v>7.494104105285293E-2</v>
      </c>
      <c r="U27" s="331">
        <f>'Provincial spending Projection '!T37/100*'Type of service'!K29*'Private spending by service'!$D$12/100</f>
        <v>7.8167396820758517E-2</v>
      </c>
      <c r="V27" s="331">
        <f>'Provincial spending Projection '!T37/100*'Type of service'!O29*'Private spending by service'!$D$13/100</f>
        <v>0.25387197301301023</v>
      </c>
      <c r="W27" s="331">
        <f>'Provincial spending Projection '!T37/100*'Type of service'!S29*'Private spending by service'!$D$14/100</f>
        <v>0.20237386724118328</v>
      </c>
      <c r="X27" s="331">
        <f>'Provincial spending Projection '!T37/100*'Type of service'!AA29*'Private spending by service'!$D$15/100</f>
        <v>5.6050874259384121E-3</v>
      </c>
      <c r="Y27" s="331">
        <f>'Provincial spending Projection '!T37/100*'Type of service'!AE29*'Private spending by service'!$D$16/100</f>
        <v>0.10981223864136036</v>
      </c>
      <c r="Z27" s="250"/>
      <c r="AA27" s="331">
        <f>'Provincial spending Projection '!Y37/100*'Type of service'!G29*'Private spending by service'!$D$11/100</f>
        <v>5.7961982266526296E-2</v>
      </c>
      <c r="AB27" s="331">
        <f>'Provincial spending Projection '!Y37/100*'Type of service'!K29*'Private spending by service'!$D$12/100</f>
        <v>6.0457356939436969E-2</v>
      </c>
      <c r="AC27" s="331">
        <f>'Provincial spending Projection '!Y37/100*'Type of service'!O29*'Private spending by service'!$D$13/100</f>
        <v>0.19635332777630204</v>
      </c>
      <c r="AD27" s="331">
        <f>'Provincial spending Projection '!Y37/100*'Type of service'!S29*'Private spending by service'!$D$14/100</f>
        <v>0.1565229190767328</v>
      </c>
      <c r="AE27" s="331">
        <f>'Provincial spending Projection '!Y37/100*'Type of service'!AA29*'Private spending by service'!$D$15/100</f>
        <v>4.3351676654110717E-3</v>
      </c>
      <c r="AF27" s="331">
        <f>'Provincial spending Projection '!Y37/100*'Type of service'!AE29*'Private spending by service'!$D$16/100</f>
        <v>8.4932567513829257E-2</v>
      </c>
      <c r="AG27" s="250"/>
      <c r="AH27" s="331">
        <f>'Provincial spending Projection '!AD37/100*'Type of service'!G29*'Private spending by service'!$D$11/100</f>
        <v>0.5743160041633083</v>
      </c>
      <c r="AI27" s="331">
        <f>'Provincial spending Projection '!AD37/100*'Type of service'!K29*'Private spending by service'!$D$12/100</f>
        <v>0.59904141131806032</v>
      </c>
      <c r="AJ27" s="331">
        <f>'Provincial spending Projection '!AD37/100*'Type of service'!O29*'Private spending by service'!$D$13/100</f>
        <v>1.9455659417255549</v>
      </c>
      <c r="AK27" s="331">
        <f>'Provincial spending Projection '!AD37/100*'Type of service'!S29*'Private spending by service'!$D$14/100</f>
        <v>1.5509065413044139</v>
      </c>
      <c r="AL27" s="331">
        <f>'Provincial spending Projection '!AD37/100*'Type of service'!AA29*'Private spending by service'!$D$15/100</f>
        <v>4.2954986589800043E-2</v>
      </c>
      <c r="AM27" s="331">
        <f>'Provincial spending Projection '!AD37/100*'Type of service'!AE29*'Private spending by service'!$D$16/100</f>
        <v>0.84155390982966372</v>
      </c>
      <c r="AN27" s="250"/>
      <c r="AO27" s="331">
        <f>'Provincial spending Projection '!AI37/100*'Type of service'!G29*'Private spending by service'!$D$11/100</f>
        <v>1.0008555786369748</v>
      </c>
      <c r="AP27" s="331">
        <f>'Provincial spending Projection '!AI37/100*'Type of service'!K29*'Private spending by service'!$D$12/100</f>
        <v>1.0439443337918244</v>
      </c>
      <c r="AQ27" s="331">
        <f>'Provincial spending Projection '!AI37/100*'Type of service'!O29*'Private spending by service'!$D$13/100</f>
        <v>3.390521093381234</v>
      </c>
      <c r="AR27" s="331">
        <f>'Provincial spending Projection '!AI37/100*'Type of service'!S29*'Private spending by service'!$D$14/100</f>
        <v>2.7027515384504532</v>
      </c>
      <c r="AS27" s="331">
        <f>'Provincial spending Projection '!AI37/100*'Type of service'!AA29*'Private spending by service'!$D$15/100</f>
        <v>7.4857287011025037E-2</v>
      </c>
      <c r="AT27" s="331">
        <f>'Provincial spending Projection '!AI37/100*'Type of service'!AE29*'Private spending by service'!$D$16/100</f>
        <v>1.4665687866453287</v>
      </c>
      <c r="AU27" s="250"/>
      <c r="AV27" s="331">
        <f>'Provincial spending Projection '!AN37/100*'Type of service'!G29*'Private spending by service'!$D$11/100</f>
        <v>0.11156332003535285</v>
      </c>
      <c r="AW27" s="331">
        <f>'Provincial spending Projection '!AN37/100*'Type of service'!K29*'Private spending by service'!$D$12/100</f>
        <v>0.11636633525939949</v>
      </c>
      <c r="AX27" s="331">
        <f>'Provincial spending Projection '!AN37/100*'Type of service'!O29*'Private spending by service'!$D$13/100</f>
        <v>0.37793443719686226</v>
      </c>
      <c r="AY27" s="331">
        <f>'Provincial spending Projection '!AN37/100*'Type of service'!S29*'Private spending by service'!$D$14/100</f>
        <v>0.30127017453490046</v>
      </c>
      <c r="AZ27" s="331">
        <f>'Provincial spending Projection '!AN37/100*'Type of service'!AA29*'Private spending by service'!$D$15/100</f>
        <v>8.3441883584868311E-3</v>
      </c>
      <c r="BA27" s="331">
        <f>'Provincial spending Projection '!AN37/100*'Type of service'!AE29*'Private spending by service'!$D$16/100</f>
        <v>0.16347541682406669</v>
      </c>
      <c r="BB27" s="250"/>
      <c r="BC27" s="331">
        <f>'Provincial spending Projection '!AS37/100*'Type of service'!G29*'Private spending by service'!$D$11/100</f>
        <v>9.3453100789303023E-2</v>
      </c>
      <c r="BD27" s="331">
        <f>'Provincial spending Projection '!AS37/100*'Type of service'!K29*'Private spending by service'!$D$12/100</f>
        <v>9.7476436287772875E-2</v>
      </c>
      <c r="BE27" s="331">
        <f>'Provincial spending Projection '!AS37/100*'Type of service'!O29*'Private spending by service'!$D$13/100</f>
        <v>0.31658384709163134</v>
      </c>
      <c r="BF27" s="331">
        <f>'Provincial spending Projection '!AS37/100*'Type of service'!S29*'Private spending by service'!$D$14/100</f>
        <v>0.25236459417574841</v>
      </c>
      <c r="BG27" s="331">
        <f>'Provincial spending Projection '!AS37/100*'Type of service'!AA29*'Private spending by service'!$D$15/100</f>
        <v>6.989665379476824E-3</v>
      </c>
      <c r="BH27" s="331">
        <f>'Provincial spending Projection '!AS37/100*'Type of service'!AE29*'Private spending by service'!$D$16/100</f>
        <v>0.13693823920076661</v>
      </c>
      <c r="BI27" s="250"/>
      <c r="BJ27" s="331">
        <f>'Provincial spending Projection '!AX37/100*'Type of service'!G29*'Private spending by service'!$D$11/100</f>
        <v>0.38058315228890938</v>
      </c>
      <c r="BK27" s="331">
        <f>'Provincial spending Projection '!AX37/100*'Type of service'!K29*'Private spending by service'!$D$12/100</f>
        <v>0.39696798803850925</v>
      </c>
      <c r="BL27" s="331">
        <f>'Provincial spending Projection '!AX37/100*'Type of service'!O29*'Private spending by service'!$D$13/100</f>
        <v>1.2892721319277454</v>
      </c>
      <c r="BM27" s="331">
        <f>'Provincial spending Projection '!AX37/100*'Type of service'!S29*'Private spending by service'!$D$14/100</f>
        <v>1.0277423859274599</v>
      </c>
      <c r="BN27" s="331">
        <f>'Provincial spending Projection '!AX37/100*'Type of service'!AA29*'Private spending by service'!$D$15/100</f>
        <v>2.8465068158235317E-2</v>
      </c>
      <c r="BO27" s="331">
        <f>'Provincial spending Projection '!AX37/100*'Type of service'!AE29*'Private spending by service'!$D$16/100</f>
        <v>0.55767423770582791</v>
      </c>
      <c r="BP27" s="250"/>
      <c r="BQ27" s="331">
        <f>'Provincial spending Projection '!BC37/100*'Type of service'!G29*'Private spending by service'!$D$11/100</f>
        <v>0.34109561465994775</v>
      </c>
      <c r="BR27" s="331">
        <f>'Provincial spending Projection '!BC37/100*'Type of service'!K29*'Private spending by service'!$D$12/100</f>
        <v>0.35578043606494114</v>
      </c>
      <c r="BS27" s="331">
        <f>'Provincial spending Projection '!BC37/100*'Type of service'!O29*'Private spending by service'!$D$13/100</f>
        <v>1.1555032524666244</v>
      </c>
      <c r="BT27" s="331">
        <f>'Provincial spending Projection '!BC37/100*'Type of service'!S29*'Private spending by service'!$D$14/100</f>
        <v>0.9211086164263288</v>
      </c>
      <c r="BU27" s="331">
        <f>'Provincial spending Projection '!BC37/100*'Type of service'!AA29*'Private spending by service'!$D$15/100</f>
        <v>2.5511665089157764E-2</v>
      </c>
      <c r="BV27" s="331">
        <f>'Provincial spending Projection '!BC37/100*'Type of service'!AE29*'Private spending by service'!$D$16/100</f>
        <v>0.49981255277923237</v>
      </c>
      <c r="BW27" s="250"/>
      <c r="BX27" s="331">
        <f>'Provincial spending Projection '!BH37/100*'Type of service'!G29*'Private spending by service'!$D$11</f>
        <v>1.938449210562164</v>
      </c>
      <c r="BY27" s="331">
        <f>'Provincial spending Projection '!BH37/100*'Type of service'!K29*'Private spending by service'!$D$12/100</f>
        <v>2.0219031725491408E-2</v>
      </c>
      <c r="BZ27" s="331">
        <f>'Provincial spending Projection '!BH37/100*'Type of service'!O29*'Private spending by service'!$D$13/100</f>
        <v>6.5667345790387077E-2</v>
      </c>
      <c r="CA27" s="331">
        <f>'Provincial spending Projection '!BH37/100*'Type of service'!S29*'Private spending by service'!$D$14/100</f>
        <v>5.2346679160143551E-2</v>
      </c>
      <c r="CB27" s="331">
        <f>'Provincial spending Projection '!BH37/100*'Type of service'!AA29*'Private spending by service'!$D$15/100</f>
        <v>1.4498300454992943E-3</v>
      </c>
      <c r="CC27" s="331">
        <f>'Provincial spending Projection '!BH37/100*'Type of service'!AE29*'Private spending by service'!$D$16/100</f>
        <v>2.8404388878756487E-2</v>
      </c>
      <c r="CE27" s="333">
        <f t="shared" si="0"/>
        <v>28.125470108006621</v>
      </c>
    </row>
    <row r="28" spans="1:83" ht="18.75">
      <c r="A28" s="348">
        <f t="shared" ref="A28:A60" si="2">1+A27</f>
        <v>3</v>
      </c>
      <c r="B28" s="66">
        <v>2018</v>
      </c>
      <c r="C28" s="328">
        <f>'Provincial spending Projection '!C38</f>
        <v>7104.8921715200004</v>
      </c>
      <c r="D28" s="297">
        <f t="shared" si="1"/>
        <v>4.0000000000000027</v>
      </c>
      <c r="E28" s="329"/>
      <c r="F28" s="341">
        <f>'Provincial spending Projection '!J38/100*'Type of service'!G30*'Private spending by service'!$D$11/100</f>
        <v>4.3416314944368303E-2</v>
      </c>
      <c r="G28" s="341">
        <f>'Provincial spending Projection '!J38/100*'Type of service'!K30*'Private spending by service'!$D$12/100</f>
        <v>4.5190953745064849E-2</v>
      </c>
      <c r="H28" s="341">
        <f>'Provincial spending Projection '!J38/100*'Type of service'!O30*'Private spending by service'!$D$13/100</f>
        <v>0.14771560602616335</v>
      </c>
      <c r="I28" s="341">
        <f>'Provincial spending Projection '!J38/100*'Type of service'!S30*'Private spending by service'!$D$14/100</f>
        <v>0.11724083471149831</v>
      </c>
      <c r="J28" s="341">
        <f>'Provincial spending Projection '!J38/100*'Type of service'!AA30*'Private spending by service'!$D$15/100</f>
        <v>3.2629372130085614E-3</v>
      </c>
      <c r="K28" s="341">
        <f>'Provincial spending Projection '!J38/100*'Type of service'!AE30*'Private spending by service'!$D$16/100</f>
        <v>6.3660822395266825E-2</v>
      </c>
      <c r="M28" s="331">
        <f>'Provincial spending Projection '!O38/100*'Type of service'!G30*'Private spending by service'!$D$11/100</f>
        <v>1.180778346903613E-2</v>
      </c>
      <c r="N28" s="331">
        <f>'Provincial spending Projection '!O38/100*'Type of service'!K30*'Private spending by service'!$D$12/100</f>
        <v>1.2290425782673871E-2</v>
      </c>
      <c r="O28" s="331">
        <f>'Provincial spending Projection '!O38/100*'Type of service'!O30*'Private spending by service'!$D$13/100</f>
        <v>4.0173697219335995E-2</v>
      </c>
      <c r="P28" s="331">
        <f>'Provincial spending Projection '!O38/100*'Type of service'!S30*'Private spending by service'!$D$14/100</f>
        <v>3.1885580150601812E-2</v>
      </c>
      <c r="Q28" s="331">
        <f>'Provincial spending Projection '!O38/100*'Type of service'!AA30*'Private spending by service'!$D$15/100</f>
        <v>8.8740963238435639E-4</v>
      </c>
      <c r="R28" s="331">
        <f>'Provincial spending Projection '!O38/100*'Type of service'!AE30*'Private spending by service'!$D$16/100</f>
        <v>1.7313611421587993E-2</v>
      </c>
      <c r="T28" s="331">
        <f>'Provincial spending Projection '!T38/100*'Type of service'!G30*'Private spending by service'!$D$11/100</f>
        <v>7.4534510126053305E-2</v>
      </c>
      <c r="U28" s="331">
        <f>'Provincial spending Projection '!T38/100*'Type of service'!K30*'Private spending by service'!$D$12/100</f>
        <v>7.7581102952507849E-2</v>
      </c>
      <c r="V28" s="331">
        <f>'Provincial spending Projection '!T38/100*'Type of service'!O30*'Private spending by service'!$D$13/100</f>
        <v>0.25358924052492182</v>
      </c>
      <c r="W28" s="331">
        <f>'Provincial spending Projection '!T38/100*'Type of service'!S30*'Private spending by service'!$D$14/100</f>
        <v>0.20127199171989182</v>
      </c>
      <c r="X28" s="331">
        <f>'Provincial spending Projection '!T38/100*'Type of service'!AA30*'Private spending by service'!$D$15/100</f>
        <v>5.6016137494692975E-3</v>
      </c>
      <c r="Y28" s="331">
        <f>'Provincial spending Projection '!T38/100*'Type of service'!AE30*'Private spending by service'!$D$16/100</f>
        <v>0.10928905913670545</v>
      </c>
      <c r="Z28" s="250"/>
      <c r="AA28" s="331">
        <f>'Provincial spending Projection '!Y38/100*'Type of service'!G30*'Private spending by service'!$D$11/100</f>
        <v>5.7646171721676305E-2</v>
      </c>
      <c r="AB28" s="331">
        <f>'Provincial spending Projection '!Y38/100*'Type of service'!K30*'Private spending by service'!$D$12/100</f>
        <v>6.0002454911071507E-2</v>
      </c>
      <c r="AC28" s="331">
        <f>'Provincial spending Projection '!Y38/100*'Type of service'!O30*'Private spending by service'!$D$13/100</f>
        <v>0.19612993875382412</v>
      </c>
      <c r="AD28" s="331">
        <f>'Provincial spending Projection '!Y38/100*'Type of service'!S30*'Private spending by service'!$D$14/100</f>
        <v>0.15566694914646065</v>
      </c>
      <c r="AE28" s="331">
        <f>'Provincial spending Projection '!Y38/100*'Type of service'!AA30*'Private spending by service'!$D$15/100</f>
        <v>4.3323768758163125E-3</v>
      </c>
      <c r="AF28" s="331">
        <f>'Provincial spending Projection '!Y38/100*'Type of service'!AE30*'Private spending by service'!$D$16/100</f>
        <v>8.4525890887861083E-2</v>
      </c>
      <c r="AG28" s="250"/>
      <c r="AH28" s="331">
        <f>'Provincial spending Projection '!AD38/100*'Type of service'!G30*'Private spending by service'!$D$11/100</f>
        <v>0.57178972802707095</v>
      </c>
      <c r="AI28" s="331">
        <f>'Provincial spending Projection '!AD38/100*'Type of service'!K30*'Private spending by service'!$D$12/100</f>
        <v>0.59516159269353974</v>
      </c>
      <c r="AJ28" s="331">
        <f>'Provincial spending Projection '!AD38/100*'Type of service'!O30*'Private spending by service'!$D$13/100</f>
        <v>1.9454038488360885</v>
      </c>
      <c r="AK28" s="331">
        <f>'Provincial spending Projection '!AD38/100*'Type of service'!S30*'Private spending by service'!$D$14/100</f>
        <v>1.5440533145029167</v>
      </c>
      <c r="AL28" s="331">
        <f>'Provincial spending Projection '!AD38/100*'Type of service'!AA30*'Private spending by service'!$D$15/100</f>
        <v>4.2972647125538312E-2</v>
      </c>
      <c r="AM28" s="331">
        <f>'Provincial spending Projection '!AD38/100*'Type of service'!AE30*'Private spending by service'!$D$16/100</f>
        <v>0.83840842710882679</v>
      </c>
      <c r="AN28" s="250"/>
      <c r="AO28" s="331">
        <f>'Provincial spending Projection '!AI38/100*'Type of service'!G30*'Private spending by service'!$D$11/100</f>
        <v>0.99553269766721375</v>
      </c>
      <c r="AP28" s="331">
        <f>'Provincial spending Projection '!AI38/100*'Type of service'!K30*'Private spending by service'!$D$12/100</f>
        <v>1.0362250262286343</v>
      </c>
      <c r="AQ28" s="331">
        <f>'Provincial spending Projection '!AI38/100*'Type of service'!O30*'Private spending by service'!$D$13/100</f>
        <v>3.3871072647046212</v>
      </c>
      <c r="AR28" s="331">
        <f>'Provincial spending Projection '!AI38/100*'Type of service'!S30*'Private spending by service'!$D$14/100</f>
        <v>2.6883231477993883</v>
      </c>
      <c r="AS28" s="331">
        <f>'Provincial spending Projection '!AI38/100*'Type of service'!AA30*'Private spending by service'!$D$15/100</f>
        <v>7.4818894467378341E-2</v>
      </c>
      <c r="AT28" s="331">
        <f>'Provincial spending Projection '!AI38/100*'Type of service'!AE30*'Private spending by service'!$D$16/100</f>
        <v>1.4597376662685682</v>
      </c>
      <c r="AU28" s="250"/>
      <c r="AV28" s="331">
        <f>'Provincial spending Projection '!AN38/100*'Type of service'!G30*'Private spending by service'!$D$11/100</f>
        <v>0.11168294024185331</v>
      </c>
      <c r="AW28" s="331">
        <f>'Provincial spending Projection '!AN38/100*'Type of service'!K30*'Private spending by service'!$D$12/100</f>
        <v>0.1162479725202267</v>
      </c>
      <c r="AX28" s="331">
        <f>'Provincial spending Projection '!AN38/100*'Type of service'!O30*'Private spending by service'!$D$13/100</f>
        <v>0.3799795819094286</v>
      </c>
      <c r="AY28" s="331">
        <f>'Provincial spending Projection '!AN38/100*'Type of service'!S30*'Private spending by service'!$D$14/100</f>
        <v>0.30158711428565665</v>
      </c>
      <c r="AZ28" s="331">
        <f>'Provincial spending Projection '!AN38/100*'Type of service'!AA30*'Private spending by service'!$D$15/100</f>
        <v>8.3934903789116763E-3</v>
      </c>
      <c r="BA28" s="331">
        <f>'Provincial spending Projection '!AN38/100*'Type of service'!AE30*'Private spending by service'!$D$16/100</f>
        <v>0.16375935710868209</v>
      </c>
      <c r="BB28" s="250"/>
      <c r="BC28" s="331">
        <f>'Provincial spending Projection '!AS38/100*'Type of service'!G30*'Private spending by service'!$D$11/100</f>
        <v>9.3551206836027592E-2</v>
      </c>
      <c r="BD28" s="331">
        <f>'Provincial spending Projection '!AS38/100*'Type of service'!K30*'Private spending by service'!$D$12/100</f>
        <v>9.7375105794654859E-2</v>
      </c>
      <c r="BE28" s="331">
        <f>'Provincial spending Projection '!AS38/100*'Type of service'!O30*'Private spending by service'!$D$13/100</f>
        <v>0.31828986937214215</v>
      </c>
      <c r="BF28" s="331">
        <f>'Provincial spending Projection '!AS38/100*'Type of service'!S30*'Private spending by service'!$D$14/100</f>
        <v>0.25262442452285111</v>
      </c>
      <c r="BG28" s="331">
        <f>'Provincial spending Projection '!AS38/100*'Type of service'!AA30*'Private spending by service'!$D$15/100</f>
        <v>7.0308066103323408E-3</v>
      </c>
      <c r="BH28" s="331">
        <f>'Provincial spending Projection '!AS38/100*'Type of service'!AE30*'Private spending by service'!$D$16/100</f>
        <v>0.13717301366738266</v>
      </c>
      <c r="BI28" s="250"/>
      <c r="BJ28" s="331">
        <f>'Provincial spending Projection '!AX38/100*'Type of service'!G30*'Private spending by service'!$D$11/100</f>
        <v>0.38578707173780613</v>
      </c>
      <c r="BK28" s="331">
        <f>'Provincial spending Projection '!AX38/100*'Type of service'!K30*'Private spending by service'!$D$12/100</f>
        <v>0.40155609099221018</v>
      </c>
      <c r="BL28" s="331">
        <f>'Provincial spending Projection '!AX38/100*'Type of service'!O30*'Private spending by service'!$D$13/100</f>
        <v>1.3125658216693252</v>
      </c>
      <c r="BM28" s="331">
        <f>'Provincial spending Projection '!AX38/100*'Type of service'!S30*'Private spending by service'!$D$14/100</f>
        <v>1.0417742355471842</v>
      </c>
      <c r="BN28" s="331">
        <f>'Provincial spending Projection '!AX38/100*'Type of service'!AA30*'Private spending by service'!$D$15/100</f>
        <v>2.8993685767294143E-2</v>
      </c>
      <c r="BO28" s="331">
        <f>'Provincial spending Projection '!AX38/100*'Type of service'!AE30*'Private spending by service'!$D$16/100</f>
        <v>0.56567496084732194</v>
      </c>
      <c r="BP28" s="250"/>
      <c r="BQ28" s="331">
        <f>'Provincial spending Projection '!BC38/100*'Type of service'!G30*'Private spending by service'!$D$11/100</f>
        <v>0.34002299479938153</v>
      </c>
      <c r="BR28" s="331">
        <f>'Provincial spending Projection '!BC38/100*'Type of service'!K30*'Private spending by service'!$D$12/100</f>
        <v>0.35392141064773752</v>
      </c>
      <c r="BS28" s="331">
        <f>'Provincial spending Projection '!BC38/100*'Type of service'!O30*'Private spending by service'!$D$13/100</f>
        <v>1.1568624099944882</v>
      </c>
      <c r="BT28" s="331">
        <f>'Provincial spending Projection '!BC38/100*'Type of service'!S30*'Private spending by service'!$D$14/100</f>
        <v>0.91819353582780139</v>
      </c>
      <c r="BU28" s="331">
        <f>'Provincial spending Projection '!BC38/100*'Type of service'!AA30*'Private spending by service'!$D$15/100</f>
        <v>2.5554303363404935E-2</v>
      </c>
      <c r="BV28" s="331">
        <f>'Provincial spending Projection '!BC38/100*'Type of service'!AE30*'Private spending by service'!$D$16/100</f>
        <v>0.49857164317069624</v>
      </c>
      <c r="BW28" s="250"/>
      <c r="BX28" s="331">
        <f>'Provincial spending Projection '!BH38/100*'Type of service'!G30*'Private spending by service'!$D$11</f>
        <v>1.9544587329385155</v>
      </c>
      <c r="BY28" s="331">
        <f>'Provincial spending Projection '!BH38/100*'Type of service'!K30*'Private spending by service'!$D$12/100</f>
        <v>2.0343470953266461E-2</v>
      </c>
      <c r="BZ28" s="331">
        <f>'Provincial spending Projection '!BH38/100*'Type of service'!O30*'Private spending by service'!$D$13/100</f>
        <v>6.6496674478032591E-2</v>
      </c>
      <c r="CA28" s="331">
        <f>'Provincial spending Projection '!BH38/100*'Type of service'!S30*'Private spending by service'!$D$14/100</f>
        <v>5.2777941553192979E-2</v>
      </c>
      <c r="CB28" s="331">
        <f>'Provincial spending Projection '!BH38/100*'Type of service'!AA30*'Private spending by service'!$D$15/100</f>
        <v>1.468866286594382E-3</v>
      </c>
      <c r="CC28" s="331">
        <f>'Provincial spending Projection '!BH38/100*'Type of service'!AE30*'Private spending by service'!$D$16/100</f>
        <v>2.8657994220814532E-2</v>
      </c>
      <c r="CE28" s="333">
        <f t="shared" si="0"/>
        <v>28.135928260690232</v>
      </c>
    </row>
    <row r="29" spans="1:83" ht="18.75">
      <c r="A29" s="348">
        <f t="shared" si="2"/>
        <v>4</v>
      </c>
      <c r="B29" s="66">
        <v>2019</v>
      </c>
      <c r="C29" s="328">
        <f>'Provincial spending Projection '!C39</f>
        <v>7389.0878583808008</v>
      </c>
      <c r="D29" s="297">
        <f t="shared" si="1"/>
        <v>4.0000000000000053</v>
      </c>
      <c r="E29" s="329"/>
      <c r="F29" s="341">
        <f>'Provincial spending Projection '!J39/100*'Type of service'!G31*'Private spending by service'!$D$11/100</f>
        <v>4.2992166552100593E-2</v>
      </c>
      <c r="G29" s="341">
        <f>'Provincial spending Projection '!J39/100*'Type of service'!K31*'Private spending by service'!$D$12/100</f>
        <v>4.4655568822606809E-2</v>
      </c>
      <c r="H29" s="341">
        <f>'Provincial spending Projection '!J39/100*'Type of service'!O31*'Private spending by service'!$D$13/100</f>
        <v>0.14690586979818737</v>
      </c>
      <c r="I29" s="341">
        <f>'Provincial spending Projection '!J39/100*'Type of service'!S31*'Private spending by service'!$D$14/100</f>
        <v>0.11609311902041025</v>
      </c>
      <c r="J29" s="341">
        <f>'Provincial spending Projection '!J39/100*'Type of service'!AA31*'Private spending by service'!$D$15/100</f>
        <v>3.2466459516393093E-3</v>
      </c>
      <c r="K29" s="341">
        <f>'Provincial spending Projection '!J39/100*'Type of service'!AE31*'Private spending by service'!$D$16/100</f>
        <v>6.3080863505829324E-2</v>
      </c>
      <c r="M29" s="331">
        <f>'Provincial spending Projection '!O39/100*'Type of service'!G31*'Private spending by service'!$D$11/100</f>
        <v>1.1834169842684412E-2</v>
      </c>
      <c r="N29" s="331">
        <f>'Provincial spending Projection '!O39/100*'Type of service'!K31*'Private spending by service'!$D$12/100</f>
        <v>1.2292043603524585E-2</v>
      </c>
      <c r="O29" s="331">
        <f>'Provincial spending Projection '!O39/100*'Type of service'!O31*'Private spending by service'!$D$13/100</f>
        <v>4.0437808873209448E-2</v>
      </c>
      <c r="P29" s="331">
        <f>'Provincial spending Projection '!O39/100*'Type of service'!S31*'Private spending by service'!$D$14/100</f>
        <v>3.195618639943569E-2</v>
      </c>
      <c r="Q29" s="331">
        <f>'Provincial spending Projection '!O39/100*'Type of service'!AA31*'Private spending by service'!$D$15/100</f>
        <v>8.9368279600894151E-4</v>
      </c>
      <c r="R29" s="331">
        <f>'Provincial spending Projection '!O39/100*'Type of service'!AE31*'Private spending by service'!$D$16/100</f>
        <v>1.7363852822967416E-2</v>
      </c>
      <c r="T29" s="331">
        <f>'Provincial spending Projection '!T39/100*'Type of service'!G31*'Private spending by service'!$D$11/100</f>
        <v>7.4073371196276341E-2</v>
      </c>
      <c r="U29" s="331">
        <f>'Provincial spending Projection '!T39/100*'Type of service'!K31*'Private spending by service'!$D$12/100</f>
        <v>7.6939330828308769E-2</v>
      </c>
      <c r="V29" s="331">
        <f>'Provincial spending Projection '!T39/100*'Type of service'!O31*'Private spending by service'!$D$13/100</f>
        <v>0.25311152931280434</v>
      </c>
      <c r="W29" s="331">
        <f>'Provincial spending Projection '!T39/100*'Type of service'!S31*'Private spending by service'!$D$14/100</f>
        <v>0.20002268757753897</v>
      </c>
      <c r="X29" s="331">
        <f>'Provincial spending Projection '!T39/100*'Type of service'!AA31*'Private spending by service'!$D$15/100</f>
        <v>5.5938099892506137E-3</v>
      </c>
      <c r="Y29" s="331">
        <f>'Provincial spending Projection '!T39/100*'Type of service'!AE31*'Private spending by service'!$D$16/100</f>
        <v>0.10868519994651522</v>
      </c>
      <c r="Z29" s="250"/>
      <c r="AA29" s="331">
        <f>'Provincial spending Projection '!Y39/100*'Type of service'!G31*'Private spending by service'!$D$11/100</f>
        <v>5.7293902501684466E-2</v>
      </c>
      <c r="AB29" s="331">
        <f>'Provincial spending Projection '!Y39/100*'Type of service'!K31*'Private spending by service'!$D$12/100</f>
        <v>5.9510650694450454E-2</v>
      </c>
      <c r="AC29" s="331">
        <f>'Provincial spending Projection '!Y39/100*'Type of service'!O31*'Private spending by service'!$D$13/100</f>
        <v>0.19577544599764432</v>
      </c>
      <c r="AD29" s="331">
        <f>'Provincial spending Projection '!Y39/100*'Type of service'!S31*'Private spending by service'!$D$14/100</f>
        <v>0.15471255290684685</v>
      </c>
      <c r="AE29" s="331">
        <f>'Provincial spending Projection '!Y39/100*'Type of service'!AA31*'Private spending by service'!$D$15/100</f>
        <v>4.3266723109962124E-3</v>
      </c>
      <c r="AF29" s="331">
        <f>'Provincial spending Projection '!Y39/100*'Type of service'!AE31*'Private spending by service'!$D$16/100</f>
        <v>8.4065287545934661E-2</v>
      </c>
      <c r="AG29" s="250"/>
      <c r="AH29" s="331">
        <f>'Provincial spending Projection '!AD39/100*'Type of service'!G31*'Private spending by service'!$D$11/100</f>
        <v>0.56926125212758161</v>
      </c>
      <c r="AI29" s="331">
        <f>'Provincial spending Projection '!AD39/100*'Type of service'!K31*'Private spending by service'!$D$12/100</f>
        <v>0.59128643799842384</v>
      </c>
      <c r="AJ29" s="331">
        <f>'Provincial spending Projection '!AD39/100*'Type of service'!O31*'Private spending by service'!$D$13/100</f>
        <v>1.9451873700029094</v>
      </c>
      <c r="AK29" s="331">
        <f>'Provincial spending Projection '!AD39/100*'Type of service'!S31*'Private spending by service'!$D$14/100</f>
        <v>1.5371943215949897</v>
      </c>
      <c r="AL29" s="331">
        <f>'Provincial spending Projection '!AD39/100*'Type of service'!AA31*'Private spending by service'!$D$15/100</f>
        <v>4.298898817777385E-2</v>
      </c>
      <c r="AM29" s="331">
        <f>'Provincial spending Projection '!AD39/100*'Type of service'!AE31*'Private spending by service'!$D$16/100</f>
        <v>0.83525661125033313</v>
      </c>
      <c r="AN29" s="250"/>
      <c r="AO29" s="331">
        <f>'Provincial spending Projection '!AI39/100*'Type of service'!G31*'Private spending by service'!$D$11/100</f>
        <v>0.99067751062979537</v>
      </c>
      <c r="AP29" s="331">
        <f>'Provincial spending Projection '!AI39/100*'Type of service'!K31*'Private spending by service'!$D$12/100</f>
        <v>1.0290076380153046</v>
      </c>
      <c r="AQ29" s="331">
        <f>'Provincial spending Projection '!AI39/100*'Type of service'!O31*'Private spending by service'!$D$13/100</f>
        <v>3.3851827684051021</v>
      </c>
      <c r="AR29" s="331">
        <f>'Provincial spending Projection '!AI39/100*'Type of service'!S31*'Private spending by service'!$D$14/100</f>
        <v>2.6751580898583289</v>
      </c>
      <c r="AS29" s="331">
        <f>'Provincial spending Projection '!AI39/100*'Type of service'!AA31*'Private spending by service'!$D$15/100</f>
        <v>7.4813143584390535E-2</v>
      </c>
      <c r="AT29" s="331">
        <f>'Provincial spending Projection '!AI39/100*'Type of service'!AE31*'Private spending by service'!$D$16/100</f>
        <v>1.4535855677475624</v>
      </c>
      <c r="AU29" s="250"/>
      <c r="AV29" s="331">
        <f>'Provincial spending Projection '!AN39/100*'Type of service'!G31*'Private spending by service'!$D$11/100</f>
        <v>0.11178496111274351</v>
      </c>
      <c r="AW29" s="331">
        <f>'Provincial spending Projection '!AN39/100*'Type of service'!K31*'Private spending by service'!$D$12/100</f>
        <v>0.11611001316375022</v>
      </c>
      <c r="AX29" s="331">
        <f>'Provincial spending Projection '!AN39/100*'Type of service'!O31*'Private spending by service'!$D$13/100</f>
        <v>0.38197346771819674</v>
      </c>
      <c r="AY29" s="331">
        <f>'Provincial spending Projection '!AN39/100*'Type of service'!S31*'Private spending by service'!$D$14/100</f>
        <v>0.30185649703014522</v>
      </c>
      <c r="AZ29" s="331">
        <f>'Provincial spending Projection '!AN39/100*'Type of service'!AA31*'Private spending by service'!$D$15/100</f>
        <v>8.4416818354811126E-3</v>
      </c>
      <c r="BA29" s="331">
        <f>'Provincial spending Projection '!AN39/100*'Type of service'!AE31*'Private spending by service'!$D$16/100</f>
        <v>0.1640180628117909</v>
      </c>
      <c r="BB29" s="250"/>
      <c r="BC29" s="331">
        <f>'Provincial spending Projection '!AS39/100*'Type of service'!G31*'Private spending by service'!$D$11/100</f>
        <v>9.3588272943988665E-2</v>
      </c>
      <c r="BD29" s="331">
        <f>'Provincial spending Projection '!AS39/100*'Type of service'!K31*'Private spending by service'!$D$12/100</f>
        <v>9.7209280169086962E-2</v>
      </c>
      <c r="BE29" s="331">
        <f>'Provincial spending Projection '!AS39/100*'Type of service'!O31*'Private spending by service'!$D$13/100</f>
        <v>0.31979469150700573</v>
      </c>
      <c r="BF29" s="331">
        <f>'Provincial spending Projection '!AS39/100*'Type of service'!S31*'Private spending by service'!$D$14/100</f>
        <v>0.25271939939649901</v>
      </c>
      <c r="BG29" s="331">
        <f>'Provincial spending Projection '!AS39/100*'Type of service'!AA31*'Private spending by service'!$D$15/100</f>
        <v>7.0675197795927206E-3</v>
      </c>
      <c r="BH29" s="331">
        <f>'Provincial spending Projection '!AS39/100*'Type of service'!AE31*'Private spending by service'!$D$16/100</f>
        <v>0.13731871512387406</v>
      </c>
      <c r="BI29" s="250"/>
      <c r="BJ29" s="331">
        <f>'Provincial spending Projection '!AX39/100*'Type of service'!G31*'Private spending by service'!$D$11/100</f>
        <v>0.39066696979476517</v>
      </c>
      <c r="BK29" s="331">
        <f>'Provincial spending Projection '!AX39/100*'Type of service'!K31*'Private spending by service'!$D$12/100</f>
        <v>0.405782196048387</v>
      </c>
      <c r="BL29" s="331">
        <f>'Provincial spending Projection '!AX39/100*'Type of service'!O31*'Private spending by service'!$D$13/100</f>
        <v>1.3349239082792406</v>
      </c>
      <c r="BM29" s="331">
        <f>'Provincial spending Projection '!AX39/100*'Type of service'!S31*'Private spending by service'!$D$14/100</f>
        <v>1.0549304829000461</v>
      </c>
      <c r="BN29" s="331">
        <f>'Provincial spending Projection '!AX39/100*'Type of service'!AA31*'Private spending by service'!$D$15/100</f>
        <v>2.9502056715059847E-2</v>
      </c>
      <c r="BO29" s="331">
        <f>'Provincial spending Projection '!AX39/100*'Type of service'!AE31*'Private spending by service'!$D$16/100</f>
        <v>0.5732116284019988</v>
      </c>
      <c r="BP29" s="250"/>
      <c r="BQ29" s="331">
        <f>'Provincial spending Projection '!BC39/100*'Type of service'!G31*'Private spending by service'!$D$11/100</f>
        <v>0.33907195227018067</v>
      </c>
      <c r="BR29" s="331">
        <f>'Provincial spending Projection '!BC39/100*'Type of service'!K31*'Private spending by service'!$D$12/100</f>
        <v>0.35219092487621773</v>
      </c>
      <c r="BS29" s="331">
        <f>'Provincial spending Projection '!BC39/100*'Type of service'!O31*'Private spending by service'!$D$13/100</f>
        <v>1.1586217692019658</v>
      </c>
      <c r="BT29" s="331">
        <f>'Provincial spending Projection '!BC39/100*'Type of service'!S31*'Private spending by service'!$D$14/100</f>
        <v>0.91560681092173579</v>
      </c>
      <c r="BU29" s="331">
        <f>'Provincial spending Projection '!BC39/100*'Type of service'!AA31*'Private spending by service'!$D$15/100</f>
        <v>2.5605747963837654E-2</v>
      </c>
      <c r="BV29" s="331">
        <f>'Provincial spending Projection '!BC39/100*'Type of service'!AE31*'Private spending by service'!$D$16/100</f>
        <v>0.49750811031795467</v>
      </c>
      <c r="BW29" s="250"/>
      <c r="BX29" s="331">
        <f>'Provincial spending Projection '!BH39/100*'Type of service'!G31*'Private spending by service'!$D$11</f>
        <v>1.9657563321112399</v>
      </c>
      <c r="BY29" s="331">
        <f>'Provincial spending Projection '!BH39/100*'Type of service'!K31*'Private spending by service'!$D$12/100</f>
        <v>2.0418130607744299E-2</v>
      </c>
      <c r="BZ29" s="331">
        <f>'Provincial spending Projection '!BH39/100*'Type of service'!O31*'Private spending by service'!$D$13/100</f>
        <v>6.7170642221562188E-2</v>
      </c>
      <c r="CA29" s="331">
        <f>'Provincial spending Projection '!BH39/100*'Type of service'!S31*'Private spending by service'!$D$14/100</f>
        <v>5.3081945417278557E-2</v>
      </c>
      <c r="CB29" s="331">
        <f>'Provincial spending Projection '!BH39/100*'Type of service'!AA31*'Private spending by service'!$D$15/100</f>
        <v>1.4844831859832065E-3</v>
      </c>
      <c r="CC29" s="331">
        <f>'Provincial spending Projection '!BH39/100*'Type of service'!AE31*'Private spending by service'!$D$16/100</f>
        <v>2.8842837385586493E-2</v>
      </c>
      <c r="CE29" s="333">
        <f t="shared" si="0"/>
        <v>28.141721609402303</v>
      </c>
    </row>
    <row r="30" spans="1:83" ht="18.75">
      <c r="A30" s="348">
        <f t="shared" si="2"/>
        <v>5</v>
      </c>
      <c r="B30" s="67">
        <v>2020</v>
      </c>
      <c r="C30" s="328">
        <f>'Provincial spending Projection '!C40</f>
        <v>7700.6193696057517</v>
      </c>
      <c r="D30" s="297">
        <f t="shared" si="1"/>
        <v>4.2161024093333488</v>
      </c>
      <c r="E30" s="329"/>
      <c r="F30" s="341">
        <f>'Provincial spending Projection '!J40/100*'Type of service'!G32*'Private spending by service'!$D$11/100</f>
        <v>4.2530086133943941E-2</v>
      </c>
      <c r="G30" s="341">
        <f>'Provincial spending Projection '!J40/100*'Type of service'!K32*'Private spending by service'!$D$12/100</f>
        <v>4.4082415765177796E-2</v>
      </c>
      <c r="H30" s="341">
        <f>'Provincial spending Projection '!J40/100*'Type of service'!O32*'Private spending by service'!$D$13/100</f>
        <v>0.14595551394011541</v>
      </c>
      <c r="I30" s="341">
        <f>'Provincial spending Projection '!J40/100*'Type of service'!S32*'Private spending by service'!$D$14/100</f>
        <v>0.11484301511945885</v>
      </c>
      <c r="J30" s="341">
        <f>'Provincial spending Projection '!J40/100*'Type of service'!AA32*'Private spending by service'!$D$15/100</f>
        <v>3.2272193730350208E-3</v>
      </c>
      <c r="K30" s="341">
        <f>'Provincial spending Projection '!J40/100*'Type of service'!AE32*'Private spending by service'!$D$16/100</f>
        <v>6.2444519173270298E-2</v>
      </c>
      <c r="M30" s="331">
        <f>'Provincial spending Projection '!O40/100*'Type of service'!G32*'Private spending by service'!$D$11/100</f>
        <v>1.1859984565499837E-2</v>
      </c>
      <c r="N30" s="331">
        <f>'Provincial spending Projection '!O40/100*'Type of service'!K32*'Private spending by service'!$D$12/100</f>
        <v>1.2292868839682104E-2</v>
      </c>
      <c r="O30" s="331">
        <f>'Provincial spending Projection '!O40/100*'Type of service'!O32*'Private spending by service'!$D$13/100</f>
        <v>4.0701308178113529E-2</v>
      </c>
      <c r="P30" s="331">
        <f>'Provincial spending Projection '!O40/100*'Type of service'!S32*'Private spending by service'!$D$14/100</f>
        <v>3.2025244023317023E-2</v>
      </c>
      <c r="Q30" s="331">
        <f>'Provincial spending Projection '!O40/100*'Type of service'!AA32*'Private spending by service'!$D$15/100</f>
        <v>8.9994578974364459E-4</v>
      </c>
      <c r="R30" s="331">
        <f>'Provincial spending Projection '!O40/100*'Type of service'!AE32*'Private spending by service'!$D$16/100</f>
        <v>1.741334431495465E-2</v>
      </c>
      <c r="T30" s="331">
        <f>'Provincial spending Projection '!T40/100*'Type of service'!G32*'Private spending by service'!$D$11/100</f>
        <v>7.3566462890916104E-2</v>
      </c>
      <c r="U30" s="331">
        <f>'Provincial spending Projection '!T40/100*'Type of service'!K32*'Private spending by service'!$D$12/100</f>
        <v>7.6251606764149188E-2</v>
      </c>
      <c r="V30" s="331">
        <f>'Provincial spending Projection '!T40/100*'Type of service'!O32*'Private spending by service'!$D$13/100</f>
        <v>0.25246670947676203</v>
      </c>
      <c r="W30" s="331">
        <f>'Provincial spending Projection '!T40/100*'Type of service'!S32*'Private spending by service'!$D$14/100</f>
        <v>0.19864983069770059</v>
      </c>
      <c r="X30" s="331">
        <f>'Provincial spending Projection '!T40/100*'Type of service'!AA32*'Private spending by service'!$D$15/100</f>
        <v>5.5822862314342126E-3</v>
      </c>
      <c r="Y30" s="331">
        <f>'Provincial spending Projection '!T40/100*'Type of service'!AE32*'Private spending by service'!$D$16/100</f>
        <v>0.10801347516752585</v>
      </c>
      <c r="Z30" s="250"/>
      <c r="AA30" s="331">
        <f>'Provincial spending Projection '!Y40/100*'Type of service'!G32*'Private spending by service'!$D$11/100</f>
        <v>5.6905911773657857E-2</v>
      </c>
      <c r="AB30" s="331">
        <f>'Provincial spending Projection '!Y40/100*'Type of service'!K32*'Private spending by service'!$D$12/100</f>
        <v>5.8982952783178069E-2</v>
      </c>
      <c r="AC30" s="331">
        <f>'Provincial spending Projection '!Y40/100*'Type of service'!O32*'Private spending by service'!$D$13/100</f>
        <v>0.19529073073111319</v>
      </c>
      <c r="AD30" s="331">
        <f>'Provincial spending Projection '!Y40/100*'Type of service'!S32*'Private spending by service'!$D$14/100</f>
        <v>0.15366172703311073</v>
      </c>
      <c r="AE30" s="331">
        <f>'Provincial spending Projection '!Y40/100*'Type of service'!AA32*'Private spending by service'!$D$15/100</f>
        <v>4.3180693389096624E-3</v>
      </c>
      <c r="AF30" s="331">
        <f>'Provincial spending Projection '!Y40/100*'Type of service'!AE32*'Private spending by service'!$D$16/100</f>
        <v>8.3551730594463358E-2</v>
      </c>
      <c r="AG30" s="250"/>
      <c r="AH30" s="331">
        <f>'Provincial spending Projection '!AD40/100*'Type of service'!G32*'Private spending by service'!$D$11/100</f>
        <v>0.5667197027883446</v>
      </c>
      <c r="AI30" s="331">
        <f>'Provincial spending Projection '!AD40/100*'Type of service'!K32*'Private spending by service'!$D$12/100</f>
        <v>0.58740472525624543</v>
      </c>
      <c r="AJ30" s="331">
        <f>'Provincial spending Projection '!AD40/100*'Type of service'!O32*'Private spending by service'!$D$13/100</f>
        <v>1.9448788610480958</v>
      </c>
      <c r="AK30" s="331">
        <f>'Provincial spending Projection '!AD40/100*'Type of service'!S32*'Private spending by service'!$D$14/100</f>
        <v>1.5303002018581071</v>
      </c>
      <c r="AL30" s="331">
        <f>'Provincial spending Projection '!AD40/100*'Type of service'!AA32*'Private spending by service'!$D$15/100</f>
        <v>4.3003176578556179E-2</v>
      </c>
      <c r="AM30" s="331">
        <f>'Provincial spending Projection '!AD40/100*'Type of service'!AE32*'Private spending by service'!$D$16/100</f>
        <v>0.83208247533721003</v>
      </c>
      <c r="AN30" s="250"/>
      <c r="AO30" s="331">
        <f>'Provincial spending Projection '!AI40/100*'Type of service'!G32*'Private spending by service'!$D$11/100</f>
        <v>0.98627948507664598</v>
      </c>
      <c r="AP30" s="331">
        <f>'Provincial spending Projection '!AI40/100*'Type of service'!K32*'Private spending by service'!$D$12/100</f>
        <v>1.0222782569705171</v>
      </c>
      <c r="AQ30" s="331">
        <f>'Provincial spending Projection '!AI40/100*'Type of service'!O32*'Private spending by service'!$D$13/100</f>
        <v>3.3847316621835648</v>
      </c>
      <c r="AR30" s="331">
        <f>'Provincial spending Projection '!AI40/100*'Type of service'!S32*'Private spending by service'!$D$14/100</f>
        <v>2.6632278491030115</v>
      </c>
      <c r="AS30" s="331">
        <f>'Provincial spending Projection '!AI40/100*'Type of service'!AA32*'Private spending by service'!$D$15/100</f>
        <v>7.4839732311898638E-2</v>
      </c>
      <c r="AT30" s="331">
        <f>'Provincial spending Projection '!AI40/100*'Type of service'!AE32*'Private spending by service'!$D$16/100</f>
        <v>1.4480983655219455</v>
      </c>
      <c r="AU30" s="250"/>
      <c r="AV30" s="331">
        <f>'Provincial spending Projection '!AN40/100*'Type of service'!G32*'Private spending by service'!$D$11/100</f>
        <v>0.11186942958989791</v>
      </c>
      <c r="AW30" s="331">
        <f>'Provincial spending Projection '!AN40/100*'Type of service'!K32*'Private spending by service'!$D$12/100</f>
        <v>0.11595261507498508</v>
      </c>
      <c r="AX30" s="331">
        <f>'Provincial spending Projection '!AN40/100*'Type of service'!O32*'Private spending by service'!$D$13/100</f>
        <v>0.38391551897068688</v>
      </c>
      <c r="AY30" s="331">
        <f>'Provincial spending Projection '!AN40/100*'Type of service'!S32*'Private spending by service'!$D$14/100</f>
        <v>0.3020784522593325</v>
      </c>
      <c r="AZ30" s="331">
        <f>'Provincial spending Projection '!AN40/100*'Type of service'!AA32*'Private spending by service'!$D$15/100</f>
        <v>8.4887481602054452E-3</v>
      </c>
      <c r="BA30" s="331">
        <f>'Provincial spending Projection '!AN40/100*'Type of service'!AE32*'Private spending by service'!$D$16/100</f>
        <v>0.16425155403938496</v>
      </c>
      <c r="BB30" s="250"/>
      <c r="BC30" s="331">
        <f>'Provincial spending Projection '!AS40/100*'Type of service'!G32*'Private spending by service'!$D$11/100</f>
        <v>9.3564539314777734E-2</v>
      </c>
      <c r="BD30" s="331">
        <f>'Provincial spending Projection '!AS40/100*'Type of service'!K32*'Private spending by service'!$D$12/100</f>
        <v>9.6979604272644196E-2</v>
      </c>
      <c r="BE30" s="331">
        <f>'Provincial spending Projection '!AS40/100*'Type of service'!O32*'Private spending by service'!$D$13/100</f>
        <v>0.32109646755121996</v>
      </c>
      <c r="BF30" s="331">
        <f>'Provincial spending Projection '!AS40/100*'Type of service'!S32*'Private spending by service'!$D$14/100</f>
        <v>0.25265017731991568</v>
      </c>
      <c r="BG30" s="331">
        <f>'Provincial spending Projection '!AS40/100*'Type of service'!AA32*'Private spending by service'!$D$15/100</f>
        <v>7.0997574036125409E-3</v>
      </c>
      <c r="BH30" s="331">
        <f>'Provincial spending Projection '!AS40/100*'Type of service'!AE32*'Private spending by service'!$D$16/100</f>
        <v>0.13737551931541409</v>
      </c>
      <c r="BI30" s="250"/>
      <c r="BJ30" s="331">
        <f>'Provincial spending Projection '!AX40/100*'Type of service'!G32*'Private spending by service'!$D$11/100</f>
        <v>0.39520364462240964</v>
      </c>
      <c r="BK30" s="331">
        <f>'Provincial spending Projection '!AX40/100*'Type of service'!K32*'Private spending by service'!$D$12/100</f>
        <v>0.4096284056254057</v>
      </c>
      <c r="BL30" s="331">
        <f>'Provincial spending Projection '!AX40/100*'Type of service'!O32*'Private spending by service'!$D$13/100</f>
        <v>1.3562669701680543</v>
      </c>
      <c r="BM30" s="331">
        <f>'Provincial spending Projection '!AX40/100*'Type of service'!S32*'Private spending by service'!$D$14/100</f>
        <v>1.0671593279095912</v>
      </c>
      <c r="BN30" s="331">
        <f>'Provincial spending Projection '!AX40/100*'Type of service'!AA32*'Private spending by service'!$D$15/100</f>
        <v>2.9988391140397055E-2</v>
      </c>
      <c r="BO30" s="331">
        <f>'Provincial spending Projection '!AX40/100*'Type of service'!AE32*'Private spending by service'!$D$16/100</f>
        <v>0.58025515128863592</v>
      </c>
      <c r="BP30" s="250"/>
      <c r="BQ30" s="331">
        <f>'Provincial spending Projection '!BC40/100*'Type of service'!G32*'Private spending by service'!$D$11/100</f>
        <v>0.33825013957198763</v>
      </c>
      <c r="BR30" s="331">
        <f>'Provincial spending Projection '!BC40/100*'Type of service'!K32*'Private spending by service'!$D$12/100</f>
        <v>0.35059612243157817</v>
      </c>
      <c r="BS30" s="331">
        <f>'Provincial spending Projection '!BC40/100*'Type of service'!O32*'Private spending by service'!$D$13/100</f>
        <v>1.1608129079744012</v>
      </c>
      <c r="BT30" s="331">
        <f>'Provincial spending Projection '!BC40/100*'Type of service'!S32*'Private spending by service'!$D$14/100</f>
        <v>0.91336908584395038</v>
      </c>
      <c r="BU30" s="331">
        <f>'Provincial spending Projection '!BC40/100*'Type of service'!AA32*'Private spending by service'!$D$15/100</f>
        <v>2.5666710382871504E-2</v>
      </c>
      <c r="BV30" s="331">
        <f>'Provincial spending Projection '!BC40/100*'Type of service'!AE32*'Private spending by service'!$D$16/100</f>
        <v>0.49663354217866568</v>
      </c>
      <c r="BW30" s="250"/>
      <c r="BX30" s="331">
        <f>'Provincial spending Projection '!BH40/100*'Type of service'!G32*'Private spending by service'!$D$11</f>
        <v>1.9738791357873802</v>
      </c>
      <c r="BY30" s="331">
        <f>'Provincial spending Projection '!BH40/100*'Type of service'!K32*'Private spending by service'!$D$12/100</f>
        <v>2.0459248650461205E-2</v>
      </c>
      <c r="BZ30" s="331">
        <f>'Provincial spending Projection '!BH40/100*'Type of service'!O32*'Private spending by service'!$D$13/100</f>
        <v>6.7739938925160545E-2</v>
      </c>
      <c r="CA30" s="331">
        <f>'Provincial spending Projection '!BH40/100*'Type of service'!S32*'Private spending by service'!$D$14/100</f>
        <v>5.3300205111574551E-2</v>
      </c>
      <c r="CB30" s="331">
        <f>'Provincial spending Projection '!BH40/100*'Type of service'!AA32*'Private spending by service'!$D$15/100</f>
        <v>1.4977963992314951E-3</v>
      </c>
      <c r="CC30" s="331">
        <f>'Provincial spending Projection '!BH40/100*'Type of service'!AE32*'Private spending by service'!$D$16/100</f>
        <v>2.8981350555511608E-2</v>
      </c>
      <c r="CE30" s="333">
        <f t="shared" si="0"/>
        <v>28.144371910572723</v>
      </c>
    </row>
    <row r="31" spans="1:83" ht="18.75">
      <c r="A31" s="348">
        <f t="shared" si="2"/>
        <v>6</v>
      </c>
      <c r="B31" s="8">
        <f t="shared" ref="B31:B60" si="3">B30+1</f>
        <v>2021</v>
      </c>
      <c r="C31" s="328">
        <f>'Provincial spending Projection '!C41</f>
        <v>8041.9265923725961</v>
      </c>
      <c r="D31" s="297">
        <f t="shared" si="1"/>
        <v>4.432204818666662</v>
      </c>
      <c r="E31" s="329"/>
      <c r="F31" s="341">
        <f>'Provincial spending Projection '!J41/100*'Type of service'!G33*'Private spending by service'!$D$11/100</f>
        <v>4.2030109384252147E-2</v>
      </c>
      <c r="G31" s="341">
        <f>'Provincial spending Projection '!J41/100*'Type of service'!K33*'Private spending by service'!$D$12/100</f>
        <v>4.347178928189796E-2</v>
      </c>
      <c r="H31" s="341">
        <f>'Provincial spending Projection '!J41/100*'Type of service'!O33*'Private spending by service'!$D$13/100</f>
        <v>0.14486292269663267</v>
      </c>
      <c r="I31" s="341">
        <f>'Provincial spending Projection '!J41/100*'Type of service'!S33*'Private spending by service'!$D$14/100</f>
        <v>0.11349062584589183</v>
      </c>
      <c r="J31" s="341">
        <f>'Provincial spending Projection '!J41/100*'Type of service'!AA33*'Private spending by service'!$D$15/100</f>
        <v>3.2046174106390773E-3</v>
      </c>
      <c r="K31" s="341">
        <f>'Provincial spending Projection '!J41/100*'Type of service'!AE33*'Private spending by service'!$D$16/100</f>
        <v>6.1751726631018272E-2</v>
      </c>
      <c r="M31" s="331">
        <f>'Provincial spending Projection '!O41/100*'Type of service'!G33*'Private spending by service'!$D$11/100</f>
        <v>1.186982743858225E-2</v>
      </c>
      <c r="N31" s="331">
        <f>'Provincial spending Projection '!O41/100*'Type of service'!K33*'Private spending by service'!$D$12/100</f>
        <v>1.2276975834278321E-2</v>
      </c>
      <c r="O31" s="331">
        <f>'Provincial spending Projection '!O41/100*'Type of service'!O33*'Private spending by service'!$D$13/100</f>
        <v>4.0911097302591654E-2</v>
      </c>
      <c r="P31" s="331">
        <f>'Provincial spending Projection '!O41/100*'Type of service'!S33*'Private spending by service'!$D$14/100</f>
        <v>3.2051169136194921E-2</v>
      </c>
      <c r="Q31" s="331">
        <f>'Provincial spending Projection '!O41/100*'Type of service'!AA33*'Private spending by service'!$D$15/100</f>
        <v>9.0502395135841145E-4</v>
      </c>
      <c r="R31" s="331">
        <f>'Provincial spending Projection '!O41/100*'Type of service'!AE33*'Private spending by service'!$D$16/100</f>
        <v>1.7439458280813447E-2</v>
      </c>
      <c r="T31" s="331">
        <f>'Provincial spending Projection '!T41/100*'Type of service'!G33*'Private spending by service'!$D$11/100</f>
        <v>7.301278143944373E-2</v>
      </c>
      <c r="U31" s="331">
        <f>'Provincial spending Projection '!T41/100*'Type of service'!K33*'Private spending by service'!$D$12/100</f>
        <v>7.551720174228245E-2</v>
      </c>
      <c r="V31" s="331">
        <f>'Provincial spending Projection '!T41/100*'Type of service'!O33*'Private spending by service'!$D$13/100</f>
        <v>0.25164923595205324</v>
      </c>
      <c r="W31" s="331">
        <f>'Provincial spending Projection '!T41/100*'Type of service'!S33*'Private spending by service'!$D$14/100</f>
        <v>0.19715071841846044</v>
      </c>
      <c r="X31" s="331">
        <f>'Provincial spending Projection '!T41/100*'Type of service'!AA33*'Private spending by service'!$D$15/100</f>
        <v>5.5669146244880828E-3</v>
      </c>
      <c r="Y31" s="331">
        <f>'Provincial spending Projection '!T41/100*'Type of service'!AE33*'Private spending by service'!$D$16/100</f>
        <v>0.10727227185633077</v>
      </c>
      <c r="Z31" s="250"/>
      <c r="AA31" s="331">
        <f>'Provincial spending Projection '!Y41/100*'Type of service'!G33*'Private spending by service'!$D$11/100</f>
        <v>5.648142961249112E-2</v>
      </c>
      <c r="AB31" s="331">
        <f>'Provincial spending Projection '!Y41/100*'Type of service'!K33*'Private spending by service'!$D$12/100</f>
        <v>5.8418806004215076E-2</v>
      </c>
      <c r="AC31" s="331">
        <f>'Provincial spending Projection '!Y41/100*'Type of service'!O33*'Private spending by service'!$D$13/100</f>
        <v>0.19467151267551214</v>
      </c>
      <c r="AD31" s="331">
        <f>'Provincial spending Projection '!Y41/100*'Type of service'!S33*'Private spending by service'!$D$14/100</f>
        <v>0.15251239859475713</v>
      </c>
      <c r="AE31" s="331">
        <f>'Provincial spending Projection '!Y41/100*'Type of service'!AA33*'Private spending by service'!$D$15/100</f>
        <v>4.3064692280289961E-3</v>
      </c>
      <c r="AF31" s="331">
        <f>'Provincial spending Projection '!Y41/100*'Type of service'!AE33*'Private spending by service'!$D$16/100</f>
        <v>8.2983981061597531E-2</v>
      </c>
      <c r="AG31" s="250"/>
      <c r="AH31" s="331">
        <f>'Provincial spending Projection '!AD41/100*'Type of service'!G33*'Private spending by service'!$D$11/100</f>
        <v>0.56416478711934648</v>
      </c>
      <c r="AI31" s="331">
        <f>'Provincial spending Projection '!AD41/100*'Type of service'!K33*'Private spending by service'!$D$12/100</f>
        <v>0.5835162721491316</v>
      </c>
      <c r="AJ31" s="331">
        <f>'Provincial spending Projection '!AD41/100*'Type of service'!O33*'Private spending by service'!$D$13/100</f>
        <v>1.9444764989180225</v>
      </c>
      <c r="AK31" s="331">
        <f>'Provincial spending Projection '!AD41/100*'Type of service'!S33*'Private spending by service'!$D$14/100</f>
        <v>1.523370167444265</v>
      </c>
      <c r="AL31" s="331">
        <f>'Provincial spending Projection '!AD41/100*'Type of service'!AA33*'Private spending by service'!$D$15/100</f>
        <v>4.3015169975968305E-2</v>
      </c>
      <c r="AM31" s="331">
        <f>'Provincial spending Projection '!AD41/100*'Type of service'!AE33*'Private spending by service'!$D$16/100</f>
        <v>0.8288855351419494</v>
      </c>
      <c r="AN31" s="250"/>
      <c r="AO31" s="331">
        <f>'Provincial spending Projection '!AI41/100*'Type of service'!G33*'Private spending by service'!$D$11/100</f>
        <v>0.98234142122400703</v>
      </c>
      <c r="AP31" s="331">
        <f>'Provincial spending Projection '!AI41/100*'Type of service'!K33*'Private spending by service'!$D$12/100</f>
        <v>1.0160368338782053</v>
      </c>
      <c r="AQ31" s="331">
        <f>'Provincial spending Projection '!AI41/100*'Type of service'!O33*'Private spending by service'!$D$13/100</f>
        <v>3.3857834645034837</v>
      </c>
      <c r="AR31" s="331">
        <f>'Provincial spending Projection '!AI41/100*'Type of service'!S33*'Private spending by service'!$D$14/100</f>
        <v>2.6525399129897869</v>
      </c>
      <c r="AS31" s="331">
        <f>'Provincial spending Projection '!AI41/100*'Type of service'!AA33*'Private spending by service'!$D$15/100</f>
        <v>7.4899363046290149E-2</v>
      </c>
      <c r="AT31" s="331">
        <f>'Provincial spending Projection '!AI41/100*'Type of service'!AE33*'Private spending by service'!$D$16/100</f>
        <v>1.4432814901138338</v>
      </c>
      <c r="AU31" s="250"/>
      <c r="AV31" s="331">
        <f>'Provincial spending Projection '!AN41/100*'Type of service'!G33*'Private spending by service'!$D$11/100</f>
        <v>0.11193329162092022</v>
      </c>
      <c r="AW31" s="331">
        <f>'Provincial spending Projection '!AN41/100*'Type of service'!K33*'Private spending by service'!$D$12/100</f>
        <v>0.1157727290806683</v>
      </c>
      <c r="AX31" s="331">
        <f>'Provincial spending Projection '!AN41/100*'Type of service'!O33*'Private spending by service'!$D$13/100</f>
        <v>0.38579446993627009</v>
      </c>
      <c r="AY31" s="331">
        <f>'Provincial spending Projection '!AN41/100*'Type of service'!S33*'Private spending by service'!$D$14/100</f>
        <v>0.30224473609884689</v>
      </c>
      <c r="AZ31" s="331">
        <f>'Provincial spending Projection '!AN41/100*'Type of service'!AA33*'Private spending by service'!$D$15/100</f>
        <v>8.5344382970590424E-3</v>
      </c>
      <c r="BA31" s="331">
        <f>'Provincial spending Projection '!AN41/100*'Type of service'!AE33*'Private spending by service'!$D$16/100</f>
        <v>0.16445529470058748</v>
      </c>
      <c r="BB31" s="250"/>
      <c r="BC31" s="331">
        <f>'Provincial spending Projection '!AS41/100*'Type of service'!G33*'Private spending by service'!$D$11/100</f>
        <v>9.3485555893205868E-2</v>
      </c>
      <c r="BD31" s="331">
        <f>'Provincial spending Projection '!AS41/100*'Type of service'!K33*'Private spending by service'!$D$12/100</f>
        <v>9.6692215324408221E-2</v>
      </c>
      <c r="BE31" s="331">
        <f>'Provincial spending Projection '!AS41/100*'Type of service'!O33*'Private spending by service'!$D$13/100</f>
        <v>0.3222116491013311</v>
      </c>
      <c r="BF31" s="331">
        <f>'Provincial spending Projection '!AS41/100*'Type of service'!S33*'Private spending by service'!$D$14/100</f>
        <v>0.25243175431387987</v>
      </c>
      <c r="BG31" s="331">
        <f>'Provincial spending Projection '!AS41/100*'Type of service'!AA33*'Private spending by service'!$D$15/100</f>
        <v>7.1278767637680462E-3</v>
      </c>
      <c r="BH31" s="331">
        <f>'Provincial spending Projection '!AS41/100*'Type of service'!AE33*'Private spending by service'!$D$16/100</f>
        <v>0.13735140298323895</v>
      </c>
      <c r="BI31" s="250"/>
      <c r="BJ31" s="331">
        <f>'Provincial spending Projection '!AX41/100*'Type of service'!G33*'Private spending by service'!$D$11/100</f>
        <v>0.39939250339603427</v>
      </c>
      <c r="BK31" s="331">
        <f>'Provincial spending Projection '!AX41/100*'Type of service'!K33*'Private spending by service'!$D$12/100</f>
        <v>0.41309211426671733</v>
      </c>
      <c r="BL31" s="331">
        <f>'Provincial spending Projection '!AX41/100*'Type of service'!O33*'Private spending by service'!$D$13/100</f>
        <v>1.3765647102206273</v>
      </c>
      <c r="BM31" s="331">
        <f>'Provincial spending Projection '!AX41/100*'Type of service'!S33*'Private spending by service'!$D$14/100</f>
        <v>1.0784484226338145</v>
      </c>
      <c r="BN31" s="331">
        <f>'Provincial spending Projection '!AX41/100*'Type of service'!AA33*'Private spending by service'!$D$15/100</f>
        <v>3.045198284782984E-2</v>
      </c>
      <c r="BO31" s="331">
        <f>'Provincial spending Projection '!AX41/100*'Type of service'!AE33*'Private spending by service'!$D$16/100</f>
        <v>0.58679782302519423</v>
      </c>
      <c r="BP31" s="250"/>
      <c r="BQ31" s="331">
        <f>'Provincial spending Projection '!BC41/100*'Type of service'!G33*'Private spending by service'!$D$11/100</f>
        <v>0.33757526471386357</v>
      </c>
      <c r="BR31" s="331">
        <f>'Provincial spending Projection '!BC41/100*'Type of service'!K33*'Private spending by service'!$D$12/100</f>
        <v>0.34915447495648044</v>
      </c>
      <c r="BS31" s="331">
        <f>'Provincial spending Projection '!BC41/100*'Type of service'!O33*'Private spending by service'!$D$13/100</f>
        <v>1.163502550741931</v>
      </c>
      <c r="BT31" s="331">
        <f>'Provincial spending Projection '!BC41/100*'Type of service'!S33*'Private spending by service'!$D$14/100</f>
        <v>0.91152815502363649</v>
      </c>
      <c r="BU31" s="331">
        <f>'Provincial spending Projection '!BC41/100*'Type of service'!AA33*'Private spending by service'!$D$15/100</f>
        <v>2.5738680830282867E-2</v>
      </c>
      <c r="BV31" s="331">
        <f>'Provincial spending Projection '!BC41/100*'Type of service'!AE33*'Private spending by service'!$D$16/100</f>
        <v>0.49597433291036519</v>
      </c>
      <c r="BW31" s="250"/>
      <c r="BX31" s="331">
        <f>'Provincial spending Projection '!BH41/100*'Type of service'!G33*'Private spending by service'!$D$11</f>
        <v>1.9787291236850106</v>
      </c>
      <c r="BY31" s="331">
        <f>'Provincial spending Projection '!BH41/100*'Type of service'!K33*'Private spending by service'!$D$12/100</f>
        <v>2.0466017521957477E-2</v>
      </c>
      <c r="BZ31" s="331">
        <f>'Provincial spending Projection '!BH41/100*'Type of service'!O33*'Private spending by service'!$D$13/100</f>
        <v>6.819979492828955E-2</v>
      </c>
      <c r="CA31" s="331">
        <f>'Provincial spending Projection '!BH41/100*'Type of service'!S33*'Private spending by service'!$D$14/100</f>
        <v>5.3430079035351234E-2</v>
      </c>
      <c r="CB31" s="331">
        <f>'Provincial spending Projection '!BH41/100*'Type of service'!AA33*'Private spending by service'!$D$15/100</f>
        <v>1.508696954063951E-3</v>
      </c>
      <c r="CC31" s="331">
        <f>'Provincial spending Projection '!BH41/100*'Type of service'!AE33*'Private spending by service'!$D$16/100</f>
        <v>2.9072001408688531E-2</v>
      </c>
      <c r="CE31" s="333">
        <f t="shared" si="0"/>
        <v>28.143782124122428</v>
      </c>
    </row>
    <row r="32" spans="1:83" ht="18.75">
      <c r="A32" s="348">
        <f t="shared" si="2"/>
        <v>7</v>
      </c>
      <c r="B32" s="8">
        <f t="shared" si="3"/>
        <v>2022</v>
      </c>
      <c r="C32" s="328">
        <f>'Provincial spending Projection '!C42</f>
        <v>8415.7400474363058</v>
      </c>
      <c r="D32" s="297">
        <f t="shared" si="1"/>
        <v>4.648307228000002</v>
      </c>
      <c r="E32" s="329"/>
      <c r="F32" s="341">
        <f>'Provincial spending Projection '!J42/100*'Type of service'!G34*'Private spending by service'!$D$11/100</f>
        <v>4.1487109983036306E-2</v>
      </c>
      <c r="G32" s="341">
        <f>'Provincial spending Projection '!J42/100*'Type of service'!K34*'Private spending by service'!$D$12/100</f>
        <v>4.2818657768877749E-2</v>
      </c>
      <c r="H32" s="341">
        <f>'Provincial spending Projection '!J42/100*'Type of service'!O34*'Private spending by service'!$D$13/100</f>
        <v>0.14360860258070113</v>
      </c>
      <c r="I32" s="341">
        <f>'Provincial spending Projection '!J42/100*'Type of service'!S34*'Private spending by service'!$D$14/100</f>
        <v>0.11202211577187698</v>
      </c>
      <c r="J32" s="341">
        <f>'Provincial spending Projection '!J42/100*'Type of service'!AA34*'Private spending by service'!$D$15/100</f>
        <v>3.1784042976086739E-3</v>
      </c>
      <c r="K32" s="341">
        <f>'Provincial spending Projection '!J42/100*'Type of service'!AE34*'Private spending by service'!$D$16/100</f>
        <v>6.0994833242686612E-2</v>
      </c>
      <c r="M32" s="331">
        <f>'Provincial spending Projection '!O42/100*'Type of service'!G34*'Private spending by service'!$D$11/100</f>
        <v>1.1871752981455409E-2</v>
      </c>
      <c r="N32" s="331">
        <f>'Provincial spending Projection '!O42/100*'Type of service'!K34*'Private spending by service'!$D$12/100</f>
        <v>1.2252782327750612E-2</v>
      </c>
      <c r="O32" s="331">
        <f>'Provincial spending Projection '!O42/100*'Type of service'!O34*'Private spending by service'!$D$13/100</f>
        <v>4.1094350909166619E-2</v>
      </c>
      <c r="P32" s="331">
        <f>'Provincial spending Projection '!O42/100*'Type of service'!S34*'Private spending by service'!$D$14/100</f>
        <v>3.2055712905707502E-2</v>
      </c>
      <c r="Q32" s="331">
        <f>'Provincial spending Projection '!O42/100*'Type of service'!AA34*'Private spending by service'!$D$15/100</f>
        <v>9.0951697314744823E-4</v>
      </c>
      <c r="R32" s="331">
        <f>'Provincial spending Projection '!O42/100*'Type of service'!AE34*'Private spending by service'!$D$16/100</f>
        <v>1.7453989774132844E-2</v>
      </c>
      <c r="T32" s="331">
        <f>'Provincial spending Projection '!T42/100*'Type of service'!G34*'Private spending by service'!$D$11/100</f>
        <v>7.240895125979388E-2</v>
      </c>
      <c r="U32" s="331">
        <f>'Provincial spending Projection '!T42/100*'Type of service'!K34*'Private spending by service'!$D$12/100</f>
        <v>7.4732949696043188E-2</v>
      </c>
      <c r="V32" s="331">
        <f>'Provincial spending Projection '!T42/100*'Type of service'!O34*'Private spending by service'!$D$13/100</f>
        <v>0.2506452801606322</v>
      </c>
      <c r="W32" s="331">
        <f>'Provincial spending Projection '!T42/100*'Type of service'!S34*'Private spending by service'!$D$14/100</f>
        <v>0.19551624406379486</v>
      </c>
      <c r="X32" s="331">
        <f>'Provincial spending Projection '!T42/100*'Type of service'!AA34*'Private spending by service'!$D$15/100</f>
        <v>5.5473838009822817E-3</v>
      </c>
      <c r="Y32" s="331">
        <f>'Provincial spending Projection '!T42/100*'Type of service'!AE34*'Private spending by service'!$D$16/100</f>
        <v>0.10645648513899486</v>
      </c>
      <c r="Z32" s="250"/>
      <c r="AA32" s="331">
        <f>'Provincial spending Projection '!Y42/100*'Type of service'!G34*'Private spending by service'!$D$11/100</f>
        <v>5.6016426623694313E-2</v>
      </c>
      <c r="AB32" s="331">
        <f>'Provincial spending Projection '!Y42/100*'Type of service'!K34*'Private spending by service'!$D$12/100</f>
        <v>5.7814299477986358E-2</v>
      </c>
      <c r="AC32" s="331">
        <f>'Provincial spending Projection '!Y42/100*'Type of service'!O34*'Private spending by service'!$D$13/100</f>
        <v>0.19390217232008738</v>
      </c>
      <c r="AD32" s="331">
        <f>'Provincial spending Projection '!Y42/100*'Type of service'!S34*'Private spending by service'!$D$14/100</f>
        <v>0.15125369376011386</v>
      </c>
      <c r="AE32" s="331">
        <f>'Provincial spending Projection '!Y42/100*'Type of service'!AA34*'Private spending by service'!$D$15/100</f>
        <v>4.2915221424252269E-3</v>
      </c>
      <c r="AF32" s="331">
        <f>'Provincial spending Projection '!Y42/100*'Type of service'!AE34*'Private spending by service'!$D$16/100</f>
        <v>8.2356004121773907E-2</v>
      </c>
      <c r="AG32" s="250"/>
      <c r="AH32" s="331">
        <f>'Provincial spending Projection '!AD42/100*'Type of service'!G34*'Private spending by service'!$D$11/100</f>
        <v>0.56159062368548096</v>
      </c>
      <c r="AI32" s="331">
        <f>'Provincial spending Projection '!AD42/100*'Type of service'!K34*'Private spending by service'!$D$12/100</f>
        <v>0.57961513182363456</v>
      </c>
      <c r="AJ32" s="331">
        <f>'Provincial spending Projection '!AD42/100*'Type of service'!O34*'Private spending by service'!$D$13/100</f>
        <v>1.9439590929055566</v>
      </c>
      <c r="AK32" s="331">
        <f>'Provincial spending Projection '!AD42/100*'Type of service'!S34*'Private spending by service'!$D$14/100</f>
        <v>1.5163883405862466</v>
      </c>
      <c r="AL32" s="331">
        <f>'Provincial spending Projection '!AD42/100*'Type of service'!AA34*'Private spending by service'!$D$15/100</f>
        <v>4.3024497308887577E-2</v>
      </c>
      <c r="AM32" s="331">
        <f>'Provincial spending Projection '!AD42/100*'Type of service'!AE34*'Private spending by service'!$D$16/100</f>
        <v>0.825657088583863</v>
      </c>
      <c r="AN32" s="250"/>
      <c r="AO32" s="331">
        <f>'Provincial spending Projection '!AI42/100*'Type of service'!G34*'Private spending by service'!$D$11/100</f>
        <v>0.97888178086957933</v>
      </c>
      <c r="AP32" s="331">
        <f>'Provincial spending Projection '!AI42/100*'Type of service'!K34*'Private spending by service'!$D$12/100</f>
        <v>1.0102994397147091</v>
      </c>
      <c r="AQ32" s="331">
        <f>'Provincial spending Projection '!AI42/100*'Type of service'!O34*'Private spending by service'!$D$13/100</f>
        <v>3.3884222039054674</v>
      </c>
      <c r="AR32" s="331">
        <f>'Provincial spending Projection '!AI42/100*'Type of service'!S34*'Private spending by service'!$D$14/100</f>
        <v>2.6431440567537874</v>
      </c>
      <c r="AS32" s="331">
        <f>'Provincial spending Projection '!AI42/100*'Type of service'!AA34*'Private spending by service'!$D$15/100</f>
        <v>7.4993945358904912E-2</v>
      </c>
      <c r="AT32" s="331">
        <f>'Provincial spending Projection '!AI42/100*'Type of service'!AE34*'Private spending by service'!$D$16/100</f>
        <v>1.4391634175737382</v>
      </c>
      <c r="AU32" s="250"/>
      <c r="AV32" s="331">
        <f>'Provincial spending Projection '!AN42/100*'Type of service'!G34*'Private spending by service'!$D$11/100</f>
        <v>0.11198135873334591</v>
      </c>
      <c r="AW32" s="331">
        <f>'Provincial spending Projection '!AN42/100*'Type of service'!K34*'Private spending by service'!$D$12/100</f>
        <v>0.11557545170192995</v>
      </c>
      <c r="AX32" s="331">
        <f>'Provincial spending Projection '!AN42/100*'Type of service'!O34*'Private spending by service'!$D$13/100</f>
        <v>0.38762609517412927</v>
      </c>
      <c r="AY32" s="331">
        <f>'Provincial spending Projection '!AN42/100*'Type of service'!S34*'Private spending by service'!$D$14/100</f>
        <v>0.30236834374455696</v>
      </c>
      <c r="AZ32" s="331">
        <f>'Provincial spending Projection '!AN42/100*'Type of service'!AA34*'Private spending by service'!$D$15/100</f>
        <v>8.5790991948019157E-3</v>
      </c>
      <c r="BA32" s="331">
        <f>'Provincial spending Projection '!AN42/100*'Type of service'!AE34*'Private spending by service'!$D$16/100</f>
        <v>0.16463630040807234</v>
      </c>
      <c r="BB32" s="250"/>
      <c r="BC32" s="331">
        <f>'Provincial spending Projection '!AS42/100*'Type of service'!G34*'Private spending by service'!$D$11/100</f>
        <v>9.334008489386017E-2</v>
      </c>
      <c r="BD32" s="331">
        <f>'Provincial spending Projection '!AS42/100*'Type of service'!K34*'Private spending by service'!$D$12/100</f>
        <v>9.633587764542785E-2</v>
      </c>
      <c r="BE32" s="331">
        <f>'Provincial spending Projection '!AS42/100*'Type of service'!O34*'Private spending by service'!$D$13/100</f>
        <v>0.32309888931410796</v>
      </c>
      <c r="BF32" s="331">
        <f>'Provincial spending Projection '!AS42/100*'Type of service'!S34*'Private spending by service'!$D$14/100</f>
        <v>0.25203379556715938</v>
      </c>
      <c r="BG32" s="331">
        <f>'Provincial spending Projection '!AS42/100*'Type of service'!AA34*'Private spending by service'!$D$15/100</f>
        <v>7.1509566968417492E-3</v>
      </c>
      <c r="BH32" s="331">
        <f>'Provincial spending Projection '!AS42/100*'Type of service'!AE34*'Private spending by service'!$D$16/100</f>
        <v>0.13722968206961475</v>
      </c>
      <c r="BI32" s="250"/>
      <c r="BJ32" s="331">
        <f>'Provincial spending Projection '!AX42/100*'Type of service'!G34*'Private spending by service'!$D$11/100</f>
        <v>0.40323281230770291</v>
      </c>
      <c r="BK32" s="331">
        <f>'Provincial spending Projection '!AX42/100*'Type of service'!K34*'Private spending by service'!$D$12/100</f>
        <v>0.41617475400059223</v>
      </c>
      <c r="BL32" s="331">
        <f>'Provincial spending Projection '!AX42/100*'Type of service'!O34*'Private spending by service'!$D$13/100</f>
        <v>1.3957998210497979</v>
      </c>
      <c r="BM32" s="331">
        <f>'Provincial spending Projection '!AX42/100*'Type of service'!S34*'Private spending by service'!$D$14/100</f>
        <v>1.0887958404869136</v>
      </c>
      <c r="BN32" s="331">
        <f>'Provincial spending Projection '!AX42/100*'Type of service'!AA34*'Private spending by service'!$D$15/100</f>
        <v>3.0892412223933761E-2</v>
      </c>
      <c r="BO32" s="331">
        <f>'Provincial spending Projection '!AX42/100*'Type of service'!AE34*'Private spending by service'!$D$16/100</f>
        <v>0.59283758629474559</v>
      </c>
      <c r="BP32" s="250"/>
      <c r="BQ32" s="331">
        <f>'Provincial spending Projection '!BC42/100*'Type of service'!G34*'Private spending by service'!$D$11/100</f>
        <v>0.3370615866453352</v>
      </c>
      <c r="BR32" s="331">
        <f>'Provincial spending Projection '!BC42/100*'Type of service'!K34*'Private spending by service'!$D$12/100</f>
        <v>0.34787973256037519</v>
      </c>
      <c r="BS32" s="331">
        <f>'Provincial spending Projection '!BC42/100*'Type of service'!O34*'Private spending by service'!$D$13/100</f>
        <v>1.1667465740940459</v>
      </c>
      <c r="BT32" s="331">
        <f>'Provincial spending Projection '!BC42/100*'Type of service'!S34*'Private spending by service'!$D$14/100</f>
        <v>0.91012249580352345</v>
      </c>
      <c r="BU32" s="331">
        <f>'Provincial spending Projection '!BC42/100*'Type of service'!AA34*'Private spending by service'!$D$15/100</f>
        <v>2.5822912128378762E-2</v>
      </c>
      <c r="BV32" s="331">
        <f>'Provincial spending Projection '!BC42/100*'Type of service'!AE34*'Private spending by service'!$D$16/100</f>
        <v>0.49555187812199919</v>
      </c>
      <c r="BW32" s="250"/>
      <c r="BX32" s="331">
        <f>'Provincial spending Projection '!BH42/100*'Type of service'!G34*'Private spending by service'!$D$11</f>
        <v>1.9787860488753841</v>
      </c>
      <c r="BY32" s="331">
        <f>'Provincial spending Projection '!BH42/100*'Type of service'!K34*'Private spending by service'!$D$12/100</f>
        <v>2.0422960929134312E-2</v>
      </c>
      <c r="BZ32" s="331">
        <f>'Provincial spending Projection '!BH42/100*'Type of service'!O34*'Private spending by service'!$D$13/100</f>
        <v>6.8496142392510742E-2</v>
      </c>
      <c r="CA32" s="331">
        <f>'Provincial spending Projection '!BH42/100*'Type of service'!S34*'Private spending by service'!$D$14/100</f>
        <v>5.3430523347018186E-2</v>
      </c>
      <c r="CB32" s="331">
        <f>'Provincial spending Projection '!BH42/100*'Type of service'!AA34*'Private spending by service'!$D$15/100</f>
        <v>1.5159846237458524E-3</v>
      </c>
      <c r="CC32" s="331">
        <f>'Provincial spending Projection '!BH42/100*'Type of service'!AE34*'Private spending by service'!$D$16/100</f>
        <v>2.909234341063046E-2</v>
      </c>
      <c r="CE32" s="333">
        <f t="shared" si="0"/>
        <v>28.138447205591948</v>
      </c>
    </row>
    <row r="33" spans="1:83" ht="18.75">
      <c r="A33" s="348">
        <f t="shared" si="2"/>
        <v>8</v>
      </c>
      <c r="B33" s="8">
        <f t="shared" si="3"/>
        <v>2023</v>
      </c>
      <c r="C33" s="328">
        <f>'Provincial spending Projection '!C43</f>
        <v>8825.1161173567198</v>
      </c>
      <c r="D33" s="297">
        <f t="shared" si="1"/>
        <v>4.8644096373333516</v>
      </c>
      <c r="E33" s="329"/>
      <c r="F33" s="341">
        <f>'Provincial spending Projection '!J43/100*'Type of service'!G35*'Private spending by service'!$D$11/100</f>
        <v>4.0918781457189815E-2</v>
      </c>
      <c r="G33" s="341">
        <f>'Provincial spending Projection '!J43/100*'Type of service'!K35*'Private spending by service'!$D$12/100</f>
        <v>4.2141538466428569E-2</v>
      </c>
      <c r="H33" s="341">
        <f>'Provincial spending Projection '!J43/100*'Type of service'!O35*'Private spending by service'!$D$13/100</f>
        <v>0.14225207458104722</v>
      </c>
      <c r="I33" s="341">
        <f>'Provincial spending Projection '!J43/100*'Type of service'!S35*'Private spending by service'!$D$14/100</f>
        <v>0.11048526677630413</v>
      </c>
      <c r="J33" s="341">
        <f>'Provincial spending Projection '!J43/100*'Type of service'!AA35*'Private spending by service'!$D$15/100</f>
        <v>3.1498931048222854E-3</v>
      </c>
      <c r="K33" s="341">
        <f>'Provincial spending Projection '!J43/100*'Type of service'!AE35*'Private spending by service'!$D$16/100</f>
        <v>6.0199737903779714E-2</v>
      </c>
      <c r="M33" s="331">
        <f>'Provincial spending Projection '!O43/100*'Type of service'!G35*'Private spending by service'!$D$11/100</f>
        <v>1.1865721045723476E-2</v>
      </c>
      <c r="N33" s="331">
        <f>'Provincial spending Projection '!O43/100*'Type of service'!K35*'Private spending by service'!$D$12/100</f>
        <v>1.2220298896325152E-2</v>
      </c>
      <c r="O33" s="331">
        <f>'Provincial spending Projection '!O43/100*'Type of service'!O35*'Private spending by service'!$D$13/100</f>
        <v>4.1250579197234946E-2</v>
      </c>
      <c r="P33" s="331">
        <f>'Provincial spending Projection '!O43/100*'Type of service'!S35*'Private spending by service'!$D$14/100</f>
        <v>3.2038768226799477E-2</v>
      </c>
      <c r="Q33" s="331">
        <f>'Provincial spending Projection '!O43/100*'Type of service'!AA35*'Private spending by service'!$D$15/100</f>
        <v>9.1341314610681736E-4</v>
      </c>
      <c r="R33" s="331">
        <f>'Provincial spending Projection '!O43/100*'Type of service'!AE35*'Private spending by service'!$D$16/100</f>
        <v>1.7456856522945274E-2</v>
      </c>
      <c r="T33" s="331">
        <f>'Provincial spending Projection '!T43/100*'Type of service'!G35*'Private spending by service'!$D$11/100</f>
        <v>7.1755997779887365E-2</v>
      </c>
      <c r="U33" s="331">
        <f>'Provincial spending Projection '!T43/100*'Type of service'!K35*'Private spending by service'!$D$12/100</f>
        <v>7.3900249053158368E-2</v>
      </c>
      <c r="V33" s="331">
        <f>'Provincial spending Projection '!T43/100*'Type of service'!O35*'Private spending by service'!$D$13/100</f>
        <v>0.24945609777019528</v>
      </c>
      <c r="W33" s="331">
        <f>'Provincial spending Projection '!T43/100*'Type of service'!S35*'Private spending by service'!$D$14/100</f>
        <v>0.19374918497524618</v>
      </c>
      <c r="X33" s="331">
        <f>'Provincial spending Projection '!T43/100*'Type of service'!AA35*'Private spending by service'!$D$15/100</f>
        <v>5.5237158729416636E-3</v>
      </c>
      <c r="Y33" s="331">
        <f>'Provincial spending Projection '!T43/100*'Type of service'!AE35*'Private spending by service'!$D$16/100</f>
        <v>0.10556747062208538</v>
      </c>
      <c r="Z33" s="250"/>
      <c r="AA33" s="331">
        <f>'Provincial spending Projection '!Y43/100*'Type of service'!G35*'Private spending by service'!$D$11/100</f>
        <v>5.5511742838329339E-2</v>
      </c>
      <c r="AB33" s="331">
        <f>'Provincial spending Projection '!Y43/100*'Type of service'!K35*'Private spending by service'!$D$12/100</f>
        <v>5.7170574558957209E-2</v>
      </c>
      <c r="AC33" s="331">
        <f>'Provincial spending Projection '!Y43/100*'Type of service'!O35*'Private spending by service'!$D$13/100</f>
        <v>0.19298376689500416</v>
      </c>
      <c r="AD33" s="331">
        <f>'Provincial spending Projection '!Y43/100*'Type of service'!S35*'Private spending by service'!$D$14/100</f>
        <v>0.1498878876226345</v>
      </c>
      <c r="AE33" s="331">
        <f>'Provincial spending Projection '!Y43/100*'Type of service'!AA35*'Private spending by service'!$D$15/100</f>
        <v>4.2732468997411363E-3</v>
      </c>
      <c r="AF33" s="331">
        <f>'Provincial spending Projection '!Y43/100*'Type of service'!AE35*'Private spending by service'!$D$16/100</f>
        <v>8.1668912182678466E-2</v>
      </c>
      <c r="AG33" s="250"/>
      <c r="AH33" s="331">
        <f>'Provincial spending Projection '!AD43/100*'Type of service'!G35*'Private spending by service'!$D$11/100</f>
        <v>0.55900368187764438</v>
      </c>
      <c r="AI33" s="331">
        <f>'Provincial spending Projection '!AD43/100*'Type of service'!K35*'Private spending by service'!$D$12/100</f>
        <v>0.57570813019855238</v>
      </c>
      <c r="AJ33" s="331">
        <f>'Provincial spending Projection '!AD43/100*'Type of service'!O35*'Private spending by service'!$D$13/100</f>
        <v>1.9433480327055619</v>
      </c>
      <c r="AK33" s="331">
        <f>'Provincial spending Projection '!AD43/100*'Type of service'!S35*'Private spending by service'!$D$14/100</f>
        <v>1.5093721934462854</v>
      </c>
      <c r="AL33" s="331">
        <f>'Provincial spending Projection '!AD43/100*'Type of service'!AA35*'Private spending by service'!$D$15/100</f>
        <v>4.3031629496563924E-2</v>
      </c>
      <c r="AM33" s="331">
        <f>'Provincial spending Projection '!AD43/100*'Type of service'!AE35*'Private spending by service'!$D$16/100</f>
        <v>0.82240658049627935</v>
      </c>
      <c r="AN33" s="250"/>
      <c r="AO33" s="331">
        <f>'Provincial spending Projection '!AI43/100*'Type of service'!G35*'Private spending by service'!$D$11/100</f>
        <v>0.97586754403090159</v>
      </c>
      <c r="AP33" s="331">
        <f>'Provincial spending Projection '!AI43/100*'Type of service'!K35*'Private spending by service'!$D$12/100</f>
        <v>1.005028942221627</v>
      </c>
      <c r="AQ33" s="331">
        <f>'Provincial spending Projection '!AI43/100*'Type of service'!O35*'Private spending by service'!$D$13/100</f>
        <v>3.3925541697751447</v>
      </c>
      <c r="AR33" s="331">
        <f>'Provincial spending Projection '!AI43/100*'Type of service'!S35*'Private spending by service'!$D$14/100</f>
        <v>2.6349510445073645</v>
      </c>
      <c r="AS33" s="331">
        <f>'Provincial spending Projection '!AI43/100*'Type of service'!AA35*'Private spending by service'!$D$15/100</f>
        <v>7.5121456179694845E-2</v>
      </c>
      <c r="AT33" s="331">
        <f>'Provincial spending Projection '!AI43/100*'Type of service'!AE35*'Private spending by service'!$D$16/100</f>
        <v>1.4356969657302217</v>
      </c>
      <c r="AU33" s="250"/>
      <c r="AV33" s="331">
        <f>'Provincial spending Projection '!AN43/100*'Type of service'!G35*'Private spending by service'!$D$11/100</f>
        <v>0.11199758401426482</v>
      </c>
      <c r="AW33" s="331">
        <f>'Provincial spending Projection '!AN43/100*'Type of service'!K35*'Private spending by service'!$D$12/100</f>
        <v>0.11534435598533449</v>
      </c>
      <c r="AX33" s="331">
        <f>'Provincial spending Projection '!AN43/100*'Type of service'!O35*'Private spending by service'!$D$13/100</f>
        <v>0.38935393740311192</v>
      </c>
      <c r="AY33" s="331">
        <f>'Provincial spending Projection '!AN43/100*'Type of service'!S35*'Private spending by service'!$D$14/100</f>
        <v>0.30240594923540526</v>
      </c>
      <c r="AZ33" s="331">
        <f>'Provincial spending Projection '!AN43/100*'Type of service'!AA35*'Private spending by service'!$D$15/100</f>
        <v>8.6214790636513564E-3</v>
      </c>
      <c r="BA33" s="331">
        <f>'Provincial spending Projection '!AN43/100*'Type of service'!AE35*'Private spending by service'!$D$16/100</f>
        <v>0.16477091847344391</v>
      </c>
      <c r="BB33" s="250"/>
      <c r="BC33" s="331">
        <f>'Provincial spending Projection '!AS43/100*'Type of service'!G35*'Private spending by service'!$D$11/100</f>
        <v>9.3128453665106428E-2</v>
      </c>
      <c r="BD33" s="331">
        <f>'Provincial spending Projection '!AS43/100*'Type of service'!K35*'Private spending by service'!$D$12/100</f>
        <v>9.5911368146509357E-2</v>
      </c>
      <c r="BE33" s="331">
        <f>'Provincial spending Projection '!AS43/100*'Type of service'!O35*'Private spending by service'!$D$13/100</f>
        <v>0.32375635990642565</v>
      </c>
      <c r="BF33" s="331">
        <f>'Provincial spending Projection '!AS43/100*'Type of service'!S35*'Private spending by service'!$D$14/100</f>
        <v>0.25145719596803962</v>
      </c>
      <c r="BG33" s="331">
        <f>'Provincial spending Projection '!AS43/100*'Type of service'!AA35*'Private spending by service'!$D$15/100</f>
        <v>7.1689494069950375E-3</v>
      </c>
      <c r="BH33" s="331">
        <f>'Provincial spending Projection '!AS43/100*'Type of service'!AE35*'Private spending by service'!$D$16/100</f>
        <v>0.13701064162649007</v>
      </c>
      <c r="BI33" s="250"/>
      <c r="BJ33" s="331">
        <f>'Provincial spending Projection '!AX43/100*'Type of service'!G35*'Private spending by service'!$D$11/100</f>
        <v>0.40671456878690337</v>
      </c>
      <c r="BK33" s="331">
        <f>'Provincial spending Projection '!AX43/100*'Type of service'!K35*'Private spending by service'!$D$12/100</f>
        <v>0.41886823202010598</v>
      </c>
      <c r="BL33" s="331">
        <f>'Provincial spending Projection '!AX43/100*'Type of service'!O35*'Private spending by service'!$D$13/100</f>
        <v>1.4139226319044547</v>
      </c>
      <c r="BM33" s="331">
        <f>'Provincial spending Projection '!AX43/100*'Type of service'!S35*'Private spending by service'!$D$14/100</f>
        <v>1.0981746287152654</v>
      </c>
      <c r="BN33" s="331">
        <f>'Provincial spending Projection '!AX43/100*'Type of service'!AA35*'Private spending by service'!$D$15/100</f>
        <v>3.1308542684560646E-2</v>
      </c>
      <c r="BO33" s="331">
        <f>'Provincial spending Projection '!AX43/100*'Type of service'!AE35*'Private spending by service'!$D$16/100</f>
        <v>0.59835873822968599</v>
      </c>
      <c r="BP33" s="250"/>
      <c r="BQ33" s="331">
        <f>'Provincial spending Projection '!BC43/100*'Type of service'!G35*'Private spending by service'!$D$11/100</f>
        <v>0.33669476342985549</v>
      </c>
      <c r="BR33" s="331">
        <f>'Provincial spending Projection '!BC43/100*'Type of service'!K35*'Private spending by service'!$D$12/100</f>
        <v>0.3467560572244559</v>
      </c>
      <c r="BS33" s="331">
        <f>'Provincial spending Projection '!BC43/100*'Type of service'!O35*'Private spending by service'!$D$13/100</f>
        <v>1.1705023192975887</v>
      </c>
      <c r="BT33" s="331">
        <f>'Provincial spending Projection '!BC43/100*'Type of service'!S35*'Private spending by service'!$D$14/100</f>
        <v>0.9091133566294366</v>
      </c>
      <c r="BU33" s="331">
        <f>'Provincial spending Projection '!BC43/100*'Type of service'!AA35*'Private spending by service'!$D$15/100</f>
        <v>2.5918477432350887E-2</v>
      </c>
      <c r="BV33" s="331">
        <f>'Provincial spending Projection '!BC43/100*'Type of service'!AE35*'Private spending by service'!$D$16/100</f>
        <v>0.49534555502974215</v>
      </c>
      <c r="BW33" s="250"/>
      <c r="BX33" s="331">
        <f>'Provincial spending Projection '!BH43/100*'Type of service'!G35*'Private spending by service'!$D$11</f>
        <v>1.97875949392738</v>
      </c>
      <c r="BY33" s="331">
        <f>'Provincial spending Projection '!BH43/100*'Type of service'!K35*'Private spending by service'!$D$12/100</f>
        <v>2.0378898481225264E-2</v>
      </c>
      <c r="BZ33" s="331">
        <f>'Provincial spending Projection '!BH43/100*'Type of service'!O35*'Private spending by service'!$D$13/100</f>
        <v>6.8790573199890279E-2</v>
      </c>
      <c r="CA33" s="331">
        <f>'Provincial spending Projection '!BH43/100*'Type of service'!S35*'Private spending by service'!$D$14/100</f>
        <v>5.3428709943730952E-2</v>
      </c>
      <c r="CB33" s="331">
        <f>'Provincial spending Projection '!BH43/100*'Type of service'!AA35*'Private spending by service'!$D$15/100</f>
        <v>1.5232322821109603E-3</v>
      </c>
      <c r="CC33" s="331">
        <f>'Provincial spending Projection '!BH43/100*'Type of service'!AE35*'Private spending by service'!$D$16/100</f>
        <v>2.9111522549534134E-2</v>
      </c>
      <c r="CE33" s="333">
        <f t="shared" si="0"/>
        <v>28.133029641724473</v>
      </c>
    </row>
    <row r="34" spans="1:83" ht="18.75">
      <c r="A34" s="348">
        <f t="shared" si="2"/>
        <v>9</v>
      </c>
      <c r="B34" s="8">
        <f t="shared" si="3"/>
        <v>2024</v>
      </c>
      <c r="C34" s="328">
        <f>'Provincial spending Projection '!C44</f>
        <v>9273.4772048313498</v>
      </c>
      <c r="D34" s="297">
        <f t="shared" si="1"/>
        <v>5.0805120466666702</v>
      </c>
      <c r="E34" s="329"/>
      <c r="F34" s="341">
        <f>'Provincial spending Projection '!J44/100*'Type of service'!G36*'Private spending by service'!$D$11/100</f>
        <v>4.0303538361698241E-2</v>
      </c>
      <c r="G34" s="341">
        <f>'Provincial spending Projection '!J44/100*'Type of service'!K36*'Private spending by service'!$D$12/100</f>
        <v>4.1418427905898912E-2</v>
      </c>
      <c r="H34" s="341">
        <f>'Provincial spending Projection '!J44/100*'Type of service'!O36*'Private spending by service'!$D$13/100</f>
        <v>0.14071676685946158</v>
      </c>
      <c r="I34" s="341">
        <f>'Provincial spending Projection '!J44/100*'Type of service'!S36*'Private spending by service'!$D$14/100</f>
        <v>0.10882180143755503</v>
      </c>
      <c r="J34" s="341">
        <f>'Provincial spending Projection '!J44/100*'Type of service'!AA36*'Private spending by service'!$D$15/100</f>
        <v>3.1173845248200611E-3</v>
      </c>
      <c r="K34" s="341">
        <f>'Provincial spending Projection '!J44/100*'Type of service'!AE36*'Private spending by service'!$D$16/100</f>
        <v>5.9334582642622438E-2</v>
      </c>
      <c r="M34" s="331">
        <f>'Provincial spending Projection '!O44/100*'Type of service'!G36*'Private spending by service'!$D$11/100</f>
        <v>1.1852178832513903E-2</v>
      </c>
      <c r="N34" s="331">
        <f>'Provincial spending Projection '!O44/100*'Type of service'!K36*'Private spending by service'!$D$12/100</f>
        <v>1.2180037645747131E-2</v>
      </c>
      <c r="O34" s="331">
        <f>'Provincial spending Projection '!O44/100*'Type of service'!O36*'Private spending by service'!$D$13/100</f>
        <v>4.1380989197128876E-2</v>
      </c>
      <c r="P34" s="331">
        <f>'Provincial spending Projection '!O44/100*'Type of service'!S36*'Private spending by service'!$D$14/100</f>
        <v>3.2001543882805489E-2</v>
      </c>
      <c r="Q34" s="331">
        <f>'Provincial spending Projection '!O44/100*'Type of service'!AA36*'Private spending by service'!$D$15/100</f>
        <v>9.167383405967014E-4</v>
      </c>
      <c r="R34" s="331">
        <f>'Provincial spending Projection '!O44/100*'Type of service'!AE36*'Private spending by service'!$D$16/100</f>
        <v>1.7448693415495552E-2</v>
      </c>
      <c r="T34" s="331">
        <f>'Provincial spending Projection '!T44/100*'Type of service'!G36*'Private spending by service'!$D$11/100</f>
        <v>7.1057874538014112E-2</v>
      </c>
      <c r="U34" s="331">
        <f>'Provincial spending Projection '!T44/100*'Type of service'!K36*'Private spending by service'!$D$12/100</f>
        <v>7.3023500499799193E-2</v>
      </c>
      <c r="V34" s="331">
        <f>'Provincial spending Projection '!T44/100*'Type of service'!O36*'Private spending by service'!$D$13/100</f>
        <v>0.24809321392974792</v>
      </c>
      <c r="W34" s="331">
        <f>'Provincial spending Projection '!T44/100*'Type of service'!S36*'Private spending by service'!$D$14/100</f>
        <v>0.19186022438414624</v>
      </c>
      <c r="X34" s="331">
        <f>'Provincial spending Projection '!T44/100*'Type of service'!AA36*'Private spending by service'!$D$15/100</f>
        <v>5.4961605718946826E-3</v>
      </c>
      <c r="Y34" s="331">
        <f>'Provincial spending Projection '!T44/100*'Type of service'!AE36*'Private spending by service'!$D$16/100</f>
        <v>0.10461089771690311</v>
      </c>
      <c r="Z34" s="250"/>
      <c r="AA34" s="331">
        <f>'Provincial spending Projection '!Y44/100*'Type of service'!G36*'Private spending by service'!$D$11/100</f>
        <v>5.497765123032515E-2</v>
      </c>
      <c r="AB34" s="331">
        <f>'Provincial spending Projection '!Y44/100*'Type of service'!K36*'Private spending by service'!$D$12/100</f>
        <v>5.6498460841911263E-2</v>
      </c>
      <c r="AC34" s="331">
        <f>'Provincial spending Projection '!Y44/100*'Type of service'!O36*'Private spending by service'!$D$13/100</f>
        <v>0.19195032607882612</v>
      </c>
      <c r="AD34" s="331">
        <f>'Provincial spending Projection '!Y44/100*'Type of service'!S36*'Private spending by service'!$D$14/100</f>
        <v>0.14844272460641356</v>
      </c>
      <c r="AE34" s="331">
        <f>'Provincial spending Projection '!Y44/100*'Type of service'!AA36*'Private spending by service'!$D$15/100</f>
        <v>4.2523928697844639E-3</v>
      </c>
      <c r="AF34" s="331">
        <f>'Provincial spending Projection '!Y44/100*'Type of service'!AE36*'Private spending by service'!$D$16/100</f>
        <v>8.0937707283861154E-2</v>
      </c>
      <c r="AG34" s="250"/>
      <c r="AH34" s="331">
        <f>'Provincial spending Projection '!AD44/100*'Type of service'!G36*'Private spending by service'!$D$11/100</f>
        <v>0.55640101428882782</v>
      </c>
      <c r="AI34" s="331">
        <f>'Provincial spending Projection '!AD44/100*'Type of service'!K36*'Private spending by service'!$D$12/100</f>
        <v>0.57179235952621699</v>
      </c>
      <c r="AJ34" s="331">
        <f>'Provincial spending Projection '!AD44/100*'Type of service'!O36*'Private spending by service'!$D$13/100</f>
        <v>1.9426322102392666</v>
      </c>
      <c r="AK34" s="331">
        <f>'Provincial spending Projection '!AD44/100*'Type of service'!S36*'Private spending by service'!$D$14/100</f>
        <v>1.5023137708954681</v>
      </c>
      <c r="AL34" s="331">
        <f>'Provincial spending Projection '!AD44/100*'Type of service'!AA36*'Private spending by service'!$D$15/100</f>
        <v>4.3036318448569387E-2</v>
      </c>
      <c r="AM34" s="331">
        <f>'Provincial spending Projection '!AD44/100*'Type of service'!AE36*'Private spending by service'!$D$16/100</f>
        <v>0.81912961756562563</v>
      </c>
      <c r="AN34" s="250"/>
      <c r="AO34" s="331">
        <f>'Provincial spending Projection '!AI44/100*'Type of service'!G36*'Private spending by service'!$D$11/100</f>
        <v>0.97331902034499573</v>
      </c>
      <c r="AP34" s="331">
        <f>'Provincial spending Projection '!AI44/100*'Type of service'!K36*'Private spending by service'!$D$12/100</f>
        <v>1.000243286626924</v>
      </c>
      <c r="AQ34" s="331">
        <f>'Provincial spending Projection '!AI44/100*'Type of service'!O36*'Private spending by service'!$D$13/100</f>
        <v>3.3982700088666662</v>
      </c>
      <c r="AR34" s="331">
        <f>'Provincial spending Projection '!AI44/100*'Type of service'!S36*'Private spending by service'!$D$14/100</f>
        <v>2.6280156401363599</v>
      </c>
      <c r="AS34" s="331">
        <f>'Provincial spending Projection '!AI44/100*'Type of service'!AA36*'Private spending by service'!$D$15/100</f>
        <v>7.5283952106299928E-2</v>
      </c>
      <c r="AT34" s="331">
        <f>'Provincial spending Projection '!AI44/100*'Type of service'!AE36*'Private spending by service'!$D$16/100</f>
        <v>1.4329133420498774</v>
      </c>
      <c r="AU34" s="250"/>
      <c r="AV34" s="331">
        <f>'Provincial spending Projection '!AN44/100*'Type of service'!G36*'Private spending by service'!$D$11/100</f>
        <v>0.11199418096266262</v>
      </c>
      <c r="AW34" s="331">
        <f>'Provincial spending Projection '!AN44/100*'Type of service'!K36*'Private spending by service'!$D$12/100</f>
        <v>0.11509220030394329</v>
      </c>
      <c r="AX34" s="331">
        <f>'Provincial spending Projection '!AN44/100*'Type of service'!O36*'Private spending by service'!$D$13/100</f>
        <v>0.39101924279472366</v>
      </c>
      <c r="AY34" s="331">
        <f>'Provincial spending Projection '!AN44/100*'Type of service'!S36*'Private spending by service'!$D$14/100</f>
        <v>0.3023905348832242</v>
      </c>
      <c r="AZ34" s="331">
        <f>'Provincial spending Projection '!AN44/100*'Type of service'!AA36*'Private spending by service'!$D$15/100</f>
        <v>8.6624882279489994E-3</v>
      </c>
      <c r="BA34" s="331">
        <f>'Provincial spending Projection '!AN44/100*'Type of service'!AE36*'Private spending by service'!$D$16/100</f>
        <v>0.1648770370032076</v>
      </c>
      <c r="BB34" s="250"/>
      <c r="BC34" s="331">
        <f>'Provincial spending Projection '!AS44/100*'Type of service'!G36*'Private spending by service'!$D$11/100</f>
        <v>9.2862389584236274E-2</v>
      </c>
      <c r="BD34" s="331">
        <f>'Provincial spending Projection '!AS44/100*'Type of service'!K36*'Private spending by service'!$D$12/100</f>
        <v>9.5431179110054748E-2</v>
      </c>
      <c r="BE34" s="331">
        <f>'Provincial spending Projection '!AS44/100*'Type of service'!O36*'Private spending by service'!$D$13/100</f>
        <v>0.32422203499521374</v>
      </c>
      <c r="BF34" s="331">
        <f>'Provincial spending Projection '!AS44/100*'Type of service'!S36*'Private spending by service'!$D$14/100</f>
        <v>0.25073363111850688</v>
      </c>
      <c r="BG34" s="331">
        <f>'Provincial spending Projection '!AS44/100*'Type of service'!AA36*'Private spending by service'!$D$15/100</f>
        <v>7.1826888654227782E-3</v>
      </c>
      <c r="BH34" s="331">
        <f>'Provincial spending Projection '!AS44/100*'Type of service'!AE36*'Private spending by service'!$D$16/100</f>
        <v>0.1367113497512058</v>
      </c>
      <c r="BI34" s="250"/>
      <c r="BJ34" s="331">
        <f>'Provincial spending Projection '!AX44/100*'Type of service'!G36*'Private spending by service'!$D$11/100</f>
        <v>0.40985293324083427</v>
      </c>
      <c r="BK34" s="331">
        <f>'Provincial spending Projection '!AX44/100*'Type of service'!K36*'Private spending by service'!$D$12/100</f>
        <v>0.42119041795072332</v>
      </c>
      <c r="BL34" s="331">
        <f>'Provincial spending Projection '!AX44/100*'Type of service'!O36*'Private spending by service'!$D$13/100</f>
        <v>1.4309706293263234</v>
      </c>
      <c r="BM34" s="331">
        <f>'Provincial spending Projection '!AX44/100*'Type of service'!S36*'Private spending by service'!$D$14/100</f>
        <v>1.106625778597129</v>
      </c>
      <c r="BN34" s="331">
        <f>'Provincial spending Projection '!AX44/100*'Type of service'!AA36*'Private spending by service'!$D$15/100</f>
        <v>3.1701166782698589E-2</v>
      </c>
      <c r="BO34" s="331">
        <f>'Provincial spending Projection '!AX44/100*'Type of service'!AE36*'Private spending by service'!$D$16/100</f>
        <v>0.60338257451385746</v>
      </c>
      <c r="BP34" s="250"/>
      <c r="BQ34" s="331">
        <f>'Provincial spending Projection '!BC44/100*'Type of service'!G36*'Private spending by service'!$D$11/100</f>
        <v>0.33648732567089745</v>
      </c>
      <c r="BR34" s="331">
        <f>'Provincial spending Projection '!BC44/100*'Type of service'!K36*'Private spending by service'!$D$12/100</f>
        <v>0.34579534715972637</v>
      </c>
      <c r="BS34" s="331">
        <f>'Provincial spending Projection '!BC44/100*'Type of service'!O36*'Private spending by service'!$D$13/100</f>
        <v>1.174820139429571</v>
      </c>
      <c r="BT34" s="331">
        <f>'Provincial spending Projection '!BC44/100*'Type of service'!S36*'Private spending by service'!$D$14/100</f>
        <v>0.90853454631692554</v>
      </c>
      <c r="BU34" s="331">
        <f>'Provincial spending Projection '!BC44/100*'Type of service'!AA36*'Private spending by service'!$D$15/100</f>
        <v>2.6026508452702136E-2</v>
      </c>
      <c r="BV34" s="331">
        <f>'Provincial spending Projection '!BC44/100*'Type of service'!AE36*'Private spending by service'!$D$16/100</f>
        <v>0.49537424863392593</v>
      </c>
      <c r="BW34" s="250"/>
      <c r="BX34" s="331">
        <f>'Provincial spending Projection '!BH44/100*'Type of service'!G36*'Private spending by service'!$D$11</f>
        <v>1.9724412203115382</v>
      </c>
      <c r="BY34" s="331">
        <f>'Provincial spending Projection '!BH44/100*'Type of service'!K36*'Private spending by service'!$D$12/100</f>
        <v>2.0270035287952411E-2</v>
      </c>
      <c r="BZ34" s="331">
        <f>'Provincial spending Projection '!BH44/100*'Type of service'!O36*'Private spending by service'!$D$13/100</f>
        <v>6.8866298748186491E-2</v>
      </c>
      <c r="CA34" s="331">
        <f>'Provincial spending Projection '!BH44/100*'Type of service'!S36*'Private spending by service'!$D$14/100</f>
        <v>5.3257013043791386E-2</v>
      </c>
      <c r="CB34" s="331">
        <f>'Provincial spending Projection '!BH44/100*'Type of service'!AA36*'Private spending by service'!$D$15/100</f>
        <v>1.5256371986832411E-3</v>
      </c>
      <c r="CC34" s="331">
        <f>'Provincial spending Projection '!BH44/100*'Type of service'!AE36*'Private spending by service'!$D$16/100</f>
        <v>2.9038139416937944E-2</v>
      </c>
      <c r="CE34" s="333">
        <f t="shared" si="0"/>
        <v>28.12138327637582</v>
      </c>
    </row>
    <row r="35" spans="1:83" ht="18.75">
      <c r="A35" s="348">
        <f t="shared" si="2"/>
        <v>10</v>
      </c>
      <c r="B35" s="67">
        <f t="shared" si="3"/>
        <v>2025</v>
      </c>
      <c r="C35" s="328">
        <f>'Provincial spending Projection '!C45</f>
        <v>9764.6575390363123</v>
      </c>
      <c r="D35" s="297">
        <f t="shared" si="1"/>
        <v>5.2966144560000057</v>
      </c>
      <c r="E35" s="329"/>
      <c r="F35" s="341">
        <f>'Provincial spending Projection '!J45/100*'Type of service'!G37*'Private spending by service'!$D$11/100</f>
        <v>3.9667172801945053E-2</v>
      </c>
      <c r="G35" s="341">
        <f>'Provincial spending Projection '!J45/100*'Type of service'!K37*'Private spending by service'!$D$12/100</f>
        <v>4.0676098718864094E-2</v>
      </c>
      <c r="H35" s="341">
        <f>'Provincial spending Projection '!J45/100*'Type of service'!O37*'Private spending by service'!$D$13/100</f>
        <v>0.13909092932705211</v>
      </c>
      <c r="I35" s="341">
        <f>'Provincial spending Projection '!J45/100*'Type of service'!S37*'Private spending by service'!$D$14/100</f>
        <v>0.10710136656525165</v>
      </c>
      <c r="J35" s="341">
        <f>'Provincial spending Projection '!J45/100*'Type of service'!AA37*'Private spending by service'!$D$15/100</f>
        <v>3.0828291905859468E-3</v>
      </c>
      <c r="K35" s="341">
        <f>'Provincial spending Projection '!J45/100*'Type of service'!AE37*'Private spending by service'!$D$16/100</f>
        <v>5.8437219062575568E-2</v>
      </c>
      <c r="M35" s="331">
        <f>'Provincial spending Projection '!O45/100*'Type of service'!G37*'Private spending by service'!$D$11/100</f>
        <v>1.1831129263024133E-2</v>
      </c>
      <c r="N35" s="331">
        <f>'Provincial spending Projection '!O45/100*'Type of service'!K37*'Private spending by service'!$D$12/100</f>
        <v>1.213205146384453E-2</v>
      </c>
      <c r="O35" s="331">
        <f>'Provincial spending Projection '!O45/100*'Type of service'!O37*'Private spending by service'!$D$13/100</f>
        <v>4.14852546310489E-2</v>
      </c>
      <c r="P35" s="331">
        <f>'Provincial spending Projection '!O45/100*'Type of service'!S37*'Private spending by service'!$D$14/100</f>
        <v>3.1944049010165163E-2</v>
      </c>
      <c r="Q35" s="331">
        <f>'Provincial spending Projection '!O45/100*'Type of service'!AA37*'Private spending by service'!$D$15/100</f>
        <v>9.1948450250676703E-4</v>
      </c>
      <c r="R35" s="331">
        <f>'Provincial spending Projection '!O45/100*'Type of service'!AE37*'Private spending by service'!$D$16/100</f>
        <v>1.7429482457773957E-2</v>
      </c>
      <c r="T35" s="331">
        <f>'Provincial spending Projection '!T45/100*'Type of service'!G37*'Private spending by service'!$D$11/100</f>
        <v>7.0315799439304966E-2</v>
      </c>
      <c r="U35" s="331">
        <f>'Provincial spending Projection '!T45/100*'Type of service'!K37*'Private spending by service'!$D$12/100</f>
        <v>7.2104266512000345E-2</v>
      </c>
      <c r="V35" s="331">
        <f>'Provincial spending Projection '!T45/100*'Type of service'!O37*'Private spending by service'!$D$13/100</f>
        <v>0.24655878399047307</v>
      </c>
      <c r="W35" s="331">
        <f>'Provincial spending Projection '!T45/100*'Type of service'!S37*'Private spending by service'!$D$14/100</f>
        <v>0.1898526584861234</v>
      </c>
      <c r="X35" s="331">
        <f>'Provincial spending Projection '!T45/100*'Type of service'!AA37*'Private spending by service'!$D$15/100</f>
        <v>5.4647604999025056E-3</v>
      </c>
      <c r="Y35" s="331">
        <f>'Provincial spending Projection '!T45/100*'Type of service'!AE37*'Private spending by service'!$D$16/100</f>
        <v>0.1035884204783384</v>
      </c>
      <c r="Z35" s="250"/>
      <c r="AA35" s="331">
        <f>'Provincial spending Projection '!Y45/100*'Type of service'!G37*'Private spending by service'!$D$11/100</f>
        <v>5.440074214282719E-2</v>
      </c>
      <c r="AB35" s="331">
        <f>'Provincial spending Projection '!Y45/100*'Type of service'!K37*'Private spending by service'!$D$12/100</f>
        <v>5.5784413192981719E-2</v>
      </c>
      <c r="AC35" s="331">
        <f>'Provincial spending Projection '!Y45/100*'Type of service'!O37*'Private spending by service'!$D$13/100</f>
        <v>0.19075344286588877</v>
      </c>
      <c r="AD35" s="331">
        <f>'Provincial spending Projection '!Y45/100*'Type of service'!S37*'Private spending by service'!$D$14/100</f>
        <v>0.14688200378563343</v>
      </c>
      <c r="AE35" s="331">
        <f>'Provincial spending Projection '!Y45/100*'Type of service'!AA37*'Private spending by service'!$D$15/100</f>
        <v>4.2278837643610259E-3</v>
      </c>
      <c r="AF35" s="331">
        <f>'Provincial spending Projection '!Y45/100*'Type of service'!AE37*'Private spending by service'!$D$16/100</f>
        <v>8.0142542591570776E-2</v>
      </c>
      <c r="AG35" s="250"/>
      <c r="AH35" s="331">
        <f>'Provincial spending Projection '!AD45/100*'Type of service'!G37*'Private spending by service'!$D$11/100</f>
        <v>0.55378355822385816</v>
      </c>
      <c r="AI35" s="331">
        <f>'Provincial spending Projection '!AD45/100*'Type of service'!K37*'Private spending by service'!$D$12/100</f>
        <v>0.56786892263955213</v>
      </c>
      <c r="AJ35" s="331">
        <f>'Provincial spending Projection '!AD45/100*'Type of service'!O37*'Private spending by service'!$D$13/100</f>
        <v>1.9418139564416144</v>
      </c>
      <c r="AK35" s="331">
        <f>'Provincial spending Projection '!AD45/100*'Type of service'!S37*'Private spending by service'!$D$14/100</f>
        <v>1.4952156072044174</v>
      </c>
      <c r="AL35" s="331">
        <f>'Provincial spending Projection '!AD45/100*'Type of service'!AA37*'Private spending by service'!$D$15/100</f>
        <v>4.3038613492397675E-2</v>
      </c>
      <c r="AM35" s="331">
        <f>'Provincial spending Projection '!AD45/100*'Type of service'!AE37*'Private spending by service'!$D$16/100</f>
        <v>0.81582751729645198</v>
      </c>
      <c r="AN35" s="250"/>
      <c r="AO35" s="331">
        <f>'Provincial spending Projection '!AI45/100*'Type of service'!G37*'Private spending by service'!$D$11/100</f>
        <v>0.97120708676968559</v>
      </c>
      <c r="AP35" s="331">
        <f>'Provincial spending Projection '!AI45/100*'Type of service'!K37*'Private spending by service'!$D$12/100</f>
        <v>0.99590952788969733</v>
      </c>
      <c r="AQ35" s="331">
        <f>'Provincial spending Projection '!AI45/100*'Type of service'!O37*'Private spending by service'!$D$13/100</f>
        <v>3.4054883856303131</v>
      </c>
      <c r="AR35" s="331">
        <f>'Provincial spending Projection '!AI45/100*'Type of service'!S37*'Private spending by service'!$D$14/100</f>
        <v>2.6222591342781514</v>
      </c>
      <c r="AS35" s="331">
        <f>'Provincial spending Projection '!AI45/100*'Type of service'!AA37*'Private spending by service'!$D$15/100</f>
        <v>7.547968120003537E-2</v>
      </c>
      <c r="AT35" s="331">
        <f>'Provincial spending Projection '!AI45/100*'Type of service'!AE37*'Private spending by service'!$D$16/100</f>
        <v>1.4307710198570804</v>
      </c>
      <c r="AU35" s="250"/>
      <c r="AV35" s="331">
        <f>'Provincial spending Projection '!AN45/100*'Type of service'!G37*'Private spending by service'!$D$11/100</f>
        <v>0.11197108646089209</v>
      </c>
      <c r="AW35" s="331">
        <f>'Provincial spending Projection '!AN45/100*'Type of service'!K37*'Private spending by service'!$D$12/100</f>
        <v>0.11481904670348436</v>
      </c>
      <c r="AX35" s="331">
        <f>'Provincial spending Projection '!AN45/100*'Type of service'!O37*'Private spending by service'!$D$13/100</f>
        <v>0.39262093498232664</v>
      </c>
      <c r="AY35" s="331">
        <f>'Provincial spending Projection '!AN45/100*'Type of service'!S37*'Private spending by service'!$D$14/100</f>
        <v>0.30232193344440866</v>
      </c>
      <c r="AZ35" s="331">
        <f>'Provincial spending Projection '!AN45/100*'Type of service'!AA37*'Private spending by service'!$D$15/100</f>
        <v>8.7021007412541145E-3</v>
      </c>
      <c r="BA35" s="331">
        <f>'Provincial spending Projection '!AN45/100*'Type of service'!AE37*'Private spending by service'!$D$16/100</f>
        <v>0.16495450635869102</v>
      </c>
      <c r="BB35" s="250"/>
      <c r="BC35" s="331">
        <f>'Provincial spending Projection '!AS45/100*'Type of service'!G37*'Private spending by service'!$D$11/100</f>
        <v>9.254230082797639E-2</v>
      </c>
      <c r="BD35" s="331">
        <f>'Provincial spending Projection '!AS45/100*'Type of service'!K37*'Private spending by service'!$D$12/100</f>
        <v>9.4896094131644501E-2</v>
      </c>
      <c r="BE35" s="331">
        <f>'Provincial spending Projection '!AS45/100*'Type of service'!O37*'Private spending by service'!$D$13/100</f>
        <v>0.32449488367861962</v>
      </c>
      <c r="BF35" s="331">
        <f>'Provincial spending Projection '!AS45/100*'Type of service'!S37*'Private spending by service'!$D$14/100</f>
        <v>0.24986421223553626</v>
      </c>
      <c r="BG35" s="331">
        <f>'Provincial spending Projection '!AS45/100*'Type of service'!AA37*'Private spending by service'!$D$15/100</f>
        <v>7.1921462056525141E-3</v>
      </c>
      <c r="BH35" s="331">
        <f>'Provincial spending Projection '!AS45/100*'Type of service'!AE37*'Private spending by service'!$D$16/100</f>
        <v>0.13633224462556232</v>
      </c>
      <c r="BI35" s="250"/>
      <c r="BJ35" s="331">
        <f>'Provincial spending Projection '!AX45/100*'Type of service'!G37*'Private spending by service'!$D$11/100</f>
        <v>0.4126244307740275</v>
      </c>
      <c r="BK35" s="331">
        <f>'Provincial spending Projection '!AX45/100*'Type of service'!K37*'Private spending by service'!$D$12/100</f>
        <v>0.42311944346980163</v>
      </c>
      <c r="BL35" s="331">
        <f>'Provincial spending Projection '!AX45/100*'Type of service'!O37*'Private spending by service'!$D$13/100</f>
        <v>1.4468466362843779</v>
      </c>
      <c r="BM35" s="331">
        <f>'Provincial spending Projection '!AX45/100*'Type of service'!S37*'Private spending by service'!$D$14/100</f>
        <v>1.1140859630898741</v>
      </c>
      <c r="BN35" s="331">
        <f>'Provincial spending Projection '!AX45/100*'Type of service'!AA37*'Private spending by service'!$D$15/100</f>
        <v>3.2068094348198878E-2</v>
      </c>
      <c r="BO35" s="331">
        <f>'Provincial spending Projection '!AX45/100*'Type of service'!AE37*'Private spending by service'!$D$16/100</f>
        <v>0.60787352736492595</v>
      </c>
      <c r="BP35" s="250"/>
      <c r="BQ35" s="331">
        <f>'Provincial spending Projection '!BC45/100*'Type of service'!G37*'Private spending by service'!$D$11/100</f>
        <v>0.33644525583944146</v>
      </c>
      <c r="BR35" s="331">
        <f>'Provincial spending Projection '!BC45/100*'Type of service'!K37*'Private spending by service'!$D$12/100</f>
        <v>0.34500266778144473</v>
      </c>
      <c r="BS35" s="331">
        <f>'Provincial spending Projection '!BC45/100*'Type of service'!O37*'Private spending by service'!$D$13/100</f>
        <v>1.1797282235372997</v>
      </c>
      <c r="BT35" s="331">
        <f>'Provincial spending Projection '!BC45/100*'Type of service'!S37*'Private spending by service'!$D$14/100</f>
        <v>0.90840219076649187</v>
      </c>
      <c r="BU35" s="331">
        <f>'Provincial spending Projection '!BC45/100*'Type of service'!AA37*'Private spending by service'!$D$15/100</f>
        <v>2.6147647600565288E-2</v>
      </c>
      <c r="BV35" s="331">
        <f>'Provincial spending Projection '!BC45/100*'Type of service'!AE37*'Private spending by service'!$D$16/100</f>
        <v>0.49564725008810467</v>
      </c>
      <c r="BW35" s="250"/>
      <c r="BX35" s="331">
        <f>'Provincial spending Projection '!BH45/100*'Type of service'!G37*'Private spending by service'!$D$11</f>
        <v>1.9630042108179999</v>
      </c>
      <c r="BY35" s="331">
        <f>'Provincial spending Projection '!BH45/100*'Type of service'!K37*'Private spending by service'!$D$12/100</f>
        <v>2.0129327961801103E-2</v>
      </c>
      <c r="BZ35" s="331">
        <f>'Provincial spending Projection '!BH45/100*'Type of service'!O37*'Private spending by service'!$D$13/100</f>
        <v>6.8831746925559573E-2</v>
      </c>
      <c r="CA35" s="331">
        <f>'Provincial spending Projection '!BH45/100*'Type of service'!S37*'Private spending by service'!$D$14/100</f>
        <v>5.3001113692086002E-2</v>
      </c>
      <c r="CB35" s="331">
        <f>'Provincial spending Projection '!BH45/100*'Type of service'!AA37*'Private spending by service'!$D$15/100</f>
        <v>1.5255956638422503E-3</v>
      </c>
      <c r="CC35" s="331">
        <f>'Provincial spending Projection '!BH45/100*'Type of service'!AE37*'Private spending by service'!$D$16/100</f>
        <v>2.8918750439079668E-2</v>
      </c>
      <c r="CE35" s="333">
        <f t="shared" si="0"/>
        <v>28.106649362508261</v>
      </c>
    </row>
    <row r="36" spans="1:83" ht="18.75">
      <c r="A36" s="348">
        <f t="shared" si="2"/>
        <v>11</v>
      </c>
      <c r="B36" s="8">
        <f t="shared" si="3"/>
        <v>2026</v>
      </c>
      <c r="C36" s="328">
        <f>'Provincial spending Projection '!C46</f>
        <v>10281.853801827803</v>
      </c>
      <c r="D36" s="297">
        <f t="shared" si="1"/>
        <v>5.2966144559999968</v>
      </c>
      <c r="E36" s="329"/>
      <c r="F36" s="341">
        <f>'Provincial spending Projection '!J46/100*'Type of service'!G38*'Private spending by service'!$D$11/100</f>
        <v>3.9095085829610021E-2</v>
      </c>
      <c r="G36" s="341">
        <f>'Provincial spending Projection '!J46/100*'Type of service'!K38*'Private spending by service'!$D$12/100</f>
        <v>4.0089460838754462E-2</v>
      </c>
      <c r="H36" s="341">
        <f>'Provincial spending Projection '!J46/100*'Type of service'!O38*'Private spending by service'!$D$13/100</f>
        <v>0.13708493537746375</v>
      </c>
      <c r="I36" s="341">
        <f>'Provincial spending Projection '!J46/100*'Type of service'!S38*'Private spending by service'!$D$14/100</f>
        <v>0.10555673173994708</v>
      </c>
      <c r="J36" s="341">
        <f>'Provincial spending Projection '!J46/100*'Type of service'!AA38*'Private spending by service'!$D$15/100</f>
        <v>3.0383680834968662E-3</v>
      </c>
      <c r="K36" s="341">
        <f>'Provincial spending Projection '!J46/100*'Type of service'!AE38*'Private spending by service'!$D$16/100</f>
        <v>5.759442716782405E-2</v>
      </c>
      <c r="M36" s="331">
        <f>'Provincial spending Projection '!O46/100*'Type of service'!G38*'Private spending by service'!$D$11/100</f>
        <v>1.1823743753142529E-2</v>
      </c>
      <c r="N36" s="331">
        <f>'Provincial spending Projection '!O46/100*'Type of service'!K38*'Private spending by service'!$D$12/100</f>
        <v>1.2124478105124634E-2</v>
      </c>
      <c r="O36" s="331">
        <f>'Provincial spending Projection '!O46/100*'Type of service'!O38*'Private spending by service'!$D$13/100</f>
        <v>4.1459357715276368E-2</v>
      </c>
      <c r="P36" s="331">
        <f>'Provincial spending Projection '!O46/100*'Type of service'!S38*'Private spending by service'!$D$14/100</f>
        <v>3.1924108133484827E-2</v>
      </c>
      <c r="Q36" s="331">
        <f>'Provincial spending Projection '!O46/100*'Type of service'!AA38*'Private spending by service'!$D$15/100</f>
        <v>9.1891051994531607E-4</v>
      </c>
      <c r="R36" s="331">
        <f>'Provincial spending Projection '!O46/100*'Type of service'!AE38*'Private spending by service'!$D$16/100</f>
        <v>1.7418602210245479E-2</v>
      </c>
      <c r="T36" s="331">
        <f>'Provincial spending Projection '!T46/100*'Type of service'!G38*'Private spending by service'!$D$11/100</f>
        <v>6.9686647102649144E-2</v>
      </c>
      <c r="U36" s="331">
        <f>'Provincial spending Projection '!T46/100*'Type of service'!K38*'Private spending by service'!$D$12/100</f>
        <v>7.1459111822433932E-2</v>
      </c>
      <c r="V36" s="331">
        <f>'Provincial spending Projection '!T46/100*'Type of service'!O38*'Private spending by service'!$D$13/100</f>
        <v>0.24435269323551378</v>
      </c>
      <c r="W36" s="331">
        <f>'Provincial spending Projection '!T46/100*'Type of service'!S38*'Private spending by service'!$D$14/100</f>
        <v>0.18815394717715275</v>
      </c>
      <c r="X36" s="331">
        <f>'Provincial spending Projection '!T46/100*'Type of service'!AA38*'Private spending by service'!$D$15/100</f>
        <v>5.4158644215645813E-3</v>
      </c>
      <c r="Y36" s="331">
        <f>'Provincial spending Projection '!T46/100*'Type of service'!AE38*'Private spending by service'!$D$16/100</f>
        <v>0.1026615605504969</v>
      </c>
      <c r="Z36" s="250"/>
      <c r="AA36" s="331">
        <f>'Provincial spending Projection '!Y46/100*'Type of service'!G38*'Private spending by service'!$D$11/100</f>
        <v>5.392120149012708E-2</v>
      </c>
      <c r="AB36" s="331">
        <f>'Provincial spending Projection '!Y46/100*'Type of service'!K38*'Private spending by service'!$D$12/100</f>
        <v>5.5292675528028148E-2</v>
      </c>
      <c r="AC36" s="331">
        <f>'Provincial spending Projection '!Y46/100*'Type of service'!O38*'Private spending by service'!$D$13/100</f>
        <v>0.18907195789172174</v>
      </c>
      <c r="AD36" s="331">
        <f>'Provincial spending Projection '!Y46/100*'Type of service'!S38*'Private spending by service'!$D$14/100</f>
        <v>0.14558724402334314</v>
      </c>
      <c r="AE36" s="331">
        <f>'Provincial spending Projection '!Y46/100*'Type of service'!AA38*'Private spending by service'!$D$15/100</f>
        <v>4.1906151158087905E-3</v>
      </c>
      <c r="AF36" s="331">
        <f>'Provincial spending Projection '!Y46/100*'Type of service'!AE38*'Private spending by service'!$D$16/100</f>
        <v>7.9436088861904619E-2</v>
      </c>
      <c r="AG36" s="250"/>
      <c r="AH36" s="331">
        <f>'Provincial spending Projection '!AD46/100*'Type of service'!G38*'Private spending by service'!$D$11/100</f>
        <v>0.55206422209057981</v>
      </c>
      <c r="AI36" s="331">
        <f>'Provincial spending Projection '!AD46/100*'Type of service'!K38*'Private spending by service'!$D$12/100</f>
        <v>0.56610585556549242</v>
      </c>
      <c r="AJ36" s="331">
        <f>'Provincial spending Projection '!AD46/100*'Type of service'!O38*'Private spending by service'!$D$13/100</f>
        <v>1.935785191502976</v>
      </c>
      <c r="AK36" s="331">
        <f>'Provincial spending Projection '!AD46/100*'Type of service'!S38*'Private spending by service'!$D$14/100</f>
        <v>1.4905733996445656</v>
      </c>
      <c r="AL36" s="331">
        <f>'Provincial spending Projection '!AD46/100*'Type of service'!AA38*'Private spending by service'!$D$15/100</f>
        <v>4.2904991173343981E-2</v>
      </c>
      <c r="AM36" s="331">
        <f>'Provincial spending Projection '!AD46/100*'Type of service'!AE38*'Private spending by service'!$D$16/100</f>
        <v>0.81329461123923819</v>
      </c>
      <c r="AN36" s="250"/>
      <c r="AO36" s="331">
        <f>'Provincial spending Projection '!AI46/100*'Type of service'!G38*'Private spending by service'!$D$11/100</f>
        <v>0.97070637631821588</v>
      </c>
      <c r="AP36" s="331">
        <f>'Provincial spending Projection '!AI46/100*'Type of service'!K38*'Private spending by service'!$D$12/100</f>
        <v>0.99539608197674456</v>
      </c>
      <c r="AQ36" s="331">
        <f>'Provincial spending Projection '!AI46/100*'Type of service'!O38*'Private spending by service'!$D$13/100</f>
        <v>3.4037326698305908</v>
      </c>
      <c r="AR36" s="331">
        <f>'Provincial spending Projection '!AI46/100*'Type of service'!S38*'Private spending by service'!$D$14/100</f>
        <v>2.6209072160591838</v>
      </c>
      <c r="AS36" s="331">
        <f>'Provincial spending Projection '!AI46/100*'Type of service'!AA38*'Private spending by service'!$D$15/100</f>
        <v>7.5440767289948307E-2</v>
      </c>
      <c r="AT36" s="331">
        <f>'Provincial spending Projection '!AI46/100*'Type of service'!AE38*'Private spending by service'!$D$16/100</f>
        <v>1.4300333790253137</v>
      </c>
      <c r="AU36" s="250"/>
      <c r="AV36" s="331">
        <f>'Provincial spending Projection '!AN46/100*'Type of service'!G38*'Private spending by service'!$D$11/100</f>
        <v>0.11214124631604019</v>
      </c>
      <c r="AW36" s="331">
        <f>'Provincial spending Projection '!AN46/100*'Type of service'!K38*'Private spending by service'!$D$12/100</f>
        <v>0.11499353453755687</v>
      </c>
      <c r="AX36" s="331">
        <f>'Provincial spending Projection '!AN46/100*'Type of service'!O38*'Private spending by service'!$D$13/100</f>
        <v>0.39321759188310645</v>
      </c>
      <c r="AY36" s="331">
        <f>'Provincial spending Projection '!AN46/100*'Type of service'!S38*'Private spending by service'!$D$14/100</f>
        <v>0.30278136505330849</v>
      </c>
      <c r="AZ36" s="331">
        <f>'Provincial spending Projection '!AN46/100*'Type of service'!AA38*'Private spending by service'!$D$15/100</f>
        <v>8.7153251213009496E-3</v>
      </c>
      <c r="BA36" s="331">
        <f>'Provincial spending Projection '!AN46/100*'Type of service'!AE38*'Private spending by service'!$D$16/100</f>
        <v>0.16520518388442731</v>
      </c>
      <c r="BB36" s="250"/>
      <c r="BC36" s="331">
        <f>'Provincial spending Projection '!AS46/100*'Type of service'!G38*'Private spending by service'!$D$11/100</f>
        <v>9.2365200413736748E-2</v>
      </c>
      <c r="BD36" s="331">
        <f>'Provincial spending Projection '!AS46/100*'Type of service'!K38*'Private spending by service'!$D$12/100</f>
        <v>9.4714489206868771E-2</v>
      </c>
      <c r="BE36" s="331">
        <f>'Provincial spending Projection '!AS46/100*'Type of service'!O38*'Private spending by service'!$D$13/100</f>
        <v>0.32387389005944267</v>
      </c>
      <c r="BF36" s="331">
        <f>'Provincial spending Projection '!AS46/100*'Type of service'!S38*'Private spending by service'!$D$14/100</f>
        <v>0.24938604111708923</v>
      </c>
      <c r="BG36" s="331">
        <f>'Provincial spending Projection '!AS46/100*'Type of service'!AA38*'Private spending by service'!$D$15/100</f>
        <v>7.17838242345889E-3</v>
      </c>
      <c r="BH36" s="331">
        <f>'Provincial spending Projection '!AS46/100*'Type of service'!AE38*'Private spending by service'!$D$16/100</f>
        <v>0.13607134234864263</v>
      </c>
      <c r="BI36" s="250"/>
      <c r="BJ36" s="331">
        <f>'Provincial spending Projection '!AX46/100*'Type of service'!G38*'Private spending by service'!$D$11/100</f>
        <v>0.41609422861302631</v>
      </c>
      <c r="BK36" s="331">
        <f>'Provincial spending Projection '!AX46/100*'Type of service'!K38*'Private spending by service'!$D$12/100</f>
        <v>0.42667749486253159</v>
      </c>
      <c r="BL36" s="331">
        <f>'Provincial spending Projection '!AX46/100*'Type of service'!O38*'Private spending by service'!$D$13/100</f>
        <v>1.4590133064025892</v>
      </c>
      <c r="BM36" s="331">
        <f>'Provincial spending Projection '!AX46/100*'Type of service'!S38*'Private spending by service'!$D$14/100</f>
        <v>1.1234544172551713</v>
      </c>
      <c r="BN36" s="331">
        <f>'Provincial spending Projection '!AX46/100*'Type of service'!AA38*'Private spending by service'!$D$15/100</f>
        <v>3.2337757984599334E-2</v>
      </c>
      <c r="BO36" s="331">
        <f>'Provincial spending Projection '!AX46/100*'Type of service'!AE38*'Private spending by service'!$D$16/100</f>
        <v>0.61298519331179901</v>
      </c>
      <c r="BP36" s="250"/>
      <c r="BQ36" s="331">
        <f>'Provincial spending Projection '!BC46/100*'Type of service'!G38*'Private spending by service'!$D$11/100</f>
        <v>0.33696465329402547</v>
      </c>
      <c r="BR36" s="331">
        <f>'Provincial spending Projection '!BC46/100*'Type of service'!K38*'Private spending by service'!$D$12/100</f>
        <v>0.34553527599737355</v>
      </c>
      <c r="BS36" s="331">
        <f>'Provincial spending Projection '!BC46/100*'Type of service'!O38*'Private spending by service'!$D$13/100</f>
        <v>1.1815494643655509</v>
      </c>
      <c r="BT36" s="331">
        <f>'Provincial spending Projection '!BC46/100*'Type of service'!S38*'Private spending by service'!$D$14/100</f>
        <v>0.90980456389386888</v>
      </c>
      <c r="BU36" s="331">
        <f>'Provincial spending Projection '!BC46/100*'Type of service'!AA38*'Private spending by service'!$D$15/100</f>
        <v>2.6188013815785678E-2</v>
      </c>
      <c r="BV36" s="331">
        <f>'Provincial spending Projection '!BC46/100*'Type of service'!AE38*'Private spending by service'!$D$16/100</f>
        <v>0.49641242039619837</v>
      </c>
      <c r="BW36" s="250"/>
      <c r="BX36" s="331">
        <f>'Provincial spending Projection '!BH46/100*'Type of service'!G38*'Private spending by service'!$D$11</f>
        <v>1.9555999430009454</v>
      </c>
      <c r="BY36" s="331">
        <f>'Provincial spending Projection '!BH46/100*'Type of service'!K38*'Private spending by service'!$D$12/100</f>
        <v>2.0053402024207526E-2</v>
      </c>
      <c r="BZ36" s="331">
        <f>'Provincial spending Projection '!BH46/100*'Type of service'!O38*'Private spending by service'!$D$13/100</f>
        <v>6.857212003034259E-2</v>
      </c>
      <c r="CA36" s="331">
        <f>'Provincial spending Projection '!BH46/100*'Type of service'!S38*'Private spending by service'!$D$14/100</f>
        <v>5.2801198461025531E-2</v>
      </c>
      <c r="CB36" s="331">
        <f>'Provincial spending Projection '!BH46/100*'Type of service'!AA38*'Private spending by service'!$D$15/100</f>
        <v>1.5198412600496477E-3</v>
      </c>
      <c r="CC36" s="331">
        <f>'Provincial spending Projection '!BH46/100*'Type of service'!AE38*'Private spending by service'!$D$16/100</f>
        <v>2.8809671624064649E-2</v>
      </c>
      <c r="CE36" s="333">
        <f t="shared" si="0"/>
        <v>28.099319137369385</v>
      </c>
    </row>
    <row r="37" spans="1:83" ht="18.75">
      <c r="A37" s="348">
        <f t="shared" si="2"/>
        <v>12</v>
      </c>
      <c r="B37" s="8">
        <f t="shared" si="3"/>
        <v>2027</v>
      </c>
      <c r="C37" s="328">
        <f>'Provincial spending Projection '!C47</f>
        <v>10826.4439566402</v>
      </c>
      <c r="D37" s="297">
        <f t="shared" si="1"/>
        <v>5.2966144559999959</v>
      </c>
      <c r="E37" s="329"/>
      <c r="F37" s="341">
        <f>'Provincial spending Projection '!J47/100*'Type of service'!G39*'Private spending by service'!$D$11/100</f>
        <v>3.8520344016454627E-2</v>
      </c>
      <c r="G37" s="341">
        <f>'Provincial spending Projection '!J47/100*'Type of service'!K39*'Private spending by service'!$D$12/100</f>
        <v>3.9500100592525331E-2</v>
      </c>
      <c r="H37" s="341">
        <f>'Provincial spending Projection '!J47/100*'Type of service'!O39*'Private spending by service'!$D$13/100</f>
        <v>0.1350696323632046</v>
      </c>
      <c r="I37" s="341">
        <f>'Provincial spending Projection '!J47/100*'Type of service'!S39*'Private spending by service'!$D$14/100</f>
        <v>0.1040049288444275</v>
      </c>
      <c r="J37" s="341">
        <f>'Provincial spending Projection '!J47/100*'Type of service'!AA39*'Private spending by service'!$D$15/100</f>
        <v>2.9937006491048985E-3</v>
      </c>
      <c r="K37" s="341">
        <f>'Provincial spending Projection '!J47/100*'Type of service'!AE39*'Private spending by service'!$D$16/100</f>
        <v>5.6747724192356713E-2</v>
      </c>
      <c r="M37" s="331">
        <f>'Provincial spending Projection '!O47/100*'Type of service'!G39*'Private spending by service'!$D$11/100</f>
        <v>1.18245995347301E-2</v>
      </c>
      <c r="N37" s="331">
        <f>'Provincial spending Projection '!O47/100*'Type of service'!K39*'Private spending by service'!$D$12/100</f>
        <v>1.2125355653330847E-2</v>
      </c>
      <c r="O37" s="331">
        <f>'Provincial spending Projection '!O47/100*'Type of service'!O39*'Private spending by service'!$D$13/100</f>
        <v>4.1462358470003985E-2</v>
      </c>
      <c r="P37" s="331">
        <f>'Provincial spending Projection '!O47/100*'Type of service'!S39*'Private spending by service'!$D$14/100</f>
        <v>3.1926418743771279E-2</v>
      </c>
      <c r="Q37" s="331">
        <f>'Provincial spending Projection '!O47/100*'Type of service'!AA39*'Private spending by service'!$D$15/100</f>
        <v>9.1897702905782881E-4</v>
      </c>
      <c r="R37" s="331">
        <f>'Provincial spending Projection '!O47/100*'Type of service'!AE39*'Private spending by service'!$D$16/100</f>
        <v>1.7419862937758188E-2</v>
      </c>
      <c r="T37" s="331">
        <f>'Provincial spending Projection '!T47/100*'Type of service'!G39*'Private spending by service'!$D$11/100</f>
        <v>6.9067037541700835E-2</v>
      </c>
      <c r="U37" s="331">
        <f>'Provincial spending Projection '!T47/100*'Type of service'!K39*'Private spending by service'!$D$12/100</f>
        <v>7.0823742627000627E-2</v>
      </c>
      <c r="V37" s="331">
        <f>'Provincial spending Projection '!T47/100*'Type of service'!O39*'Private spending by service'!$D$13/100</f>
        <v>0.242180063739519</v>
      </c>
      <c r="W37" s="331">
        <f>'Provincial spending Projection '!T47/100*'Type of service'!S39*'Private spending by service'!$D$14/100</f>
        <v>0.18648100136259227</v>
      </c>
      <c r="X37" s="331">
        <f>'Provincial spending Projection '!T47/100*'Type of service'!AA39*'Private spending by service'!$D$15/100</f>
        <v>5.3677099828604458E-3</v>
      </c>
      <c r="Y37" s="331">
        <f>'Provincial spending Projection '!T47/100*'Type of service'!AE39*'Private spending by service'!$D$16/100</f>
        <v>0.10174875892918682</v>
      </c>
      <c r="Z37" s="250"/>
      <c r="AA37" s="331">
        <f>'Provincial spending Projection '!Y47/100*'Type of service'!G39*'Private spending by service'!$D$11/100</f>
        <v>5.3440591461376009E-2</v>
      </c>
      <c r="AB37" s="331">
        <f>'Provincial spending Projection '!Y47/100*'Type of service'!K39*'Private spending by service'!$D$12/100</f>
        <v>5.4799841287676239E-2</v>
      </c>
      <c r="AC37" s="331">
        <f>'Provincial spending Projection '!Y47/100*'Type of service'!O39*'Private spending by service'!$D$13/100</f>
        <v>0.18738672320467567</v>
      </c>
      <c r="AD37" s="331">
        <f>'Provincial spending Projection '!Y47/100*'Type of service'!S39*'Private spending by service'!$D$14/100</f>
        <v>0.14428959694571522</v>
      </c>
      <c r="AE37" s="331">
        <f>'Provincial spending Projection '!Y47/100*'Type of service'!AA39*'Private spending by service'!$D$15/100</f>
        <v>4.1532633581395492E-3</v>
      </c>
      <c r="AF37" s="331">
        <f>'Provincial spending Projection '!Y47/100*'Type of service'!AE39*'Private spending by service'!$D$16/100</f>
        <v>7.8728059739838707E-2</v>
      </c>
      <c r="AG37" s="250"/>
      <c r="AH37" s="331">
        <f>'Provincial spending Projection '!AD47/100*'Type of service'!G39*'Private spending by service'!$D$11/100</f>
        <v>0.55031431237972583</v>
      </c>
      <c r="AI37" s="331">
        <f>'Provincial spending Projection '!AD47/100*'Type of service'!K39*'Private spending by service'!$D$12/100</f>
        <v>0.56431143728155808</v>
      </c>
      <c r="AJ37" s="331">
        <f>'Provincial spending Projection '!AD47/100*'Type of service'!O39*'Private spending by service'!$D$13/100</f>
        <v>1.9296492218654027</v>
      </c>
      <c r="AK37" s="331">
        <f>'Provincial spending Projection '!AD47/100*'Type of service'!S39*'Private spending by service'!$D$14/100</f>
        <v>1.4858486434252598</v>
      </c>
      <c r="AL37" s="331">
        <f>'Provincial spending Projection '!AD47/100*'Type of service'!AA39*'Private spending by service'!$D$15/100</f>
        <v>4.276899275559827E-2</v>
      </c>
      <c r="AM37" s="331">
        <f>'Provincial spending Projection '!AD47/100*'Type of service'!AE39*'Private spending by service'!$D$16/100</f>
        <v>0.8107166645420163</v>
      </c>
      <c r="AN37" s="250"/>
      <c r="AO37" s="331">
        <f>'Provincial spending Projection '!AI47/100*'Type of service'!G39*'Private spending by service'!$D$11/100</f>
        <v>0.97017769994731684</v>
      </c>
      <c r="AP37" s="331">
        <f>'Provincial spending Projection '!AI47/100*'Type of service'!K39*'Private spending by service'!$D$12/100</f>
        <v>0.99485395883728112</v>
      </c>
      <c r="AQ37" s="331">
        <f>'Provincial spending Projection '!AI47/100*'Type of service'!O39*'Private spending by service'!$D$13/100</f>
        <v>3.4018788929529502</v>
      </c>
      <c r="AR37" s="331">
        <f>'Provincial spending Projection '!AI47/100*'Type of service'!S39*'Private spending by service'!$D$14/100</f>
        <v>2.6194797898577553</v>
      </c>
      <c r="AS37" s="331">
        <f>'Provincial spending Projection '!AI47/100*'Type of service'!AA39*'Private spending by service'!$D$15/100</f>
        <v>7.5399679941557773E-2</v>
      </c>
      <c r="AT37" s="331">
        <f>'Provincial spending Projection '!AI47/100*'Type of service'!AE39*'Private spending by service'!$D$16/100</f>
        <v>1.429254539125286</v>
      </c>
      <c r="AU37" s="250"/>
      <c r="AV37" s="331">
        <f>'Provincial spending Projection '!AN47/100*'Type of service'!G39*'Private spending by service'!$D$11/100</f>
        <v>0.11231126745692702</v>
      </c>
      <c r="AW37" s="331">
        <f>'Provincial spending Projection '!AN47/100*'Type of service'!K39*'Private spending by service'!$D$12/100</f>
        <v>0.11516788012920105</v>
      </c>
      <c r="AX37" s="331">
        <f>'Provincial spending Projection '!AN47/100*'Type of service'!O39*'Private spending by service'!$D$13/100</f>
        <v>0.39381376238936538</v>
      </c>
      <c r="AY37" s="331">
        <f>'Provincial spending Projection '!AN47/100*'Type of service'!S39*'Private spending by service'!$D$14/100</f>
        <v>0.303240422133703</v>
      </c>
      <c r="AZ37" s="331">
        <f>'Provincial spending Projection '!AN47/100*'Type of service'!AA39*'Private spending by service'!$D$15/100</f>
        <v>8.7285387208372641E-3</v>
      </c>
      <c r="BA37" s="331">
        <f>'Provincial spending Projection '!AN47/100*'Type of service'!AE39*'Private spending by service'!$D$16/100</f>
        <v>0.1654556570579222</v>
      </c>
      <c r="BB37" s="250"/>
      <c r="BC37" s="331">
        <f>'Provincial spending Projection '!AS47/100*'Type of service'!G39*'Private spending by service'!$D$11/100</f>
        <v>9.2192068561882862E-2</v>
      </c>
      <c r="BD37" s="331">
        <f>'Provincial spending Projection '!AS47/100*'Type of service'!K39*'Private spending by service'!$D$12/100</f>
        <v>9.4536953784000316E-2</v>
      </c>
      <c r="BE37" s="331">
        <f>'Provincial spending Projection '!AS47/100*'Type of service'!O39*'Private spending by service'!$D$13/100</f>
        <v>0.32326681200296742</v>
      </c>
      <c r="BF37" s="331">
        <f>'Provincial spending Projection '!AS47/100*'Type of service'!S39*'Private spending by service'!$D$14/100</f>
        <v>0.2489185851170837</v>
      </c>
      <c r="BG37" s="331">
        <f>'Provincial spending Projection '!AS47/100*'Type of service'!AA39*'Private spending by service'!$D$15/100</f>
        <v>7.1649270675811141E-3</v>
      </c>
      <c r="BH37" s="331">
        <f>'Provincial spending Projection '!AS47/100*'Type of service'!AE39*'Private spending by service'!$D$16/100</f>
        <v>0.13581628651181726</v>
      </c>
      <c r="BI37" s="250"/>
      <c r="BJ37" s="331">
        <f>'Provincial spending Projection '!AX47/100*'Type of service'!G39*'Private spending by service'!$D$11/100</f>
        <v>0.41958308632880142</v>
      </c>
      <c r="BK37" s="331">
        <f>'Provincial spending Projection '!AX47/100*'Type of service'!K39*'Private spending by service'!$D$12/100</f>
        <v>0.43025509091586012</v>
      </c>
      <c r="BL37" s="331">
        <f>'Provincial spending Projection '!AX47/100*'Type of service'!O39*'Private spending by service'!$D$13/100</f>
        <v>1.4712468090119111</v>
      </c>
      <c r="BM37" s="331">
        <f>'Provincial spending Projection '!AX47/100*'Type of service'!S39*'Private spending by service'!$D$14/100</f>
        <v>1.1328743330877638</v>
      </c>
      <c r="BN37" s="331">
        <f>'Provincial spending Projection '!AX47/100*'Type of service'!AA39*'Private spending by service'!$D$15/100</f>
        <v>3.2608902904901413E-2</v>
      </c>
      <c r="BO37" s="331">
        <f>'Provincial spending Projection '!AX47/100*'Type of service'!AE39*'Private spending by service'!$D$16/100</f>
        <v>0.61812493804815449</v>
      </c>
      <c r="BP37" s="250"/>
      <c r="BQ37" s="331">
        <f>'Provincial spending Projection '!BC47/100*'Type of service'!G39*'Private spending by service'!$D$11/100</f>
        <v>0.33748752571008866</v>
      </c>
      <c r="BR37" s="331">
        <f>'Provincial spending Projection '!BC47/100*'Type of service'!K39*'Private spending by service'!$D$12/100</f>
        <v>0.3460714475596714</v>
      </c>
      <c r="BS37" s="331">
        <f>'Provincial spending Projection '!BC47/100*'Type of service'!O39*'Private spending by service'!$D$13/100</f>
        <v>1.1833828899699623</v>
      </c>
      <c r="BT37" s="331">
        <f>'Provincial spending Projection '!BC47/100*'Type of service'!S39*'Private spending by service'!$D$14/100</f>
        <v>0.91121631941723946</v>
      </c>
      <c r="BU37" s="331">
        <f>'Provincial spending Projection '!BC47/100*'Type of service'!AA39*'Private spending by service'!$D$15/100</f>
        <v>2.6228650095947114E-2</v>
      </c>
      <c r="BV37" s="331">
        <f>'Provincial spending Projection '!BC47/100*'Type of service'!AE39*'Private spending by service'!$D$16/100</f>
        <v>0.49718270997725378</v>
      </c>
      <c r="BW37" s="250"/>
      <c r="BX37" s="331">
        <f>'Provincial spending Projection '!BH47/100*'Type of service'!G39*'Private spending by service'!$D$11</f>
        <v>1.9500071712158673</v>
      </c>
      <c r="BY37" s="331">
        <f>'Provincial spending Projection '!BH47/100*'Type of service'!K39*'Private spending by service'!$D$12/100</f>
        <v>1.9996051797011406E-2</v>
      </c>
      <c r="BZ37" s="331">
        <f>'Provincial spending Projection '!BH47/100*'Type of service'!O39*'Private spending by service'!$D$13/100</f>
        <v>6.8376012324612032E-2</v>
      </c>
      <c r="CA37" s="331">
        <f>'Provincial spending Projection '!BH47/100*'Type of service'!S39*'Private spending by service'!$D$14/100</f>
        <v>5.2650193622828426E-2</v>
      </c>
      <c r="CB37" s="331">
        <f>'Provincial spending Projection '!BH47/100*'Type of service'!AA39*'Private spending by service'!$D$15/100</f>
        <v>1.5154947037166796E-3</v>
      </c>
      <c r="CC37" s="331">
        <f>'Provincial spending Projection '!BH47/100*'Type of service'!AE39*'Private spending by service'!$D$16/100</f>
        <v>2.8727279558564193E-2</v>
      </c>
      <c r="CE37" s="333">
        <f t="shared" si="0"/>
        <v>28.093782293302162</v>
      </c>
    </row>
    <row r="38" spans="1:83" ht="18.75">
      <c r="A38" s="348">
        <f t="shared" si="2"/>
        <v>13</v>
      </c>
      <c r="B38" s="8">
        <f t="shared" si="3"/>
        <v>2028</v>
      </c>
      <c r="C38" s="328">
        <f>'Provincial spending Projection '!C48</f>
        <v>11399.878952318344</v>
      </c>
      <c r="D38" s="297">
        <f t="shared" si="1"/>
        <v>5.296614456000011</v>
      </c>
      <c r="E38" s="329"/>
      <c r="F38" s="341">
        <f>'Provincial spending Projection '!J48/100*'Type of service'!G40*'Private spending by service'!$D$11/100</f>
        <v>3.795165569923227E-2</v>
      </c>
      <c r="G38" s="341">
        <f>'Provincial spending Projection '!J48/100*'Type of service'!K40*'Private spending by service'!$D$12/100</f>
        <v>3.8916947811582309E-2</v>
      </c>
      <c r="H38" s="341">
        <f>'Provincial spending Projection '!J48/100*'Type of service'!O40*'Private spending by service'!$D$13/100</f>
        <v>0.13307555562537321</v>
      </c>
      <c r="I38" s="341">
        <f>'Provincial spending Projection '!J48/100*'Type of service'!S40*'Private spending by service'!$D$14/100</f>
        <v>0.10246947038792714</v>
      </c>
      <c r="J38" s="341">
        <f>'Provincial spending Projection '!J48/100*'Type of service'!AA40*'Private spending by service'!$D$15/100</f>
        <v>2.9495036766251166E-3</v>
      </c>
      <c r="K38" s="341">
        <f>'Provincial spending Projection '!J48/100*'Type of service'!AE40*'Private spending by service'!$D$16/100</f>
        <v>5.5909939156912454E-2</v>
      </c>
      <c r="M38" s="331">
        <f>'Provincial spending Projection '!O48/100*'Type of service'!G40*'Private spending by service'!$D$11/100</f>
        <v>1.1812849119715524E-2</v>
      </c>
      <c r="N38" s="331">
        <f>'Provincial spending Projection '!O48/100*'Type of service'!K40*'Private spending by service'!$D$12/100</f>
        <v>1.2113306369064814E-2</v>
      </c>
      <c r="O38" s="331">
        <f>'Provincial spending Projection '!O48/100*'Type of service'!O40*'Private spending by service'!$D$13/100</f>
        <v>4.1421156235790922E-2</v>
      </c>
      <c r="P38" s="331">
        <f>'Provincial spending Projection '!O48/100*'Type of service'!S40*'Private spending by service'!$D$14/100</f>
        <v>3.1894692623231927E-2</v>
      </c>
      <c r="Q38" s="331">
        <f>'Provincial spending Projection '!O48/100*'Type of service'!AA40*'Private spending by service'!$D$15/100</f>
        <v>9.1806381745615246E-4</v>
      </c>
      <c r="R38" s="331">
        <f>'Provincial spending Projection '!O48/100*'Type of service'!AE40*'Private spending by service'!$D$16/100</f>
        <v>1.740255236259541E-2</v>
      </c>
      <c r="T38" s="331">
        <f>'Provincial spending Projection '!T48/100*'Type of service'!G40*'Private spending by service'!$D$11/100</f>
        <v>6.8436778374266122E-2</v>
      </c>
      <c r="U38" s="331">
        <f>'Provincial spending Projection '!T48/100*'Type of service'!K40*'Private spending by service'!$D$12/100</f>
        <v>7.0177452954655078E-2</v>
      </c>
      <c r="V38" s="331">
        <f>'Provincial spending Projection '!T48/100*'Type of service'!O40*'Private spending by service'!$D$13/100</f>
        <v>0.2399700919385771</v>
      </c>
      <c r="W38" s="331">
        <f>'Provincial spending Projection '!T48/100*'Type of service'!S40*'Private spending by service'!$D$14/100</f>
        <v>0.18477930161051859</v>
      </c>
      <c r="X38" s="331">
        <f>'Provincial spending Projection '!T48/100*'Type of service'!AA40*'Private spending by service'!$D$15/100</f>
        <v>5.3187278845217697E-3</v>
      </c>
      <c r="Y38" s="331">
        <f>'Provincial spending Projection '!T48/100*'Type of service'!AE40*'Private spending by service'!$D$16/100</f>
        <v>0.10082026843107465</v>
      </c>
      <c r="Z38" s="250"/>
      <c r="AA38" s="331">
        <f>'Provincial spending Projection '!Y48/100*'Type of service'!G40*'Private spending by service'!$D$11/100</f>
        <v>5.2953287759989351E-2</v>
      </c>
      <c r="AB38" s="331">
        <f>'Provincial spending Projection '!Y48/100*'Type of service'!K40*'Private spending by service'!$D$12/100</f>
        <v>5.4300143122580385E-2</v>
      </c>
      <c r="AC38" s="331">
        <f>'Provincial spending Projection '!Y48/100*'Type of service'!O40*'Private spending by service'!$D$13/100</f>
        <v>0.18567801749406701</v>
      </c>
      <c r="AD38" s="331">
        <f>'Provincial spending Projection '!Y48/100*'Type of service'!S40*'Private spending by service'!$D$14/100</f>
        <v>0.14297387695197125</v>
      </c>
      <c r="AE38" s="331">
        <f>'Provincial spending Projection '!Y48/100*'Type of service'!AA40*'Private spending by service'!$D$15/100</f>
        <v>4.1153913856948245E-3</v>
      </c>
      <c r="AF38" s="331">
        <f>'Provincial spending Projection '!Y48/100*'Type of service'!AE40*'Private spending by service'!$D$16/100</f>
        <v>7.8010169576853861E-2</v>
      </c>
      <c r="AG38" s="250"/>
      <c r="AH38" s="331">
        <f>'Provincial spending Projection '!AD48/100*'Type of service'!G40*'Private spending by service'!$D$11/100</f>
        <v>0.54854857719437877</v>
      </c>
      <c r="AI38" s="331">
        <f>'Provincial spending Projection '!AD48/100*'Type of service'!K40*'Private spending by service'!$D$12/100</f>
        <v>0.56250079100562711</v>
      </c>
      <c r="AJ38" s="331">
        <f>'Provincial spending Projection '!AD48/100*'Type of service'!O40*'Private spending by service'!$D$13/100</f>
        <v>1.9234577610042607</v>
      </c>
      <c r="AK38" s="331">
        <f>'Provincial spending Projection '!AD48/100*'Type of service'!S40*'Private spending by service'!$D$14/100</f>
        <v>1.4810811584248227</v>
      </c>
      <c r="AL38" s="331">
        <f>'Provincial spending Projection '!AD48/100*'Type of service'!AA40*'Private spending by service'!$D$15/100</f>
        <v>4.2631764423258785E-2</v>
      </c>
      <c r="AM38" s="331">
        <f>'Provincial spending Projection '!AD48/100*'Type of service'!AE40*'Private spending by service'!$D$16/100</f>
        <v>0.80811540393925507</v>
      </c>
      <c r="AN38" s="250"/>
      <c r="AO38" s="331">
        <f>'Provincial spending Projection '!AI48/100*'Type of service'!G40*'Private spending by service'!$D$11/100</f>
        <v>0.96964099973587781</v>
      </c>
      <c r="AP38" s="331">
        <f>'Provincial spending Projection '!AI48/100*'Type of service'!K40*'Private spending by service'!$D$12/100</f>
        <v>0.99430360777263826</v>
      </c>
      <c r="AQ38" s="331">
        <f>'Provincial spending Projection '!AI48/100*'Type of service'!O40*'Private spending by service'!$D$13/100</f>
        <v>3.3999969808854638</v>
      </c>
      <c r="AR38" s="331">
        <f>'Provincial spending Projection '!AI48/100*'Type of service'!S40*'Private spending by service'!$D$14/100</f>
        <v>2.6180306992868703</v>
      </c>
      <c r="AS38" s="331">
        <f>'Provincial spending Projection '!AI48/100*'Type of service'!AA40*'Private spending by service'!$D$15/100</f>
        <v>7.5357969001212249E-2</v>
      </c>
      <c r="AT38" s="331">
        <f>'Provincial spending Projection '!AI48/100*'Type of service'!AE40*'Private spending by service'!$D$16/100</f>
        <v>1.4284638785964054</v>
      </c>
      <c r="AU38" s="250"/>
      <c r="AV38" s="331">
        <f>'Provincial spending Projection '!AN48/100*'Type of service'!G40*'Private spending by service'!$D$11/100</f>
        <v>0.11248416648723435</v>
      </c>
      <c r="AW38" s="331">
        <f>'Provincial spending Projection '!AN48/100*'Type of service'!K40*'Private spending by service'!$D$12/100</f>
        <v>0.11534517680875751</v>
      </c>
      <c r="AX38" s="331">
        <f>'Provincial spending Projection '!AN48/100*'Type of service'!O40*'Private spending by service'!$D$13/100</f>
        <v>0.39442002406889742</v>
      </c>
      <c r="AY38" s="331">
        <f>'Provincial spending Projection '!AN48/100*'Type of service'!S40*'Private spending by service'!$D$14/100</f>
        <v>0.3037072495155328</v>
      </c>
      <c r="AZ38" s="331">
        <f>'Provincial spending Projection '!AN48/100*'Type of service'!AA40*'Private spending by service'!$D$15/100</f>
        <v>8.7419759824318016E-3</v>
      </c>
      <c r="BA38" s="331">
        <f>'Provincial spending Projection '!AN48/100*'Type of service'!AE40*'Private spending by service'!$D$16/100</f>
        <v>0.16571036990474453</v>
      </c>
      <c r="BB38" s="250"/>
      <c r="BC38" s="331">
        <f>'Provincial spending Projection '!AS48/100*'Type of service'!G40*'Private spending by service'!$D$11/100</f>
        <v>9.2025188254349591E-2</v>
      </c>
      <c r="BD38" s="331">
        <f>'Provincial spending Projection '!AS48/100*'Type of service'!K40*'Private spending by service'!$D$12/100</f>
        <v>9.4365828912123279E-2</v>
      </c>
      <c r="BE38" s="331">
        <f>'Provincial spending Projection '!AS48/100*'Type of service'!O40*'Private spending by service'!$D$13/100</f>
        <v>0.32268165466954513</v>
      </c>
      <c r="BF38" s="331">
        <f>'Provincial spending Projection '!AS48/100*'Type of service'!S40*'Private spending by service'!$D$14/100</f>
        <v>0.24846800828674392</v>
      </c>
      <c r="BG38" s="331">
        <f>'Provincial spending Projection '!AS48/100*'Type of service'!AA40*'Private spending by service'!$D$15/100</f>
        <v>7.1519575654195615E-3</v>
      </c>
      <c r="BH38" s="331">
        <f>'Provincial spending Projection '!AS48/100*'Type of service'!AE40*'Private spending by service'!$D$16/100</f>
        <v>0.13557044037760341</v>
      </c>
      <c r="BI38" s="250"/>
      <c r="BJ38" s="331">
        <f>'Provincial spending Projection '!AX48/100*'Type of service'!G40*'Private spending by service'!$D$11/100</f>
        <v>0.42309492726692433</v>
      </c>
      <c r="BK38" s="331">
        <f>'Provincial spending Projection '!AX48/100*'Type of service'!K40*'Private spending by service'!$D$12/100</f>
        <v>0.4338562547648005</v>
      </c>
      <c r="BL38" s="331">
        <f>'Provincial spending Projection '!AX48/100*'Type of service'!O40*'Private spending by service'!$D$13/100</f>
        <v>1.4835609011245803</v>
      </c>
      <c r="BM38" s="331">
        <f>'Provincial spending Projection '!AX48/100*'Type of service'!S40*'Private spending by service'!$D$14/100</f>
        <v>1.1423563036206958</v>
      </c>
      <c r="BN38" s="331">
        <f>'Provincial spending Projection '!AX48/100*'Type of service'!AA40*'Private spending by service'!$D$15/100</f>
        <v>3.2881834021288144E-2</v>
      </c>
      <c r="BO38" s="331">
        <f>'Provincial spending Projection '!AX48/100*'Type of service'!AE40*'Private spending by service'!$D$16/100</f>
        <v>0.62329854140120089</v>
      </c>
      <c r="BP38" s="250"/>
      <c r="BQ38" s="331">
        <f>'Provincial spending Projection '!BC48/100*'Type of service'!G40*'Private spending by service'!$D$11/100</f>
        <v>0.33802284569654967</v>
      </c>
      <c r="BR38" s="331">
        <f>'Provincial spending Projection '!BC48/100*'Type of service'!K40*'Private spending by service'!$D$12/100</f>
        <v>0.34662038329361411</v>
      </c>
      <c r="BS38" s="331">
        <f>'Provincial spending Projection '!BC48/100*'Type of service'!O40*'Private spending by service'!$D$13/100</f>
        <v>1.1852599623485756</v>
      </c>
      <c r="BT38" s="331">
        <f>'Provincial spending Projection '!BC48/100*'Type of service'!S40*'Private spending by service'!$D$14/100</f>
        <v>0.91266168338068421</v>
      </c>
      <c r="BU38" s="331">
        <f>'Provincial spending Projection '!BC48/100*'Type of service'!AA40*'Private spending by service'!$D$15/100</f>
        <v>2.6270253768807938E-2</v>
      </c>
      <c r="BV38" s="331">
        <f>'Provincial spending Projection '!BC48/100*'Type of service'!AE40*'Private spending by service'!$D$16/100</f>
        <v>0.49797133717469955</v>
      </c>
      <c r="BW38" s="250"/>
      <c r="BX38" s="331">
        <f>'Provincial spending Projection '!BH48/100*'Type of service'!G40*'Private spending by service'!$D$11</f>
        <v>1.9447329062645236</v>
      </c>
      <c r="BY38" s="331">
        <f>'Provincial spending Projection '!BH48/100*'Type of service'!K40*'Private spending by service'!$D$12/100</f>
        <v>1.9941967649673389E-2</v>
      </c>
      <c r="BZ38" s="331">
        <f>'Provincial spending Projection '!BH48/100*'Type of service'!O40*'Private spending by service'!$D$13/100</f>
        <v>6.8191072899444954E-2</v>
      </c>
      <c r="CA38" s="331">
        <f>'Provincial spending Projection '!BH48/100*'Type of service'!S40*'Private spending by service'!$D$14/100</f>
        <v>5.2507788469142148E-2</v>
      </c>
      <c r="CB38" s="331">
        <f>'Provincial spending Projection '!BH48/100*'Type of service'!AA40*'Private spending by service'!$D$15/100</f>
        <v>1.5113956825860159E-3</v>
      </c>
      <c r="CC38" s="331">
        <f>'Provincial spending Projection '!BH48/100*'Type of service'!AE40*'Private spending by service'!$D$16/100</f>
        <v>2.8649579698809977E-2</v>
      </c>
      <c r="CE38" s="333">
        <f t="shared" si="0"/>
        <v>28.088560771000328</v>
      </c>
    </row>
    <row r="39" spans="1:83" ht="18.75">
      <c r="A39" s="348">
        <f t="shared" si="2"/>
        <v>14</v>
      </c>
      <c r="B39" s="8">
        <f t="shared" si="3"/>
        <v>2029</v>
      </c>
      <c r="C39" s="328">
        <f>'Provincial spending Projection '!C49</f>
        <v>12003.686588873339</v>
      </c>
      <c r="D39" s="297">
        <f t="shared" si="1"/>
        <v>5.2966144560000021</v>
      </c>
      <c r="E39" s="329"/>
      <c r="F39" s="341">
        <f>'Provincial spending Projection '!J49/100*'Type of service'!G41*'Private spending by service'!$D$11/100</f>
        <v>3.7388537634282196E-2</v>
      </c>
      <c r="G39" s="341">
        <f>'Provincial spending Projection '!J49/100*'Type of service'!K41*'Private spending by service'!$D$12/100</f>
        <v>3.8339506961067207E-2</v>
      </c>
      <c r="H39" s="341">
        <f>'Provincial spending Projection '!J49/100*'Type of service'!O41*'Private spending by service'!$D$13/100</f>
        <v>0.13110101069458563</v>
      </c>
      <c r="I39" s="341">
        <f>'Provincial spending Projection '!J49/100*'Type of service'!S41*'Private spending by service'!$D$14/100</f>
        <v>0.10094905161256193</v>
      </c>
      <c r="J39" s="341">
        <f>'Provincial spending Projection '!J49/100*'Type of service'!AA41*'Private spending by service'!$D$15/100</f>
        <v>2.9057396096208448E-3</v>
      </c>
      <c r="K39" s="341">
        <f>'Provincial spending Projection '!J49/100*'Type of service'!AE41*'Private spending by service'!$D$16/100</f>
        <v>5.5080360152533113E-2</v>
      </c>
      <c r="M39" s="331">
        <f>'Provincial spending Projection '!O49/100*'Type of service'!G41*'Private spending by service'!$D$11/100</f>
        <v>1.1809538940835241E-2</v>
      </c>
      <c r="N39" s="331">
        <f>'Provincial spending Projection '!O49/100*'Type of service'!K41*'Private spending by service'!$D$12/100</f>
        <v>1.2109911996504311E-2</v>
      </c>
      <c r="O39" s="331">
        <f>'Provincial spending Projection '!O49/100*'Type of service'!O41*'Private spending by service'!$D$13/100</f>
        <v>4.140954926145482E-2</v>
      </c>
      <c r="P39" s="331">
        <f>'Provincial spending Projection '!O49/100*'Type of service'!S41*'Private spending by service'!$D$14/100</f>
        <v>3.188575514025515E-2</v>
      </c>
      <c r="Q39" s="331">
        <f>'Provincial spending Projection '!O49/100*'Type of service'!AA41*'Private spending by service'!$D$15/100</f>
        <v>9.1780655898882578E-4</v>
      </c>
      <c r="R39" s="331">
        <f>'Provincial spending Projection '!O49/100*'Type of service'!AE41*'Private spending by service'!$D$16/100</f>
        <v>1.7397675845447859E-2</v>
      </c>
      <c r="T39" s="331">
        <f>'Provincial spending Projection '!T49/100*'Type of service'!G41*'Private spending by service'!$D$11/100</f>
        <v>6.7809936094734916E-2</v>
      </c>
      <c r="U39" s="331">
        <f>'Provincial spending Projection '!T49/100*'Type of service'!K41*'Private spending by service'!$D$12/100</f>
        <v>6.9534667078014048E-2</v>
      </c>
      <c r="V39" s="331">
        <f>'Provincial spending Projection '!T49/100*'Type of service'!O41*'Private spending by service'!$D$13/100</f>
        <v>0.23777210128174844</v>
      </c>
      <c r="W39" s="331">
        <f>'Provincial spending Projection '!T49/100*'Type of service'!S41*'Private spending by service'!$D$14/100</f>
        <v>0.18308682745578431</v>
      </c>
      <c r="X39" s="331">
        <f>'Provincial spending Projection '!T49/100*'Type of service'!AA41*'Private spending by service'!$D$15/100</f>
        <v>5.2700113377973333E-3</v>
      </c>
      <c r="Y39" s="331">
        <f>'Provincial spending Projection '!T49/100*'Type of service'!AE41*'Private spending by service'!$D$16/100</f>
        <v>9.9896811652605846E-2</v>
      </c>
      <c r="Z39" s="250"/>
      <c r="AA39" s="331">
        <f>'Provincial spending Projection '!Y49/100*'Type of service'!G41*'Private spending by service'!$D$11/100</f>
        <v>5.2472811108821169E-2</v>
      </c>
      <c r="AB39" s="331">
        <f>'Provincial spending Projection '!Y49/100*'Type of service'!K41*'Private spending by service'!$D$12/100</f>
        <v>5.3807445652241187E-2</v>
      </c>
      <c r="AC39" s="331">
        <f>'Provincial spending Projection '!Y49/100*'Type of service'!O41*'Private spending by service'!$D$13/100</f>
        <v>0.18399325048874984</v>
      </c>
      <c r="AD39" s="331">
        <f>'Provincial spending Projection '!Y49/100*'Type of service'!S41*'Private spending by service'!$D$14/100</f>
        <v>0.14167658999381719</v>
      </c>
      <c r="AE39" s="331">
        <f>'Provincial spending Projection '!Y49/100*'Type of service'!AA41*'Private spending by service'!$D$15/100</f>
        <v>4.0780499937833848E-3</v>
      </c>
      <c r="AF39" s="331">
        <f>'Provincial spending Projection '!Y49/100*'Type of service'!AE41*'Private spending by service'!$D$16/100</f>
        <v>7.7302336945096681E-2</v>
      </c>
      <c r="AG39" s="250"/>
      <c r="AH39" s="331">
        <f>'Provincial spending Projection '!AD49/100*'Type of service'!G41*'Private spending by service'!$D$11/100</f>
        <v>0.54676473409539439</v>
      </c>
      <c r="AI39" s="331">
        <f>'Provincial spending Projection '!AD49/100*'Type of service'!K41*'Private spending by service'!$D$12/100</f>
        <v>0.56067157624521213</v>
      </c>
      <c r="AJ39" s="331">
        <f>'Provincial spending Projection '!AD49/100*'Type of service'!O41*'Private spending by service'!$D$13/100</f>
        <v>1.9172028056624668</v>
      </c>
      <c r="AK39" s="331">
        <f>'Provincial spending Projection '!AD49/100*'Type of service'!S41*'Private spending by service'!$D$14/100</f>
        <v>1.4762647820575652</v>
      </c>
      <c r="AL39" s="331">
        <f>'Provincial spending Projection '!AD49/100*'Type of service'!AA41*'Private spending by service'!$D$15/100</f>
        <v>4.2493128791109468E-2</v>
      </c>
      <c r="AM39" s="331">
        <f>'Provincial spending Projection '!AD49/100*'Type of service'!AE41*'Private spending by service'!$D$16/100</f>
        <v>0.80548746696807016</v>
      </c>
      <c r="AN39" s="250"/>
      <c r="AO39" s="331">
        <f>'Provincial spending Projection '!AI49/100*'Type of service'!G41*'Private spending by service'!$D$11/100</f>
        <v>0.9690742538184367</v>
      </c>
      <c r="AP39" s="331">
        <f>'Provincial spending Projection '!AI49/100*'Type of service'!K41*'Private spending by service'!$D$12/100</f>
        <v>0.99372244679599275</v>
      </c>
      <c r="AQ39" s="331">
        <f>'Provincial spending Projection '!AI49/100*'Type of service'!O41*'Private spending by service'!$D$13/100</f>
        <v>3.3980097150739379</v>
      </c>
      <c r="AR39" s="331">
        <f>'Provincial spending Projection '!AI49/100*'Type of service'!S41*'Private spending by service'!$D$14/100</f>
        <v>2.6165004853097793</v>
      </c>
      <c r="AS39" s="331">
        <f>'Provincial spending Projection '!AI49/100*'Type of service'!AA41*'Private spending by service'!$D$15/100</f>
        <v>7.5313922986976325E-2</v>
      </c>
      <c r="AT39" s="331">
        <f>'Provincial spending Projection '!AI49/100*'Type of service'!AE41*'Private spending by service'!$D$16/100</f>
        <v>1.4276289550817987</v>
      </c>
      <c r="AU39" s="250"/>
      <c r="AV39" s="331">
        <f>'Provincial spending Projection '!AN49/100*'Type of service'!G41*'Private spending by service'!$D$11/100</f>
        <v>0.11266690605125718</v>
      </c>
      <c r="AW39" s="331">
        <f>'Provincial spending Projection '!AN49/100*'Type of service'!K41*'Private spending by service'!$D$12/100</f>
        <v>0.11553256431386524</v>
      </c>
      <c r="AX39" s="331">
        <f>'Provincial spending Projection '!AN49/100*'Type of service'!O41*'Private spending by service'!$D$13/100</f>
        <v>0.39506079108074516</v>
      </c>
      <c r="AY39" s="331">
        <f>'Provincial spending Projection '!AN49/100*'Type of service'!S41*'Private spending by service'!$D$14/100</f>
        <v>0.30420064633839439</v>
      </c>
      <c r="AZ39" s="331">
        <f>'Provincial spending Projection '!AN49/100*'Type of service'!AA41*'Private spending by service'!$D$15/100</f>
        <v>8.7561780246357482E-3</v>
      </c>
      <c r="BA39" s="331">
        <f>'Provincial spending Projection '!AN49/100*'Type of service'!AE41*'Private spending by service'!$D$16/100</f>
        <v>0.16597957971174335</v>
      </c>
      <c r="BB39" s="250"/>
      <c r="BC39" s="331">
        <f>'Provincial spending Projection '!AS49/100*'Type of service'!G41*'Private spending by service'!$D$11/100</f>
        <v>9.1856744150366487E-2</v>
      </c>
      <c r="BD39" s="331">
        <f>'Provincial spending Projection '!AS49/100*'Type of service'!K41*'Private spending by service'!$D$12/100</f>
        <v>9.4193100468973653E-2</v>
      </c>
      <c r="BE39" s="331">
        <f>'Provincial spending Projection '!AS49/100*'Type of service'!O41*'Private spending by service'!$D$13/100</f>
        <v>0.32209101396319456</v>
      </c>
      <c r="BF39" s="331">
        <f>'Provincial spending Projection '!AS49/100*'Type of service'!S41*'Private spending by service'!$D$14/100</f>
        <v>0.24801320920598957</v>
      </c>
      <c r="BG39" s="331">
        <f>'Provincial spending Projection '!AS49/100*'Type of service'!AA41*'Private spending by service'!$D$15/100</f>
        <v>7.1388665290773971E-3</v>
      </c>
      <c r="BH39" s="331">
        <f>'Provincial spending Projection '!AS49/100*'Type of service'!AE41*'Private spending by service'!$D$16/100</f>
        <v>0.13532229047659064</v>
      </c>
      <c r="BI39" s="250"/>
      <c r="BJ39" s="331">
        <f>'Provincial spending Projection '!AX49/100*'Type of service'!G41*'Private spending by service'!$D$11/100</f>
        <v>0.42664412241041971</v>
      </c>
      <c r="BK39" s="331">
        <f>'Provincial spending Projection '!AX49/100*'Type of service'!K41*'Private spending by service'!$D$12/100</f>
        <v>0.43749572291520655</v>
      </c>
      <c r="BL39" s="331">
        <f>'Provincial spending Projection '!AX49/100*'Type of service'!O41*'Private spending by service'!$D$13/100</f>
        <v>1.4960059738636091</v>
      </c>
      <c r="BM39" s="331">
        <f>'Provincial spending Projection '!AX49/100*'Type of service'!S41*'Private spending by service'!$D$14/100</f>
        <v>1.1519391305081335</v>
      </c>
      <c r="BN39" s="331">
        <f>'Provincial spending Projection '!AX49/100*'Type of service'!AA41*'Private spending by service'!$D$15/100</f>
        <v>3.3157668209070665E-2</v>
      </c>
      <c r="BO39" s="331">
        <f>'Provincial spending Projection '!AX49/100*'Type of service'!AE41*'Private spending by service'!$D$16/100</f>
        <v>0.62852717453650964</v>
      </c>
      <c r="BP39" s="250"/>
      <c r="BQ39" s="331">
        <f>'Provincial spending Projection '!BC49/100*'Type of service'!G41*'Private spending by service'!$D$11/100</f>
        <v>0.33856314466279103</v>
      </c>
      <c r="BR39" s="331">
        <f>'Provincial spending Projection '!BC49/100*'Type of service'!K41*'Private spending by service'!$D$12/100</f>
        <v>0.34717442464660558</v>
      </c>
      <c r="BS39" s="331">
        <f>'Provincial spending Projection '!BC49/100*'Type of service'!O41*'Private spending by service'!$D$13/100</f>
        <v>1.1871544932672318</v>
      </c>
      <c r="BT39" s="331">
        <f>'Provincial spending Projection '!BC49/100*'Type of service'!S41*'Private spending by service'!$D$14/100</f>
        <v>0.91412049058953582</v>
      </c>
      <c r="BU39" s="331">
        <f>'Provincial spending Projection '!BC49/100*'Type of service'!AA41*'Private spending by service'!$D$15/100</f>
        <v>2.6312244394988651E-2</v>
      </c>
      <c r="BV39" s="331">
        <f>'Provincial spending Projection '!BC49/100*'Type of service'!AE41*'Private spending by service'!$D$16/100</f>
        <v>0.49876729934743053</v>
      </c>
      <c r="BW39" s="250"/>
      <c r="BX39" s="331">
        <f>'Provincial spending Projection '!BH49/100*'Type of service'!G41*'Private spending by service'!$D$11</f>
        <v>1.9367875683823901</v>
      </c>
      <c r="BY39" s="331">
        <f>'Provincial spending Projection '!BH49/100*'Type of service'!K41*'Private spending by service'!$D$12/100</f>
        <v>1.9860493391434208E-2</v>
      </c>
      <c r="BZ39" s="331">
        <f>'Provincial spending Projection '!BH49/100*'Type of service'!O41*'Private spending by service'!$D$13/100</f>
        <v>6.791247365685181E-2</v>
      </c>
      <c r="CA39" s="331">
        <f>'Provincial spending Projection '!BH49/100*'Type of service'!S41*'Private spending by service'!$D$14/100</f>
        <v>5.2293264346324538E-2</v>
      </c>
      <c r="CB39" s="331">
        <f>'Provincial spending Projection '!BH49/100*'Type of service'!AA41*'Private spending by service'!$D$15/100</f>
        <v>1.5052207732537057E-3</v>
      </c>
      <c r="CC39" s="331">
        <f>'Provincial spending Projection '!BH49/100*'Type of service'!AE41*'Private spending by service'!$D$16/100</f>
        <v>2.8532529902328976E-2</v>
      </c>
      <c r="CE39" s="333">
        <f t="shared" si="0"/>
        <v>28.080694886497024</v>
      </c>
    </row>
    <row r="40" spans="1:83" ht="18.75">
      <c r="A40" s="348">
        <f t="shared" si="2"/>
        <v>15</v>
      </c>
      <c r="B40" s="67">
        <f t="shared" si="3"/>
        <v>2030</v>
      </c>
      <c r="C40" s="328">
        <f>'Provincial spending Projection '!C50</f>
        <v>12639.475587992538</v>
      </c>
      <c r="D40" s="297">
        <f t="shared" si="1"/>
        <v>5.2966144560000012</v>
      </c>
      <c r="E40" s="329"/>
      <c r="F40" s="341">
        <f>'Provincial spending Projection '!J50/100*'Type of service'!G42*'Private spending by service'!$D$11/100</f>
        <v>3.6823009290337265E-2</v>
      </c>
      <c r="G40" s="341">
        <f>'Provincial spending Projection '!J50/100*'Type of service'!K42*'Private spending by service'!$D$12/100</f>
        <v>3.7759594526634979E-2</v>
      </c>
      <c r="H40" s="341">
        <f>'Provincial spending Projection '!J50/100*'Type of service'!O42*'Private spending by service'!$D$13/100</f>
        <v>0.12911801424276306</v>
      </c>
      <c r="I40" s="341">
        <f>'Provincial spending Projection '!J50/100*'Type of service'!S42*'Private spending by service'!$D$14/100</f>
        <v>9.9422125083910629E-2</v>
      </c>
      <c r="J40" s="341">
        <f>'Provincial spending Projection '!J50/100*'Type of service'!AA42*'Private spending by service'!$D$15/100</f>
        <v>2.8617882220207769E-3</v>
      </c>
      <c r="K40" s="341">
        <f>'Provincial spending Projection '!J50/100*'Type of service'!AE42*'Private spending by service'!$D$16/100</f>
        <v>5.4247230353083806E-2</v>
      </c>
      <c r="M40" s="331">
        <f>'Provincial spending Projection '!O50/100*'Type of service'!G42*'Private spending by service'!$D$11/100</f>
        <v>1.1800720133647019E-2</v>
      </c>
      <c r="N40" s="331">
        <f>'Provincial spending Projection '!O50/100*'Type of service'!K42*'Private spending by service'!$D$12/100</f>
        <v>1.2100868884872391E-2</v>
      </c>
      <c r="O40" s="331">
        <f>'Provincial spending Projection '!O50/100*'Type of service'!O42*'Private spending by service'!$D$13/100</f>
        <v>4.1378626561380125E-2</v>
      </c>
      <c r="P40" s="331">
        <f>'Provincial spending Projection '!O50/100*'Type of service'!S42*'Private spending by service'!$D$14/100</f>
        <v>3.186194436084696E-2</v>
      </c>
      <c r="Q40" s="331">
        <f>'Provincial spending Projection '!O50/100*'Type of service'!AA42*'Private spending by service'!$D$15/100</f>
        <v>9.1712118429974118E-4</v>
      </c>
      <c r="R40" s="331">
        <f>'Provincial spending Projection '!O50/100*'Type of service'!AE42*'Private spending by service'!$D$16/100</f>
        <v>1.7384684080945213E-2</v>
      </c>
      <c r="T40" s="331">
        <f>'Provincial spending Projection '!T50/100*'Type of service'!G42*'Private spending by service'!$D$11/100</f>
        <v>6.7179161437746812E-2</v>
      </c>
      <c r="U40" s="331">
        <f>'Provincial spending Projection '!T50/100*'Type of service'!K42*'Private spending by service'!$D$12/100</f>
        <v>6.8887848804750393E-2</v>
      </c>
      <c r="V40" s="331">
        <f>'Provincial spending Projection '!T50/100*'Type of service'!O42*'Private spending by service'!$D$13/100</f>
        <v>0.2355603219428356</v>
      </c>
      <c r="W40" s="331">
        <f>'Provincial spending Projection '!T50/100*'Type of service'!S42*'Private spending by service'!$D$14/100</f>
        <v>0.18138373588191645</v>
      </c>
      <c r="X40" s="331">
        <f>'Provincial spending Projection '!T50/100*'Type of service'!AA42*'Private spending by service'!$D$15/100</f>
        <v>5.2209891769553242E-3</v>
      </c>
      <c r="Y40" s="331">
        <f>'Provincial spending Projection '!T50/100*'Type of service'!AE42*'Private spending by service'!$D$16/100</f>
        <v>9.8967561741260368E-2</v>
      </c>
      <c r="Z40" s="250"/>
      <c r="AA40" s="331">
        <f>'Provincial spending Projection '!Y50/100*'Type of service'!G42*'Private spending by service'!$D$11/100</f>
        <v>5.1985241779249902E-2</v>
      </c>
      <c r="AB40" s="331">
        <f>'Provincial spending Projection '!Y50/100*'Type of service'!K42*'Private spending by service'!$D$12/100</f>
        <v>5.3307475102765609E-2</v>
      </c>
      <c r="AC40" s="331">
        <f>'Provincial spending Projection '!Y50/100*'Type of service'!O42*'Private spending by service'!$D$13/100</f>
        <v>0.18228361336638577</v>
      </c>
      <c r="AD40" s="331">
        <f>'Provincial spending Projection '!Y50/100*'Type of service'!S42*'Private spending by service'!$D$14/100</f>
        <v>0.14036015280397474</v>
      </c>
      <c r="AE40" s="331">
        <f>'Provincial spending Projection '!Y50/100*'Type of service'!AA42*'Private spending by service'!$D$15/100</f>
        <v>4.0401573774090961E-3</v>
      </c>
      <c r="AF40" s="331">
        <f>'Provincial spending Projection '!Y50/100*'Type of service'!AE42*'Private spending by service'!$D$16/100</f>
        <v>7.6584055461750039E-2</v>
      </c>
      <c r="AG40" s="250"/>
      <c r="AH40" s="331">
        <f>'Provincial spending Projection '!AD50/100*'Type of service'!G42*'Private spending by service'!$D$11/100</f>
        <v>0.54498063211707215</v>
      </c>
      <c r="AI40" s="331">
        <f>'Provincial spending Projection '!AD50/100*'Type of service'!K42*'Private spending by service'!$D$12/100</f>
        <v>0.5588420960209195</v>
      </c>
      <c r="AJ40" s="331">
        <f>'Provincial spending Projection '!AD50/100*'Type of service'!O42*'Private spending by service'!$D$13/100</f>
        <v>1.9109469425734062</v>
      </c>
      <c r="AK40" s="331">
        <f>'Provincial spending Projection '!AD50/100*'Type of service'!S42*'Private spending by service'!$D$14/100</f>
        <v>1.4714477067160947</v>
      </c>
      <c r="AL40" s="331">
        <f>'Provincial spending Projection '!AD50/100*'Type of service'!AA42*'Private spending by service'!$D$15/100</f>
        <v>4.2354473039533325E-2</v>
      </c>
      <c r="AM40" s="331">
        <f>'Provincial spending Projection '!AD50/100*'Type of service'!AE42*'Private spending by service'!$D$16/100</f>
        <v>0.80285914861884622</v>
      </c>
      <c r="AN40" s="250"/>
      <c r="AO40" s="331">
        <f>'Provincial spending Projection '!AI50/100*'Type of service'!G42*'Private spending by service'!$D$11/100</f>
        <v>0.9684783624246931</v>
      </c>
      <c r="AP40" s="331">
        <f>'Provincial spending Projection '!AI50/100*'Type of service'!K42*'Private spending by service'!$D$12/100</f>
        <v>0.99311139903419088</v>
      </c>
      <c r="AQ40" s="331">
        <f>'Provincial spending Projection '!AI50/100*'Type of service'!O42*'Private spending by service'!$D$13/100</f>
        <v>3.3959202521281511</v>
      </c>
      <c r="AR40" s="331">
        <f>'Provincial spending Projection '!AI50/100*'Type of service'!S42*'Private spending by service'!$D$14/100</f>
        <v>2.614891578546672</v>
      </c>
      <c r="AS40" s="331">
        <f>'Provincial spending Projection '!AI50/100*'Type of service'!AA42*'Private spending by service'!$D$15/100</f>
        <v>7.5267611862353881E-2</v>
      </c>
      <c r="AT40" s="331">
        <f>'Provincial spending Projection '!AI50/100*'Type of service'!AE42*'Private spending by service'!$D$16/100</f>
        <v>1.4267510947894211</v>
      </c>
      <c r="AU40" s="250"/>
      <c r="AV40" s="331">
        <f>'Provincial spending Projection '!AN50/100*'Type of service'!G42*'Private spending by service'!$D$11/100</f>
        <v>0.11285202282636037</v>
      </c>
      <c r="AW40" s="331">
        <f>'Provincial spending Projection '!AN50/100*'Type of service'!K42*'Private spending by service'!$D$12/100</f>
        <v>0.11572238949390043</v>
      </c>
      <c r="AX40" s="331">
        <f>'Provincial spending Projection '!AN50/100*'Type of service'!O42*'Private spending by service'!$D$13/100</f>
        <v>0.39570989366266324</v>
      </c>
      <c r="AY40" s="331">
        <f>'Provincial spending Projection '!AN50/100*'Type of service'!S42*'Private spending by service'!$D$14/100</f>
        <v>0.30470046163117304</v>
      </c>
      <c r="AZ40" s="331">
        <f>'Provincial spending Projection '!AN50/100*'Type of service'!AA42*'Private spending by service'!$D$15/100</f>
        <v>8.7705648174834436E-3</v>
      </c>
      <c r="BA40" s="331">
        <f>'Provincial spending Projection '!AN50/100*'Type of service'!AE42*'Private spending by service'!$D$16/100</f>
        <v>0.16625229159854396</v>
      </c>
      <c r="BB40" s="250"/>
      <c r="BC40" s="331">
        <f>'Provincial spending Projection '!AS50/100*'Type of service'!G42*'Private spending by service'!$D$11/100</f>
        <v>9.1686753072538346E-2</v>
      </c>
      <c r="BD40" s="331">
        <f>'Provincial spending Projection '!AS50/100*'Type of service'!K42*'Private spending by service'!$D$12/100</f>
        <v>9.4018785705035524E-2</v>
      </c>
      <c r="BE40" s="331">
        <f>'Provincial spending Projection '!AS50/100*'Type of service'!O42*'Private spending by service'!$D$13/100</f>
        <v>0.32149494887152597</v>
      </c>
      <c r="BF40" s="331">
        <f>'Provincial spending Projection '!AS50/100*'Type of service'!S42*'Private spending by service'!$D$14/100</f>
        <v>0.24755423329585355</v>
      </c>
      <c r="BG40" s="331">
        <f>'Provincial spending Projection '!AS50/100*'Type of service'!AA42*'Private spending by service'!$D$15/100</f>
        <v>7.1256552659635783E-3</v>
      </c>
      <c r="BH40" s="331">
        <f>'Provincial spending Projection '!AS50/100*'Type of service'!AE42*'Private spending by service'!$D$16/100</f>
        <v>0.13507186159164525</v>
      </c>
      <c r="BI40" s="250"/>
      <c r="BJ40" s="331">
        <f>'Provincial spending Projection '!AX50/100*'Type of service'!G42*'Private spending by service'!$D$11/100</f>
        <v>0.43022355201993201</v>
      </c>
      <c r="BK40" s="331">
        <f>'Provincial spending Projection '!AX50/100*'Type of service'!K42*'Private spending by service'!$D$12/100</f>
        <v>0.44116619453869987</v>
      </c>
      <c r="BL40" s="331">
        <f>'Provincial spending Projection '!AX50/100*'Type of service'!O42*'Private spending by service'!$D$13/100</f>
        <v>1.5085570622240936</v>
      </c>
      <c r="BM40" s="331">
        <f>'Provincial spending Projection '!AX50/100*'Type of service'!S42*'Private spending by service'!$D$14/100</f>
        <v>1.1616035904538167</v>
      </c>
      <c r="BN40" s="331">
        <f>'Provincial spending Projection '!AX50/100*'Type of service'!AA42*'Private spending by service'!$D$15/100</f>
        <v>3.3435852140679505E-2</v>
      </c>
      <c r="BO40" s="331">
        <f>'Provincial spending Projection '!AX50/100*'Type of service'!AE42*'Private spending by service'!$D$16/100</f>
        <v>0.63380034873661006</v>
      </c>
      <c r="BP40" s="250"/>
      <c r="BQ40" s="331">
        <f>'Provincial spending Projection '!BC50/100*'Type of service'!G42*'Private spending by service'!$D$11/100</f>
        <v>0.33910258084743922</v>
      </c>
      <c r="BR40" s="331">
        <f>'Provincial spending Projection '!BC50/100*'Type of service'!K42*'Private spending by service'!$D$12/100</f>
        <v>0.34772758127334158</v>
      </c>
      <c r="BS40" s="331">
        <f>'Provincial spending Projection '!BC50/100*'Type of service'!O42*'Private spending by service'!$D$13/100</f>
        <v>1.1890459988859958</v>
      </c>
      <c r="BT40" s="331">
        <f>'Provincial spending Projection '!BC50/100*'Type of service'!S42*'Private spending by service'!$D$14/100</f>
        <v>0.91557696828808621</v>
      </c>
      <c r="BU40" s="331">
        <f>'Provincial spending Projection '!BC50/100*'Type of service'!AA42*'Private spending by service'!$D$15/100</f>
        <v>2.6354167968034681E-2</v>
      </c>
      <c r="BV40" s="331">
        <f>'Provincial spending Projection '!BC50/100*'Type of service'!AE42*'Private spending by service'!$D$16/100</f>
        <v>0.49956199048032174</v>
      </c>
      <c r="BW40" s="250"/>
      <c r="BX40" s="331">
        <f>'Provincial spending Projection '!BH50/100*'Type of service'!G42*'Private spending by service'!$D$11</f>
        <v>1.9306568702146143</v>
      </c>
      <c r="BY40" s="331">
        <f>'Provincial spending Projection '!BH50/100*'Type of service'!K42*'Private spending by service'!$D$12/100</f>
        <v>1.9797627080005084E-2</v>
      </c>
      <c r="BZ40" s="331">
        <f>'Provincial spending Projection '!BH50/100*'Type of service'!O42*'Private spending by service'!$D$13/100</f>
        <v>6.769750383537318E-2</v>
      </c>
      <c r="CA40" s="331">
        <f>'Provincial spending Projection '!BH50/100*'Type of service'!S42*'Private spending by service'!$D$14/100</f>
        <v>5.2127735495794594E-2</v>
      </c>
      <c r="CB40" s="331">
        <f>'Provincial spending Projection '!BH50/100*'Type of service'!AA42*'Private spending by service'!$D$15/100</f>
        <v>1.5004561545689666E-3</v>
      </c>
      <c r="CC40" s="331">
        <f>'Provincial spending Projection '!BH50/100*'Type of service'!AE42*'Private spending by service'!$D$16/100</f>
        <v>2.8442213167726885E-2</v>
      </c>
      <c r="CE40" s="333">
        <f t="shared" si="0"/>
        <v>28.074625495310908</v>
      </c>
    </row>
    <row r="41" spans="1:83" ht="18.75">
      <c r="A41" s="348">
        <f t="shared" si="2"/>
        <v>16</v>
      </c>
      <c r="B41" s="8">
        <f t="shared" si="3"/>
        <v>2031</v>
      </c>
      <c r="C41" s="328">
        <f>'Provincial spending Projection '!C51</f>
        <v>13292.979144162968</v>
      </c>
      <c r="D41" s="297">
        <f t="shared" si="1"/>
        <v>5.1703375794424273</v>
      </c>
      <c r="E41" s="329"/>
      <c r="F41" s="341">
        <f>'Provincial spending Projection '!J51/100*'Type of service'!G43*'Private spending by service'!$D$11/100</f>
        <v>3.6262163367777774E-2</v>
      </c>
      <c r="G41" s="341">
        <f>'Provincial spending Projection '!J51/100*'Type of service'!K43*'Private spending by service'!$D$12/100</f>
        <v>3.718448360995822E-2</v>
      </c>
      <c r="H41" s="341">
        <f>'Provincial spending Projection '!J51/100*'Type of service'!O43*'Private spending by service'!$D$13/100</f>
        <v>0.12715143646401444</v>
      </c>
      <c r="I41" s="341">
        <f>'Provincial spending Projection '!J51/100*'Type of service'!S43*'Private spending by service'!$D$14/100</f>
        <v>9.790784109300002E-2</v>
      </c>
      <c r="J41" s="341">
        <f>'Provincial spending Projection '!J51/100*'Type of service'!AA43*'Private spending by service'!$D$15/100</f>
        <v>2.8182007399957733E-3</v>
      </c>
      <c r="K41" s="341">
        <f>'Provincial spending Projection '!J51/100*'Type of service'!AE43*'Private spending by service'!$D$16/100</f>
        <v>5.3420998642530595E-2</v>
      </c>
      <c r="M41" s="331">
        <f>'Provincial spending Projection '!O51/100*'Type of service'!G43*'Private spending by service'!$D$11/100</f>
        <v>1.1793213577033026E-2</v>
      </c>
      <c r="N41" s="331">
        <f>'Provincial spending Projection '!O51/100*'Type of service'!K43*'Private spending by service'!$D$12/100</f>
        <v>1.2093171400622778E-2</v>
      </c>
      <c r="O41" s="331">
        <f>'Provincial spending Projection '!O51/100*'Type of service'!O43*'Private spending by service'!$D$13/100</f>
        <v>4.1352305201380508E-2</v>
      </c>
      <c r="P41" s="331">
        <f>'Provincial spending Projection '!O51/100*'Type of service'!S43*'Private spending by service'!$D$14/100</f>
        <v>3.1841676657989169E-2</v>
      </c>
      <c r="Q41" s="331">
        <f>'Provincial spending Projection '!O51/100*'Type of service'!AA43*'Private spending by service'!$D$15/100</f>
        <v>9.1653779430202328E-4</v>
      </c>
      <c r="R41" s="331">
        <f>'Provincial spending Projection '!O51/100*'Type of service'!AE43*'Private spending by service'!$D$16/100</f>
        <v>1.7373625508774013E-2</v>
      </c>
      <c r="T41" s="331">
        <f>'Provincial spending Projection '!T51/100*'Type of service'!G43*'Private spending by service'!$D$11/100</f>
        <v>6.6550646632192303E-2</v>
      </c>
      <c r="U41" s="331">
        <f>'Provincial spending Projection '!T51/100*'Type of service'!K43*'Private spending by service'!$D$12/100</f>
        <v>6.8243347861750264E-2</v>
      </c>
      <c r="V41" s="331">
        <f>'Provincial spending Projection '!T51/100*'Type of service'!O43*'Private spending by service'!$D$13/100</f>
        <v>0.23335646665834453</v>
      </c>
      <c r="W41" s="331">
        <f>'Provincial spending Projection '!T51/100*'Type of service'!S43*'Private spending by service'!$D$14/100</f>
        <v>0.17968674590691924</v>
      </c>
      <c r="X41" s="331">
        <f>'Provincial spending Projection '!T51/100*'Type of service'!AA43*'Private spending by service'!$D$15/100</f>
        <v>5.1721426458714685E-3</v>
      </c>
      <c r="Y41" s="331">
        <f>'Provincial spending Projection '!T51/100*'Type of service'!AE43*'Private spending by service'!$D$16/100</f>
        <v>9.8041641016845635E-2</v>
      </c>
      <c r="Z41" s="250"/>
      <c r="AA41" s="331">
        <f>'Provincial spending Projection '!Y51/100*'Type of service'!G43*'Private spending by service'!$D$11/100</f>
        <v>5.1503539061934521E-2</v>
      </c>
      <c r="AB41" s="331">
        <f>'Provincial spending Projection '!Y51/100*'Type of service'!K43*'Private spending by service'!$D$12/100</f>
        <v>5.2813520381553278E-2</v>
      </c>
      <c r="AC41" s="331">
        <f>'Provincial spending Projection '!Y51/100*'Type of service'!O43*'Private spending by service'!$D$13/100</f>
        <v>0.18059454722231513</v>
      </c>
      <c r="AD41" s="331">
        <f>'Provincial spending Projection '!Y51/100*'Type of service'!S43*'Private spending by service'!$D$14/100</f>
        <v>0.13905955546722318</v>
      </c>
      <c r="AE41" s="331">
        <f>'Provincial spending Projection '!Y51/100*'Type of service'!AA43*'Private spending by service'!$D$15/100</f>
        <v>4.0027206988351282E-3</v>
      </c>
      <c r="AF41" s="331">
        <f>'Provincial spending Projection '!Y51/100*'Type of service'!AE43*'Private spending by service'!$D$16/100</f>
        <v>7.5874416603560035E-2</v>
      </c>
      <c r="AG41" s="250"/>
      <c r="AH41" s="331">
        <f>'Provincial spending Projection '!AD51/100*'Type of service'!G43*'Private spending by service'!$D$11/100</f>
        <v>0.54318979410961432</v>
      </c>
      <c r="AI41" s="331">
        <f>'Provincial spending Projection '!AD51/100*'Type of service'!K43*'Private spending by service'!$D$12/100</f>
        <v>0.55700570843805453</v>
      </c>
      <c r="AJ41" s="331">
        <f>'Provincial spending Projection '!AD51/100*'Type of service'!O43*'Private spending by service'!$D$13/100</f>
        <v>1.9046674599398643</v>
      </c>
      <c r="AK41" s="331">
        <f>'Provincial spending Projection '!AD51/100*'Type of service'!S43*'Private spending by service'!$D$14/100</f>
        <v>1.4666124440959589</v>
      </c>
      <c r="AL41" s="331">
        <f>'Provincial spending Projection '!AD51/100*'Type of service'!AA43*'Private spending by service'!$D$15/100</f>
        <v>4.2215293781345024E-2</v>
      </c>
      <c r="AM41" s="331">
        <f>'Provincial spending Projection '!AD51/100*'Type of service'!AE43*'Private spending by service'!$D$16/100</f>
        <v>0.80022090682959846</v>
      </c>
      <c r="AN41" s="250"/>
      <c r="AO41" s="331">
        <f>'Provincial spending Projection '!AI51/100*'Type of service'!G43*'Private spending by service'!$D$11/100</f>
        <v>0.96783726459302755</v>
      </c>
      <c r="AP41" s="331">
        <f>'Provincial spending Projection '!AI51/100*'Type of service'!K43*'Private spending by service'!$D$12/100</f>
        <v>0.99245399501854592</v>
      </c>
      <c r="AQ41" s="331">
        <f>'Provincial spending Projection '!AI51/100*'Type of service'!O43*'Private spending by service'!$D$13/100</f>
        <v>3.3936722751008706</v>
      </c>
      <c r="AR41" s="331">
        <f>'Provincial spending Projection '!AI51/100*'Type of service'!S43*'Private spending by service'!$D$14/100</f>
        <v>2.613160614401175</v>
      </c>
      <c r="AS41" s="331">
        <f>'Provincial spending Projection '!AI51/100*'Type of service'!AA43*'Private spending by service'!$D$15/100</f>
        <v>7.5217787411305956E-2</v>
      </c>
      <c r="AT41" s="331">
        <f>'Provincial spending Projection '!AI51/100*'Type of service'!AE43*'Private spending by service'!$D$16/100</f>
        <v>1.4258066368968298</v>
      </c>
      <c r="AU41" s="250"/>
      <c r="AV41" s="331">
        <f>'Provincial spending Projection '!AN51/100*'Type of service'!G43*'Private spending by service'!$D$11/100</f>
        <v>0.11303829762037594</v>
      </c>
      <c r="AW41" s="331">
        <f>'Provincial spending Projection '!AN51/100*'Type of service'!K43*'Private spending by service'!$D$12/100</f>
        <v>0.11591340214680726</v>
      </c>
      <c r="AX41" s="331">
        <f>'Provincial spending Projection '!AN51/100*'Type of service'!O43*'Private spending by service'!$D$13/100</f>
        <v>0.39636305677915734</v>
      </c>
      <c r="AY41" s="331">
        <f>'Provincial spending Projection '!AN51/100*'Type of service'!S43*'Private spending by service'!$D$14/100</f>
        <v>0.30520340357501508</v>
      </c>
      <c r="AZ41" s="331">
        <f>'Provincial spending Projection '!AN51/100*'Type of service'!AA43*'Private spending by service'!$D$15/100</f>
        <v>8.7850416085400868E-3</v>
      </c>
      <c r="BA41" s="331">
        <f>'Provincial spending Projection '!AN51/100*'Type of service'!AE43*'Private spending by service'!$D$16/100</f>
        <v>0.16652670946537992</v>
      </c>
      <c r="BB41" s="250"/>
      <c r="BC41" s="331">
        <f>'Provincial spending Projection '!AS51/100*'Type of service'!G43*'Private spending by service'!$D$11/100</f>
        <v>9.1521353528620009E-2</v>
      </c>
      <c r="BD41" s="331">
        <f>'Provincial spending Projection '!AS51/100*'Type of service'!K43*'Private spending by service'!$D$12/100</f>
        <v>9.3849179259674037E-2</v>
      </c>
      <c r="BE41" s="331">
        <f>'Provincial spending Projection '!AS51/100*'Type of service'!O43*'Private spending by service'!$D$13/100</f>
        <v>0.32091498376060817</v>
      </c>
      <c r="BF41" s="331">
        <f>'Provincial spending Projection '!AS51/100*'Type of service'!S43*'Private spending by service'!$D$14/100</f>
        <v>0.24710765452727401</v>
      </c>
      <c r="BG41" s="331">
        <f>'Provincial spending Projection '!AS51/100*'Type of service'!AA43*'Private spending by service'!$D$15/100</f>
        <v>7.1128008448873145E-3</v>
      </c>
      <c r="BH41" s="331">
        <f>'Provincial spending Projection '!AS51/100*'Type of service'!AE43*'Private spending by service'!$D$16/100</f>
        <v>0.13482819690122061</v>
      </c>
      <c r="BI41" s="250"/>
      <c r="BJ41" s="331">
        <f>'Provincial spending Projection '!AX51/100*'Type of service'!G43*'Private spending by service'!$D$11/100</f>
        <v>0.4338365387130465</v>
      </c>
      <c r="BK41" s="331">
        <f>'Provincial spending Projection '!AX51/100*'Type of service'!K43*'Private spending by service'!$D$12/100</f>
        <v>0.44487107676292198</v>
      </c>
      <c r="BL41" s="331">
        <f>'Provincial spending Projection '!AX51/100*'Type of service'!O43*'Private spending by service'!$D$13/100</f>
        <v>1.5212258167960591</v>
      </c>
      <c r="BM41" s="331">
        <f>'Provincial spending Projection '!AX51/100*'Type of service'!S43*'Private spending by service'!$D$14/100</f>
        <v>1.1713586545252257</v>
      </c>
      <c r="BN41" s="331">
        <f>'Provincial spending Projection '!AX51/100*'Type of service'!AA43*'Private spending by service'!$D$15/100</f>
        <v>3.3716644041285687E-2</v>
      </c>
      <c r="BO41" s="331">
        <f>'Provincial spending Projection '!AX51/100*'Type of service'!AE43*'Private spending by service'!$D$16/100</f>
        <v>0.63912295884320558</v>
      </c>
      <c r="BP41" s="250"/>
      <c r="BQ41" s="331">
        <f>'Provincial spending Projection '!BC51/100*'Type of service'!G43*'Private spending by service'!$D$11/100</f>
        <v>0.3396376698177756</v>
      </c>
      <c r="BR41" s="331">
        <f>'Provincial spending Projection '!BC51/100*'Type of service'!K43*'Private spending by service'!$D$12/100</f>
        <v>0.34827628011531464</v>
      </c>
      <c r="BS41" s="331">
        <f>'Provincial spending Projection '!BC51/100*'Type of service'!O43*'Private spending by service'!$D$13/100</f>
        <v>1.1909222612182857</v>
      </c>
      <c r="BT41" s="331">
        <f>'Provincial spending Projection '!BC51/100*'Type of service'!S43*'Private spending by service'!$D$14/100</f>
        <v>0.91702170850799403</v>
      </c>
      <c r="BU41" s="331">
        <f>'Provincial spending Projection '!BC51/100*'Type of service'!AA43*'Private spending by service'!$D$15/100</f>
        <v>2.6395753686924948E-2</v>
      </c>
      <c r="BV41" s="331">
        <f>'Provincial spending Projection '!BC51/100*'Type of service'!AE43*'Private spending by service'!$D$16/100</f>
        <v>0.50035027734749105</v>
      </c>
      <c r="BW41" s="250"/>
      <c r="BX41" s="331">
        <f>'Provincial spending Projection '!BH51/100*'Type of service'!G43*'Private spending by service'!$D$11</f>
        <v>1.924812362976456</v>
      </c>
      <c r="BY41" s="331">
        <f>'Provincial spending Projection '!BH51/100*'Type of service'!K43*'Private spending by service'!$D$12/100</f>
        <v>1.9737695469912924E-2</v>
      </c>
      <c r="BZ41" s="331">
        <f>'Provincial spending Projection '!BH51/100*'Type of service'!O43*'Private spending by service'!$D$13/100</f>
        <v>6.7492569153672285E-2</v>
      </c>
      <c r="CA41" s="331">
        <f>'Provincial spending Projection '!BH51/100*'Type of service'!S43*'Private spending by service'!$D$14/100</f>
        <v>5.1969933800364319E-2</v>
      </c>
      <c r="CB41" s="331">
        <f>'Provincial spending Projection '!BH51/100*'Type of service'!AA43*'Private spending by service'!$D$15/100</f>
        <v>1.4959139560088764E-3</v>
      </c>
      <c r="CC41" s="331">
        <f>'Provincial spending Projection '!BH51/100*'Type of service'!AE43*'Private spending by service'!$D$16/100</f>
        <v>2.8356112564718372E-2</v>
      </c>
      <c r="CE41" s="333">
        <f t="shared" si="0"/>
        <v>28.068839433145133</v>
      </c>
    </row>
    <row r="42" spans="1:83" ht="18.75">
      <c r="A42" s="348">
        <f t="shared" si="2"/>
        <v>17</v>
      </c>
      <c r="B42" s="8">
        <f t="shared" si="3"/>
        <v>2032</v>
      </c>
      <c r="C42" s="328">
        <f>'Provincial spending Projection '!C52</f>
        <v>13962.260696999108</v>
      </c>
      <c r="D42" s="297">
        <f t="shared" si="1"/>
        <v>5.034849942798763</v>
      </c>
      <c r="E42" s="329"/>
      <c r="F42" s="341">
        <f>'Provincial spending Projection '!J52/100*'Type of service'!G44*'Private spending by service'!$D$11/100</f>
        <v>3.5698645062772837E-2</v>
      </c>
      <c r="G42" s="341">
        <f>'Provincial spending Projection '!J52/100*'Type of service'!K44*'Private spending by service'!$D$12/100</f>
        <v>3.6606632339369456E-2</v>
      </c>
      <c r="H42" s="341">
        <f>'Provincial spending Projection '!J52/100*'Type of service'!O44*'Private spending by service'!$D$13/100</f>
        <v>0.12517548811177645</v>
      </c>
      <c r="I42" s="341">
        <f>'Provincial spending Projection '!J52/100*'Type of service'!S44*'Private spending by service'!$D$14/100</f>
        <v>9.6386341669486675E-2</v>
      </c>
      <c r="J42" s="341">
        <f>'Provincial spending Projection '!J52/100*'Type of service'!AA44*'Private spending by service'!$D$15/100</f>
        <v>2.774405567378541E-3</v>
      </c>
      <c r="K42" s="341">
        <f>'Provincial spending Projection '!J52/100*'Type of service'!AE44*'Private spending by service'!$D$16/100</f>
        <v>5.2590830009142879E-2</v>
      </c>
      <c r="M42" s="331">
        <f>'Provincial spending Projection '!O52/100*'Type of service'!G44*'Private spending by service'!$D$11/100</f>
        <v>1.1780371397732921E-2</v>
      </c>
      <c r="N42" s="331">
        <f>'Provincial spending Projection '!O52/100*'Type of service'!K44*'Private spending by service'!$D$12/100</f>
        <v>1.2080002583283957E-2</v>
      </c>
      <c r="O42" s="331">
        <f>'Provincial spending Projection '!O52/100*'Type of service'!O44*'Private spending by service'!$D$13/100</f>
        <v>4.1307274751079592E-2</v>
      </c>
      <c r="P42" s="331">
        <f>'Provincial spending Projection '!O52/100*'Type of service'!S44*'Private spending by service'!$D$14/100</f>
        <v>3.1807002773878892E-2</v>
      </c>
      <c r="Q42" s="331">
        <f>'Provincial spending Projection '!O52/100*'Type of service'!AA44*'Private spending by service'!$D$15/100</f>
        <v>9.1553973362815664E-4</v>
      </c>
      <c r="R42" s="331">
        <f>'Provincial spending Projection '!O52/100*'Type of service'!AE44*'Private spending by service'!$D$16/100</f>
        <v>1.7354706559123932E-2</v>
      </c>
      <c r="T42" s="331">
        <f>'Provincial spending Projection '!T52/100*'Type of service'!G44*'Private spending by service'!$D$11/100</f>
        <v>6.5918057996115206E-2</v>
      </c>
      <c r="U42" s="331">
        <f>'Provincial spending Projection '!T52/100*'Type of service'!K44*'Private spending by service'!$D$12/100</f>
        <v>6.7594669471233798E-2</v>
      </c>
      <c r="V42" s="331">
        <f>'Provincial spending Projection '!T52/100*'Type of service'!O44*'Private spending by service'!$D$13/100</f>
        <v>0.23113832669376952</v>
      </c>
      <c r="W42" s="331">
        <f>'Provincial spending Projection '!T52/100*'Type of service'!S44*'Private spending by service'!$D$14/100</f>
        <v>0.17797875658951109</v>
      </c>
      <c r="X42" s="331">
        <f>'Provincial spending Projection '!T52/100*'Type of service'!AA44*'Private spending by service'!$D$15/100</f>
        <v>5.1229795073067805E-3</v>
      </c>
      <c r="Y42" s="331">
        <f>'Provincial spending Projection '!T52/100*'Type of service'!AE44*'Private spending by service'!$D$16/100</f>
        <v>9.7109718772537837E-2</v>
      </c>
      <c r="Z42" s="250"/>
      <c r="AA42" s="331">
        <f>'Provincial spending Projection '!Y52/100*'Type of service'!G44*'Private spending by service'!$D$11/100</f>
        <v>5.1014696154504227E-2</v>
      </c>
      <c r="AB42" s="331">
        <f>'Provincial spending Projection '!Y52/100*'Type of service'!K44*'Private spending by service'!$D$12/100</f>
        <v>5.2312243861042711E-2</v>
      </c>
      <c r="AC42" s="331">
        <f>'Provincial spending Projection '!Y52/100*'Type of service'!O44*'Private spending by service'!$D$13/100</f>
        <v>0.17888044436379025</v>
      </c>
      <c r="AD42" s="331">
        <f>'Provincial spending Projection '!Y52/100*'Type of service'!S44*'Private spending by service'!$D$14/100</f>
        <v>0.13773967961716141</v>
      </c>
      <c r="AE42" s="331">
        <f>'Provincial spending Projection '!Y52/100*'Type of service'!AA44*'Private spending by service'!$D$15/100</f>
        <v>3.9647291033120136E-3</v>
      </c>
      <c r="AF42" s="331">
        <f>'Provincial spending Projection '!Y52/100*'Type of service'!AE44*'Private spending by service'!$D$16/100</f>
        <v>7.5154258900077611E-2</v>
      </c>
      <c r="AG42" s="250"/>
      <c r="AH42" s="331">
        <f>'Provincial spending Projection '!AD52/100*'Type of service'!G44*'Private spending by service'!$D$11/100</f>
        <v>0.54140495095714858</v>
      </c>
      <c r="AI42" s="331">
        <f>'Provincial spending Projection '!AD52/100*'Type of service'!K44*'Private spending by service'!$D$12/100</f>
        <v>0.55517546818801522</v>
      </c>
      <c r="AJ42" s="331">
        <f>'Provincial spending Projection '!AD52/100*'Type of service'!O44*'Private spending by service'!$D$13/100</f>
        <v>1.8984089979612657</v>
      </c>
      <c r="AK42" s="331">
        <f>'Provincial spending Projection '!AD52/100*'Type of service'!S44*'Private spending by service'!$D$14/100</f>
        <v>1.4617933675843013</v>
      </c>
      <c r="AL42" s="331">
        <f>'Provincial spending Projection '!AD52/100*'Type of service'!AA44*'Private spending by service'!$D$15/100</f>
        <v>4.2076580427647968E-2</v>
      </c>
      <c r="AM42" s="331">
        <f>'Provincial spending Projection '!AD52/100*'Type of service'!AE44*'Private spending by service'!$D$16/100</f>
        <v>0.79759149659121964</v>
      </c>
      <c r="AN42" s="250"/>
      <c r="AO42" s="331">
        <f>'Provincial spending Projection '!AI52/100*'Type of service'!G44*'Private spending by service'!$D$11/100</f>
        <v>0.96717076232400445</v>
      </c>
      <c r="AP42" s="331">
        <f>'Provincial spending Projection '!AI52/100*'Type of service'!K44*'Private spending by service'!$D$12/100</f>
        <v>0.99177054040920209</v>
      </c>
      <c r="AQ42" s="331">
        <f>'Provincial spending Projection '!AI52/100*'Type of service'!O44*'Private spending by service'!$D$13/100</f>
        <v>3.3913352187026278</v>
      </c>
      <c r="AR42" s="331">
        <f>'Provincial spending Projection '!AI52/100*'Type of service'!S44*'Private spending by service'!$D$14/100</f>
        <v>2.6113610582748121</v>
      </c>
      <c r="AS42" s="331">
        <f>'Provincial spending Projection '!AI52/100*'Type of service'!AA44*'Private spending by service'!$D$15/100</f>
        <v>7.5165988593659042E-2</v>
      </c>
      <c r="AT42" s="331">
        <f>'Provincial spending Projection '!AI52/100*'Type of service'!AE44*'Private spending by service'!$D$16/100</f>
        <v>1.4248247534816674</v>
      </c>
      <c r="AU42" s="250"/>
      <c r="AV42" s="331">
        <f>'Provincial spending Projection '!AN52/100*'Type of service'!G44*'Private spending by service'!$D$11/100</f>
        <v>0.11322727917481126</v>
      </c>
      <c r="AW42" s="331">
        <f>'Provincial spending Projection '!AN52/100*'Type of service'!K44*'Private spending by service'!$D$12/100</f>
        <v>0.11610719040599669</v>
      </c>
      <c r="AX42" s="331">
        <f>'Provincial spending Projection '!AN52/100*'Type of service'!O44*'Private spending by service'!$D$13/100</f>
        <v>0.39702571101376394</v>
      </c>
      <c r="AY42" s="331">
        <f>'Provincial spending Projection '!AN52/100*'Type of service'!S44*'Private spending by service'!$D$14/100</f>
        <v>0.30571365377199039</v>
      </c>
      <c r="AZ42" s="331">
        <f>'Provincial spending Projection '!AN52/100*'Type of service'!AA44*'Private spending by service'!$D$15/100</f>
        <v>8.7997287619554394E-3</v>
      </c>
      <c r="BA42" s="331">
        <f>'Provincial spending Projection '!AN52/100*'Type of service'!AE44*'Private spending by service'!$D$16/100</f>
        <v>0.16680511490028352</v>
      </c>
      <c r="BB42" s="250"/>
      <c r="BC42" s="331">
        <f>'Provincial spending Projection '!AS52/100*'Type of service'!G44*'Private spending by service'!$D$11/100</f>
        <v>9.1361618851256626E-2</v>
      </c>
      <c r="BD42" s="331">
        <f>'Provincial spending Projection '!AS52/100*'Type of service'!K44*'Private spending by service'!$D$12/100</f>
        <v>9.3685381765516856E-2</v>
      </c>
      <c r="BE42" s="331">
        <f>'Provincial spending Projection '!AS52/100*'Type of service'!O44*'Private spending by service'!$D$13/100</f>
        <v>0.32035488221691721</v>
      </c>
      <c r="BF42" s="331">
        <f>'Provincial spending Projection '!AS52/100*'Type of service'!S44*'Private spending by service'!$D$14/100</f>
        <v>0.24667637089839292</v>
      </c>
      <c r="BG42" s="331">
        <f>'Provincial spending Projection '!AS52/100*'Type of service'!AA44*'Private spending by service'!$D$15/100</f>
        <v>7.100386682461793E-3</v>
      </c>
      <c r="BH42" s="331">
        <f>'Provincial spending Projection '!AS52/100*'Type of service'!AE44*'Private spending by service'!$D$16/100</f>
        <v>0.13459287762652516</v>
      </c>
      <c r="BI42" s="250"/>
      <c r="BJ42" s="331">
        <f>'Provincial spending Projection '!AX52/100*'Type of service'!G44*'Private spending by service'!$D$11/100</f>
        <v>0.43749675000650479</v>
      </c>
      <c r="BK42" s="331">
        <f>'Provincial spending Projection '!AX52/100*'Type of service'!K44*'Private spending by service'!$D$12/100</f>
        <v>0.44862438473493121</v>
      </c>
      <c r="BL42" s="331">
        <f>'Provincial spending Projection '!AX52/100*'Type of service'!O44*'Private spending by service'!$D$13/100</f>
        <v>1.5340601620336785</v>
      </c>
      <c r="BM42" s="331">
        <f>'Provincial spending Projection '!AX52/100*'Type of service'!S44*'Private spending by service'!$D$14/100</f>
        <v>1.1812412250175632</v>
      </c>
      <c r="BN42" s="331">
        <f>'Provincial spending Projection '!AX52/100*'Type of service'!AA44*'Private spending by service'!$D$15/100</f>
        <v>3.4001106114635971E-2</v>
      </c>
      <c r="BO42" s="331">
        <f>'Provincial spending Projection '!AX52/100*'Type of service'!AE44*'Private spending by service'!$D$16/100</f>
        <v>0.64451513968349583</v>
      </c>
      <c r="BP42" s="250"/>
      <c r="BQ42" s="331">
        <f>'Provincial spending Projection '!BC52/100*'Type of service'!G44*'Private spending by service'!$D$11/100</f>
        <v>0.34016728555650116</v>
      </c>
      <c r="BR42" s="331">
        <f>'Provincial spending Projection '!BC52/100*'Type of service'!K44*'Private spending by service'!$D$12/100</f>
        <v>0.34881936651522089</v>
      </c>
      <c r="BS42" s="331">
        <f>'Provincial spending Projection '!BC52/100*'Type of service'!O44*'Private spending by service'!$D$13/100</f>
        <v>1.1927793319415607</v>
      </c>
      <c r="BT42" s="331">
        <f>'Provincial spending Projection '!BC52/100*'Type of service'!S44*'Private spending by service'!$D$14/100</f>
        <v>0.9184516710025532</v>
      </c>
      <c r="BU42" s="331">
        <f>'Provincial spending Projection '!BC52/100*'Type of service'!AA44*'Private spending by service'!$D$15/100</f>
        <v>2.643691404053243E-2</v>
      </c>
      <c r="BV42" s="331">
        <f>'Provincial spending Projection '!BC52/100*'Type of service'!AE44*'Private spending by service'!$D$16/100</f>
        <v>0.50113050111330926</v>
      </c>
      <c r="BW42" s="250"/>
      <c r="BX42" s="331">
        <f>'Provincial spending Projection '!BH52/100*'Type of service'!G44*'Private spending by service'!$D$11</f>
        <v>1.917818716981061</v>
      </c>
      <c r="BY42" s="331">
        <f>'Provincial spending Projection '!BH52/100*'Type of service'!K44*'Private spending by service'!$D$12/100</f>
        <v>1.9665980191303622E-2</v>
      </c>
      <c r="BZ42" s="331">
        <f>'Provincial spending Projection '!BH52/100*'Type of service'!O44*'Private spending by service'!$D$13/100</f>
        <v>6.7247340504345332E-2</v>
      </c>
      <c r="CA42" s="331">
        <f>'Provincial spending Projection '!BH52/100*'Type of service'!S44*'Private spending by service'!$D$14/100</f>
        <v>5.1781105358488649E-2</v>
      </c>
      <c r="CB42" s="331">
        <f>'Provincial spending Projection '!BH52/100*'Type of service'!AA44*'Private spending by service'!$D$15/100</f>
        <v>1.4904786767841939E-3</v>
      </c>
      <c r="CC42" s="331">
        <f>'Provincial spending Projection '!BH52/100*'Type of service'!AE44*'Private spending by service'!$D$16/100</f>
        <v>2.8253082982771717E-2</v>
      </c>
      <c r="CE42" s="333">
        <f t="shared" si="0"/>
        <v>28.061915723609705</v>
      </c>
    </row>
    <row r="43" spans="1:83" ht="18.75">
      <c r="A43" s="348">
        <f t="shared" si="2"/>
        <v>18</v>
      </c>
      <c r="B43" s="8">
        <f t="shared" si="3"/>
        <v>2033</v>
      </c>
      <c r="C43" s="328">
        <f>'Provincial spending Projection '!C53</f>
        <v>14646.845590941457</v>
      </c>
      <c r="D43" s="297">
        <f t="shared" si="1"/>
        <v>4.9031092370985849</v>
      </c>
      <c r="E43" s="329"/>
      <c r="F43" s="341">
        <f>'Provincial spending Projection '!J53/100*'Type of service'!G45*'Private spending by service'!$D$11/100</f>
        <v>3.5146025184939457E-2</v>
      </c>
      <c r="G43" s="341">
        <f>'Provincial spending Projection '!J53/100*'Type of service'!K45*'Private spending by service'!$D$12/100</f>
        <v>3.6039956695078146E-2</v>
      </c>
      <c r="H43" s="341">
        <f>'Provincial spending Projection '!J53/100*'Type of service'!O45*'Private spending by service'!$D$13/100</f>
        <v>0.12323775454159681</v>
      </c>
      <c r="I43" s="341">
        <f>'Provincial spending Projection '!J53/100*'Type of service'!S45*'Private spending by service'!$D$14/100</f>
        <v>9.4894267999336548E-2</v>
      </c>
      <c r="J43" s="341">
        <f>'Provincial spending Projection '!J53/100*'Type of service'!AA45*'Private spending by service'!$D$15/100</f>
        <v>2.7314573920904041E-3</v>
      </c>
      <c r="K43" s="341">
        <f>'Provincial spending Projection '!J53/100*'Type of service'!AE45*'Private spending by service'!$D$16/100</f>
        <v>5.1776716812305744E-2</v>
      </c>
      <c r="M43" s="331">
        <f>'Provincial spending Projection '!O53/100*'Type of service'!G45*'Private spending by service'!$D$11/100</f>
        <v>1.1775317361526441E-2</v>
      </c>
      <c r="N43" s="331">
        <f>'Provincial spending Projection '!O53/100*'Type of service'!K45*'Private spending by service'!$D$12/100</f>
        <v>1.2074819998765265E-2</v>
      </c>
      <c r="O43" s="331">
        <f>'Provincial spending Projection '!O53/100*'Type of service'!O45*'Private spending by service'!$D$13/100</f>
        <v>4.1289553029485726E-2</v>
      </c>
      <c r="P43" s="331">
        <f>'Provincial spending Projection '!O53/100*'Type of service'!S45*'Private spending by service'!$D$14/100</f>
        <v>3.1793356876121392E-2</v>
      </c>
      <c r="Q43" s="331">
        <f>'Provincial spending Projection '!O53/100*'Type of service'!AA45*'Private spending by service'!$D$15/100</f>
        <v>9.1514694711863106E-4</v>
      </c>
      <c r="R43" s="331">
        <f>'Provincial spending Projection '!O53/100*'Type of service'!AE45*'Private spending by service'!$D$16/100</f>
        <v>1.7347261011582068E-2</v>
      </c>
      <c r="T43" s="331">
        <f>'Provincial spending Projection '!T53/100*'Type of service'!G45*'Private spending by service'!$D$11/100</f>
        <v>6.5278834436991992E-2</v>
      </c>
      <c r="U43" s="331">
        <f>'Provincial spending Projection '!T53/100*'Type of service'!K45*'Private spending by service'!$D$12/100</f>
        <v>6.6939187399845931E-2</v>
      </c>
      <c r="V43" s="331">
        <f>'Provincial spending Projection '!T53/100*'Type of service'!O45*'Private spending by service'!$D$13/100</f>
        <v>0.22889692170808743</v>
      </c>
      <c r="W43" s="331">
        <f>'Provincial spending Projection '!T53/100*'Type of service'!S45*'Private spending by service'!$D$14/100</f>
        <v>0.17625285297987842</v>
      </c>
      <c r="X43" s="331">
        <f>'Provincial spending Projection '!T53/100*'Type of service'!AA45*'Private spending by service'!$D$15/100</f>
        <v>5.0733007198314438E-3</v>
      </c>
      <c r="Y43" s="331">
        <f>'Provincial spending Projection '!T53/100*'Type of service'!AE45*'Private spending by service'!$D$16/100</f>
        <v>9.6168022036525164E-2</v>
      </c>
      <c r="Z43" s="250"/>
      <c r="AA43" s="331">
        <f>'Provincial spending Projection '!Y53/100*'Type of service'!G45*'Private spending by service'!$D$11/100</f>
        <v>5.0530137763710445E-2</v>
      </c>
      <c r="AB43" s="331">
        <f>'Provincial spending Projection '!Y53/100*'Type of service'!K45*'Private spending by service'!$D$12/100</f>
        <v>5.1815360832917864E-2</v>
      </c>
      <c r="AC43" s="331">
        <f>'Provincial spending Projection '!Y53/100*'Type of service'!O45*'Private spending by service'!$D$13/100</f>
        <v>0.17718136494552061</v>
      </c>
      <c r="AD43" s="331">
        <f>'Provincial spending Projection '!Y53/100*'Type of service'!S45*'Private spending by service'!$D$14/100</f>
        <v>0.13643137196201821</v>
      </c>
      <c r="AE43" s="331">
        <f>'Provincial spending Projection '!Y53/100*'Type of service'!AA45*'Private spending by service'!$D$15/100</f>
        <v>3.927070489244888E-3</v>
      </c>
      <c r="AF43" s="331">
        <f>'Provincial spending Projection '!Y53/100*'Type of service'!AE45*'Private spending by service'!$D$16/100</f>
        <v>7.44404130968285E-2</v>
      </c>
      <c r="AG43" s="250"/>
      <c r="AH43" s="331">
        <f>'Provincial spending Projection '!AD53/100*'Type of service'!G45*'Private spending by service'!$D$11/100</f>
        <v>0.53962842299561697</v>
      </c>
      <c r="AI43" s="331">
        <f>'Provincial spending Projection '!AD53/100*'Type of service'!K45*'Private spending by service'!$D$12/100</f>
        <v>0.55335375462398384</v>
      </c>
      <c r="AJ43" s="331">
        <f>'Provincial spending Projection '!AD53/100*'Type of service'!O45*'Private spending by service'!$D$13/100</f>
        <v>1.8921796927778924</v>
      </c>
      <c r="AK43" s="331">
        <f>'Provincial spending Projection '!AD53/100*'Type of service'!S45*'Private spending by service'!$D$14/100</f>
        <v>1.4569967420881662</v>
      </c>
      <c r="AL43" s="331">
        <f>'Provincial spending Projection '!AD53/100*'Type of service'!AA45*'Private spending by service'!$D$15/100</f>
        <v>4.1938513308898501E-2</v>
      </c>
      <c r="AM43" s="331">
        <f>'Provincial spending Projection '!AD53/100*'Type of service'!AE45*'Private spending by service'!$D$16/100</f>
        <v>0.79497433619571689</v>
      </c>
      <c r="AN43" s="250"/>
      <c r="AO43" s="331">
        <f>'Provincial spending Projection '!AI53/100*'Type of service'!G45*'Private spending by service'!$D$11/100</f>
        <v>0.96644308309539373</v>
      </c>
      <c r="AP43" s="331">
        <f>'Provincial spending Projection '!AI53/100*'Type of service'!K45*'Private spending by service'!$D$12/100</f>
        <v>0.99102435281760293</v>
      </c>
      <c r="AQ43" s="331">
        <f>'Provincial spending Projection '!AI53/100*'Type of service'!O45*'Private spending by service'!$D$13/100</f>
        <v>3.3887836483987694</v>
      </c>
      <c r="AR43" s="331">
        <f>'Provincial spending Projection '!AI53/100*'Type of service'!S45*'Private spending by service'!$D$14/100</f>
        <v>2.6093963243575633</v>
      </c>
      <c r="AS43" s="331">
        <f>'Provincial spending Projection '!AI53/100*'Type of service'!AA45*'Private spending by service'!$D$15/100</f>
        <v>7.5109435262305069E-2</v>
      </c>
      <c r="AT43" s="331">
        <f>'Provincial spending Projection '!AI53/100*'Type of service'!AE45*'Private spending by service'!$D$16/100</f>
        <v>1.4237527448789387</v>
      </c>
      <c r="AU43" s="250"/>
      <c r="AV43" s="331">
        <f>'Provincial spending Projection '!AN53/100*'Type of service'!G45*'Private spending by service'!$D$11/100</f>
        <v>0.1134219084809224</v>
      </c>
      <c r="AW43" s="331">
        <f>'Provincial spending Projection '!AN53/100*'Type of service'!K45*'Private spending by service'!$D$12/100</f>
        <v>0.11630677006619805</v>
      </c>
      <c r="AX43" s="331">
        <f>'Provincial spending Projection '!AN53/100*'Type of service'!O45*'Private spending by service'!$D$13/100</f>
        <v>0.39770816880314169</v>
      </c>
      <c r="AY43" s="331">
        <f>'Provincial spending Projection '!AN53/100*'Type of service'!S45*'Private spending by service'!$D$14/100</f>
        <v>0.30623915289849046</v>
      </c>
      <c r="AZ43" s="331">
        <f>'Provincial spending Projection '!AN53/100*'Type of service'!AA45*'Private spending by service'!$D$15/100</f>
        <v>8.814854843897775E-3</v>
      </c>
      <c r="BA43" s="331">
        <f>'Provincial spending Projection '!AN53/100*'Type of service'!AE45*'Private spending by service'!$D$16/100</f>
        <v>0.16709184053747481</v>
      </c>
      <c r="BB43" s="250"/>
      <c r="BC43" s="331">
        <f>'Provincial spending Projection '!AS53/100*'Type of service'!G45*'Private spending by service'!$D$11/100</f>
        <v>9.1203962851900008E-2</v>
      </c>
      <c r="BD43" s="331">
        <f>'Provincial spending Projection '!AS53/100*'Type of service'!K45*'Private spending by service'!$D$12/100</f>
        <v>9.3523715820089656E-2</v>
      </c>
      <c r="BE43" s="331">
        <f>'Provincial spending Projection '!AS53/100*'Type of service'!O45*'Private spending by service'!$D$13/100</f>
        <v>0.31980206945221668</v>
      </c>
      <c r="BF43" s="331">
        <f>'Provincial spending Projection '!AS53/100*'Type of service'!S45*'Private spending by service'!$D$14/100</f>
        <v>0.24625069970013005</v>
      </c>
      <c r="BG43" s="331">
        <f>'Provincial spending Projection '!AS53/100*'Type of service'!AA45*'Private spending by service'!$D$15/100</f>
        <v>7.0881340694683168E-3</v>
      </c>
      <c r="BH43" s="331">
        <f>'Provincial spending Projection '!AS53/100*'Type of service'!AE45*'Private spending by service'!$D$16/100</f>
        <v>0.13436062063616863</v>
      </c>
      <c r="BI43" s="250"/>
      <c r="BJ43" s="331">
        <f>'Provincial spending Projection '!AX53/100*'Type of service'!G45*'Private spending by service'!$D$11/100</f>
        <v>0.441195311198258</v>
      </c>
      <c r="BK43" s="331">
        <f>'Provincial spending Projection '!AX53/100*'Type of service'!K45*'Private spending by service'!$D$12/100</f>
        <v>0.45241701802656159</v>
      </c>
      <c r="BL43" s="331">
        <f>'Provincial spending Projection '!AX53/100*'Type of service'!O45*'Private spending by service'!$D$13/100</f>
        <v>1.5470289792443848</v>
      </c>
      <c r="BM43" s="331">
        <f>'Provincial spending Projection '!AX53/100*'Type of service'!S45*'Private spending by service'!$D$14/100</f>
        <v>1.1912273402352969</v>
      </c>
      <c r="BN43" s="331">
        <f>'Provincial spending Projection '!AX53/100*'Type of service'!AA45*'Private spending by service'!$D$15/100</f>
        <v>3.4288548642038535E-2</v>
      </c>
      <c r="BO43" s="331">
        <f>'Provincial spending Projection '!AX53/100*'Type of service'!AE45*'Private spending by service'!$D$16/100</f>
        <v>0.64996381714931784</v>
      </c>
      <c r="BP43" s="250"/>
      <c r="BQ43" s="331">
        <f>'Provincial spending Projection '!BC53/100*'Type of service'!G45*'Private spending by service'!$D$11/100</f>
        <v>0.3406849022045082</v>
      </c>
      <c r="BR43" s="331">
        <f>'Provincial spending Projection '!BC53/100*'Type of service'!K45*'Private spending by service'!$D$12/100</f>
        <v>0.34935014863014457</v>
      </c>
      <c r="BS43" s="331">
        <f>'Provincial spending Projection '!BC53/100*'Type of service'!O45*'Private spending by service'!$D$13/100</f>
        <v>1.1945943284618803</v>
      </c>
      <c r="BT43" s="331">
        <f>'Provincial spending Projection '!BC53/100*'Type of service'!S45*'Private spending by service'!$D$14/100</f>
        <v>0.91984923595217216</v>
      </c>
      <c r="BU43" s="331">
        <f>'Provincial spending Projection '!BC53/100*'Type of service'!AA45*'Private spending by service'!$D$15/100</f>
        <v>2.647714185611124E-2</v>
      </c>
      <c r="BV43" s="331">
        <f>'Provincial spending Projection '!BC53/100*'Type of service'!AE45*'Private spending by service'!$D$16/100</f>
        <v>0.50189304795780076</v>
      </c>
      <c r="BW43" s="250"/>
      <c r="BX43" s="331">
        <f>'Provincial spending Projection '!BH53/100*'Type of service'!G45*'Private spending by service'!$D$11</f>
        <v>1.9110699077394564</v>
      </c>
      <c r="BY43" s="331">
        <f>'Provincial spending Projection '!BH53/100*'Type of service'!K45*'Private spending by service'!$D$12/100</f>
        <v>1.9596775553928299E-2</v>
      </c>
      <c r="BZ43" s="331">
        <f>'Provincial spending Projection '!BH53/100*'Type of service'!O45*'Private spending by service'!$D$13/100</f>
        <v>6.7010696931597516E-2</v>
      </c>
      <c r="CA43" s="331">
        <f>'Provincial spending Projection '!BH53/100*'Type of service'!S45*'Private spending by service'!$D$14/100</f>
        <v>5.1598887508965331E-2</v>
      </c>
      <c r="CB43" s="331">
        <f>'Provincial spending Projection '!BH53/100*'Type of service'!AA45*'Private spending by service'!$D$15/100</f>
        <v>1.4852336782975126E-3</v>
      </c>
      <c r="CC43" s="331">
        <f>'Provincial spending Projection '!BH53/100*'Type of service'!AE45*'Private spending by service'!$D$16/100</f>
        <v>2.815366030749504E-2</v>
      </c>
      <c r="CE43" s="333">
        <f t="shared" si="0"/>
        <v>28.055234402460513</v>
      </c>
    </row>
    <row r="44" spans="1:83" ht="18.75">
      <c r="A44" s="348">
        <f t="shared" si="2"/>
        <v>19</v>
      </c>
      <c r="B44" s="8">
        <f t="shared" si="3"/>
        <v>2034</v>
      </c>
      <c r="C44" s="328">
        <f>'Provincial spending Projection '!C54</f>
        <v>15346.183595871411</v>
      </c>
      <c r="D44" s="297">
        <f t="shared" si="1"/>
        <v>4.7746663306293691</v>
      </c>
      <c r="E44" s="329"/>
      <c r="F44" s="341">
        <f>'Provincial spending Projection '!J54/100*'Type of service'!G46*'Private spending by service'!$D$11/100</f>
        <v>3.4589401686263427E-2</v>
      </c>
      <c r="G44" s="341">
        <f>'Provincial spending Projection '!J54/100*'Type of service'!K46*'Private spending by service'!$D$12/100</f>
        <v>3.5469175598718386E-2</v>
      </c>
      <c r="H44" s="341">
        <f>'Provincial spending Projection '!J54/100*'Type of service'!O46*'Private spending by service'!$D$13/100</f>
        <v>0.12128598247801456</v>
      </c>
      <c r="I44" s="341">
        <f>'Provincial spending Projection '!J54/100*'Type of service'!S46*'Private spending by service'!$D$14/100</f>
        <v>9.3391384552911239E-2</v>
      </c>
      <c r="J44" s="341">
        <f>'Provincial spending Projection '!J54/100*'Type of service'!AA46*'Private spending by service'!$D$15/100</f>
        <v>2.6881980658346031E-3</v>
      </c>
      <c r="K44" s="341">
        <f>'Provincial spending Projection '!J54/100*'Type of service'!AE46*'Private spending by service'!$D$16/100</f>
        <v>5.0956705527661982E-2</v>
      </c>
      <c r="M44" s="331">
        <f>'Provincial spending Projection '!O54/100*'Type of service'!G46*'Private spending by service'!$D$11/100</f>
        <v>1.1764651145501803E-2</v>
      </c>
      <c r="N44" s="331">
        <f>'Provincial spending Projection '!O54/100*'Type of service'!K46*'Private spending by service'!$D$12/100</f>
        <v>1.2063882489854785E-2</v>
      </c>
      <c r="O44" s="331">
        <f>'Provincial spending Projection '!O54/100*'Type of service'!O46*'Private spending by service'!$D$13/100</f>
        <v>4.1252152484035277E-2</v>
      </c>
      <c r="P44" s="331">
        <f>'Provincial spending Projection '!O54/100*'Type of service'!S46*'Private spending by service'!$D$14/100</f>
        <v>3.1764558092854868E-2</v>
      </c>
      <c r="Q44" s="331">
        <f>'Provincial spending Projection '!O54/100*'Type of service'!AA46*'Private spending by service'!$D$15/100</f>
        <v>9.143179966341077E-4</v>
      </c>
      <c r="R44" s="331">
        <f>'Provincial spending Projection '!O54/100*'Type of service'!AE46*'Private spending by service'!$D$16/100</f>
        <v>1.7331547665800848E-2</v>
      </c>
      <c r="T44" s="331">
        <f>'Provincial spending Projection '!T54/100*'Type of service'!G46*'Private spending by service'!$D$11/100</f>
        <v>6.4640535847637709E-2</v>
      </c>
      <c r="U44" s="331">
        <f>'Provincial spending Projection '!T54/100*'Type of service'!K46*'Private spending by service'!$D$12/100</f>
        <v>6.6284653824631973E-2</v>
      </c>
      <c r="V44" s="331">
        <f>'Provincial spending Projection '!T54/100*'Type of service'!O46*'Private spending by service'!$D$13/100</f>
        <v>0.22665876008198127</v>
      </c>
      <c r="W44" s="331">
        <f>'Provincial spending Projection '!T54/100*'Type of service'!S46*'Private spending by service'!$D$14/100</f>
        <v>0.17452944678862181</v>
      </c>
      <c r="X44" s="331">
        <f>'Provincial spending Projection '!T54/100*'Type of service'!AA46*'Private spending by service'!$D$15/100</f>
        <v>5.0236938185935828E-3</v>
      </c>
      <c r="Y44" s="331">
        <f>'Provincial spending Projection '!T54/100*'Type of service'!AE46*'Private spending by service'!$D$16/100</f>
        <v>9.5227687955251772E-2</v>
      </c>
      <c r="Z44" s="250"/>
      <c r="AA44" s="331">
        <f>'Provincial spending Projection '!Y54/100*'Type of service'!G46*'Private spending by service'!$D$11/100</f>
        <v>5.0043576500755055E-2</v>
      </c>
      <c r="AB44" s="331">
        <f>'Provincial spending Projection '!Y54/100*'Type of service'!K46*'Private spending by service'!$D$12/100</f>
        <v>5.1316423990013391E-2</v>
      </c>
      <c r="AC44" s="331">
        <f>'Provincial spending Projection '!Y54/100*'Type of service'!O46*'Private spending by service'!$D$13/100</f>
        <v>0.17547526255761134</v>
      </c>
      <c r="AD44" s="331">
        <f>'Provincial spending Projection '!Y54/100*'Type of service'!S46*'Private spending by service'!$D$14/100</f>
        <v>0.13511765655203864</v>
      </c>
      <c r="AE44" s="331">
        <f>'Provincial spending Projection '!Y54/100*'Type of service'!AA46*'Private spending by service'!$D$15/100</f>
        <v>3.8892562171782465E-3</v>
      </c>
      <c r="AF44" s="331">
        <f>'Provincial spending Projection '!Y54/100*'Type of service'!AE46*'Private spending by service'!$D$16/100</f>
        <v>7.3723616685532622E-2</v>
      </c>
      <c r="AG44" s="250"/>
      <c r="AH44" s="331">
        <f>'Provincial spending Projection '!AD54/100*'Type of service'!G46*'Private spending by service'!$D$11/100</f>
        <v>0.53785951063217585</v>
      </c>
      <c r="AI44" s="331">
        <f>'Provincial spending Projection '!AD54/100*'Type of service'!K46*'Private spending by service'!$D$12/100</f>
        <v>0.55153985035912489</v>
      </c>
      <c r="AJ44" s="331">
        <f>'Provincial spending Projection '!AD54/100*'Type of service'!O46*'Private spending by service'!$D$13/100</f>
        <v>1.8859770913029252</v>
      </c>
      <c r="AK44" s="331">
        <f>'Provincial spending Projection '!AD54/100*'Type of service'!S46*'Private spending by service'!$D$14/100</f>
        <v>1.4522206787068754</v>
      </c>
      <c r="AL44" s="331">
        <f>'Provincial spending Projection '!AD54/100*'Type of service'!AA46*'Private spending by service'!$D$15/100</f>
        <v>4.1801038054565851E-2</v>
      </c>
      <c r="AM44" s="331">
        <f>'Provincial spending Projection '!AD54/100*'Type of service'!AE46*'Private spending by service'!$D$16/100</f>
        <v>0.79236839501102441</v>
      </c>
      <c r="AN44" s="250"/>
      <c r="AO44" s="331">
        <f>'Provincial spending Projection '!AI54/100*'Type of service'!G46*'Private spending by service'!$D$11/100</f>
        <v>0.96567141717231653</v>
      </c>
      <c r="AP44" s="331">
        <f>'Provincial spending Projection '!AI54/100*'Type of service'!K46*'Private spending by service'!$D$12/100</f>
        <v>0.99023305973952547</v>
      </c>
      <c r="AQ44" s="331">
        <f>'Provincial spending Projection '!AI54/100*'Type of service'!O46*'Private spending by service'!$D$13/100</f>
        <v>3.3860778409819727</v>
      </c>
      <c r="AR44" s="331">
        <f>'Provincial spending Projection '!AI54/100*'Type of service'!S46*'Private spending by service'!$D$14/100</f>
        <v>2.6073128263652547</v>
      </c>
      <c r="AS44" s="331">
        <f>'Provincial spending Projection '!AI54/100*'Type of service'!AA46*'Private spending by service'!$D$15/100</f>
        <v>7.5049463399805033E-2</v>
      </c>
      <c r="AT44" s="331">
        <f>'Provincial spending Projection '!AI54/100*'Type of service'!AE46*'Private spending by service'!$D$16/100</f>
        <v>1.4226159355879124</v>
      </c>
      <c r="AU44" s="250"/>
      <c r="AV44" s="331">
        <f>'Provincial spending Projection '!AN54/100*'Type of service'!G46*'Private spending by service'!$D$11/100</f>
        <v>0.11361617291939559</v>
      </c>
      <c r="AW44" s="331">
        <f>'Provincial spending Projection '!AN54/100*'Type of service'!K46*'Private spending by service'!$D$12/100</f>
        <v>0.11650597557843241</v>
      </c>
      <c r="AX44" s="331">
        <f>'Provincial spending Projection '!AN54/100*'Type of service'!O46*'Private spending by service'!$D$13/100</f>
        <v>0.39838934720265462</v>
      </c>
      <c r="AY44" s="331">
        <f>'Provincial spending Projection '!AN54/100*'Type of service'!S46*'Private spending by service'!$D$14/100</f>
        <v>0.30676366688236817</v>
      </c>
      <c r="AZ44" s="331">
        <f>'Provincial spending Projection '!AN54/100*'Type of service'!AA46*'Private spending by service'!$D$15/100</f>
        <v>8.8299525692791155E-3</v>
      </c>
      <c r="BA44" s="331">
        <f>'Provincial spending Projection '!AN54/100*'Type of service'!AE46*'Private spending by service'!$D$16/100</f>
        <v>0.16737802865589221</v>
      </c>
      <c r="BB44" s="250"/>
      <c r="BC44" s="331">
        <f>'Provincial spending Projection '!AS54/100*'Type of service'!G46*'Private spending by service'!$D$11/100</f>
        <v>9.1049259529611085E-2</v>
      </c>
      <c r="BD44" s="331">
        <f>'Provincial spending Projection '!AS54/100*'Type of service'!K46*'Private spending by service'!$D$12/100</f>
        <v>9.3365077652429476E-2</v>
      </c>
      <c r="BE44" s="331">
        <f>'Provincial spending Projection '!AS54/100*'Type of service'!O46*'Private spending by service'!$D$13/100</f>
        <v>0.31925961009988058</v>
      </c>
      <c r="BF44" s="331">
        <f>'Provincial spending Projection '!AS54/100*'Type of service'!S46*'Private spending by service'!$D$14/100</f>
        <v>0.24583300072994999</v>
      </c>
      <c r="BG44" s="331">
        <f>'Provincial spending Projection '!AS54/100*'Type of service'!AA46*'Private spending by service'!$D$15/100</f>
        <v>7.0761109308339065E-3</v>
      </c>
      <c r="BH44" s="331">
        <f>'Provincial spending Projection '!AS54/100*'Type of service'!AE46*'Private spending by service'!$D$16/100</f>
        <v>0.13413271349543432</v>
      </c>
      <c r="BI44" s="250"/>
      <c r="BJ44" s="331">
        <f>'Provincial spending Projection '!AX54/100*'Type of service'!G46*'Private spending by service'!$D$11/100</f>
        <v>0.44492949888155198</v>
      </c>
      <c r="BK44" s="331">
        <f>'Provincial spending Projection '!AX54/100*'Type of service'!K46*'Private spending by service'!$D$12/100</f>
        <v>0.45624618396180028</v>
      </c>
      <c r="BL44" s="331">
        <f>'Provincial spending Projection '!AX54/100*'Type of service'!O46*'Private spending by service'!$D$13/100</f>
        <v>1.5601227189405378</v>
      </c>
      <c r="BM44" s="331">
        <f>'Provincial spending Projection '!AX54/100*'Type of service'!S46*'Private spending by service'!$D$14/100</f>
        <v>1.2013096469801903</v>
      </c>
      <c r="BN44" s="331">
        <f>'Provincial spending Projection '!AX54/100*'Type of service'!AA46*'Private spending by service'!$D$15/100</f>
        <v>3.4578759967424967E-2</v>
      </c>
      <c r="BO44" s="331">
        <f>'Provincial spending Projection '!AX54/100*'Type of service'!AE46*'Private spending by service'!$D$16/100</f>
        <v>0.65546497914941682</v>
      </c>
      <c r="BP44" s="250"/>
      <c r="BQ44" s="331">
        <f>'Provincial spending Projection '!BC54/100*'Type of service'!G46*'Private spending by service'!$D$11/100</f>
        <v>0.34119446931032443</v>
      </c>
      <c r="BR44" s="331">
        <f>'Provincial spending Projection '!BC54/100*'Type of service'!K46*'Private spending by service'!$D$12/100</f>
        <v>0.34987267646452191</v>
      </c>
      <c r="BS44" s="331">
        <f>'Provincial spending Projection '!BC54/100*'Type of service'!O46*'Private spending by service'!$D$13/100</f>
        <v>1.1963810996708184</v>
      </c>
      <c r="BT44" s="331">
        <f>'Provincial spending Projection '!BC54/100*'Type of service'!S46*'Private spending by service'!$D$14/100</f>
        <v>0.921225067137876</v>
      </c>
      <c r="BU44" s="331">
        <f>'Provincial spending Projection '!BC54/100*'Type of service'!AA46*'Private spending by service'!$D$15/100</f>
        <v>2.6516744082269783E-2</v>
      </c>
      <c r="BV44" s="331">
        <f>'Provincial spending Projection '!BC54/100*'Type of service'!AE46*'Private spending by service'!$D$16/100</f>
        <v>0.50264373631006487</v>
      </c>
      <c r="BW44" s="250"/>
      <c r="BX44" s="331">
        <f>'Provincial spending Projection '!BH54/100*'Type of service'!G46*'Private spending by service'!$D$11</f>
        <v>1.9060111025628752</v>
      </c>
      <c r="BY44" s="331">
        <f>'Provincial spending Projection '!BH54/100*'Type of service'!K46*'Private spending by service'!$D$12/100</f>
        <v>1.9544900806063227E-2</v>
      </c>
      <c r="BZ44" s="331">
        <f>'Provincial spending Projection '!BH54/100*'Type of service'!O46*'Private spending by service'!$D$13/100</f>
        <v>6.6833312494141303E-2</v>
      </c>
      <c r="CA44" s="331">
        <f>'Provincial spending Projection '!BH54/100*'Type of service'!S46*'Private spending by service'!$D$14/100</f>
        <v>5.1462299769197639E-2</v>
      </c>
      <c r="CB44" s="331">
        <f>'Provincial spending Projection '!BH54/100*'Type of service'!AA46*'Private spending by service'!$D$15/100</f>
        <v>1.4813021068831042E-3</v>
      </c>
      <c r="CC44" s="331">
        <f>'Provincial spending Projection '!BH54/100*'Type of service'!AE46*'Private spending by service'!$D$16/100</f>
        <v>2.807913457616178E-2</v>
      </c>
      <c r="CE44" s="333">
        <f t="shared" si="0"/>
        <v>28.050226185335692</v>
      </c>
    </row>
    <row r="45" spans="1:83" ht="18.75">
      <c r="A45" s="348">
        <f t="shared" si="2"/>
        <v>20</v>
      </c>
      <c r="B45" s="8">
        <f t="shared" si="3"/>
        <v>2035</v>
      </c>
      <c r="C45" s="328">
        <f>'Provincial spending Projection '!C55</f>
        <v>16059.638535506458</v>
      </c>
      <c r="D45" s="297">
        <f t="shared" si="1"/>
        <v>4.6490707945589005</v>
      </c>
      <c r="E45" s="329"/>
      <c r="F45" s="341">
        <f>'Provincial spending Projection '!J55/100*'Type of service'!G47*'Private spending by service'!$D$11/100</f>
        <v>3.4035819138891844E-2</v>
      </c>
      <c r="G45" s="341">
        <f>'Provincial spending Projection '!J55/100*'Type of service'!K47*'Private spending by service'!$D$12/100</f>
        <v>3.4901512799598453E-2</v>
      </c>
      <c r="H45" s="341">
        <f>'Provincial spending Projection '!J55/100*'Type of service'!O47*'Private spending by service'!$D$13/100</f>
        <v>0.1193448733559303</v>
      </c>
      <c r="I45" s="341">
        <f>'Provincial spending Projection '!J55/100*'Type of service'!S47*'Private spending by service'!$D$14/100</f>
        <v>9.1896711675008E-2</v>
      </c>
      <c r="J45" s="341">
        <f>'Provincial spending Projection '!J55/100*'Type of service'!AA47*'Private spending by service'!$D$15/100</f>
        <v>2.645175074381269E-3</v>
      </c>
      <c r="K45" s="341">
        <f>'Provincial spending Projection '!J55/100*'Type of service'!AE47*'Private spending by service'!$D$16/100</f>
        <v>5.0141174137222563E-2</v>
      </c>
      <c r="M45" s="331">
        <f>'Provincial spending Projection '!O55/100*'Type of service'!G47*'Private spending by service'!$D$11/100</f>
        <v>1.1748385358834738E-2</v>
      </c>
      <c r="N45" s="331">
        <f>'Provincial spending Projection '!O55/100*'Type of service'!K47*'Private spending by service'!$D$12/100</f>
        <v>1.2047202986439885E-2</v>
      </c>
      <c r="O45" s="331">
        <f>'Provincial spending Projection '!O55/100*'Type of service'!O47*'Private spending by service'!$D$13/100</f>
        <v>4.1195117328163347E-2</v>
      </c>
      <c r="P45" s="331">
        <f>'Provincial spending Projection '!O55/100*'Type of service'!S47*'Private spending by service'!$D$14/100</f>
        <v>3.1720640468853797E-2</v>
      </c>
      <c r="Q45" s="331">
        <f>'Provincial spending Projection '!O55/100*'Type of service'!AA47*'Private spending by service'!$D$15/100</f>
        <v>9.1305386212683036E-4</v>
      </c>
      <c r="R45" s="331">
        <f>'Provincial spending Projection '!O55/100*'Type of service'!AE47*'Private spending by service'!$D$16/100</f>
        <v>1.7307585097471757E-2</v>
      </c>
      <c r="T45" s="331">
        <f>'Provincial spending Projection '!T55/100*'Type of service'!G47*'Private spending by service'!$D$11/100</f>
        <v>6.4002415042791319E-2</v>
      </c>
      <c r="U45" s="331">
        <f>'Provincial spending Projection '!T55/100*'Type of service'!K47*'Private spending by service'!$D$12/100</f>
        <v>6.5630302555836253E-2</v>
      </c>
      <c r="V45" s="331">
        <f>'Provincial spending Projection '!T55/100*'Type of service'!O47*'Private spending by service'!$D$13/100</f>
        <v>0.22442122184823404</v>
      </c>
      <c r="W45" s="331">
        <f>'Provincial spending Projection '!T55/100*'Type of service'!S47*'Private spending by service'!$D$14/100</f>
        <v>0.17280652061553659</v>
      </c>
      <c r="X45" s="331">
        <f>'Provincial spending Projection '!T55/100*'Type of service'!AA47*'Private spending by service'!$D$15/100</f>
        <v>4.9741007343038915E-3</v>
      </c>
      <c r="Y45" s="331">
        <f>'Provincial spending Projection '!T55/100*'Type of service'!AE47*'Private spending by service'!$D$16/100</f>
        <v>9.4287615784054174E-2</v>
      </c>
      <c r="Z45" s="250"/>
      <c r="AA45" s="331">
        <f>'Provincial spending Projection '!Y55/100*'Type of service'!G47*'Private spending by service'!$D$11/100</f>
        <v>4.9554493627933384E-2</v>
      </c>
      <c r="AB45" s="331">
        <f>'Provincial spending Projection '!Y55/100*'Type of service'!K47*'Private spending by service'!$D$12/100</f>
        <v>5.0814901400643861E-2</v>
      </c>
      <c r="AC45" s="331">
        <f>'Provincial spending Projection '!Y55/100*'Type of service'!O47*'Private spending by service'!$D$13/100</f>
        <v>0.17376031827261368</v>
      </c>
      <c r="AD45" s="331">
        <f>'Provincial spending Projection '!Y55/100*'Type of service'!S47*'Private spending by service'!$D$14/100</f>
        <v>0.13379713279542016</v>
      </c>
      <c r="AE45" s="331">
        <f>'Provincial spending Projection '!Y55/100*'Type of service'!AA47*'Private spending by service'!$D$15/100</f>
        <v>3.8512459721709098E-3</v>
      </c>
      <c r="AF45" s="331">
        <f>'Provincial spending Projection '!Y55/100*'Type of service'!AE47*'Private spending by service'!$D$16/100</f>
        <v>7.3003105467817797E-2</v>
      </c>
      <c r="AG45" s="250"/>
      <c r="AH45" s="331">
        <f>'Provincial spending Projection '!AD55/100*'Type of service'!G47*'Private spending by service'!$D$11/100</f>
        <v>0.53611001943187908</v>
      </c>
      <c r="AI45" s="331">
        <f>'Provincial spending Projection '!AD55/100*'Type of service'!K47*'Private spending by service'!$D$12/100</f>
        <v>0.54974586123047264</v>
      </c>
      <c r="AJ45" s="331">
        <f>'Provincial spending Projection '!AD55/100*'Type of service'!O47*'Private spending by service'!$D$13/100</f>
        <v>1.8798425891513915</v>
      </c>
      <c r="AK45" s="331">
        <f>'Provincial spending Projection '!AD55/100*'Type of service'!S47*'Private spending by service'!$D$14/100</f>
        <v>1.447497052466074</v>
      </c>
      <c r="AL45" s="331">
        <f>'Provincial spending Projection '!AD55/100*'Type of service'!AA47*'Private spending by service'!$D$15/100</f>
        <v>4.1665072162368873E-2</v>
      </c>
      <c r="AM45" s="331">
        <f>'Provincial spending Projection '!AD55/100*'Type of service'!AE47*'Private spending by service'!$D$16/100</f>
        <v>0.78979106485870298</v>
      </c>
      <c r="AN45" s="250"/>
      <c r="AO45" s="331">
        <f>'Provincial spending Projection '!AI55/100*'Type of service'!G47*'Private spending by service'!$D$11/100</f>
        <v>0.96485382042328949</v>
      </c>
      <c r="AP45" s="331">
        <f>'Provincial spending Projection '!AI55/100*'Type of service'!K47*'Private spending by service'!$D$12/100</f>
        <v>0.98939466759492556</v>
      </c>
      <c r="AQ45" s="331">
        <f>'Provincial spending Projection '!AI55/100*'Type of service'!O47*'Private spending by service'!$D$13/100</f>
        <v>3.3832109794538092</v>
      </c>
      <c r="AR45" s="331">
        <f>'Provincial spending Projection '!AI55/100*'Type of service'!S47*'Private spending by service'!$D$14/100</f>
        <v>2.6051053151428816</v>
      </c>
      <c r="AS45" s="331">
        <f>'Provincial spending Projection '!AI55/100*'Type of service'!AA47*'Private spending by service'!$D$15/100</f>
        <v>7.4985921913331754E-2</v>
      </c>
      <c r="AT45" s="331">
        <f>'Provincial spending Projection '!AI55/100*'Type of service'!AE47*'Private spending by service'!$D$16/100</f>
        <v>1.4214114615366287</v>
      </c>
      <c r="AU45" s="250"/>
      <c r="AV45" s="331">
        <f>'Provincial spending Projection '!AN55/100*'Type of service'!G47*'Private spending by service'!$D$11/100</f>
        <v>0.11381619395145647</v>
      </c>
      <c r="AW45" s="331">
        <f>'Provincial spending Projection '!AN55/100*'Type of service'!K47*'Private spending by service'!$D$12/100</f>
        <v>0.11671108410196092</v>
      </c>
      <c r="AX45" s="331">
        <f>'Provincial spending Projection '!AN55/100*'Type of service'!O47*'Private spending by service'!$D$13/100</f>
        <v>0.39909071080558178</v>
      </c>
      <c r="AY45" s="331">
        <f>'Provincial spending Projection '!AN55/100*'Type of service'!S47*'Private spending by service'!$D$14/100</f>
        <v>0.30730372366893255</v>
      </c>
      <c r="AZ45" s="331">
        <f>'Provincial spending Projection '!AN55/100*'Type of service'!AA47*'Private spending by service'!$D$15/100</f>
        <v>8.8454976820968902E-3</v>
      </c>
      <c r="BA45" s="331">
        <f>'Provincial spending Projection '!AN55/100*'Type of service'!AE47*'Private spending by service'!$D$16/100</f>
        <v>0.16767269732123988</v>
      </c>
      <c r="BB45" s="250"/>
      <c r="BC45" s="331">
        <f>'Provincial spending Projection '!AS55/100*'Type of service'!G47*'Private spending by service'!$D$11/100</f>
        <v>9.0896601538252242E-2</v>
      </c>
      <c r="BD45" s="331">
        <f>'Provincial spending Projection '!AS55/100*'Type of service'!K47*'Private spending by service'!$D$12/100</f>
        <v>9.3208536838246939E-2</v>
      </c>
      <c r="BE45" s="331">
        <f>'Provincial spending Projection '!AS55/100*'Type of service'!O47*'Private spending by service'!$D$13/100</f>
        <v>0.31872432259670208</v>
      </c>
      <c r="BF45" s="331">
        <f>'Provincial spending Projection '!AS55/100*'Type of service'!S47*'Private spending by service'!$D$14/100</f>
        <v>0.24542082415328109</v>
      </c>
      <c r="BG45" s="331">
        <f>'Provincial spending Projection '!AS55/100*'Type of service'!AA47*'Private spending by service'!$D$15/100</f>
        <v>7.0642467499837354E-3</v>
      </c>
      <c r="BH45" s="331">
        <f>'Provincial spending Projection '!AS55/100*'Type of service'!AE47*'Private spending by service'!$D$16/100</f>
        <v>0.13390781951251221</v>
      </c>
      <c r="BI45" s="250"/>
      <c r="BJ45" s="331">
        <f>'Provincial spending Projection '!AX55/100*'Type of service'!G47*'Private spending by service'!$D$11/100</f>
        <v>0.44871015601320857</v>
      </c>
      <c r="BK45" s="331">
        <f>'Provincial spending Projection '!AX55/100*'Type of service'!K47*'Private spending by service'!$D$12/100</f>
        <v>0.46012300128571854</v>
      </c>
      <c r="BL45" s="331">
        <f>'Provincial spending Projection '!AX55/100*'Type of service'!O47*'Private spending by service'!$D$13/100</f>
        <v>1.5733794014002285</v>
      </c>
      <c r="BM45" s="331">
        <f>'Provincial spending Projection '!AX55/100*'Type of service'!S47*'Private spending by service'!$D$14/100</f>
        <v>1.2115174212356634</v>
      </c>
      <c r="BN45" s="331">
        <f>'Provincial spending Projection '!AX55/100*'Type of service'!AA47*'Private spending by service'!$D$15/100</f>
        <v>3.4872582777113498E-2</v>
      </c>
      <c r="BO45" s="331">
        <f>'Provincial spending Projection '!AX55/100*'Type of service'!AE47*'Private spending by service'!$D$16/100</f>
        <v>0.66103459940206744</v>
      </c>
      <c r="BP45" s="250"/>
      <c r="BQ45" s="331">
        <f>'Provincial spending Projection '!BC55/100*'Type of service'!G47*'Private spending by service'!$D$11/100</f>
        <v>0.34169325734940242</v>
      </c>
      <c r="BR45" s="331">
        <f>'Provincial spending Projection '!BC55/100*'Type of service'!K47*'Private spending by service'!$D$12/100</f>
        <v>0.35038415106894161</v>
      </c>
      <c r="BS45" s="331">
        <f>'Provincial spending Projection '!BC55/100*'Type of service'!O47*'Private spending by service'!$D$13/100</f>
        <v>1.1981300746290027</v>
      </c>
      <c r="BT45" s="331">
        <f>'Provincial spending Projection '!BC55/100*'Type of service'!S47*'Private spending by service'!$D$14/100</f>
        <v>0.92257179484338681</v>
      </c>
      <c r="BU45" s="331">
        <f>'Provincial spending Projection '!BC55/100*'Type of service'!AA47*'Private spending by service'!$D$15/100</f>
        <v>2.655550858748074E-2</v>
      </c>
      <c r="BV45" s="331">
        <f>'Provincial spending Projection '!BC55/100*'Type of service'!AE47*'Private spending by service'!$D$16/100</f>
        <v>0.50337854506618496</v>
      </c>
      <c r="BW45" s="250"/>
      <c r="BX45" s="331">
        <f>'Provincial spending Projection '!BH55/100*'Type of service'!G47*'Private spending by service'!$D$11</f>
        <v>1.8997442775222817</v>
      </c>
      <c r="BY45" s="331">
        <f>'Provincial spending Projection '!BH55/100*'Type of service'!K47*'Private spending by service'!$D$12/100</f>
        <v>1.9480638602331748E-2</v>
      </c>
      <c r="BZ45" s="331">
        <f>'Provincial spending Projection '!BH55/100*'Type of service'!O47*'Private spending by service'!$D$13/100</f>
        <v>6.6613569452917173E-2</v>
      </c>
      <c r="CA45" s="331">
        <f>'Provincial spending Projection '!BH55/100*'Type of service'!S47*'Private spending by service'!$D$14/100</f>
        <v>5.1293095493101612E-2</v>
      </c>
      <c r="CB45" s="331">
        <f>'Provincial spending Projection '!BH55/100*'Type of service'!AA47*'Private spending by service'!$D$15/100</f>
        <v>1.4764316939439473E-3</v>
      </c>
      <c r="CC45" s="331">
        <f>'Provincial spending Projection '!BH55/100*'Type of service'!AE47*'Private spending by service'!$D$16/100</f>
        <v>2.7986812436252163E-2</v>
      </c>
      <c r="CE45" s="333">
        <f t="shared" si="0"/>
        <v>28.044022028545506</v>
      </c>
    </row>
    <row r="46" spans="1:83" ht="18.75">
      <c r="A46" s="348">
        <f t="shared" si="2"/>
        <v>21</v>
      </c>
      <c r="B46" s="8">
        <f t="shared" si="3"/>
        <v>2036</v>
      </c>
      <c r="C46" s="328">
        <f>'Provincial spending Projection '!C56</f>
        <v>16786.47718882886</v>
      </c>
      <c r="D46" s="297">
        <f t="shared" si="1"/>
        <v>4.5258718103488151</v>
      </c>
      <c r="E46" s="329"/>
      <c r="F46" s="341">
        <f>'Provincial spending Projection '!J56/100*'Type of service'!G48*'Private spending by service'!$D$11/100</f>
        <v>3.3484544061797884E-2</v>
      </c>
      <c r="G46" s="341">
        <f>'Provincial spending Projection '!J56/100*'Type of service'!K48*'Private spending by service'!$D$12/100</f>
        <v>3.4336216160761011E-2</v>
      </c>
      <c r="H46" s="341">
        <f>'Provincial spending Projection '!J56/100*'Type of service'!O48*'Private spending by service'!$D$13/100</f>
        <v>0.11741185526132884</v>
      </c>
      <c r="I46" s="341">
        <f>'Provincial spending Projection '!J56/100*'Type of service'!S48*'Private spending by service'!$D$14/100</f>
        <v>9.0408268966854291E-2</v>
      </c>
      <c r="J46" s="341">
        <f>'Provincial spending Projection '!J56/100*'Type of service'!AA48*'Private spending by service'!$D$15/100</f>
        <v>2.6023314134984228E-3</v>
      </c>
      <c r="K46" s="341">
        <f>'Provincial spending Projection '!J56/100*'Type of service'!AE48*'Private spending by service'!$D$16/100</f>
        <v>4.932904208524283E-2</v>
      </c>
      <c r="M46" s="331">
        <f>'Provincial spending Projection '!O56/100*'Type of service'!G48*'Private spending by service'!$D$11/100</f>
        <v>1.1739610438877104E-2</v>
      </c>
      <c r="N46" s="331">
        <f>'Provincial spending Projection '!O56/100*'Type of service'!K48*'Private spending by service'!$D$12/100</f>
        <v>1.2038204878300721E-2</v>
      </c>
      <c r="O46" s="331">
        <f>'Provincial spending Projection '!O56/100*'Type of service'!O48*'Private spending by service'!$D$13/100</f>
        <v>4.1164348516436543E-2</v>
      </c>
      <c r="P46" s="331">
        <f>'Provincial spending Projection '!O56/100*'Type of service'!S48*'Private spending by service'!$D$14/100</f>
        <v>3.1696948184968182E-2</v>
      </c>
      <c r="Q46" s="331">
        <f>'Provincial spending Projection '!O56/100*'Type of service'!AA48*'Private spending by service'!$D$15/100</f>
        <v>9.1237189823881865E-4</v>
      </c>
      <c r="R46" s="331">
        <f>'Provincial spending Projection '!O56/100*'Type of service'!AE48*'Private spending by service'!$D$16/100</f>
        <v>1.7294657987128374E-2</v>
      </c>
      <c r="T46" s="331">
        <f>'Provincial spending Projection '!T56/100*'Type of service'!G48*'Private spending by service'!$D$11/100</f>
        <v>6.3363291885368891E-2</v>
      </c>
      <c r="U46" s="331">
        <f>'Provincial spending Projection '!T56/100*'Type of service'!K48*'Private spending by service'!$D$12/100</f>
        <v>6.4974923439844595E-2</v>
      </c>
      <c r="V46" s="331">
        <f>'Provincial spending Projection '!T56/100*'Type of service'!O48*'Private spending by service'!$D$13/100</f>
        <v>0.22218016891602288</v>
      </c>
      <c r="W46" s="331">
        <f>'Provincial spending Projection '!T56/100*'Type of service'!S48*'Private spending by service'!$D$14/100</f>
        <v>0.17108088809049601</v>
      </c>
      <c r="X46" s="331">
        <f>'Provincial spending Projection '!T56/100*'Type of service'!AA48*'Private spending by service'!$D$15/100</f>
        <v>4.9244297497868213E-3</v>
      </c>
      <c r="Y46" s="331">
        <f>'Provincial spending Projection '!T56/100*'Type of service'!AE48*'Private spending by service'!$D$16/100</f>
        <v>9.3346066958663029E-2</v>
      </c>
      <c r="Z46" s="250"/>
      <c r="AA46" s="331">
        <f>'Provincial spending Projection '!Y56/100*'Type of service'!G48*'Private spending by service'!$D$11/100</f>
        <v>4.9062032088363496E-2</v>
      </c>
      <c r="AB46" s="331">
        <f>'Provincial spending Projection '!Y56/100*'Type of service'!K48*'Private spending by service'!$D$12/100</f>
        <v>5.0309914208871882E-2</v>
      </c>
      <c r="AC46" s="331">
        <f>'Provincial spending Projection '!Y56/100*'Type of service'!O48*'Private spending by service'!$D$13/100</f>
        <v>0.17203352686404505</v>
      </c>
      <c r="AD46" s="331">
        <f>'Provincial spending Projection '!Y56/100*'Type of service'!S48*'Private spending by service'!$D$14/100</f>
        <v>0.13246748663858146</v>
      </c>
      <c r="AE46" s="331">
        <f>'Provincial spending Projection '!Y56/100*'Type of service'!AA48*'Private spending by service'!$D$15/100</f>
        <v>3.8129731459978157E-3</v>
      </c>
      <c r="AF46" s="331">
        <f>'Provincial spending Projection '!Y56/100*'Type of service'!AE48*'Private spending by service'!$D$16/100</f>
        <v>7.2277616837422454E-2</v>
      </c>
      <c r="AG46" s="250"/>
      <c r="AH46" s="331">
        <f>'Provincial spending Projection '!AD56/100*'Type of service'!G48*'Private spending by service'!$D$11/100</f>
        <v>0.5343704314051918</v>
      </c>
      <c r="AI46" s="331">
        <f>'Provincial spending Projection '!AD56/100*'Type of service'!K48*'Private spending by service'!$D$12/100</f>
        <v>0.5479620271604978</v>
      </c>
      <c r="AJ46" s="331">
        <f>'Provincial spending Projection '!AD56/100*'Type of service'!O48*'Private spending by service'!$D$13/100</f>
        <v>1.8737428119757846</v>
      </c>
      <c r="AK46" s="331">
        <f>'Provincial spending Projection '!AD56/100*'Type of service'!S48*'Private spending by service'!$D$14/100</f>
        <v>1.4428001647940181</v>
      </c>
      <c r="AL46" s="331">
        <f>'Provincial spending Projection '!AD56/100*'Type of service'!AA48*'Private spending by service'!$D$15/100</f>
        <v>4.1529875918990461E-2</v>
      </c>
      <c r="AM46" s="331">
        <f>'Provincial spending Projection '!AD56/100*'Type of service'!AE48*'Private spending by service'!$D$16/100</f>
        <v>0.78722832394692377</v>
      </c>
      <c r="AN46" s="250"/>
      <c r="AO46" s="331">
        <f>'Provincial spending Projection '!AI56/100*'Type of service'!G48*'Private spending by service'!$D$11/100</f>
        <v>0.96398698736193522</v>
      </c>
      <c r="AP46" s="331">
        <f>'Provincial spending Projection '!AI56/100*'Type of service'!K48*'Private spending by service'!$D$12/100</f>
        <v>0.98850578682309764</v>
      </c>
      <c r="AQ46" s="331">
        <f>'Provincial spending Projection '!AI56/100*'Type of service'!O48*'Private spending by service'!$D$13/100</f>
        <v>3.3801714732939634</v>
      </c>
      <c r="AR46" s="331">
        <f>'Provincial spending Projection '!AI56/100*'Type of service'!S48*'Private spending by service'!$D$14/100</f>
        <v>2.6027648658772256</v>
      </c>
      <c r="AS46" s="331">
        <f>'Provincial spending Projection '!AI56/100*'Type of service'!AA48*'Private spending by service'!$D$15/100</f>
        <v>7.4918553909106927E-2</v>
      </c>
      <c r="AT46" s="331">
        <f>'Provincial spending Projection '!AI56/100*'Type of service'!AE48*'Private spending by service'!$D$16/100</f>
        <v>1.4201344531208797</v>
      </c>
      <c r="AU46" s="250"/>
      <c r="AV46" s="331">
        <f>'Provincial spending Projection '!AN56/100*'Type of service'!G48*'Private spending by service'!$D$11/100</f>
        <v>0.11402003473462179</v>
      </c>
      <c r="AW46" s="331">
        <f>'Provincial spending Projection '!AN56/100*'Type of service'!K48*'Private spending by service'!$D$12/100</f>
        <v>0.11692010953113283</v>
      </c>
      <c r="AX46" s="331">
        <f>'Provincial spending Projection '!AN56/100*'Type of service'!O48*'Private spending by service'!$D$13/100</f>
        <v>0.39980546817200102</v>
      </c>
      <c r="AY46" s="331">
        <f>'Provincial spending Projection '!AN56/100*'Type of service'!S48*'Private spending by service'!$D$14/100</f>
        <v>0.30785409378347883</v>
      </c>
      <c r="AZ46" s="331">
        <f>'Provincial spending Projection '!AN56/100*'Type of service'!AA48*'Private spending by service'!$D$15/100</f>
        <v>8.8613396560059329E-3</v>
      </c>
      <c r="BA46" s="331">
        <f>'Provincial spending Projection '!AN56/100*'Type of service'!AE48*'Private spending by service'!$D$16/100</f>
        <v>0.16797299319962761</v>
      </c>
      <c r="BB46" s="250"/>
      <c r="BC46" s="331">
        <f>'Provincial spending Projection '!AS56/100*'Type of service'!G48*'Private spending by service'!$D$11/100</f>
        <v>9.0744430952401783E-2</v>
      </c>
      <c r="BD46" s="331">
        <f>'Provincial spending Projection '!AS56/100*'Type of service'!K48*'Private spending by service'!$D$12/100</f>
        <v>9.3052495826625947E-2</v>
      </c>
      <c r="BE46" s="331">
        <f>'Provincial spending Projection '!AS56/100*'Type of service'!O48*'Private spending by service'!$D$13/100</f>
        <v>0.31819074415621534</v>
      </c>
      <c r="BF46" s="331">
        <f>'Provincial spending Projection '!AS56/100*'Type of service'!S48*'Private spending by service'!$D$14/100</f>
        <v>0.24500996357148491</v>
      </c>
      <c r="BG46" s="331">
        <f>'Provincial spending Projection '!AS56/100*'Type of service'!AA48*'Private spending by service'!$D$15/100</f>
        <v>7.052420449018184E-3</v>
      </c>
      <c r="BH46" s="331">
        <f>'Provincial spending Projection '!AS56/100*'Type of service'!AE48*'Private spending by service'!$D$16/100</f>
        <v>0.13368364356973397</v>
      </c>
      <c r="BI46" s="250"/>
      <c r="BJ46" s="331">
        <f>'Provincial spending Projection '!AX56/100*'Type of service'!G48*'Private spending by service'!$D$11/100</f>
        <v>0.45253703708145987</v>
      </c>
      <c r="BK46" s="331">
        <f>'Provincial spending Projection '!AX56/100*'Type of service'!K48*'Private spending by service'!$D$12/100</f>
        <v>0.46404721824201012</v>
      </c>
      <c r="BL46" s="331">
        <f>'Provincial spending Projection '!AX56/100*'Type of service'!O48*'Private spending by service'!$D$13/100</f>
        <v>1.5867981657488961</v>
      </c>
      <c r="BM46" s="331">
        <f>'Provincial spending Projection '!AX56/100*'Type of service'!S48*'Private spending by service'!$D$14/100</f>
        <v>1.2218500001199417</v>
      </c>
      <c r="BN46" s="331">
        <f>'Provincial spending Projection '!AX56/100*'Type of service'!AA48*'Private spending by service'!$D$15/100</f>
        <v>3.5169997990569989E-2</v>
      </c>
      <c r="BO46" s="331">
        <f>'Provincial spending Projection '!AX56/100*'Type of service'!AE48*'Private spending by service'!$D$16/100</f>
        <v>0.66667231622217971</v>
      </c>
      <c r="BP46" s="250"/>
      <c r="BQ46" s="331">
        <f>'Provincial spending Projection '!BC56/100*'Type of service'!G48*'Private spending by service'!$D$11/100</f>
        <v>0.34218758054939991</v>
      </c>
      <c r="BR46" s="331">
        <f>'Provincial spending Projection '!BC56/100*'Type of service'!K48*'Private spending by service'!$D$12/100</f>
        <v>0.35089104727206949</v>
      </c>
      <c r="BS46" s="331">
        <f>'Provincial spending Projection '!BC56/100*'Type of service'!O48*'Private spending by service'!$D$13/100</f>
        <v>1.1998633938554286</v>
      </c>
      <c r="BT46" s="331">
        <f>'Provincial spending Projection '!BC56/100*'Type of service'!S48*'Private spending by service'!$D$14/100</f>
        <v>0.9239064674833799</v>
      </c>
      <c r="BU46" s="331">
        <f>'Provincial spending Projection '!BC56/100*'Type of service'!AA48*'Private spending by service'!$D$15/100</f>
        <v>2.6593926097045757E-2</v>
      </c>
      <c r="BV46" s="331">
        <f>'Provincial spending Projection '!BC56/100*'Type of service'!AE48*'Private spending by service'!$D$16/100</f>
        <v>0.50410677627313771</v>
      </c>
      <c r="BW46" s="250"/>
      <c r="BX46" s="331">
        <f>'Provincial spending Projection '!BH56/100*'Type of service'!G48*'Private spending by service'!$D$11</f>
        <v>1.8922624091744868</v>
      </c>
      <c r="BY46" s="331">
        <f>'Provincial spending Projection '!BH56/100*'Type of service'!K48*'Private spending by service'!$D$12/100</f>
        <v>1.9403916921904466E-2</v>
      </c>
      <c r="BZ46" s="331">
        <f>'Provincial spending Projection '!BH56/100*'Type of service'!O48*'Private spending by service'!$D$13/100</f>
        <v>6.6351221534452345E-2</v>
      </c>
      <c r="CA46" s="331">
        <f>'Provincial spending Projection '!BH56/100*'Type of service'!S48*'Private spending by service'!$D$14/100</f>
        <v>5.1091085047711149E-2</v>
      </c>
      <c r="CB46" s="331">
        <f>'Provincial spending Projection '!BH56/100*'Type of service'!AA48*'Private spending by service'!$D$15/100</f>
        <v>1.4706169810432155E-3</v>
      </c>
      <c r="CC46" s="331">
        <f>'Provincial spending Projection '!BH56/100*'Type of service'!AE48*'Private spending by service'!$D$16/100</f>
        <v>2.7876590419215447E-2</v>
      </c>
      <c r="CE46" s="333">
        <f t="shared" si="0"/>
        <v>28.03661497888119</v>
      </c>
    </row>
    <row r="47" spans="1:83" ht="18.75">
      <c r="A47" s="348">
        <f t="shared" si="2"/>
        <v>22</v>
      </c>
      <c r="B47" s="8">
        <f t="shared" si="3"/>
        <v>2037</v>
      </c>
      <c r="C47" s="328">
        <f>'Provincial spending Projection '!C57</f>
        <v>17525.857513863095</v>
      </c>
      <c r="D47" s="297">
        <f t="shared" si="1"/>
        <v>4.4046187697218651</v>
      </c>
      <c r="E47" s="329"/>
      <c r="F47" s="341">
        <f>'Provincial spending Projection '!J57/100*'Type of service'!G49*'Private spending by service'!$D$11/100</f>
        <v>3.3484544061797884E-2</v>
      </c>
      <c r="G47" s="341">
        <f>'Provincial spending Projection '!J57/100*'Type of service'!K49*'Private spending by service'!$D$12/100</f>
        <v>3.4336216160761011E-2</v>
      </c>
      <c r="H47" s="341">
        <f>'Provincial spending Projection '!J57/100*'Type of service'!O49*'Private spending by service'!$D$13/100</f>
        <v>0.11741185526132884</v>
      </c>
      <c r="I47" s="341">
        <f>'Provincial spending Projection '!J57/100*'Type of service'!S49*'Private spending by service'!$D$14/100</f>
        <v>9.0408268966854291E-2</v>
      </c>
      <c r="J47" s="341">
        <f>'Provincial spending Projection '!J57/100*'Type of service'!AA49*'Private spending by service'!$D$15/100</f>
        <v>2.6023314134984228E-3</v>
      </c>
      <c r="K47" s="341">
        <f>'Provincial spending Projection '!J57/100*'Type of service'!AE49*'Private spending by service'!$D$16/100</f>
        <v>4.932904208524283E-2</v>
      </c>
      <c r="M47" s="331">
        <f>'Provincial spending Projection '!O57/100*'Type of service'!G49*'Private spending by service'!$D$11/100</f>
        <v>1.1739610438877102E-2</v>
      </c>
      <c r="N47" s="331">
        <f>'Provincial spending Projection '!O57/100*'Type of service'!K49*'Private spending by service'!$D$12/100</f>
        <v>1.2038204878300717E-2</v>
      </c>
      <c r="O47" s="331">
        <f>'Provincial spending Projection '!O57/100*'Type of service'!O49*'Private spending by service'!$D$13/100</f>
        <v>4.1164348516436543E-2</v>
      </c>
      <c r="P47" s="331">
        <f>'Provincial spending Projection '!O57/100*'Type of service'!S49*'Private spending by service'!$D$14/100</f>
        <v>3.1696948184968182E-2</v>
      </c>
      <c r="Q47" s="331">
        <f>'Provincial spending Projection '!O57/100*'Type of service'!AA49*'Private spending by service'!$D$15/100</f>
        <v>9.1237189823881843E-4</v>
      </c>
      <c r="R47" s="331">
        <f>'Provincial spending Projection '!O57/100*'Type of service'!AE49*'Private spending by service'!$D$16/100</f>
        <v>1.7294657987128367E-2</v>
      </c>
      <c r="T47" s="331">
        <f>'Provincial spending Projection '!T57/100*'Type of service'!G49*'Private spending by service'!$D$11/100</f>
        <v>6.3363291885368878E-2</v>
      </c>
      <c r="U47" s="331">
        <f>'Provincial spending Projection '!T57/100*'Type of service'!K49*'Private spending by service'!$D$12/100</f>
        <v>6.4974923439844581E-2</v>
      </c>
      <c r="V47" s="331">
        <f>'Provincial spending Projection '!T57/100*'Type of service'!O49*'Private spending by service'!$D$13/100</f>
        <v>0.22218016891602285</v>
      </c>
      <c r="W47" s="331">
        <f>'Provincial spending Projection '!T57/100*'Type of service'!S49*'Private spending by service'!$D$14/100</f>
        <v>0.17108088809049601</v>
      </c>
      <c r="X47" s="331">
        <f>'Provincial spending Projection '!T57/100*'Type of service'!AA49*'Private spending by service'!$D$15/100</f>
        <v>4.9244297497868213E-3</v>
      </c>
      <c r="Y47" s="331">
        <f>'Provincial spending Projection '!T57/100*'Type of service'!AE49*'Private spending by service'!$D$16/100</f>
        <v>9.3346066958663002E-2</v>
      </c>
      <c r="Z47" s="250"/>
      <c r="AA47" s="331">
        <f>'Provincial spending Projection '!Y57/100*'Type of service'!G49*'Private spending by service'!$D$11/100</f>
        <v>4.9062032088363496E-2</v>
      </c>
      <c r="AB47" s="331">
        <f>'Provincial spending Projection '!Y57/100*'Type of service'!K49*'Private spending by service'!$D$12/100</f>
        <v>5.0309914208871882E-2</v>
      </c>
      <c r="AC47" s="331">
        <f>'Provincial spending Projection '!Y57/100*'Type of service'!O49*'Private spending by service'!$D$13/100</f>
        <v>0.17203352686404505</v>
      </c>
      <c r="AD47" s="331">
        <f>'Provincial spending Projection '!Y57/100*'Type of service'!S49*'Private spending by service'!$D$14/100</f>
        <v>0.13246748663858146</v>
      </c>
      <c r="AE47" s="331">
        <f>'Provincial spending Projection '!Y57/100*'Type of service'!AA49*'Private spending by service'!$D$15/100</f>
        <v>3.8129731459978157E-3</v>
      </c>
      <c r="AF47" s="331">
        <f>'Provincial spending Projection '!Y57/100*'Type of service'!AE49*'Private spending by service'!$D$16/100</f>
        <v>7.2277616837422454E-2</v>
      </c>
      <c r="AG47" s="250"/>
      <c r="AH47" s="331">
        <f>'Provincial spending Projection '!AD57/100*'Type of service'!G49*'Private spending by service'!$D$11/100</f>
        <v>0.5343704314051918</v>
      </c>
      <c r="AI47" s="331">
        <f>'Provincial spending Projection '!AD57/100*'Type of service'!K49*'Private spending by service'!$D$12/100</f>
        <v>0.5479620271604978</v>
      </c>
      <c r="AJ47" s="331">
        <f>'Provincial spending Projection '!AD57/100*'Type of service'!O49*'Private spending by service'!$D$13/100</f>
        <v>1.8737428119757846</v>
      </c>
      <c r="AK47" s="331">
        <f>'Provincial spending Projection '!AD57/100*'Type of service'!S49*'Private spending by service'!$D$14/100</f>
        <v>1.4428001647940181</v>
      </c>
      <c r="AL47" s="331">
        <f>'Provincial spending Projection '!AD57/100*'Type of service'!AA49*'Private spending by service'!$D$15/100</f>
        <v>4.1529875918990461E-2</v>
      </c>
      <c r="AM47" s="331">
        <f>'Provincial spending Projection '!AD57/100*'Type of service'!AE49*'Private spending by service'!$D$16/100</f>
        <v>0.78722832394692377</v>
      </c>
      <c r="AN47" s="250"/>
      <c r="AO47" s="331">
        <f>'Provincial spending Projection '!AI57/100*'Type of service'!G49*'Private spending by service'!$D$11/100</f>
        <v>0.96398698736193522</v>
      </c>
      <c r="AP47" s="331">
        <f>'Provincial spending Projection '!AI57/100*'Type of service'!K49*'Private spending by service'!$D$12/100</f>
        <v>0.98850578682309764</v>
      </c>
      <c r="AQ47" s="331">
        <f>'Provincial spending Projection '!AI57/100*'Type of service'!O49*'Private spending by service'!$D$13/100</f>
        <v>3.3801714732939634</v>
      </c>
      <c r="AR47" s="331">
        <f>'Provincial spending Projection '!AI57/100*'Type of service'!S49*'Private spending by service'!$D$14/100</f>
        <v>2.6027648658772256</v>
      </c>
      <c r="AS47" s="331">
        <f>'Provincial spending Projection '!AI57/100*'Type of service'!AA49*'Private spending by service'!$D$15/100</f>
        <v>7.4918553909106927E-2</v>
      </c>
      <c r="AT47" s="331">
        <f>'Provincial spending Projection '!AI57/100*'Type of service'!AE49*'Private spending by service'!$D$16/100</f>
        <v>1.4201344531208797</v>
      </c>
      <c r="AU47" s="250"/>
      <c r="AV47" s="331">
        <f>'Provincial spending Projection '!AN57/100*'Type of service'!G49*'Private spending by service'!$D$11/100</f>
        <v>0.11402003473462179</v>
      </c>
      <c r="AW47" s="331">
        <f>'Provincial spending Projection '!AN57/100*'Type of service'!K49*'Private spending by service'!$D$12/100</f>
        <v>0.11692010953113283</v>
      </c>
      <c r="AX47" s="331">
        <f>'Provincial spending Projection '!AN57/100*'Type of service'!O49*'Private spending by service'!$D$13/100</f>
        <v>0.39980546817200102</v>
      </c>
      <c r="AY47" s="331">
        <f>'Provincial spending Projection '!AN57/100*'Type of service'!S49*'Private spending by service'!$D$14/100</f>
        <v>0.30785409378347883</v>
      </c>
      <c r="AZ47" s="331">
        <f>'Provincial spending Projection '!AN57/100*'Type of service'!AA49*'Private spending by service'!$D$15/100</f>
        <v>8.8613396560059329E-3</v>
      </c>
      <c r="BA47" s="331">
        <f>'Provincial spending Projection '!AN57/100*'Type of service'!AE49*'Private spending by service'!$D$16/100</f>
        <v>0.16797299319962761</v>
      </c>
      <c r="BB47" s="250"/>
      <c r="BC47" s="331">
        <f>'Provincial spending Projection '!AS57/100*'Type of service'!G49*'Private spending by service'!$D$11/100</f>
        <v>9.0744430952401756E-2</v>
      </c>
      <c r="BD47" s="331">
        <f>'Provincial spending Projection '!AS57/100*'Type of service'!K49*'Private spending by service'!$D$12/100</f>
        <v>9.3052495826625906E-2</v>
      </c>
      <c r="BE47" s="331">
        <f>'Provincial spending Projection '!AS57/100*'Type of service'!O49*'Private spending by service'!$D$13/100</f>
        <v>0.31819074415621518</v>
      </c>
      <c r="BF47" s="331">
        <f>'Provincial spending Projection '!AS57/100*'Type of service'!S49*'Private spending by service'!$D$14/100</f>
        <v>0.24500996357148477</v>
      </c>
      <c r="BG47" s="331">
        <f>'Provincial spending Projection '!AS57/100*'Type of service'!AA49*'Private spending by service'!$D$15/100</f>
        <v>7.0524204490181805E-3</v>
      </c>
      <c r="BH47" s="331">
        <f>'Provincial spending Projection '!AS57/100*'Type of service'!AE49*'Private spending by service'!$D$16/100</f>
        <v>0.13368364356973389</v>
      </c>
      <c r="BI47" s="250"/>
      <c r="BJ47" s="331">
        <f>'Provincial spending Projection '!AX57/100*'Type of service'!G49*'Private spending by service'!$D$11/100</f>
        <v>0.45253703708145987</v>
      </c>
      <c r="BK47" s="331">
        <f>'Provincial spending Projection '!AX57/100*'Type of service'!K49*'Private spending by service'!$D$12/100</f>
        <v>0.46404721824201012</v>
      </c>
      <c r="BL47" s="331">
        <f>'Provincial spending Projection '!AX57/100*'Type of service'!O49*'Private spending by service'!$D$13/100</f>
        <v>1.5867981657488961</v>
      </c>
      <c r="BM47" s="331">
        <f>'Provincial spending Projection '!AX57/100*'Type of service'!S49*'Private spending by service'!$D$14/100</f>
        <v>1.2218500001199417</v>
      </c>
      <c r="BN47" s="331">
        <f>'Provincial spending Projection '!AX57/100*'Type of service'!AA49*'Private spending by service'!$D$15/100</f>
        <v>3.5169997990569989E-2</v>
      </c>
      <c r="BO47" s="331">
        <f>'Provincial spending Projection '!AX57/100*'Type of service'!AE49*'Private spending by service'!$D$16/100</f>
        <v>0.66667231622217971</v>
      </c>
      <c r="BP47" s="250"/>
      <c r="BQ47" s="331">
        <f>'Provincial spending Projection '!BC57/100*'Type of service'!G49*'Private spending by service'!$D$11/100</f>
        <v>0.34218758054939991</v>
      </c>
      <c r="BR47" s="331">
        <f>'Provincial spending Projection '!BC57/100*'Type of service'!K49*'Private spending by service'!$D$12/100</f>
        <v>0.35089104727206949</v>
      </c>
      <c r="BS47" s="331">
        <f>'Provincial spending Projection '!BC57/100*'Type of service'!O49*'Private spending by service'!$D$13/100</f>
        <v>1.1998633938554286</v>
      </c>
      <c r="BT47" s="331">
        <f>'Provincial spending Projection '!BC57/100*'Type of service'!S49*'Private spending by service'!$D$14/100</f>
        <v>0.9239064674833799</v>
      </c>
      <c r="BU47" s="331">
        <f>'Provincial spending Projection '!BC57/100*'Type of service'!AA49*'Private spending by service'!$D$15/100</f>
        <v>2.6593926097045757E-2</v>
      </c>
      <c r="BV47" s="331">
        <f>'Provincial spending Projection '!BC57/100*'Type of service'!AE49*'Private spending by service'!$D$16/100</f>
        <v>0.50410677627313771</v>
      </c>
      <c r="BW47" s="250"/>
      <c r="BX47" s="331">
        <f>'Provincial spending Projection '!BH57/100*'Type of service'!G49*'Private spending by service'!$D$11</f>
        <v>1.8922624091744864</v>
      </c>
      <c r="BY47" s="331">
        <f>'Provincial spending Projection '!BH57/100*'Type of service'!K49*'Private spending by service'!$D$12/100</f>
        <v>1.9403916921904466E-2</v>
      </c>
      <c r="BZ47" s="331">
        <f>'Provincial spending Projection '!BH57/100*'Type of service'!O49*'Private spending by service'!$D$13/100</f>
        <v>6.6351221534452345E-2</v>
      </c>
      <c r="CA47" s="331">
        <f>'Provincial spending Projection '!BH57/100*'Type of service'!S49*'Private spending by service'!$D$14/100</f>
        <v>5.1091085047711149E-2</v>
      </c>
      <c r="CB47" s="331">
        <f>'Provincial spending Projection '!BH57/100*'Type of service'!AA49*'Private spending by service'!$D$15/100</f>
        <v>1.4706169810432151E-3</v>
      </c>
      <c r="CC47" s="331">
        <f>'Provincial spending Projection '!BH57/100*'Type of service'!AE49*'Private spending by service'!$D$16/100</f>
        <v>2.7876590419215447E-2</v>
      </c>
      <c r="CE47" s="333">
        <f t="shared" si="0"/>
        <v>28.03661497888119</v>
      </c>
    </row>
    <row r="48" spans="1:83" ht="18.75">
      <c r="A48" s="348">
        <f t="shared" si="2"/>
        <v>23</v>
      </c>
      <c r="B48" s="8">
        <f t="shared" si="3"/>
        <v>2038</v>
      </c>
      <c r="C48" s="328">
        <f>'Provincial spending Projection '!C58</f>
        <v>18276.816254693542</v>
      </c>
      <c r="D48" s="297">
        <f t="shared" si="1"/>
        <v>4.284861612257389</v>
      </c>
      <c r="E48" s="329"/>
      <c r="F48" s="341">
        <f>'Provincial spending Projection '!J58/100*'Type of service'!G50*'Private spending by service'!$D$11/100</f>
        <v>3.3484544061797884E-2</v>
      </c>
      <c r="G48" s="341">
        <f>'Provincial spending Projection '!J58/100*'Type of service'!K50*'Private spending by service'!$D$12/100</f>
        <v>3.4336216160761011E-2</v>
      </c>
      <c r="H48" s="341">
        <f>'Provincial spending Projection '!J58/100*'Type of service'!O50*'Private spending by service'!$D$13/100</f>
        <v>0.11741185526132884</v>
      </c>
      <c r="I48" s="341">
        <f>'Provincial spending Projection '!J58/100*'Type of service'!S50*'Private spending by service'!$D$14/100</f>
        <v>9.0408268966854291E-2</v>
      </c>
      <c r="J48" s="341">
        <f>'Provincial spending Projection '!J58/100*'Type of service'!AA50*'Private spending by service'!$D$15/100</f>
        <v>2.6023314134984228E-3</v>
      </c>
      <c r="K48" s="341">
        <f>'Provincial spending Projection '!J58/100*'Type of service'!AE50*'Private spending by service'!$D$16/100</f>
        <v>4.932904208524283E-2</v>
      </c>
      <c r="M48" s="331">
        <f>'Provincial spending Projection '!O58/100*'Type of service'!G50*'Private spending by service'!$D$11/100</f>
        <v>1.1739610438877104E-2</v>
      </c>
      <c r="N48" s="331">
        <f>'Provincial spending Projection '!O58/100*'Type of service'!K50*'Private spending by service'!$D$12/100</f>
        <v>1.2038204878300721E-2</v>
      </c>
      <c r="O48" s="331">
        <f>'Provincial spending Projection '!O58/100*'Type of service'!O50*'Private spending by service'!$D$13/100</f>
        <v>4.1164348516436543E-2</v>
      </c>
      <c r="P48" s="331">
        <f>'Provincial spending Projection '!O58/100*'Type of service'!S50*'Private spending by service'!$D$14/100</f>
        <v>3.1696948184968182E-2</v>
      </c>
      <c r="Q48" s="331">
        <f>'Provincial spending Projection '!O58/100*'Type of service'!AA50*'Private spending by service'!$D$15/100</f>
        <v>9.1237189823881865E-4</v>
      </c>
      <c r="R48" s="331">
        <f>'Provincial spending Projection '!O58/100*'Type of service'!AE50*'Private spending by service'!$D$16/100</f>
        <v>1.7294657987128374E-2</v>
      </c>
      <c r="T48" s="331">
        <f>'Provincial spending Projection '!T58/100*'Type of service'!G50*'Private spending by service'!$D$11/100</f>
        <v>6.3363291885368891E-2</v>
      </c>
      <c r="U48" s="331">
        <f>'Provincial spending Projection '!T58/100*'Type of service'!K50*'Private spending by service'!$D$12/100</f>
        <v>6.4974923439844595E-2</v>
      </c>
      <c r="V48" s="331">
        <f>'Provincial spending Projection '!T58/100*'Type of service'!O50*'Private spending by service'!$D$13/100</f>
        <v>0.22218016891602288</v>
      </c>
      <c r="W48" s="331">
        <f>'Provincial spending Projection '!T58/100*'Type of service'!S50*'Private spending by service'!$D$14/100</f>
        <v>0.17108088809049601</v>
      </c>
      <c r="X48" s="331">
        <f>'Provincial spending Projection '!T58/100*'Type of service'!AA50*'Private spending by service'!$D$15/100</f>
        <v>4.9244297497868213E-3</v>
      </c>
      <c r="Y48" s="331">
        <f>'Provincial spending Projection '!T58/100*'Type of service'!AE50*'Private spending by service'!$D$16/100</f>
        <v>9.3346066958663029E-2</v>
      </c>
      <c r="Z48" s="250"/>
      <c r="AA48" s="331">
        <f>'Provincial spending Projection '!Y58/100*'Type of service'!G50*'Private spending by service'!$D$11/100</f>
        <v>4.9062032088363496E-2</v>
      </c>
      <c r="AB48" s="331">
        <f>'Provincial spending Projection '!Y58/100*'Type of service'!K50*'Private spending by service'!$D$12/100</f>
        <v>5.0309914208871882E-2</v>
      </c>
      <c r="AC48" s="331">
        <f>'Provincial spending Projection '!Y58/100*'Type of service'!O50*'Private spending by service'!$D$13/100</f>
        <v>0.17203352686404505</v>
      </c>
      <c r="AD48" s="331">
        <f>'Provincial spending Projection '!Y58/100*'Type of service'!S50*'Private spending by service'!$D$14/100</f>
        <v>0.13246748663858146</v>
      </c>
      <c r="AE48" s="331">
        <f>'Provincial spending Projection '!Y58/100*'Type of service'!AA50*'Private spending by service'!$D$15/100</f>
        <v>3.8129731459978157E-3</v>
      </c>
      <c r="AF48" s="331">
        <f>'Provincial spending Projection '!Y58/100*'Type of service'!AE50*'Private spending by service'!$D$16/100</f>
        <v>7.2277616837422454E-2</v>
      </c>
      <c r="AG48" s="250"/>
      <c r="AH48" s="331">
        <f>'Provincial spending Projection '!AD58/100*'Type of service'!G50*'Private spending by service'!$D$11/100</f>
        <v>0.5343704314051918</v>
      </c>
      <c r="AI48" s="331">
        <f>'Provincial spending Projection '!AD58/100*'Type of service'!K50*'Private spending by service'!$D$12/100</f>
        <v>0.5479620271604978</v>
      </c>
      <c r="AJ48" s="331">
        <f>'Provincial spending Projection '!AD58/100*'Type of service'!O50*'Private spending by service'!$D$13/100</f>
        <v>1.8737428119757846</v>
      </c>
      <c r="AK48" s="331">
        <f>'Provincial spending Projection '!AD58/100*'Type of service'!S50*'Private spending by service'!$D$14/100</f>
        <v>1.4428001647940181</v>
      </c>
      <c r="AL48" s="331">
        <f>'Provincial spending Projection '!AD58/100*'Type of service'!AA50*'Private spending by service'!$D$15/100</f>
        <v>4.1529875918990461E-2</v>
      </c>
      <c r="AM48" s="331">
        <f>'Provincial spending Projection '!AD58/100*'Type of service'!AE50*'Private spending by service'!$D$16/100</f>
        <v>0.78722832394692377</v>
      </c>
      <c r="AN48" s="250"/>
      <c r="AO48" s="331">
        <f>'Provincial spending Projection '!AI58/100*'Type of service'!G50*'Private spending by service'!$D$11/100</f>
        <v>0.96398698736193522</v>
      </c>
      <c r="AP48" s="331">
        <f>'Provincial spending Projection '!AI58/100*'Type of service'!K50*'Private spending by service'!$D$12/100</f>
        <v>0.98850578682309764</v>
      </c>
      <c r="AQ48" s="331">
        <f>'Provincial spending Projection '!AI58/100*'Type of service'!O50*'Private spending by service'!$D$13/100</f>
        <v>3.3801714732939634</v>
      </c>
      <c r="AR48" s="331">
        <f>'Provincial spending Projection '!AI58/100*'Type of service'!S50*'Private spending by service'!$D$14/100</f>
        <v>2.6027648658772256</v>
      </c>
      <c r="AS48" s="331">
        <f>'Provincial spending Projection '!AI58/100*'Type of service'!AA50*'Private spending by service'!$D$15/100</f>
        <v>7.4918553909106927E-2</v>
      </c>
      <c r="AT48" s="331">
        <f>'Provincial spending Projection '!AI58/100*'Type of service'!AE50*'Private spending by service'!$D$16/100</f>
        <v>1.4201344531208797</v>
      </c>
      <c r="AU48" s="250"/>
      <c r="AV48" s="331">
        <f>'Provincial spending Projection '!AN58/100*'Type of service'!G50*'Private spending by service'!$D$11/100</f>
        <v>0.11402003473462179</v>
      </c>
      <c r="AW48" s="331">
        <f>'Provincial spending Projection '!AN58/100*'Type of service'!K50*'Private spending by service'!$D$12/100</f>
        <v>0.11692010953113283</v>
      </c>
      <c r="AX48" s="331">
        <f>'Provincial spending Projection '!AN58/100*'Type of service'!O50*'Private spending by service'!$D$13/100</f>
        <v>0.39980546817200102</v>
      </c>
      <c r="AY48" s="331">
        <f>'Provincial spending Projection '!AN58/100*'Type of service'!S50*'Private spending by service'!$D$14/100</f>
        <v>0.30785409378347883</v>
      </c>
      <c r="AZ48" s="331">
        <f>'Provincial spending Projection '!AN58/100*'Type of service'!AA50*'Private spending by service'!$D$15/100</f>
        <v>8.8613396560059329E-3</v>
      </c>
      <c r="BA48" s="331">
        <f>'Provincial spending Projection '!AN58/100*'Type of service'!AE50*'Private spending by service'!$D$16/100</f>
        <v>0.16797299319962761</v>
      </c>
      <c r="BB48" s="250"/>
      <c r="BC48" s="331">
        <f>'Provincial spending Projection '!AS58/100*'Type of service'!G50*'Private spending by service'!$D$11/100</f>
        <v>9.0744430952401783E-2</v>
      </c>
      <c r="BD48" s="331">
        <f>'Provincial spending Projection '!AS58/100*'Type of service'!K50*'Private spending by service'!$D$12/100</f>
        <v>9.3052495826625947E-2</v>
      </c>
      <c r="BE48" s="331">
        <f>'Provincial spending Projection '!AS58/100*'Type of service'!O50*'Private spending by service'!$D$13/100</f>
        <v>0.31819074415621534</v>
      </c>
      <c r="BF48" s="331">
        <f>'Provincial spending Projection '!AS58/100*'Type of service'!S50*'Private spending by service'!$D$14/100</f>
        <v>0.24500996357148491</v>
      </c>
      <c r="BG48" s="331">
        <f>'Provincial spending Projection '!AS58/100*'Type of service'!AA50*'Private spending by service'!$D$15/100</f>
        <v>7.052420449018184E-3</v>
      </c>
      <c r="BH48" s="331">
        <f>'Provincial spending Projection '!AS58/100*'Type of service'!AE50*'Private spending by service'!$D$16/100</f>
        <v>0.13368364356973397</v>
      </c>
      <c r="BI48" s="250"/>
      <c r="BJ48" s="331">
        <f>'Provincial spending Projection '!AX58/100*'Type of service'!G50*'Private spending by service'!$D$11/100</f>
        <v>0.45253703708145987</v>
      </c>
      <c r="BK48" s="331">
        <f>'Provincial spending Projection '!AX58/100*'Type of service'!K50*'Private spending by service'!$D$12/100</f>
        <v>0.46404721824201012</v>
      </c>
      <c r="BL48" s="331">
        <f>'Provincial spending Projection '!AX58/100*'Type of service'!O50*'Private spending by service'!$D$13/100</f>
        <v>1.5867981657488961</v>
      </c>
      <c r="BM48" s="331">
        <f>'Provincial spending Projection '!AX58/100*'Type of service'!S50*'Private spending by service'!$D$14/100</f>
        <v>1.2218500001199417</v>
      </c>
      <c r="BN48" s="331">
        <f>'Provincial spending Projection '!AX58/100*'Type of service'!AA50*'Private spending by service'!$D$15/100</f>
        <v>3.5169997990569989E-2</v>
      </c>
      <c r="BO48" s="331">
        <f>'Provincial spending Projection '!AX58/100*'Type of service'!AE50*'Private spending by service'!$D$16/100</f>
        <v>0.66667231622217971</v>
      </c>
      <c r="BP48" s="250"/>
      <c r="BQ48" s="331">
        <f>'Provincial spending Projection '!BC58/100*'Type of service'!G50*'Private spending by service'!$D$11/100</f>
        <v>0.34218758054940002</v>
      </c>
      <c r="BR48" s="331">
        <f>'Provincial spending Projection '!BC58/100*'Type of service'!K50*'Private spending by service'!$D$12/100</f>
        <v>0.35089104727206966</v>
      </c>
      <c r="BS48" s="331">
        <f>'Provincial spending Projection '!BC58/100*'Type of service'!O50*'Private spending by service'!$D$13/100</f>
        <v>1.1998633938554291</v>
      </c>
      <c r="BT48" s="331">
        <f>'Provincial spending Projection '!BC58/100*'Type of service'!S50*'Private spending by service'!$D$14/100</f>
        <v>0.92390646748338023</v>
      </c>
      <c r="BU48" s="331">
        <f>'Provincial spending Projection '!BC58/100*'Type of service'!AA50*'Private spending by service'!$D$15/100</f>
        <v>2.6593926097045771E-2</v>
      </c>
      <c r="BV48" s="331">
        <f>'Provincial spending Projection '!BC58/100*'Type of service'!AE50*'Private spending by service'!$D$16/100</f>
        <v>0.50410677627313794</v>
      </c>
      <c r="BW48" s="250"/>
      <c r="BX48" s="331">
        <f>'Provincial spending Projection '!BH58/100*'Type of service'!G50*'Private spending by service'!$D$11</f>
        <v>1.8922624091744864</v>
      </c>
      <c r="BY48" s="331">
        <f>'Provincial spending Projection '!BH58/100*'Type of service'!K50*'Private spending by service'!$D$12/100</f>
        <v>1.9403916921904466E-2</v>
      </c>
      <c r="BZ48" s="331">
        <f>'Provincial spending Projection '!BH58/100*'Type of service'!O50*'Private spending by service'!$D$13/100</f>
        <v>6.6351221534452345E-2</v>
      </c>
      <c r="CA48" s="331">
        <f>'Provincial spending Projection '!BH58/100*'Type of service'!S50*'Private spending by service'!$D$14/100</f>
        <v>5.1091085047711149E-2</v>
      </c>
      <c r="CB48" s="331">
        <f>'Provincial spending Projection '!BH58/100*'Type of service'!AA50*'Private spending by service'!$D$15/100</f>
        <v>1.4706169810432151E-3</v>
      </c>
      <c r="CC48" s="331">
        <f>'Provincial spending Projection '!BH58/100*'Type of service'!AE50*'Private spending by service'!$D$16/100</f>
        <v>2.7876590419215447E-2</v>
      </c>
      <c r="CE48" s="333">
        <f t="shared" si="0"/>
        <v>28.036614978881193</v>
      </c>
    </row>
    <row r="49" spans="1:83" ht="18.75">
      <c r="A49" s="348">
        <f t="shared" si="2"/>
        <v>24</v>
      </c>
      <c r="B49" s="8">
        <f t="shared" si="3"/>
        <v>2039</v>
      </c>
      <c r="C49" s="328">
        <f>'Provincial spending Projection '!C59</f>
        <v>19038.256008065113</v>
      </c>
      <c r="D49" s="297">
        <f t="shared" si="1"/>
        <v>4.1661509464266295</v>
      </c>
      <c r="E49" s="329"/>
      <c r="F49" s="341">
        <f>'Provincial spending Projection '!J59/100*'Type of service'!G51*'Private spending by service'!$D$11/100</f>
        <v>3.3484544061797891E-2</v>
      </c>
      <c r="G49" s="341">
        <f>'Provincial spending Projection '!J59/100*'Type of service'!K51*'Private spending by service'!$D$12/100</f>
        <v>3.4336216160761018E-2</v>
      </c>
      <c r="H49" s="341">
        <f>'Provincial spending Projection '!J59/100*'Type of service'!O51*'Private spending by service'!$D$13/100</f>
        <v>0.11741185526132888</v>
      </c>
      <c r="I49" s="341">
        <f>'Provincial spending Projection '!J59/100*'Type of service'!S51*'Private spending by service'!$D$14/100</f>
        <v>9.0408268966854333E-2</v>
      </c>
      <c r="J49" s="341">
        <f>'Provincial spending Projection '!J59/100*'Type of service'!AA51*'Private spending by service'!$D$15/100</f>
        <v>2.6023314134984237E-3</v>
      </c>
      <c r="K49" s="341">
        <f>'Provincial spending Projection '!J59/100*'Type of service'!AE51*'Private spending by service'!$D$16/100</f>
        <v>4.9329042085242837E-2</v>
      </c>
      <c r="M49" s="331">
        <f>'Provincial spending Projection '!O59/100*'Type of service'!G51*'Private spending by service'!$D$11/100</f>
        <v>1.1739610438877106E-2</v>
      </c>
      <c r="N49" s="331">
        <f>'Provincial spending Projection '!O59/100*'Type of service'!K51*'Private spending by service'!$D$12/100</f>
        <v>1.2038204878300722E-2</v>
      </c>
      <c r="O49" s="331">
        <f>'Provincial spending Projection '!O59/100*'Type of service'!O51*'Private spending by service'!$D$13/100</f>
        <v>4.116434851643655E-2</v>
      </c>
      <c r="P49" s="331">
        <f>'Provincial spending Projection '!O59/100*'Type of service'!S51*'Private spending by service'!$D$14/100</f>
        <v>3.1696948184968196E-2</v>
      </c>
      <c r="Q49" s="331">
        <f>'Provincial spending Projection '!O59/100*'Type of service'!AA51*'Private spending by service'!$D$15/100</f>
        <v>9.1237189823881887E-4</v>
      </c>
      <c r="R49" s="331">
        <f>'Provincial spending Projection '!O59/100*'Type of service'!AE51*'Private spending by service'!$D$16/100</f>
        <v>1.7294657987128377E-2</v>
      </c>
      <c r="T49" s="331">
        <f>'Provincial spending Projection '!T59/100*'Type of service'!G51*'Private spending by service'!$D$11/100</f>
        <v>6.3363291885368891E-2</v>
      </c>
      <c r="U49" s="331">
        <f>'Provincial spending Projection '!T59/100*'Type of service'!K51*'Private spending by service'!$D$12/100</f>
        <v>6.4974923439844595E-2</v>
      </c>
      <c r="V49" s="331">
        <f>'Provincial spending Projection '!T59/100*'Type of service'!O51*'Private spending by service'!$D$13/100</f>
        <v>0.22218016891602288</v>
      </c>
      <c r="W49" s="331">
        <f>'Provincial spending Projection '!T59/100*'Type of service'!S51*'Private spending by service'!$D$14/100</f>
        <v>0.17108088809049601</v>
      </c>
      <c r="X49" s="331">
        <f>'Provincial spending Projection '!T59/100*'Type of service'!AA51*'Private spending by service'!$D$15/100</f>
        <v>4.9244297497868213E-3</v>
      </c>
      <c r="Y49" s="331">
        <f>'Provincial spending Projection '!T59/100*'Type of service'!AE51*'Private spending by service'!$D$16/100</f>
        <v>9.3346066958663029E-2</v>
      </c>
      <c r="Z49" s="250"/>
      <c r="AA49" s="331">
        <f>'Provincial spending Projection '!Y59/100*'Type of service'!G51*'Private spending by service'!$D$11/100</f>
        <v>4.9062032088363516E-2</v>
      </c>
      <c r="AB49" s="331">
        <f>'Provincial spending Projection '!Y59/100*'Type of service'!K51*'Private spending by service'!$D$12/100</f>
        <v>5.0309914208871896E-2</v>
      </c>
      <c r="AC49" s="331">
        <f>'Provincial spending Projection '!Y59/100*'Type of service'!O51*'Private spending by service'!$D$13/100</f>
        <v>0.17203352686404508</v>
      </c>
      <c r="AD49" s="331">
        <f>'Provincial spending Projection '!Y59/100*'Type of service'!S51*'Private spending by service'!$D$14/100</f>
        <v>0.13246748663858149</v>
      </c>
      <c r="AE49" s="331">
        <f>'Provincial spending Projection '!Y59/100*'Type of service'!AA51*'Private spending by service'!$D$15/100</f>
        <v>3.8129731459978166E-3</v>
      </c>
      <c r="AF49" s="331">
        <f>'Provincial spending Projection '!Y59/100*'Type of service'!AE51*'Private spending by service'!$D$16/100</f>
        <v>7.2277616837422481E-2</v>
      </c>
      <c r="AG49" s="250"/>
      <c r="AH49" s="331">
        <f>'Provincial spending Projection '!AD59/100*'Type of service'!G51*'Private spending by service'!$D$11/100</f>
        <v>0.5343704314051918</v>
      </c>
      <c r="AI49" s="331">
        <f>'Provincial spending Projection '!AD59/100*'Type of service'!K51*'Private spending by service'!$D$12/100</f>
        <v>0.5479620271604978</v>
      </c>
      <c r="AJ49" s="331">
        <f>'Provincial spending Projection '!AD59/100*'Type of service'!O51*'Private spending by service'!$D$13/100</f>
        <v>1.8737428119757846</v>
      </c>
      <c r="AK49" s="331">
        <f>'Provincial spending Projection '!AD59/100*'Type of service'!S51*'Private spending by service'!$D$14/100</f>
        <v>1.4428001647940181</v>
      </c>
      <c r="AL49" s="331">
        <f>'Provincial spending Projection '!AD59/100*'Type of service'!AA51*'Private spending by service'!$D$15/100</f>
        <v>4.1529875918990461E-2</v>
      </c>
      <c r="AM49" s="331">
        <f>'Provincial spending Projection '!AD59/100*'Type of service'!AE51*'Private spending by service'!$D$16/100</f>
        <v>0.78722832394692377</v>
      </c>
      <c r="AN49" s="250"/>
      <c r="AO49" s="331">
        <f>'Provincial spending Projection '!AI59/100*'Type of service'!G51*'Private spending by service'!$D$11/100</f>
        <v>0.96398698736193555</v>
      </c>
      <c r="AP49" s="331">
        <f>'Provincial spending Projection '!AI59/100*'Type of service'!K51*'Private spending by service'!$D$12/100</f>
        <v>0.98850578682309787</v>
      </c>
      <c r="AQ49" s="331">
        <f>'Provincial spending Projection '!AI59/100*'Type of service'!O51*'Private spending by service'!$D$13/100</f>
        <v>3.3801714732939638</v>
      </c>
      <c r="AR49" s="331">
        <f>'Provincial spending Projection '!AI59/100*'Type of service'!S51*'Private spending by service'!$D$14/100</f>
        <v>2.602764865877226</v>
      </c>
      <c r="AS49" s="331">
        <f>'Provincial spending Projection '!AI59/100*'Type of service'!AA51*'Private spending by service'!$D$15/100</f>
        <v>7.4918553909106955E-2</v>
      </c>
      <c r="AT49" s="331">
        <f>'Provincial spending Projection '!AI59/100*'Type of service'!AE51*'Private spending by service'!$D$16/100</f>
        <v>1.4201344531208804</v>
      </c>
      <c r="AU49" s="250"/>
      <c r="AV49" s="331">
        <f>'Provincial spending Projection '!AN59/100*'Type of service'!G51*'Private spending by service'!$D$11/100</f>
        <v>0.1140200347346218</v>
      </c>
      <c r="AW49" s="331">
        <f>'Provincial spending Projection '!AN59/100*'Type of service'!K51*'Private spending by service'!$D$12/100</f>
        <v>0.11692010953113285</v>
      </c>
      <c r="AX49" s="331">
        <f>'Provincial spending Projection '!AN59/100*'Type of service'!O51*'Private spending by service'!$D$13/100</f>
        <v>0.39980546817200113</v>
      </c>
      <c r="AY49" s="331">
        <f>'Provincial spending Projection '!AN59/100*'Type of service'!S51*'Private spending by service'!$D$14/100</f>
        <v>0.30785409378347894</v>
      </c>
      <c r="AZ49" s="331">
        <f>'Provincial spending Projection '!AN59/100*'Type of service'!AA51*'Private spending by service'!$D$15/100</f>
        <v>8.8613396560059329E-3</v>
      </c>
      <c r="BA49" s="331">
        <f>'Provincial spending Projection '!AN59/100*'Type of service'!AE51*'Private spending by service'!$D$16/100</f>
        <v>0.16797299319962761</v>
      </c>
      <c r="BB49" s="250"/>
      <c r="BC49" s="331">
        <f>'Provincial spending Projection '!AS59/100*'Type of service'!G51*'Private spending by service'!$D$11/100</f>
        <v>9.0744430952401783E-2</v>
      </c>
      <c r="BD49" s="331">
        <f>'Provincial spending Projection '!AS59/100*'Type of service'!K51*'Private spending by service'!$D$12/100</f>
        <v>9.3052495826625947E-2</v>
      </c>
      <c r="BE49" s="331">
        <f>'Provincial spending Projection '!AS59/100*'Type of service'!O51*'Private spending by service'!$D$13/100</f>
        <v>0.31819074415621534</v>
      </c>
      <c r="BF49" s="331">
        <f>'Provincial spending Projection '!AS59/100*'Type of service'!S51*'Private spending by service'!$D$14/100</f>
        <v>0.24500996357148491</v>
      </c>
      <c r="BG49" s="331">
        <f>'Provincial spending Projection '!AS59/100*'Type of service'!AA51*'Private spending by service'!$D$15/100</f>
        <v>7.052420449018184E-3</v>
      </c>
      <c r="BH49" s="331">
        <f>'Provincial spending Projection '!AS59/100*'Type of service'!AE51*'Private spending by service'!$D$16/100</f>
        <v>0.13368364356973397</v>
      </c>
      <c r="BI49" s="250"/>
      <c r="BJ49" s="331">
        <f>'Provincial spending Projection '!AX59/100*'Type of service'!G51*'Private spending by service'!$D$11/100</f>
        <v>0.45253703708146004</v>
      </c>
      <c r="BK49" s="331">
        <f>'Provincial spending Projection '!AX59/100*'Type of service'!K51*'Private spending by service'!$D$12/100</f>
        <v>0.46404721824201034</v>
      </c>
      <c r="BL49" s="331">
        <f>'Provincial spending Projection '!AX59/100*'Type of service'!O51*'Private spending by service'!$D$13/100</f>
        <v>1.5867981657488965</v>
      </c>
      <c r="BM49" s="331">
        <f>'Provincial spending Projection '!AX59/100*'Type of service'!S51*'Private spending by service'!$D$14/100</f>
        <v>1.2218500001199422</v>
      </c>
      <c r="BN49" s="331">
        <f>'Provincial spending Projection '!AX59/100*'Type of service'!AA51*'Private spending by service'!$D$15/100</f>
        <v>3.5169997990569996E-2</v>
      </c>
      <c r="BO49" s="331">
        <f>'Provincial spending Projection '!AX59/100*'Type of service'!AE51*'Private spending by service'!$D$16/100</f>
        <v>0.66667231622217982</v>
      </c>
      <c r="BP49" s="250"/>
      <c r="BQ49" s="331">
        <f>'Provincial spending Projection '!BC59/100*'Type of service'!G51*'Private spending by service'!$D$11/100</f>
        <v>0.34218758054939996</v>
      </c>
      <c r="BR49" s="331">
        <f>'Provincial spending Projection '!BC59/100*'Type of service'!K51*'Private spending by service'!$D$12/100</f>
        <v>0.3508910472720696</v>
      </c>
      <c r="BS49" s="331">
        <f>'Provincial spending Projection '!BC59/100*'Type of service'!O51*'Private spending by service'!$D$13/100</f>
        <v>1.1998633938554288</v>
      </c>
      <c r="BT49" s="331">
        <f>'Provincial spending Projection '!BC59/100*'Type of service'!S51*'Private spending by service'!$D$14/100</f>
        <v>0.92390646748338012</v>
      </c>
      <c r="BU49" s="331">
        <f>'Provincial spending Projection '!BC59/100*'Type of service'!AA51*'Private spending by service'!$D$15/100</f>
        <v>2.6593926097045761E-2</v>
      </c>
      <c r="BV49" s="331">
        <f>'Provincial spending Projection '!BC59/100*'Type of service'!AE51*'Private spending by service'!$D$16/100</f>
        <v>0.50410677627313794</v>
      </c>
      <c r="BW49" s="250"/>
      <c r="BX49" s="331">
        <f>'Provincial spending Projection '!BH59/100*'Type of service'!G51*'Private spending by service'!$D$11</f>
        <v>1.8922624091744873</v>
      </c>
      <c r="BY49" s="331">
        <f>'Provincial spending Projection '!BH59/100*'Type of service'!K51*'Private spending by service'!$D$12/100</f>
        <v>1.9403916921904473E-2</v>
      </c>
      <c r="BZ49" s="331">
        <f>'Provincial spending Projection '!BH59/100*'Type of service'!O51*'Private spending by service'!$D$13/100</f>
        <v>6.6351221534452373E-2</v>
      </c>
      <c r="CA49" s="331">
        <f>'Provincial spending Projection '!BH59/100*'Type of service'!S51*'Private spending by service'!$D$14/100</f>
        <v>5.1091085047711156E-2</v>
      </c>
      <c r="CB49" s="331">
        <f>'Provincial spending Projection '!BH59/100*'Type of service'!AA51*'Private spending by service'!$D$15/100</f>
        <v>1.4706169810432157E-3</v>
      </c>
      <c r="CC49" s="331">
        <f>'Provincial spending Projection '!BH59/100*'Type of service'!AE51*'Private spending by service'!$D$16/100</f>
        <v>2.787659041921545E-2</v>
      </c>
      <c r="CE49" s="333">
        <f t="shared" si="0"/>
        <v>28.036614978881204</v>
      </c>
    </row>
    <row r="50" spans="1:83" ht="18.75">
      <c r="A50" s="348">
        <f t="shared" si="2"/>
        <v>25</v>
      </c>
      <c r="B50" s="67">
        <f t="shared" si="3"/>
        <v>2040</v>
      </c>
      <c r="C50" s="328">
        <f>'Provincial spending Projection '!C60</f>
        <v>19808.931845808871</v>
      </c>
      <c r="D50" s="297">
        <f t="shared" si="1"/>
        <v>4.0480379999999965</v>
      </c>
      <c r="E50" s="329"/>
      <c r="F50" s="341">
        <f>'Provincial spending Projection '!J60/100*'Type of service'!G52*'Private spending by service'!$D$11/100</f>
        <v>3.3484544061797884E-2</v>
      </c>
      <c r="G50" s="341">
        <f>'Provincial spending Projection '!J60/100*'Type of service'!K52*'Private spending by service'!$D$12/100</f>
        <v>3.4336216160761011E-2</v>
      </c>
      <c r="H50" s="341">
        <f>'Provincial spending Projection '!J60/100*'Type of service'!O52*'Private spending by service'!$D$13/100</f>
        <v>0.11741185526132884</v>
      </c>
      <c r="I50" s="341">
        <f>'Provincial spending Projection '!J60/100*'Type of service'!S52*'Private spending by service'!$D$14/100</f>
        <v>9.0408268966854291E-2</v>
      </c>
      <c r="J50" s="341">
        <f>'Provincial spending Projection '!J60/100*'Type of service'!AA52*'Private spending by service'!$D$15/100</f>
        <v>2.6023314134984228E-3</v>
      </c>
      <c r="K50" s="341">
        <f>'Provincial spending Projection '!J60/100*'Type of service'!AE52*'Private spending by service'!$D$16/100</f>
        <v>4.932904208524283E-2</v>
      </c>
      <c r="M50" s="331">
        <f>'Provincial spending Projection '!O60/100*'Type of service'!G52*'Private spending by service'!$D$11/100</f>
        <v>1.1739610438877104E-2</v>
      </c>
      <c r="N50" s="331">
        <f>'Provincial spending Projection '!O60/100*'Type of service'!K52*'Private spending by service'!$D$12/100</f>
        <v>1.2038204878300721E-2</v>
      </c>
      <c r="O50" s="331">
        <f>'Provincial spending Projection '!O60/100*'Type of service'!O52*'Private spending by service'!$D$13/100</f>
        <v>4.1164348516436543E-2</v>
      </c>
      <c r="P50" s="331">
        <f>'Provincial spending Projection '!O60/100*'Type of service'!S52*'Private spending by service'!$D$14/100</f>
        <v>3.1696948184968182E-2</v>
      </c>
      <c r="Q50" s="331">
        <f>'Provincial spending Projection '!O60/100*'Type of service'!AA52*'Private spending by service'!$D$15/100</f>
        <v>9.1237189823881865E-4</v>
      </c>
      <c r="R50" s="331">
        <f>'Provincial spending Projection '!O60/100*'Type of service'!AE52*'Private spending by service'!$D$16/100</f>
        <v>1.7294657987128374E-2</v>
      </c>
      <c r="T50" s="331">
        <f>'Provincial spending Projection '!T60/100*'Type of service'!G52*'Private spending by service'!$D$11/100</f>
        <v>6.3363291885368891E-2</v>
      </c>
      <c r="U50" s="331">
        <f>'Provincial spending Projection '!T60/100*'Type of service'!K52*'Private spending by service'!$D$12/100</f>
        <v>6.4974923439844595E-2</v>
      </c>
      <c r="V50" s="331">
        <f>'Provincial spending Projection '!T60/100*'Type of service'!O52*'Private spending by service'!$D$13/100</f>
        <v>0.22218016891602288</v>
      </c>
      <c r="W50" s="331">
        <f>'Provincial spending Projection '!T60/100*'Type of service'!S52*'Private spending by service'!$D$14/100</f>
        <v>0.17108088809049601</v>
      </c>
      <c r="X50" s="331">
        <f>'Provincial spending Projection '!T60/100*'Type of service'!AA52*'Private spending by service'!$D$15/100</f>
        <v>4.9244297497868213E-3</v>
      </c>
      <c r="Y50" s="331">
        <f>'Provincial spending Projection '!T60/100*'Type of service'!AE52*'Private spending by service'!$D$16/100</f>
        <v>9.3346066958663029E-2</v>
      </c>
      <c r="Z50" s="250"/>
      <c r="AA50" s="331">
        <f>'Provincial spending Projection '!Y60/100*'Type of service'!G52*'Private spending by service'!$D$11/100</f>
        <v>4.9062032088363496E-2</v>
      </c>
      <c r="AB50" s="331">
        <f>'Provincial spending Projection '!Y60/100*'Type of service'!K52*'Private spending by service'!$D$12/100</f>
        <v>5.0309914208871882E-2</v>
      </c>
      <c r="AC50" s="331">
        <f>'Provincial spending Projection '!Y60/100*'Type of service'!O52*'Private spending by service'!$D$13/100</f>
        <v>0.17203352686404505</v>
      </c>
      <c r="AD50" s="331">
        <f>'Provincial spending Projection '!Y60/100*'Type of service'!S52*'Private spending by service'!$D$14/100</f>
        <v>0.13246748663858146</v>
      </c>
      <c r="AE50" s="331">
        <f>'Provincial spending Projection '!Y60/100*'Type of service'!AA52*'Private spending by service'!$D$15/100</f>
        <v>3.8129731459978157E-3</v>
      </c>
      <c r="AF50" s="331">
        <f>'Provincial spending Projection '!Y60/100*'Type of service'!AE52*'Private spending by service'!$D$16/100</f>
        <v>7.2277616837422454E-2</v>
      </c>
      <c r="AG50" s="250"/>
      <c r="AH50" s="331">
        <f>'Provincial spending Projection '!AD60/100*'Type of service'!G52*'Private spending by service'!$D$11/100</f>
        <v>0.5343704314051918</v>
      </c>
      <c r="AI50" s="331">
        <f>'Provincial spending Projection '!AD60/100*'Type of service'!K52*'Private spending by service'!$D$12/100</f>
        <v>0.5479620271604978</v>
      </c>
      <c r="AJ50" s="331">
        <f>'Provincial spending Projection '!AD60/100*'Type of service'!O52*'Private spending by service'!$D$13/100</f>
        <v>1.8737428119757846</v>
      </c>
      <c r="AK50" s="331">
        <f>'Provincial spending Projection '!AD60/100*'Type of service'!S52*'Private spending by service'!$D$14/100</f>
        <v>1.4428001647940181</v>
      </c>
      <c r="AL50" s="331">
        <f>'Provincial spending Projection '!AD60/100*'Type of service'!AA52*'Private spending by service'!$D$15/100</f>
        <v>4.1529875918990461E-2</v>
      </c>
      <c r="AM50" s="331">
        <f>'Provincial spending Projection '!AD60/100*'Type of service'!AE52*'Private spending by service'!$D$16/100</f>
        <v>0.78722832394692377</v>
      </c>
      <c r="AN50" s="250"/>
      <c r="AO50" s="331">
        <f>'Provincial spending Projection '!AI60/100*'Type of service'!G52*'Private spending by service'!$D$11/100</f>
        <v>0.96398698736193522</v>
      </c>
      <c r="AP50" s="331">
        <f>'Provincial spending Projection '!AI60/100*'Type of service'!K52*'Private spending by service'!$D$12/100</f>
        <v>0.98850578682309764</v>
      </c>
      <c r="AQ50" s="331">
        <f>'Provincial spending Projection '!AI60/100*'Type of service'!O52*'Private spending by service'!$D$13/100</f>
        <v>3.3801714732939634</v>
      </c>
      <c r="AR50" s="331">
        <f>'Provincial spending Projection '!AI60/100*'Type of service'!S52*'Private spending by service'!$D$14/100</f>
        <v>2.6027648658772256</v>
      </c>
      <c r="AS50" s="331">
        <f>'Provincial spending Projection '!AI60/100*'Type of service'!AA52*'Private spending by service'!$D$15/100</f>
        <v>7.4918553909106927E-2</v>
      </c>
      <c r="AT50" s="331">
        <f>'Provincial spending Projection '!AI60/100*'Type of service'!AE52*'Private spending by service'!$D$16/100</f>
        <v>1.4201344531208797</v>
      </c>
      <c r="AU50" s="250"/>
      <c r="AV50" s="331">
        <f>'Provincial spending Projection '!AN60/100*'Type of service'!G52*'Private spending by service'!$D$11/100</f>
        <v>0.11402003473462179</v>
      </c>
      <c r="AW50" s="331">
        <f>'Provincial spending Projection '!AN60/100*'Type of service'!K52*'Private spending by service'!$D$12/100</f>
        <v>0.11692010953113283</v>
      </c>
      <c r="AX50" s="331">
        <f>'Provincial spending Projection '!AN60/100*'Type of service'!O52*'Private spending by service'!$D$13/100</f>
        <v>0.39980546817200102</v>
      </c>
      <c r="AY50" s="331">
        <f>'Provincial spending Projection '!AN60/100*'Type of service'!S52*'Private spending by service'!$D$14/100</f>
        <v>0.30785409378347883</v>
      </c>
      <c r="AZ50" s="331">
        <f>'Provincial spending Projection '!AN60/100*'Type of service'!AA52*'Private spending by service'!$D$15/100</f>
        <v>8.8613396560059329E-3</v>
      </c>
      <c r="BA50" s="331">
        <f>'Provincial spending Projection '!AN60/100*'Type of service'!AE52*'Private spending by service'!$D$16/100</f>
        <v>0.16797299319962761</v>
      </c>
      <c r="BB50" s="250"/>
      <c r="BC50" s="331">
        <f>'Provincial spending Projection '!AS60/100*'Type of service'!G52*'Private spending by service'!$D$11/100</f>
        <v>9.0744430952401783E-2</v>
      </c>
      <c r="BD50" s="331">
        <f>'Provincial spending Projection '!AS60/100*'Type of service'!K52*'Private spending by service'!$D$12/100</f>
        <v>9.3052495826625947E-2</v>
      </c>
      <c r="BE50" s="331">
        <f>'Provincial spending Projection '!AS60/100*'Type of service'!O52*'Private spending by service'!$D$13/100</f>
        <v>0.31819074415621534</v>
      </c>
      <c r="BF50" s="331">
        <f>'Provincial spending Projection '!AS60/100*'Type of service'!S52*'Private spending by service'!$D$14/100</f>
        <v>0.24500996357148491</v>
      </c>
      <c r="BG50" s="331">
        <f>'Provincial spending Projection '!AS60/100*'Type of service'!AA52*'Private spending by service'!$D$15/100</f>
        <v>7.052420449018184E-3</v>
      </c>
      <c r="BH50" s="331">
        <f>'Provincial spending Projection '!AS60/100*'Type of service'!AE52*'Private spending by service'!$D$16/100</f>
        <v>0.13368364356973397</v>
      </c>
      <c r="BI50" s="250"/>
      <c r="BJ50" s="331">
        <f>'Provincial spending Projection '!AX60/100*'Type of service'!G52*'Private spending by service'!$D$11/100</f>
        <v>0.45253703708145987</v>
      </c>
      <c r="BK50" s="331">
        <f>'Provincial spending Projection '!AX60/100*'Type of service'!K52*'Private spending by service'!$D$12/100</f>
        <v>0.46404721824201012</v>
      </c>
      <c r="BL50" s="331">
        <f>'Provincial spending Projection '!AX60/100*'Type of service'!O52*'Private spending by service'!$D$13/100</f>
        <v>1.5867981657488961</v>
      </c>
      <c r="BM50" s="331">
        <f>'Provincial spending Projection '!AX60/100*'Type of service'!S52*'Private spending by service'!$D$14/100</f>
        <v>1.2218500001199417</v>
      </c>
      <c r="BN50" s="331">
        <f>'Provincial spending Projection '!AX60/100*'Type of service'!AA52*'Private spending by service'!$D$15/100</f>
        <v>3.5169997990569989E-2</v>
      </c>
      <c r="BO50" s="331">
        <f>'Provincial spending Projection '!AX60/100*'Type of service'!AE52*'Private spending by service'!$D$16/100</f>
        <v>0.66667231622217971</v>
      </c>
      <c r="BP50" s="250"/>
      <c r="BQ50" s="331">
        <f>'Provincial spending Projection '!BC60/100*'Type of service'!G52*'Private spending by service'!$D$11/100</f>
        <v>0.34218758054939991</v>
      </c>
      <c r="BR50" s="331">
        <f>'Provincial spending Projection '!BC60/100*'Type of service'!K52*'Private spending by service'!$D$12/100</f>
        <v>0.35089104727206949</v>
      </c>
      <c r="BS50" s="331">
        <f>'Provincial spending Projection '!BC60/100*'Type of service'!O52*'Private spending by service'!$D$13/100</f>
        <v>1.1998633938554286</v>
      </c>
      <c r="BT50" s="331">
        <f>'Provincial spending Projection '!BC60/100*'Type of service'!S52*'Private spending by service'!$D$14/100</f>
        <v>0.9239064674833799</v>
      </c>
      <c r="BU50" s="331">
        <f>'Provincial spending Projection '!BC60/100*'Type of service'!AA52*'Private spending by service'!$D$15/100</f>
        <v>2.6593926097045757E-2</v>
      </c>
      <c r="BV50" s="331">
        <f>'Provincial spending Projection '!BC60/100*'Type of service'!AE52*'Private spending by service'!$D$16/100</f>
        <v>0.50410677627313771</v>
      </c>
      <c r="BW50" s="250"/>
      <c r="BX50" s="331">
        <f>'Provincial spending Projection '!BH60/100*'Type of service'!G52*'Private spending by service'!$D$11</f>
        <v>1.8922624091744868</v>
      </c>
      <c r="BY50" s="331">
        <f>'Provincial spending Projection '!BH60/100*'Type of service'!K52*'Private spending by service'!$D$12/100</f>
        <v>1.9403916921904466E-2</v>
      </c>
      <c r="BZ50" s="331">
        <f>'Provincial spending Projection '!BH60/100*'Type of service'!O52*'Private spending by service'!$D$13/100</f>
        <v>6.6351221534452345E-2</v>
      </c>
      <c r="CA50" s="331">
        <f>'Provincial spending Projection '!BH60/100*'Type of service'!S52*'Private spending by service'!$D$14/100</f>
        <v>5.1091085047711149E-2</v>
      </c>
      <c r="CB50" s="331">
        <f>'Provincial spending Projection '!BH60/100*'Type of service'!AA52*'Private spending by service'!$D$15/100</f>
        <v>1.4706169810432155E-3</v>
      </c>
      <c r="CC50" s="331">
        <f>'Provincial spending Projection '!BH60/100*'Type of service'!AE52*'Private spending by service'!$D$16/100</f>
        <v>2.7876590419215447E-2</v>
      </c>
      <c r="CE50" s="333">
        <f t="shared" si="0"/>
        <v>28.03661497888119</v>
      </c>
    </row>
    <row r="51" spans="1:83" ht="18.75">
      <c r="A51" s="348">
        <f t="shared" si="2"/>
        <v>26</v>
      </c>
      <c r="B51" s="8">
        <f t="shared" si="3"/>
        <v>2041</v>
      </c>
      <c r="C51" s="328">
        <f>'Provincial spending Projection '!C61</f>
        <v>20610.804934321317</v>
      </c>
      <c r="D51" s="297">
        <f t="shared" si="1"/>
        <v>4.0480380000000071</v>
      </c>
      <c r="E51" s="329"/>
      <c r="F51" s="341">
        <f>'Provincial spending Projection '!J61/100*'Type of service'!G53*'Private spending by service'!$D$11/100</f>
        <v>3.3484544061797884E-2</v>
      </c>
      <c r="G51" s="341">
        <f>'Provincial spending Projection '!J61/100*'Type of service'!K53*'Private spending by service'!$D$12/100</f>
        <v>3.4336216160761011E-2</v>
      </c>
      <c r="H51" s="341">
        <f>'Provincial spending Projection '!J61/100*'Type of service'!O53*'Private spending by service'!$D$13/100</f>
        <v>0.11741185526132884</v>
      </c>
      <c r="I51" s="341">
        <f>'Provincial spending Projection '!J61/100*'Type of service'!S53*'Private spending by service'!$D$14/100</f>
        <v>9.0408268966854291E-2</v>
      </c>
      <c r="J51" s="341">
        <f>'Provincial spending Projection '!J61/100*'Type of service'!AA53*'Private spending by service'!$D$15/100</f>
        <v>2.6023314134984228E-3</v>
      </c>
      <c r="K51" s="341">
        <f>'Provincial spending Projection '!J61/100*'Type of service'!AE53*'Private spending by service'!$D$16/100</f>
        <v>4.932904208524283E-2</v>
      </c>
      <c r="M51" s="331">
        <f>'Provincial spending Projection '!O61/100*'Type of service'!G53*'Private spending by service'!$D$11/100</f>
        <v>1.1739610438877104E-2</v>
      </c>
      <c r="N51" s="331">
        <f>'Provincial spending Projection '!O61/100*'Type of service'!K53*'Private spending by service'!$D$12/100</f>
        <v>1.2038204878300721E-2</v>
      </c>
      <c r="O51" s="331">
        <f>'Provincial spending Projection '!O61/100*'Type of service'!O53*'Private spending by service'!$D$13/100</f>
        <v>4.1164348516436543E-2</v>
      </c>
      <c r="P51" s="331">
        <f>'Provincial spending Projection '!O61/100*'Type of service'!S53*'Private spending by service'!$D$14/100</f>
        <v>3.1696948184968182E-2</v>
      </c>
      <c r="Q51" s="331">
        <f>'Provincial spending Projection '!O61/100*'Type of service'!AA53*'Private spending by service'!$D$15/100</f>
        <v>9.1237189823881865E-4</v>
      </c>
      <c r="R51" s="331">
        <f>'Provincial spending Projection '!O61/100*'Type of service'!AE53*'Private spending by service'!$D$16/100</f>
        <v>1.7294657987128374E-2</v>
      </c>
      <c r="T51" s="331">
        <f>'Provincial spending Projection '!T61/100*'Type of service'!G53*'Private spending by service'!$D$11/100</f>
        <v>6.3363291885368891E-2</v>
      </c>
      <c r="U51" s="331">
        <f>'Provincial spending Projection '!T61/100*'Type of service'!K53*'Private spending by service'!$D$12/100</f>
        <v>6.4974923439844595E-2</v>
      </c>
      <c r="V51" s="331">
        <f>'Provincial spending Projection '!T61/100*'Type of service'!O53*'Private spending by service'!$D$13/100</f>
        <v>0.22218016891602288</v>
      </c>
      <c r="W51" s="331">
        <f>'Provincial spending Projection '!T61/100*'Type of service'!S53*'Private spending by service'!$D$14/100</f>
        <v>0.17108088809049601</v>
      </c>
      <c r="X51" s="331">
        <f>'Provincial spending Projection '!T61/100*'Type of service'!AA53*'Private spending by service'!$D$15/100</f>
        <v>4.9244297497868213E-3</v>
      </c>
      <c r="Y51" s="331">
        <f>'Provincial spending Projection '!T61/100*'Type of service'!AE53*'Private spending by service'!$D$16/100</f>
        <v>9.3346066958663029E-2</v>
      </c>
      <c r="Z51" s="250"/>
      <c r="AA51" s="331">
        <f>'Provincial spending Projection '!Y61/100*'Type of service'!G53*'Private spending by service'!$D$11/100</f>
        <v>4.9062032088363496E-2</v>
      </c>
      <c r="AB51" s="331">
        <f>'Provincial spending Projection '!Y61/100*'Type of service'!K53*'Private spending by service'!$D$12/100</f>
        <v>5.0309914208871882E-2</v>
      </c>
      <c r="AC51" s="331">
        <f>'Provincial spending Projection '!Y61/100*'Type of service'!O53*'Private spending by service'!$D$13/100</f>
        <v>0.17203352686404505</v>
      </c>
      <c r="AD51" s="331">
        <f>'Provincial spending Projection '!Y61/100*'Type of service'!S53*'Private spending by service'!$D$14/100</f>
        <v>0.13246748663858146</v>
      </c>
      <c r="AE51" s="331">
        <f>'Provincial spending Projection '!Y61/100*'Type of service'!AA53*'Private spending by service'!$D$15/100</f>
        <v>3.8129731459978157E-3</v>
      </c>
      <c r="AF51" s="331">
        <f>'Provincial spending Projection '!Y61/100*'Type of service'!AE53*'Private spending by service'!$D$16/100</f>
        <v>7.2277616837422454E-2</v>
      </c>
      <c r="AG51" s="250"/>
      <c r="AH51" s="331">
        <f>'Provincial spending Projection '!AD61/100*'Type of service'!G53*'Private spending by service'!$D$11/100</f>
        <v>0.53437043140519169</v>
      </c>
      <c r="AI51" s="331">
        <f>'Provincial spending Projection '!AD61/100*'Type of service'!K53*'Private spending by service'!$D$12/100</f>
        <v>0.5479620271604978</v>
      </c>
      <c r="AJ51" s="331">
        <f>'Provincial spending Projection '!AD61/100*'Type of service'!O53*'Private spending by service'!$D$13/100</f>
        <v>1.8737428119757846</v>
      </c>
      <c r="AK51" s="331">
        <f>'Provincial spending Projection '!AD61/100*'Type of service'!S53*'Private spending by service'!$D$14/100</f>
        <v>1.4428001647940178</v>
      </c>
      <c r="AL51" s="331">
        <f>'Provincial spending Projection '!AD61/100*'Type of service'!AA53*'Private spending by service'!$D$15/100</f>
        <v>4.1529875918990447E-2</v>
      </c>
      <c r="AM51" s="331">
        <f>'Provincial spending Projection '!AD61/100*'Type of service'!AE53*'Private spending by service'!$D$16/100</f>
        <v>0.78722832394692377</v>
      </c>
      <c r="AN51" s="250"/>
      <c r="AO51" s="331">
        <f>'Provincial spending Projection '!AI61/100*'Type of service'!G53*'Private spending by service'!$D$11/100</f>
        <v>0.96398698736193522</v>
      </c>
      <c r="AP51" s="331">
        <f>'Provincial spending Projection '!AI61/100*'Type of service'!K53*'Private spending by service'!$D$12/100</f>
        <v>0.98850578682309764</v>
      </c>
      <c r="AQ51" s="331">
        <f>'Provincial spending Projection '!AI61/100*'Type of service'!O53*'Private spending by service'!$D$13/100</f>
        <v>3.3801714732939634</v>
      </c>
      <c r="AR51" s="331">
        <f>'Provincial spending Projection '!AI61/100*'Type of service'!S53*'Private spending by service'!$D$14/100</f>
        <v>2.6027648658772256</v>
      </c>
      <c r="AS51" s="331">
        <f>'Provincial spending Projection '!AI61/100*'Type of service'!AA53*'Private spending by service'!$D$15/100</f>
        <v>7.4918553909106927E-2</v>
      </c>
      <c r="AT51" s="331">
        <f>'Provincial spending Projection '!AI61/100*'Type of service'!AE53*'Private spending by service'!$D$16/100</f>
        <v>1.4201344531208797</v>
      </c>
      <c r="AU51" s="250"/>
      <c r="AV51" s="331">
        <f>'Provincial spending Projection '!AN61/100*'Type of service'!G53*'Private spending by service'!$D$11/100</f>
        <v>0.11402003473462179</v>
      </c>
      <c r="AW51" s="331">
        <f>'Provincial spending Projection '!AN61/100*'Type of service'!K53*'Private spending by service'!$D$12/100</f>
        <v>0.11692010953113283</v>
      </c>
      <c r="AX51" s="331">
        <f>'Provincial spending Projection '!AN61/100*'Type of service'!O53*'Private spending by service'!$D$13/100</f>
        <v>0.39980546817200102</v>
      </c>
      <c r="AY51" s="331">
        <f>'Provincial spending Projection '!AN61/100*'Type of service'!S53*'Private spending by service'!$D$14/100</f>
        <v>0.30785409378347883</v>
      </c>
      <c r="AZ51" s="331">
        <f>'Provincial spending Projection '!AN61/100*'Type of service'!AA53*'Private spending by service'!$D$15/100</f>
        <v>8.8613396560059329E-3</v>
      </c>
      <c r="BA51" s="331">
        <f>'Provincial spending Projection '!AN61/100*'Type of service'!AE53*'Private spending by service'!$D$16/100</f>
        <v>0.16797299319962761</v>
      </c>
      <c r="BB51" s="250"/>
      <c r="BC51" s="331">
        <f>'Provincial spending Projection '!AS61/100*'Type of service'!G53*'Private spending by service'!$D$11/100</f>
        <v>9.0744430952401783E-2</v>
      </c>
      <c r="BD51" s="331">
        <f>'Provincial spending Projection '!AS61/100*'Type of service'!K53*'Private spending by service'!$D$12/100</f>
        <v>9.3052495826625947E-2</v>
      </c>
      <c r="BE51" s="331">
        <f>'Provincial spending Projection '!AS61/100*'Type of service'!O53*'Private spending by service'!$D$13/100</f>
        <v>0.31819074415621534</v>
      </c>
      <c r="BF51" s="331">
        <f>'Provincial spending Projection '!AS61/100*'Type of service'!S53*'Private spending by service'!$D$14/100</f>
        <v>0.24500996357148491</v>
      </c>
      <c r="BG51" s="331">
        <f>'Provincial spending Projection '!AS61/100*'Type of service'!AA53*'Private spending by service'!$D$15/100</f>
        <v>7.052420449018184E-3</v>
      </c>
      <c r="BH51" s="331">
        <f>'Provincial spending Projection '!AS61/100*'Type of service'!AE53*'Private spending by service'!$D$16/100</f>
        <v>0.13368364356973397</v>
      </c>
      <c r="BI51" s="250"/>
      <c r="BJ51" s="331">
        <f>'Provincial spending Projection '!AX61/100*'Type of service'!G53*'Private spending by service'!$D$11/100</f>
        <v>0.45253703708146004</v>
      </c>
      <c r="BK51" s="331">
        <f>'Provincial spending Projection '!AX61/100*'Type of service'!K53*'Private spending by service'!$D$12/100</f>
        <v>0.46404721824201034</v>
      </c>
      <c r="BL51" s="331">
        <f>'Provincial spending Projection '!AX61/100*'Type of service'!O53*'Private spending by service'!$D$13/100</f>
        <v>1.5867981657488965</v>
      </c>
      <c r="BM51" s="331">
        <f>'Provincial spending Projection '!AX61/100*'Type of service'!S53*'Private spending by service'!$D$14/100</f>
        <v>1.2218500001199422</v>
      </c>
      <c r="BN51" s="331">
        <f>'Provincial spending Projection '!AX61/100*'Type of service'!AA53*'Private spending by service'!$D$15/100</f>
        <v>3.5169997990569996E-2</v>
      </c>
      <c r="BO51" s="331">
        <f>'Provincial spending Projection '!AX61/100*'Type of service'!AE53*'Private spending by service'!$D$16/100</f>
        <v>0.66667231622217982</v>
      </c>
      <c r="BP51" s="250"/>
      <c r="BQ51" s="331">
        <f>'Provincial spending Projection '!BC61/100*'Type of service'!G53*'Private spending by service'!$D$11/100</f>
        <v>0.34218758054939991</v>
      </c>
      <c r="BR51" s="331">
        <f>'Provincial spending Projection '!BC61/100*'Type of service'!K53*'Private spending by service'!$D$12/100</f>
        <v>0.35089104727206949</v>
      </c>
      <c r="BS51" s="331">
        <f>'Provincial spending Projection '!BC61/100*'Type of service'!O53*'Private spending by service'!$D$13/100</f>
        <v>1.1998633938554286</v>
      </c>
      <c r="BT51" s="331">
        <f>'Provincial spending Projection '!BC61/100*'Type of service'!S53*'Private spending by service'!$D$14/100</f>
        <v>0.9239064674833799</v>
      </c>
      <c r="BU51" s="331">
        <f>'Provincial spending Projection '!BC61/100*'Type of service'!AA53*'Private spending by service'!$D$15/100</f>
        <v>2.6593926097045757E-2</v>
      </c>
      <c r="BV51" s="331">
        <f>'Provincial spending Projection '!BC61/100*'Type of service'!AE53*'Private spending by service'!$D$16/100</f>
        <v>0.50410677627313771</v>
      </c>
      <c r="BW51" s="250"/>
      <c r="BX51" s="331">
        <f>'Provincial spending Projection '!BH61/100*'Type of service'!G53*'Private spending by service'!$D$11</f>
        <v>1.8922624091744875</v>
      </c>
      <c r="BY51" s="331">
        <f>'Provincial spending Projection '!BH61/100*'Type of service'!K53*'Private spending by service'!$D$12/100</f>
        <v>1.9403916921904473E-2</v>
      </c>
      <c r="BZ51" s="331">
        <f>'Provincial spending Projection '!BH61/100*'Type of service'!O53*'Private spending by service'!$D$13/100</f>
        <v>6.6351221534452373E-2</v>
      </c>
      <c r="CA51" s="331">
        <f>'Provincial spending Projection '!BH61/100*'Type of service'!S53*'Private spending by service'!$D$14/100</f>
        <v>5.1091085047711163E-2</v>
      </c>
      <c r="CB51" s="331">
        <f>'Provincial spending Projection '!BH61/100*'Type of service'!AA53*'Private spending by service'!$D$15/100</f>
        <v>1.470616981043216E-3</v>
      </c>
      <c r="CC51" s="331">
        <f>'Provincial spending Projection '!BH61/100*'Type of service'!AE53*'Private spending by service'!$D$16/100</f>
        <v>2.7876590419215461E-2</v>
      </c>
      <c r="CE51" s="333">
        <f t="shared" si="0"/>
        <v>28.036614978881197</v>
      </c>
    </row>
    <row r="52" spans="1:83" ht="18.75">
      <c r="A52" s="348">
        <f t="shared" si="2"/>
        <v>27</v>
      </c>
      <c r="B52" s="8">
        <f t="shared" si="3"/>
        <v>2042</v>
      </c>
      <c r="C52" s="328">
        <f>'Provincial spending Projection '!C62</f>
        <v>21445.138150168517</v>
      </c>
      <c r="D52" s="297">
        <f t="shared" si="1"/>
        <v>4.048037999999992</v>
      </c>
      <c r="E52" s="329"/>
      <c r="F52" s="341">
        <f>'Provincial spending Projection '!J62/100*'Type of service'!G54*'Private spending by service'!$D$11/100</f>
        <v>3.3484544061797884E-2</v>
      </c>
      <c r="G52" s="341">
        <f>'Provincial spending Projection '!J62/100*'Type of service'!K54*'Private spending by service'!$D$12/100</f>
        <v>3.4336216160761011E-2</v>
      </c>
      <c r="H52" s="341">
        <f>'Provincial spending Projection '!J62/100*'Type of service'!O54*'Private spending by service'!$D$13/100</f>
        <v>0.11741185526132884</v>
      </c>
      <c r="I52" s="341">
        <f>'Provincial spending Projection '!J62/100*'Type of service'!S54*'Private spending by service'!$D$14/100</f>
        <v>9.0408268966854291E-2</v>
      </c>
      <c r="J52" s="341">
        <f>'Provincial spending Projection '!J62/100*'Type of service'!AA54*'Private spending by service'!$D$15/100</f>
        <v>2.6023314134984228E-3</v>
      </c>
      <c r="K52" s="341">
        <f>'Provincial spending Projection '!J62/100*'Type of service'!AE54*'Private spending by service'!$D$16/100</f>
        <v>4.932904208524283E-2</v>
      </c>
      <c r="M52" s="331">
        <f>'Provincial spending Projection '!O62/100*'Type of service'!G54*'Private spending by service'!$D$11/100</f>
        <v>1.1739610438877104E-2</v>
      </c>
      <c r="N52" s="331">
        <f>'Provincial spending Projection '!O62/100*'Type of service'!K54*'Private spending by service'!$D$12/100</f>
        <v>1.2038204878300721E-2</v>
      </c>
      <c r="O52" s="331">
        <f>'Provincial spending Projection '!O62/100*'Type of service'!O54*'Private spending by service'!$D$13/100</f>
        <v>4.1164348516436543E-2</v>
      </c>
      <c r="P52" s="331">
        <f>'Provincial spending Projection '!O62/100*'Type of service'!S54*'Private spending by service'!$D$14/100</f>
        <v>3.1696948184968182E-2</v>
      </c>
      <c r="Q52" s="331">
        <f>'Provincial spending Projection '!O62/100*'Type of service'!AA54*'Private spending by service'!$D$15/100</f>
        <v>9.1237189823881865E-4</v>
      </c>
      <c r="R52" s="331">
        <f>'Provincial spending Projection '!O62/100*'Type of service'!AE54*'Private spending by service'!$D$16/100</f>
        <v>1.7294657987128374E-2</v>
      </c>
      <c r="T52" s="331">
        <f>'Provincial spending Projection '!T62/100*'Type of service'!G54*'Private spending by service'!$D$11/100</f>
        <v>6.3363291885368891E-2</v>
      </c>
      <c r="U52" s="331">
        <f>'Provincial spending Projection '!T62/100*'Type of service'!K54*'Private spending by service'!$D$12/100</f>
        <v>6.4974923439844595E-2</v>
      </c>
      <c r="V52" s="331">
        <f>'Provincial spending Projection '!T62/100*'Type of service'!O54*'Private spending by service'!$D$13/100</f>
        <v>0.22218016891602288</v>
      </c>
      <c r="W52" s="331">
        <f>'Provincial spending Projection '!T62/100*'Type of service'!S54*'Private spending by service'!$D$14/100</f>
        <v>0.17108088809049601</v>
      </c>
      <c r="X52" s="331">
        <f>'Provincial spending Projection '!T62/100*'Type of service'!AA54*'Private spending by service'!$D$15/100</f>
        <v>4.9244297497868213E-3</v>
      </c>
      <c r="Y52" s="331">
        <f>'Provincial spending Projection '!T62/100*'Type of service'!AE54*'Private spending by service'!$D$16/100</f>
        <v>9.3346066958663029E-2</v>
      </c>
      <c r="Z52" s="250"/>
      <c r="AA52" s="331">
        <f>'Provincial spending Projection '!Y62/100*'Type of service'!G54*'Private spending by service'!$D$11/100</f>
        <v>4.9062032088363496E-2</v>
      </c>
      <c r="AB52" s="331">
        <f>'Provincial spending Projection '!Y62/100*'Type of service'!K54*'Private spending by service'!$D$12/100</f>
        <v>5.0309914208871882E-2</v>
      </c>
      <c r="AC52" s="331">
        <f>'Provincial spending Projection '!Y62/100*'Type of service'!O54*'Private spending by service'!$D$13/100</f>
        <v>0.17203352686404505</v>
      </c>
      <c r="AD52" s="331">
        <f>'Provincial spending Projection '!Y62/100*'Type of service'!S54*'Private spending by service'!$D$14/100</f>
        <v>0.13246748663858146</v>
      </c>
      <c r="AE52" s="331">
        <f>'Provincial spending Projection '!Y62/100*'Type of service'!AA54*'Private spending by service'!$D$15/100</f>
        <v>3.8129731459978157E-3</v>
      </c>
      <c r="AF52" s="331">
        <f>'Provincial spending Projection '!Y62/100*'Type of service'!AE54*'Private spending by service'!$D$16/100</f>
        <v>7.2277616837422454E-2</v>
      </c>
      <c r="AG52" s="250"/>
      <c r="AH52" s="331">
        <f>'Provincial spending Projection '!AD62/100*'Type of service'!G54*'Private spending by service'!$D$11/100</f>
        <v>0.5343704314051918</v>
      </c>
      <c r="AI52" s="331">
        <f>'Provincial spending Projection '!AD62/100*'Type of service'!K54*'Private spending by service'!$D$12/100</f>
        <v>0.5479620271604978</v>
      </c>
      <c r="AJ52" s="331">
        <f>'Provincial spending Projection '!AD62/100*'Type of service'!O54*'Private spending by service'!$D$13/100</f>
        <v>1.8737428119757846</v>
      </c>
      <c r="AK52" s="331">
        <f>'Provincial spending Projection '!AD62/100*'Type of service'!S54*'Private spending by service'!$D$14/100</f>
        <v>1.4428001647940181</v>
      </c>
      <c r="AL52" s="331">
        <f>'Provincial spending Projection '!AD62/100*'Type of service'!AA54*'Private spending by service'!$D$15/100</f>
        <v>4.1529875918990461E-2</v>
      </c>
      <c r="AM52" s="331">
        <f>'Provincial spending Projection '!AD62/100*'Type of service'!AE54*'Private spending by service'!$D$16/100</f>
        <v>0.78722832394692377</v>
      </c>
      <c r="AN52" s="250"/>
      <c r="AO52" s="331">
        <f>'Provincial spending Projection '!AI62/100*'Type of service'!G54*'Private spending by service'!$D$11/100</f>
        <v>0.96398698736193522</v>
      </c>
      <c r="AP52" s="331">
        <f>'Provincial spending Projection '!AI62/100*'Type of service'!K54*'Private spending by service'!$D$12/100</f>
        <v>0.98850578682309764</v>
      </c>
      <c r="AQ52" s="331">
        <f>'Provincial spending Projection '!AI62/100*'Type of service'!O54*'Private spending by service'!$D$13/100</f>
        <v>3.3801714732939634</v>
      </c>
      <c r="AR52" s="331">
        <f>'Provincial spending Projection '!AI62/100*'Type of service'!S54*'Private spending by service'!$D$14/100</f>
        <v>2.6027648658772256</v>
      </c>
      <c r="AS52" s="331">
        <f>'Provincial spending Projection '!AI62/100*'Type of service'!AA54*'Private spending by service'!$D$15/100</f>
        <v>7.4918553909106927E-2</v>
      </c>
      <c r="AT52" s="331">
        <f>'Provincial spending Projection '!AI62/100*'Type of service'!AE54*'Private spending by service'!$D$16/100</f>
        <v>1.4201344531208797</v>
      </c>
      <c r="AU52" s="250"/>
      <c r="AV52" s="331">
        <f>'Provincial spending Projection '!AN62/100*'Type of service'!G54*'Private spending by service'!$D$11/100</f>
        <v>0.11402003473462179</v>
      </c>
      <c r="AW52" s="331">
        <f>'Provincial spending Projection '!AN62/100*'Type of service'!K54*'Private spending by service'!$D$12/100</f>
        <v>0.11692010953113283</v>
      </c>
      <c r="AX52" s="331">
        <f>'Provincial spending Projection '!AN62/100*'Type of service'!O54*'Private spending by service'!$D$13/100</f>
        <v>0.39980546817200102</v>
      </c>
      <c r="AY52" s="331">
        <f>'Provincial spending Projection '!AN62/100*'Type of service'!S54*'Private spending by service'!$D$14/100</f>
        <v>0.30785409378347883</v>
      </c>
      <c r="AZ52" s="331">
        <f>'Provincial spending Projection '!AN62/100*'Type of service'!AA54*'Private spending by service'!$D$15/100</f>
        <v>8.8613396560059329E-3</v>
      </c>
      <c r="BA52" s="331">
        <f>'Provincial spending Projection '!AN62/100*'Type of service'!AE54*'Private spending by service'!$D$16/100</f>
        <v>0.16797299319962761</v>
      </c>
      <c r="BB52" s="250"/>
      <c r="BC52" s="331">
        <f>'Provincial spending Projection '!AS62/100*'Type of service'!G54*'Private spending by service'!$D$11/100</f>
        <v>9.0744430952401825E-2</v>
      </c>
      <c r="BD52" s="331">
        <f>'Provincial spending Projection '!AS62/100*'Type of service'!K54*'Private spending by service'!$D$12/100</f>
        <v>9.3052495826625947E-2</v>
      </c>
      <c r="BE52" s="331">
        <f>'Provincial spending Projection '!AS62/100*'Type of service'!O54*'Private spending by service'!$D$13/100</f>
        <v>0.31819074415621534</v>
      </c>
      <c r="BF52" s="331">
        <f>'Provincial spending Projection '!AS62/100*'Type of service'!S54*'Private spending by service'!$D$14/100</f>
        <v>0.24500996357148491</v>
      </c>
      <c r="BG52" s="331">
        <f>'Provincial spending Projection '!AS62/100*'Type of service'!AA54*'Private spending by service'!$D$15/100</f>
        <v>7.0524204490181848E-3</v>
      </c>
      <c r="BH52" s="331">
        <f>'Provincial spending Projection '!AS62/100*'Type of service'!AE54*'Private spending by service'!$D$16/100</f>
        <v>0.13368364356973397</v>
      </c>
      <c r="BI52" s="250"/>
      <c r="BJ52" s="331">
        <f>'Provincial spending Projection '!AX62/100*'Type of service'!G54*'Private spending by service'!$D$11/100</f>
        <v>0.45253703708146004</v>
      </c>
      <c r="BK52" s="331">
        <f>'Provincial spending Projection '!AX62/100*'Type of service'!K54*'Private spending by service'!$D$12/100</f>
        <v>0.46404721824201034</v>
      </c>
      <c r="BL52" s="331">
        <f>'Provincial spending Projection '!AX62/100*'Type of service'!O54*'Private spending by service'!$D$13/100</f>
        <v>1.5867981657488965</v>
      </c>
      <c r="BM52" s="331">
        <f>'Provincial spending Projection '!AX62/100*'Type of service'!S54*'Private spending by service'!$D$14/100</f>
        <v>1.2218500001199422</v>
      </c>
      <c r="BN52" s="331">
        <f>'Provincial spending Projection '!AX62/100*'Type of service'!AA54*'Private spending by service'!$D$15/100</f>
        <v>3.5169997990569996E-2</v>
      </c>
      <c r="BO52" s="331">
        <f>'Provincial spending Projection '!AX62/100*'Type of service'!AE54*'Private spending by service'!$D$16/100</f>
        <v>0.66667231622217982</v>
      </c>
      <c r="BP52" s="250"/>
      <c r="BQ52" s="331">
        <f>'Provincial spending Projection '!BC62/100*'Type of service'!G54*'Private spending by service'!$D$11/100</f>
        <v>0.34218758054939991</v>
      </c>
      <c r="BR52" s="331">
        <f>'Provincial spending Projection '!BC62/100*'Type of service'!K54*'Private spending by service'!$D$12/100</f>
        <v>0.35089104727206949</v>
      </c>
      <c r="BS52" s="331">
        <f>'Provincial spending Projection '!BC62/100*'Type of service'!O54*'Private spending by service'!$D$13/100</f>
        <v>1.1998633938554286</v>
      </c>
      <c r="BT52" s="331">
        <f>'Provincial spending Projection '!BC62/100*'Type of service'!S54*'Private spending by service'!$D$14/100</f>
        <v>0.9239064674833799</v>
      </c>
      <c r="BU52" s="331">
        <f>'Provincial spending Projection '!BC62/100*'Type of service'!AA54*'Private spending by service'!$D$15/100</f>
        <v>2.6593926097045757E-2</v>
      </c>
      <c r="BV52" s="331">
        <f>'Provincial spending Projection '!BC62/100*'Type of service'!AE54*'Private spending by service'!$D$16/100</f>
        <v>0.50410677627313771</v>
      </c>
      <c r="BW52" s="250"/>
      <c r="BX52" s="331">
        <f>'Provincial spending Projection '!BH62/100*'Type of service'!G54*'Private spending by service'!$D$11</f>
        <v>1.8922624091744864</v>
      </c>
      <c r="BY52" s="331">
        <f>'Provincial spending Projection '!BH62/100*'Type of service'!K54*'Private spending by service'!$D$12/100</f>
        <v>1.9403916921904466E-2</v>
      </c>
      <c r="BZ52" s="331">
        <f>'Provincial spending Projection '!BH62/100*'Type of service'!O54*'Private spending by service'!$D$13/100</f>
        <v>6.6351221534452345E-2</v>
      </c>
      <c r="CA52" s="331">
        <f>'Provincial spending Projection '!BH62/100*'Type of service'!S54*'Private spending by service'!$D$14/100</f>
        <v>5.1091085047711149E-2</v>
      </c>
      <c r="CB52" s="331">
        <f>'Provincial spending Projection '!BH62/100*'Type of service'!AA54*'Private spending by service'!$D$15/100</f>
        <v>1.4706169810432151E-3</v>
      </c>
      <c r="CC52" s="331">
        <f>'Provincial spending Projection '!BH62/100*'Type of service'!AE54*'Private spending by service'!$D$16/100</f>
        <v>2.7876590419215447E-2</v>
      </c>
      <c r="CE52" s="333">
        <f t="shared" si="0"/>
        <v>28.036614978881193</v>
      </c>
    </row>
    <row r="53" spans="1:83" ht="18.75">
      <c r="A53" s="348">
        <f t="shared" si="2"/>
        <v>28</v>
      </c>
      <c r="B53" s="8">
        <f t="shared" si="3"/>
        <v>2043</v>
      </c>
      <c r="C53" s="328">
        <f>'Provincial spending Projection '!C63</f>
        <v>22313.245491639835</v>
      </c>
      <c r="D53" s="297">
        <f t="shared" si="1"/>
        <v>4.0480379999999938</v>
      </c>
      <c r="E53" s="329"/>
      <c r="F53" s="341">
        <f>'Provincial spending Projection '!J63/100*'Type of service'!G55*'Private spending by service'!$D$11/100</f>
        <v>3.3484544061797884E-2</v>
      </c>
      <c r="G53" s="341">
        <f>'Provincial spending Projection '!J63/100*'Type of service'!K55*'Private spending by service'!$D$12/100</f>
        <v>3.4336216160761011E-2</v>
      </c>
      <c r="H53" s="341">
        <f>'Provincial spending Projection '!J63/100*'Type of service'!O55*'Private spending by service'!$D$13/100</f>
        <v>0.11741185526132884</v>
      </c>
      <c r="I53" s="341">
        <f>'Provincial spending Projection '!J63/100*'Type of service'!S55*'Private spending by service'!$D$14/100</f>
        <v>9.0408268966854291E-2</v>
      </c>
      <c r="J53" s="341">
        <f>'Provincial spending Projection '!J63/100*'Type of service'!AA55*'Private spending by service'!$D$15/100</f>
        <v>2.6023314134984228E-3</v>
      </c>
      <c r="K53" s="341">
        <f>'Provincial spending Projection '!J63/100*'Type of service'!AE55*'Private spending by service'!$D$16/100</f>
        <v>4.932904208524283E-2</v>
      </c>
      <c r="M53" s="331">
        <f>'Provincial spending Projection '!O63/100*'Type of service'!G55*'Private spending by service'!$D$11/100</f>
        <v>1.1739610438877104E-2</v>
      </c>
      <c r="N53" s="331">
        <f>'Provincial spending Projection '!O63/100*'Type of service'!K55*'Private spending by service'!$D$12/100</f>
        <v>1.2038204878300721E-2</v>
      </c>
      <c r="O53" s="331">
        <f>'Provincial spending Projection '!O63/100*'Type of service'!O55*'Private spending by service'!$D$13/100</f>
        <v>4.1164348516436543E-2</v>
      </c>
      <c r="P53" s="331">
        <f>'Provincial spending Projection '!O63/100*'Type of service'!S55*'Private spending by service'!$D$14/100</f>
        <v>3.1696948184968182E-2</v>
      </c>
      <c r="Q53" s="331">
        <f>'Provincial spending Projection '!O63/100*'Type of service'!AA55*'Private spending by service'!$D$15/100</f>
        <v>9.1237189823881865E-4</v>
      </c>
      <c r="R53" s="331">
        <f>'Provincial spending Projection '!O63/100*'Type of service'!AE55*'Private spending by service'!$D$16/100</f>
        <v>1.7294657987128374E-2</v>
      </c>
      <c r="T53" s="331">
        <f>'Provincial spending Projection '!T63/100*'Type of service'!G55*'Private spending by service'!$D$11/100</f>
        <v>6.3363291885368891E-2</v>
      </c>
      <c r="U53" s="331">
        <f>'Provincial spending Projection '!T63/100*'Type of service'!K55*'Private spending by service'!$D$12/100</f>
        <v>6.4974923439844595E-2</v>
      </c>
      <c r="V53" s="331">
        <f>'Provincial spending Projection '!T63/100*'Type of service'!O55*'Private spending by service'!$D$13/100</f>
        <v>0.22218016891602288</v>
      </c>
      <c r="W53" s="331">
        <f>'Provincial spending Projection '!T63/100*'Type of service'!S55*'Private spending by service'!$D$14/100</f>
        <v>0.17108088809049601</v>
      </c>
      <c r="X53" s="331">
        <f>'Provincial spending Projection '!T63/100*'Type of service'!AA55*'Private spending by service'!$D$15/100</f>
        <v>4.9244297497868213E-3</v>
      </c>
      <c r="Y53" s="331">
        <f>'Provincial spending Projection '!T63/100*'Type of service'!AE55*'Private spending by service'!$D$16/100</f>
        <v>9.3346066958663029E-2</v>
      </c>
      <c r="Z53" s="250"/>
      <c r="AA53" s="331">
        <f>'Provincial spending Projection '!Y63/100*'Type of service'!G55*'Private spending by service'!$D$11/100</f>
        <v>4.9062032088363496E-2</v>
      </c>
      <c r="AB53" s="331">
        <f>'Provincial spending Projection '!Y63/100*'Type of service'!K55*'Private spending by service'!$D$12/100</f>
        <v>5.0309914208871882E-2</v>
      </c>
      <c r="AC53" s="331">
        <f>'Provincial spending Projection '!Y63/100*'Type of service'!O55*'Private spending by service'!$D$13/100</f>
        <v>0.17203352686404505</v>
      </c>
      <c r="AD53" s="331">
        <f>'Provincial spending Projection '!Y63/100*'Type of service'!S55*'Private spending by service'!$D$14/100</f>
        <v>0.13246748663858146</v>
      </c>
      <c r="AE53" s="331">
        <f>'Provincial spending Projection '!Y63/100*'Type of service'!AA55*'Private spending by service'!$D$15/100</f>
        <v>3.8129731459978157E-3</v>
      </c>
      <c r="AF53" s="331">
        <f>'Provincial spending Projection '!Y63/100*'Type of service'!AE55*'Private spending by service'!$D$16/100</f>
        <v>7.2277616837422454E-2</v>
      </c>
      <c r="AG53" s="250"/>
      <c r="AH53" s="331">
        <f>'Provincial spending Projection '!AD63/100*'Type of service'!G55*'Private spending by service'!$D$11/100</f>
        <v>0.5343704314051918</v>
      </c>
      <c r="AI53" s="331">
        <f>'Provincial spending Projection '!AD63/100*'Type of service'!K55*'Private spending by service'!$D$12/100</f>
        <v>0.5479620271604978</v>
      </c>
      <c r="AJ53" s="331">
        <f>'Provincial spending Projection '!AD63/100*'Type of service'!O55*'Private spending by service'!$D$13/100</f>
        <v>1.8737428119757846</v>
      </c>
      <c r="AK53" s="331">
        <f>'Provincial spending Projection '!AD63/100*'Type of service'!S55*'Private spending by service'!$D$14/100</f>
        <v>1.4428001647940181</v>
      </c>
      <c r="AL53" s="331">
        <f>'Provincial spending Projection '!AD63/100*'Type of service'!AA55*'Private spending by service'!$D$15/100</f>
        <v>4.1529875918990461E-2</v>
      </c>
      <c r="AM53" s="331">
        <f>'Provincial spending Projection '!AD63/100*'Type of service'!AE55*'Private spending by service'!$D$16/100</f>
        <v>0.78722832394692377</v>
      </c>
      <c r="AN53" s="250"/>
      <c r="AO53" s="331">
        <f>'Provincial spending Projection '!AI63/100*'Type of service'!G55*'Private spending by service'!$D$11/100</f>
        <v>0.96398698736193522</v>
      </c>
      <c r="AP53" s="331">
        <f>'Provincial spending Projection '!AI63/100*'Type of service'!K55*'Private spending by service'!$D$12/100</f>
        <v>0.98850578682309764</v>
      </c>
      <c r="AQ53" s="331">
        <f>'Provincial spending Projection '!AI63/100*'Type of service'!O55*'Private spending by service'!$D$13/100</f>
        <v>3.3801714732939634</v>
      </c>
      <c r="AR53" s="331">
        <f>'Provincial spending Projection '!AI63/100*'Type of service'!S55*'Private spending by service'!$D$14/100</f>
        <v>2.6027648658772256</v>
      </c>
      <c r="AS53" s="331">
        <f>'Provincial spending Projection '!AI63/100*'Type of service'!AA55*'Private spending by service'!$D$15/100</f>
        <v>7.4918553909106927E-2</v>
      </c>
      <c r="AT53" s="331">
        <f>'Provincial spending Projection '!AI63/100*'Type of service'!AE55*'Private spending by service'!$D$16/100</f>
        <v>1.4201344531208797</v>
      </c>
      <c r="AU53" s="250"/>
      <c r="AV53" s="331">
        <f>'Provincial spending Projection '!AN63/100*'Type of service'!G55*'Private spending by service'!$D$11/100</f>
        <v>0.11402003473462179</v>
      </c>
      <c r="AW53" s="331">
        <f>'Provincial spending Projection '!AN63/100*'Type of service'!K55*'Private spending by service'!$D$12/100</f>
        <v>0.11692010953113283</v>
      </c>
      <c r="AX53" s="331">
        <f>'Provincial spending Projection '!AN63/100*'Type of service'!O55*'Private spending by service'!$D$13/100</f>
        <v>0.39980546817200102</v>
      </c>
      <c r="AY53" s="331">
        <f>'Provincial spending Projection '!AN63/100*'Type of service'!S55*'Private spending by service'!$D$14/100</f>
        <v>0.30785409378347883</v>
      </c>
      <c r="AZ53" s="331">
        <f>'Provincial spending Projection '!AN63/100*'Type of service'!AA55*'Private spending by service'!$D$15/100</f>
        <v>8.8613396560059329E-3</v>
      </c>
      <c r="BA53" s="331">
        <f>'Provincial spending Projection '!AN63/100*'Type of service'!AE55*'Private spending by service'!$D$16/100</f>
        <v>0.16797299319962761</v>
      </c>
      <c r="BB53" s="250"/>
      <c r="BC53" s="331">
        <f>'Provincial spending Projection '!AS63/100*'Type of service'!G55*'Private spending by service'!$D$11/100</f>
        <v>9.0744430952401825E-2</v>
      </c>
      <c r="BD53" s="331">
        <f>'Provincial spending Projection '!AS63/100*'Type of service'!K55*'Private spending by service'!$D$12/100</f>
        <v>9.3052495826625947E-2</v>
      </c>
      <c r="BE53" s="331">
        <f>'Provincial spending Projection '!AS63/100*'Type of service'!O55*'Private spending by service'!$D$13/100</f>
        <v>0.31819074415621534</v>
      </c>
      <c r="BF53" s="331">
        <f>'Provincial spending Projection '!AS63/100*'Type of service'!S55*'Private spending by service'!$D$14/100</f>
        <v>0.24500996357148491</v>
      </c>
      <c r="BG53" s="331">
        <f>'Provincial spending Projection '!AS63/100*'Type of service'!AA55*'Private spending by service'!$D$15/100</f>
        <v>7.0524204490181848E-3</v>
      </c>
      <c r="BH53" s="331">
        <f>'Provincial spending Projection '!AS63/100*'Type of service'!AE55*'Private spending by service'!$D$16/100</f>
        <v>0.13368364356973397</v>
      </c>
      <c r="BI53" s="250"/>
      <c r="BJ53" s="331">
        <f>'Provincial spending Projection '!AX63/100*'Type of service'!G55*'Private spending by service'!$D$11/100</f>
        <v>0.45253703708145987</v>
      </c>
      <c r="BK53" s="331">
        <f>'Provincial spending Projection '!AX63/100*'Type of service'!K55*'Private spending by service'!$D$12/100</f>
        <v>0.46404721824201012</v>
      </c>
      <c r="BL53" s="331">
        <f>'Provincial spending Projection '!AX63/100*'Type of service'!O55*'Private spending by service'!$D$13/100</f>
        <v>1.5867981657488961</v>
      </c>
      <c r="BM53" s="331">
        <f>'Provincial spending Projection '!AX63/100*'Type of service'!S55*'Private spending by service'!$D$14/100</f>
        <v>1.2218500001199417</v>
      </c>
      <c r="BN53" s="331">
        <f>'Provincial spending Projection '!AX63/100*'Type of service'!AA55*'Private spending by service'!$D$15/100</f>
        <v>3.5169997990569989E-2</v>
      </c>
      <c r="BO53" s="331">
        <f>'Provincial spending Projection '!AX63/100*'Type of service'!AE55*'Private spending by service'!$D$16/100</f>
        <v>0.66667231622217971</v>
      </c>
      <c r="BP53" s="250"/>
      <c r="BQ53" s="331">
        <f>'Provincial spending Projection '!BC63/100*'Type of service'!G55*'Private spending by service'!$D$11/100</f>
        <v>0.34218758054939991</v>
      </c>
      <c r="BR53" s="331">
        <f>'Provincial spending Projection '!BC63/100*'Type of service'!K55*'Private spending by service'!$D$12/100</f>
        <v>0.35089104727206949</v>
      </c>
      <c r="BS53" s="331">
        <f>'Provincial spending Projection '!BC63/100*'Type of service'!O55*'Private spending by service'!$D$13/100</f>
        <v>1.1998633938554286</v>
      </c>
      <c r="BT53" s="331">
        <f>'Provincial spending Projection '!BC63/100*'Type of service'!S55*'Private spending by service'!$D$14/100</f>
        <v>0.9239064674833799</v>
      </c>
      <c r="BU53" s="331">
        <f>'Provincial spending Projection '!BC63/100*'Type of service'!AA55*'Private spending by service'!$D$15/100</f>
        <v>2.6593926097045757E-2</v>
      </c>
      <c r="BV53" s="331">
        <f>'Provincial spending Projection '!BC63/100*'Type of service'!AE55*'Private spending by service'!$D$16/100</f>
        <v>0.50410677627313771</v>
      </c>
      <c r="BW53" s="250"/>
      <c r="BX53" s="331">
        <f>'Provincial spending Projection '!BH63/100*'Type of service'!G55*'Private spending by service'!$D$11</f>
        <v>1.8922624091744868</v>
      </c>
      <c r="BY53" s="331">
        <f>'Provincial spending Projection '!BH63/100*'Type of service'!K55*'Private spending by service'!$D$12/100</f>
        <v>1.9403916921904466E-2</v>
      </c>
      <c r="BZ53" s="331">
        <f>'Provincial spending Projection '!BH63/100*'Type of service'!O55*'Private spending by service'!$D$13/100</f>
        <v>6.6351221534452345E-2</v>
      </c>
      <c r="CA53" s="331">
        <f>'Provincial spending Projection '!BH63/100*'Type of service'!S55*'Private spending by service'!$D$14/100</f>
        <v>5.1091085047711149E-2</v>
      </c>
      <c r="CB53" s="331">
        <f>'Provincial spending Projection '!BH63/100*'Type of service'!AA55*'Private spending by service'!$D$15/100</f>
        <v>1.4706169810432155E-3</v>
      </c>
      <c r="CC53" s="331">
        <f>'Provincial spending Projection '!BH63/100*'Type of service'!AE55*'Private spending by service'!$D$16/100</f>
        <v>2.7876590419215447E-2</v>
      </c>
      <c r="CE53" s="333">
        <f t="shared" si="0"/>
        <v>28.03661497888119</v>
      </c>
    </row>
    <row r="54" spans="1:83" ht="18.75">
      <c r="A54" s="348">
        <f t="shared" si="2"/>
        <v>29</v>
      </c>
      <c r="B54" s="8">
        <f t="shared" si="3"/>
        <v>2044</v>
      </c>
      <c r="C54" s="328">
        <f>'Provincial spending Projection '!C64</f>
        <v>23216.494148174701</v>
      </c>
      <c r="D54" s="297">
        <f t="shared" si="1"/>
        <v>4.0480379999999956</v>
      </c>
      <c r="E54" s="329"/>
      <c r="F54" s="341">
        <f>'Provincial spending Projection '!J64/100*'Type of service'!G56*'Private spending by service'!$D$11/100</f>
        <v>3.3484544061797884E-2</v>
      </c>
      <c r="G54" s="341">
        <f>'Provincial spending Projection '!J64/100*'Type of service'!K56*'Private spending by service'!$D$12/100</f>
        <v>3.4336216160761011E-2</v>
      </c>
      <c r="H54" s="341">
        <f>'Provincial spending Projection '!J64/100*'Type of service'!O56*'Private spending by service'!$D$13/100</f>
        <v>0.11741185526132884</v>
      </c>
      <c r="I54" s="341">
        <f>'Provincial spending Projection '!J64/100*'Type of service'!S56*'Private spending by service'!$D$14/100</f>
        <v>9.0408268966854291E-2</v>
      </c>
      <c r="J54" s="341">
        <f>'Provincial spending Projection '!J64/100*'Type of service'!AA56*'Private spending by service'!$D$15/100</f>
        <v>2.6023314134984228E-3</v>
      </c>
      <c r="K54" s="341">
        <f>'Provincial spending Projection '!J64/100*'Type of service'!AE56*'Private spending by service'!$D$16/100</f>
        <v>4.932904208524283E-2</v>
      </c>
      <c r="M54" s="331">
        <f>'Provincial spending Projection '!O64/100*'Type of service'!G56*'Private spending by service'!$D$11/100</f>
        <v>1.1739610438877104E-2</v>
      </c>
      <c r="N54" s="331">
        <f>'Provincial spending Projection '!O64/100*'Type of service'!K56*'Private spending by service'!$D$12/100</f>
        <v>1.2038204878300721E-2</v>
      </c>
      <c r="O54" s="331">
        <f>'Provincial spending Projection '!O64/100*'Type of service'!O56*'Private spending by service'!$D$13/100</f>
        <v>4.1164348516436543E-2</v>
      </c>
      <c r="P54" s="331">
        <f>'Provincial spending Projection '!O64/100*'Type of service'!S56*'Private spending by service'!$D$14/100</f>
        <v>3.1696948184968182E-2</v>
      </c>
      <c r="Q54" s="331">
        <f>'Provincial spending Projection '!O64/100*'Type of service'!AA56*'Private spending by service'!$D$15/100</f>
        <v>9.1237189823881865E-4</v>
      </c>
      <c r="R54" s="331">
        <f>'Provincial spending Projection '!O64/100*'Type of service'!AE56*'Private spending by service'!$D$16/100</f>
        <v>1.7294657987128374E-2</v>
      </c>
      <c r="T54" s="331">
        <f>'Provincial spending Projection '!T64/100*'Type of service'!G56*'Private spending by service'!$D$11/100</f>
        <v>6.3363291885368891E-2</v>
      </c>
      <c r="U54" s="331">
        <f>'Provincial spending Projection '!T64/100*'Type of service'!K56*'Private spending by service'!$D$12/100</f>
        <v>6.4974923439844595E-2</v>
      </c>
      <c r="V54" s="331">
        <f>'Provincial spending Projection '!T64/100*'Type of service'!O56*'Private spending by service'!$D$13/100</f>
        <v>0.22218016891602288</v>
      </c>
      <c r="W54" s="331">
        <f>'Provincial spending Projection '!T64/100*'Type of service'!S56*'Private spending by service'!$D$14/100</f>
        <v>0.17108088809049601</v>
      </c>
      <c r="X54" s="331">
        <f>'Provincial spending Projection '!T64/100*'Type of service'!AA56*'Private spending by service'!$D$15/100</f>
        <v>4.9244297497868213E-3</v>
      </c>
      <c r="Y54" s="331">
        <f>'Provincial spending Projection '!T64/100*'Type of service'!AE56*'Private spending by service'!$D$16/100</f>
        <v>9.3346066958663029E-2</v>
      </c>
      <c r="Z54" s="250"/>
      <c r="AA54" s="331">
        <f>'Provincial spending Projection '!Y64/100*'Type of service'!G56*'Private spending by service'!$D$11/100</f>
        <v>4.9062032088363496E-2</v>
      </c>
      <c r="AB54" s="331">
        <f>'Provincial spending Projection '!Y64/100*'Type of service'!K56*'Private spending by service'!$D$12/100</f>
        <v>5.0309914208871882E-2</v>
      </c>
      <c r="AC54" s="331">
        <f>'Provincial spending Projection '!Y64/100*'Type of service'!O56*'Private spending by service'!$D$13/100</f>
        <v>0.17203352686404505</v>
      </c>
      <c r="AD54" s="331">
        <f>'Provincial spending Projection '!Y64/100*'Type of service'!S56*'Private spending by service'!$D$14/100</f>
        <v>0.13246748663858146</v>
      </c>
      <c r="AE54" s="331">
        <f>'Provincial spending Projection '!Y64/100*'Type of service'!AA56*'Private spending by service'!$D$15/100</f>
        <v>3.8129731459978157E-3</v>
      </c>
      <c r="AF54" s="331">
        <f>'Provincial spending Projection '!Y64/100*'Type of service'!AE56*'Private spending by service'!$D$16/100</f>
        <v>7.2277616837422454E-2</v>
      </c>
      <c r="AG54" s="250"/>
      <c r="AH54" s="331">
        <f>'Provincial spending Projection '!AD64/100*'Type of service'!G56*'Private spending by service'!$D$11/100</f>
        <v>0.5343704314051918</v>
      </c>
      <c r="AI54" s="331">
        <f>'Provincial spending Projection '!AD64/100*'Type of service'!K56*'Private spending by service'!$D$12/100</f>
        <v>0.5479620271604978</v>
      </c>
      <c r="AJ54" s="331">
        <f>'Provincial spending Projection '!AD64/100*'Type of service'!O56*'Private spending by service'!$D$13/100</f>
        <v>1.8737428119757846</v>
      </c>
      <c r="AK54" s="331">
        <f>'Provincial spending Projection '!AD64/100*'Type of service'!S56*'Private spending by service'!$D$14/100</f>
        <v>1.4428001647940181</v>
      </c>
      <c r="AL54" s="331">
        <f>'Provincial spending Projection '!AD64/100*'Type of service'!AA56*'Private spending by service'!$D$15/100</f>
        <v>4.1529875918990461E-2</v>
      </c>
      <c r="AM54" s="331">
        <f>'Provincial spending Projection '!AD64/100*'Type of service'!AE56*'Private spending by service'!$D$16/100</f>
        <v>0.78722832394692377</v>
      </c>
      <c r="AN54" s="250"/>
      <c r="AO54" s="331">
        <f>'Provincial spending Projection '!AI64/100*'Type of service'!G56*'Private spending by service'!$D$11/100</f>
        <v>0.96398698736193522</v>
      </c>
      <c r="AP54" s="331">
        <f>'Provincial spending Projection '!AI64/100*'Type of service'!K56*'Private spending by service'!$D$12/100</f>
        <v>0.98850578682309764</v>
      </c>
      <c r="AQ54" s="331">
        <f>'Provincial spending Projection '!AI64/100*'Type of service'!O56*'Private spending by service'!$D$13/100</f>
        <v>3.3801714732939634</v>
      </c>
      <c r="AR54" s="331">
        <f>'Provincial spending Projection '!AI64/100*'Type of service'!S56*'Private spending by service'!$D$14/100</f>
        <v>2.6027648658772256</v>
      </c>
      <c r="AS54" s="331">
        <f>'Provincial spending Projection '!AI64/100*'Type of service'!AA56*'Private spending by service'!$D$15/100</f>
        <v>7.4918553909106927E-2</v>
      </c>
      <c r="AT54" s="331">
        <f>'Provincial spending Projection '!AI64/100*'Type of service'!AE56*'Private spending by service'!$D$16/100</f>
        <v>1.4201344531208797</v>
      </c>
      <c r="AU54" s="250"/>
      <c r="AV54" s="331">
        <f>'Provincial spending Projection '!AN64/100*'Type of service'!G56*'Private spending by service'!$D$11/100</f>
        <v>0.11402003473462179</v>
      </c>
      <c r="AW54" s="331">
        <f>'Provincial spending Projection '!AN64/100*'Type of service'!K56*'Private spending by service'!$D$12/100</f>
        <v>0.11692010953113283</v>
      </c>
      <c r="AX54" s="331">
        <f>'Provincial spending Projection '!AN64/100*'Type of service'!O56*'Private spending by service'!$D$13/100</f>
        <v>0.39980546817200102</v>
      </c>
      <c r="AY54" s="331">
        <f>'Provincial spending Projection '!AN64/100*'Type of service'!S56*'Private spending by service'!$D$14/100</f>
        <v>0.30785409378347883</v>
      </c>
      <c r="AZ54" s="331">
        <f>'Provincial spending Projection '!AN64/100*'Type of service'!AA56*'Private spending by service'!$D$15/100</f>
        <v>8.8613396560059329E-3</v>
      </c>
      <c r="BA54" s="331">
        <f>'Provincial spending Projection '!AN64/100*'Type of service'!AE56*'Private spending by service'!$D$16/100</f>
        <v>0.16797299319962761</v>
      </c>
      <c r="BB54" s="250"/>
      <c r="BC54" s="331">
        <f>'Provincial spending Projection '!AS64/100*'Type of service'!G56*'Private spending by service'!$D$11/100</f>
        <v>9.0744430952401769E-2</v>
      </c>
      <c r="BD54" s="331">
        <f>'Provincial spending Projection '!AS64/100*'Type of service'!K56*'Private spending by service'!$D$12/100</f>
        <v>9.3052495826625919E-2</v>
      </c>
      <c r="BE54" s="331">
        <f>'Provincial spending Projection '!AS64/100*'Type of service'!O56*'Private spending by service'!$D$13/100</f>
        <v>0.31819074415621523</v>
      </c>
      <c r="BF54" s="331">
        <f>'Provincial spending Projection '!AS64/100*'Type of service'!S56*'Private spending by service'!$D$14/100</f>
        <v>0.24500996357148483</v>
      </c>
      <c r="BG54" s="331">
        <f>'Provincial spending Projection '!AS64/100*'Type of service'!AA56*'Private spending by service'!$D$15/100</f>
        <v>7.0524204490181822E-3</v>
      </c>
      <c r="BH54" s="331">
        <f>'Provincial spending Projection '!AS64/100*'Type of service'!AE56*'Private spending by service'!$D$16/100</f>
        <v>0.13368364356973392</v>
      </c>
      <c r="BI54" s="250"/>
      <c r="BJ54" s="331">
        <f>'Provincial spending Projection '!AX64/100*'Type of service'!G56*'Private spending by service'!$D$11/100</f>
        <v>0.45253703708145987</v>
      </c>
      <c r="BK54" s="331">
        <f>'Provincial spending Projection '!AX64/100*'Type of service'!K56*'Private spending by service'!$D$12/100</f>
        <v>0.46404721824201012</v>
      </c>
      <c r="BL54" s="331">
        <f>'Provincial spending Projection '!AX64/100*'Type of service'!O56*'Private spending by service'!$D$13/100</f>
        <v>1.5867981657488961</v>
      </c>
      <c r="BM54" s="331">
        <f>'Provincial spending Projection '!AX64/100*'Type of service'!S56*'Private spending by service'!$D$14/100</f>
        <v>1.2218500001199417</v>
      </c>
      <c r="BN54" s="331">
        <f>'Provincial spending Projection '!AX64/100*'Type of service'!AA56*'Private spending by service'!$D$15/100</f>
        <v>3.5169997990569989E-2</v>
      </c>
      <c r="BO54" s="331">
        <f>'Provincial spending Projection '!AX64/100*'Type of service'!AE56*'Private spending by service'!$D$16/100</f>
        <v>0.66667231622217971</v>
      </c>
      <c r="BP54" s="250"/>
      <c r="BQ54" s="331">
        <f>'Provincial spending Projection '!BC64/100*'Type of service'!G56*'Private spending by service'!$D$11/100</f>
        <v>0.34218758054939991</v>
      </c>
      <c r="BR54" s="331">
        <f>'Provincial spending Projection '!BC64/100*'Type of service'!K56*'Private spending by service'!$D$12/100</f>
        <v>0.35089104727206949</v>
      </c>
      <c r="BS54" s="331">
        <f>'Provincial spending Projection '!BC64/100*'Type of service'!O56*'Private spending by service'!$D$13/100</f>
        <v>1.1998633938554286</v>
      </c>
      <c r="BT54" s="331">
        <f>'Provincial spending Projection '!BC64/100*'Type of service'!S56*'Private spending by service'!$D$14/100</f>
        <v>0.9239064674833799</v>
      </c>
      <c r="BU54" s="331">
        <f>'Provincial spending Projection '!BC64/100*'Type of service'!AA56*'Private spending by service'!$D$15/100</f>
        <v>2.6593926097045757E-2</v>
      </c>
      <c r="BV54" s="331">
        <f>'Provincial spending Projection '!BC64/100*'Type of service'!AE56*'Private spending by service'!$D$16/100</f>
        <v>0.50410677627313771</v>
      </c>
      <c r="BW54" s="250"/>
      <c r="BX54" s="331">
        <f>'Provincial spending Projection '!BH64/100*'Type of service'!G56*'Private spending by service'!$D$11</f>
        <v>1.8922624091744864</v>
      </c>
      <c r="BY54" s="331">
        <f>'Provincial spending Projection '!BH64/100*'Type of service'!K56*'Private spending by service'!$D$12/100</f>
        <v>1.9403916921904466E-2</v>
      </c>
      <c r="BZ54" s="331">
        <f>'Provincial spending Projection '!BH64/100*'Type of service'!O56*'Private spending by service'!$D$13/100</f>
        <v>6.6351221534452345E-2</v>
      </c>
      <c r="CA54" s="331">
        <f>'Provincial spending Projection '!BH64/100*'Type of service'!S56*'Private spending by service'!$D$14/100</f>
        <v>5.1091085047711149E-2</v>
      </c>
      <c r="CB54" s="331">
        <f>'Provincial spending Projection '!BH64/100*'Type of service'!AA56*'Private spending by service'!$D$15/100</f>
        <v>1.4706169810432151E-3</v>
      </c>
      <c r="CC54" s="331">
        <f>'Provincial spending Projection '!BH64/100*'Type of service'!AE56*'Private spending by service'!$D$16/100</f>
        <v>2.7876590419215447E-2</v>
      </c>
      <c r="CE54" s="333">
        <f t="shared" si="0"/>
        <v>28.03661497888119</v>
      </c>
    </row>
    <row r="55" spans="1:83" ht="18.75">
      <c r="A55" s="348">
        <f t="shared" si="2"/>
        <v>30</v>
      </c>
      <c r="B55" s="8">
        <f t="shared" si="3"/>
        <v>2045</v>
      </c>
      <c r="C55" s="328">
        <f>'Provincial spending Projection '!C65</f>
        <v>24156.30665356059</v>
      </c>
      <c r="D55" s="297">
        <f t="shared" si="1"/>
        <v>4.0480380000000054</v>
      </c>
      <c r="E55" s="329"/>
      <c r="F55" s="341">
        <f>'Provincial spending Projection '!J65/100*'Type of service'!G57*'Private spending by service'!$D$11/100</f>
        <v>3.3484544061797884E-2</v>
      </c>
      <c r="G55" s="341">
        <f>'Provincial spending Projection '!J65/100*'Type of service'!K57*'Private spending by service'!$D$12/100</f>
        <v>3.4336216160761011E-2</v>
      </c>
      <c r="H55" s="341">
        <f>'Provincial spending Projection '!J65/100*'Type of service'!O57*'Private spending by service'!$D$13/100</f>
        <v>0.11741185526132884</v>
      </c>
      <c r="I55" s="341">
        <f>'Provincial spending Projection '!J65/100*'Type of service'!S57*'Private spending by service'!$D$14/100</f>
        <v>9.0408268966854291E-2</v>
      </c>
      <c r="J55" s="341">
        <f>'Provincial spending Projection '!J65/100*'Type of service'!AA57*'Private spending by service'!$D$15/100</f>
        <v>2.6023314134984228E-3</v>
      </c>
      <c r="K55" s="341">
        <f>'Provincial spending Projection '!J65/100*'Type of service'!AE57*'Private spending by service'!$D$16/100</f>
        <v>4.932904208524283E-2</v>
      </c>
      <c r="M55" s="331">
        <f>'Provincial spending Projection '!O65/100*'Type of service'!G57*'Private spending by service'!$D$11/100</f>
        <v>1.1739610438877104E-2</v>
      </c>
      <c r="N55" s="331">
        <f>'Provincial spending Projection '!O65/100*'Type of service'!K57*'Private spending by service'!$D$12/100</f>
        <v>1.2038204878300721E-2</v>
      </c>
      <c r="O55" s="331">
        <f>'Provincial spending Projection '!O65/100*'Type of service'!O57*'Private spending by service'!$D$13/100</f>
        <v>4.1164348516436543E-2</v>
      </c>
      <c r="P55" s="331">
        <f>'Provincial spending Projection '!O65/100*'Type of service'!S57*'Private spending by service'!$D$14/100</f>
        <v>3.1696948184968182E-2</v>
      </c>
      <c r="Q55" s="331">
        <f>'Provincial spending Projection '!O65/100*'Type of service'!AA57*'Private spending by service'!$D$15/100</f>
        <v>9.1237189823881865E-4</v>
      </c>
      <c r="R55" s="331">
        <f>'Provincial spending Projection '!O65/100*'Type of service'!AE57*'Private spending by service'!$D$16/100</f>
        <v>1.7294657987128374E-2</v>
      </c>
      <c r="T55" s="331">
        <f>'Provincial spending Projection '!T65/100*'Type of service'!G57*'Private spending by service'!$D$11/100</f>
        <v>6.3363291885368891E-2</v>
      </c>
      <c r="U55" s="331">
        <f>'Provincial spending Projection '!T65/100*'Type of service'!K57*'Private spending by service'!$D$12/100</f>
        <v>6.4974923439844595E-2</v>
      </c>
      <c r="V55" s="331">
        <f>'Provincial spending Projection '!T65/100*'Type of service'!O57*'Private spending by service'!$D$13/100</f>
        <v>0.22218016891602288</v>
      </c>
      <c r="W55" s="331">
        <f>'Provincial spending Projection '!T65/100*'Type of service'!S57*'Private spending by service'!$D$14/100</f>
        <v>0.17108088809049601</v>
      </c>
      <c r="X55" s="331">
        <f>'Provincial spending Projection '!T65/100*'Type of service'!AA57*'Private spending by service'!$D$15/100</f>
        <v>4.9244297497868213E-3</v>
      </c>
      <c r="Y55" s="331">
        <f>'Provincial spending Projection '!T65/100*'Type of service'!AE57*'Private spending by service'!$D$16/100</f>
        <v>9.3346066958663029E-2</v>
      </c>
      <c r="Z55" s="250"/>
      <c r="AA55" s="331">
        <f>'Provincial spending Projection '!Y65/100*'Type of service'!G57*'Private spending by service'!$D$11/100</f>
        <v>4.9062032088363496E-2</v>
      </c>
      <c r="AB55" s="331">
        <f>'Provincial spending Projection '!Y65/100*'Type of service'!K57*'Private spending by service'!$D$12/100</f>
        <v>5.0309914208871882E-2</v>
      </c>
      <c r="AC55" s="331">
        <f>'Provincial spending Projection '!Y65/100*'Type of service'!O57*'Private spending by service'!$D$13/100</f>
        <v>0.17203352686404505</v>
      </c>
      <c r="AD55" s="331">
        <f>'Provincial spending Projection '!Y65/100*'Type of service'!S57*'Private spending by service'!$D$14/100</f>
        <v>0.13246748663858146</v>
      </c>
      <c r="AE55" s="331">
        <f>'Provincial spending Projection '!Y65/100*'Type of service'!AA57*'Private spending by service'!$D$15/100</f>
        <v>3.8129731459978157E-3</v>
      </c>
      <c r="AF55" s="331">
        <f>'Provincial spending Projection '!Y65/100*'Type of service'!AE57*'Private spending by service'!$D$16/100</f>
        <v>7.2277616837422454E-2</v>
      </c>
      <c r="AG55" s="250"/>
      <c r="AH55" s="331">
        <f>'Provincial spending Projection '!AD65/100*'Type of service'!G57*'Private spending by service'!$D$11/100</f>
        <v>0.5343704314051918</v>
      </c>
      <c r="AI55" s="331">
        <f>'Provincial spending Projection '!AD65/100*'Type of service'!K57*'Private spending by service'!$D$12/100</f>
        <v>0.5479620271604978</v>
      </c>
      <c r="AJ55" s="331">
        <f>'Provincial spending Projection '!AD65/100*'Type of service'!O57*'Private spending by service'!$D$13/100</f>
        <v>1.8737428119757846</v>
      </c>
      <c r="AK55" s="331">
        <f>'Provincial spending Projection '!AD65/100*'Type of service'!S57*'Private spending by service'!$D$14/100</f>
        <v>1.4428001647940181</v>
      </c>
      <c r="AL55" s="331">
        <f>'Provincial spending Projection '!AD65/100*'Type of service'!AA57*'Private spending by service'!$D$15/100</f>
        <v>4.1529875918990461E-2</v>
      </c>
      <c r="AM55" s="331">
        <f>'Provincial spending Projection '!AD65/100*'Type of service'!AE57*'Private spending by service'!$D$16/100</f>
        <v>0.78722832394692377</v>
      </c>
      <c r="AN55" s="250"/>
      <c r="AO55" s="331">
        <f>'Provincial spending Projection '!AI65/100*'Type of service'!G57*'Private spending by service'!$D$11/100</f>
        <v>0.96398698736193511</v>
      </c>
      <c r="AP55" s="331">
        <f>'Provincial spending Projection '!AI65/100*'Type of service'!K57*'Private spending by service'!$D$12/100</f>
        <v>0.98850578682309742</v>
      </c>
      <c r="AQ55" s="331">
        <f>'Provincial spending Projection '!AI65/100*'Type of service'!O57*'Private spending by service'!$D$13/100</f>
        <v>3.3801714732939621</v>
      </c>
      <c r="AR55" s="331">
        <f>'Provincial spending Projection '!AI65/100*'Type of service'!S57*'Private spending by service'!$D$14/100</f>
        <v>2.6027648658772251</v>
      </c>
      <c r="AS55" s="331">
        <f>'Provincial spending Projection '!AI65/100*'Type of service'!AA57*'Private spending by service'!$D$15/100</f>
        <v>7.4918553909106914E-2</v>
      </c>
      <c r="AT55" s="331">
        <f>'Provincial spending Projection '!AI65/100*'Type of service'!AE57*'Private spending by service'!$D$16/100</f>
        <v>1.4201344531208797</v>
      </c>
      <c r="AU55" s="250"/>
      <c r="AV55" s="331">
        <f>'Provincial spending Projection '!AN65/100*'Type of service'!G57*'Private spending by service'!$D$11/100</f>
        <v>0.11402003473462179</v>
      </c>
      <c r="AW55" s="331">
        <f>'Provincial spending Projection '!AN65/100*'Type of service'!K57*'Private spending by service'!$D$12/100</f>
        <v>0.11692010953113283</v>
      </c>
      <c r="AX55" s="331">
        <f>'Provincial spending Projection '!AN65/100*'Type of service'!O57*'Private spending by service'!$D$13/100</f>
        <v>0.39980546817200102</v>
      </c>
      <c r="AY55" s="331">
        <f>'Provincial spending Projection '!AN65/100*'Type of service'!S57*'Private spending by service'!$D$14/100</f>
        <v>0.30785409378347883</v>
      </c>
      <c r="AZ55" s="331">
        <f>'Provincial spending Projection '!AN65/100*'Type of service'!AA57*'Private spending by service'!$D$15/100</f>
        <v>8.8613396560059329E-3</v>
      </c>
      <c r="BA55" s="331">
        <f>'Provincial spending Projection '!AN65/100*'Type of service'!AE57*'Private spending by service'!$D$16/100</f>
        <v>0.16797299319962761</v>
      </c>
      <c r="BB55" s="250"/>
      <c r="BC55" s="331">
        <f>'Provincial spending Projection '!AS65/100*'Type of service'!G57*'Private spending by service'!$D$11/100</f>
        <v>9.0744430952401783E-2</v>
      </c>
      <c r="BD55" s="331">
        <f>'Provincial spending Projection '!AS65/100*'Type of service'!K57*'Private spending by service'!$D$12/100</f>
        <v>9.3052495826625947E-2</v>
      </c>
      <c r="BE55" s="331">
        <f>'Provincial spending Projection '!AS65/100*'Type of service'!O57*'Private spending by service'!$D$13/100</f>
        <v>0.31819074415621534</v>
      </c>
      <c r="BF55" s="331">
        <f>'Provincial spending Projection '!AS65/100*'Type of service'!S57*'Private spending by service'!$D$14/100</f>
        <v>0.24500996357148491</v>
      </c>
      <c r="BG55" s="331">
        <f>'Provincial spending Projection '!AS65/100*'Type of service'!AA57*'Private spending by service'!$D$15/100</f>
        <v>7.052420449018184E-3</v>
      </c>
      <c r="BH55" s="331">
        <f>'Provincial spending Projection '!AS65/100*'Type of service'!AE57*'Private spending by service'!$D$16/100</f>
        <v>0.13368364356973397</v>
      </c>
      <c r="BI55" s="250"/>
      <c r="BJ55" s="331">
        <f>'Provincial spending Projection '!AX65/100*'Type of service'!G57*'Private spending by service'!$D$11/100</f>
        <v>0.45253703708146004</v>
      </c>
      <c r="BK55" s="331">
        <f>'Provincial spending Projection '!AX65/100*'Type of service'!K57*'Private spending by service'!$D$12/100</f>
        <v>0.46404721824201034</v>
      </c>
      <c r="BL55" s="331">
        <f>'Provincial spending Projection '!AX65/100*'Type of service'!O57*'Private spending by service'!$D$13/100</f>
        <v>1.5867981657488965</v>
      </c>
      <c r="BM55" s="331">
        <f>'Provincial spending Projection '!AX65/100*'Type of service'!S57*'Private spending by service'!$D$14/100</f>
        <v>1.2218500001199422</v>
      </c>
      <c r="BN55" s="331">
        <f>'Provincial spending Projection '!AX65/100*'Type of service'!AA57*'Private spending by service'!$D$15/100</f>
        <v>3.5169997990569996E-2</v>
      </c>
      <c r="BO55" s="331">
        <f>'Provincial spending Projection '!AX65/100*'Type of service'!AE57*'Private spending by service'!$D$16/100</f>
        <v>0.66667231622217982</v>
      </c>
      <c r="BP55" s="250"/>
      <c r="BQ55" s="331">
        <f>'Provincial spending Projection '!BC65/100*'Type of service'!G57*'Private spending by service'!$D$11/100</f>
        <v>0.34218758054939991</v>
      </c>
      <c r="BR55" s="331">
        <f>'Provincial spending Projection '!BC65/100*'Type of service'!K57*'Private spending by service'!$D$12/100</f>
        <v>0.35089104727206949</v>
      </c>
      <c r="BS55" s="331">
        <f>'Provincial spending Projection '!BC65/100*'Type of service'!O57*'Private spending by service'!$D$13/100</f>
        <v>1.1998633938554286</v>
      </c>
      <c r="BT55" s="331">
        <f>'Provincial spending Projection '!BC65/100*'Type of service'!S57*'Private spending by service'!$D$14/100</f>
        <v>0.9239064674833799</v>
      </c>
      <c r="BU55" s="331">
        <f>'Provincial spending Projection '!BC65/100*'Type of service'!AA57*'Private spending by service'!$D$15/100</f>
        <v>2.6593926097045757E-2</v>
      </c>
      <c r="BV55" s="331">
        <f>'Provincial spending Projection '!BC65/100*'Type of service'!AE57*'Private spending by service'!$D$16/100</f>
        <v>0.50410677627313771</v>
      </c>
      <c r="BW55" s="250"/>
      <c r="BX55" s="331">
        <f>'Provincial spending Projection '!BH65/100*'Type of service'!G57*'Private spending by service'!$D$11</f>
        <v>1.8922624091744868</v>
      </c>
      <c r="BY55" s="331">
        <f>'Provincial spending Projection '!BH65/100*'Type of service'!K57*'Private spending by service'!$D$12/100</f>
        <v>1.9403916921904466E-2</v>
      </c>
      <c r="BZ55" s="331">
        <f>'Provincial spending Projection '!BH65/100*'Type of service'!O57*'Private spending by service'!$D$13/100</f>
        <v>6.6351221534452345E-2</v>
      </c>
      <c r="CA55" s="331">
        <f>'Provincial spending Projection '!BH65/100*'Type of service'!S57*'Private spending by service'!$D$14/100</f>
        <v>5.1091085047711149E-2</v>
      </c>
      <c r="CB55" s="331">
        <f>'Provincial spending Projection '!BH65/100*'Type of service'!AA57*'Private spending by service'!$D$15/100</f>
        <v>1.4706169810432155E-3</v>
      </c>
      <c r="CC55" s="331">
        <f>'Provincial spending Projection '!BH65/100*'Type of service'!AE57*'Private spending by service'!$D$16/100</f>
        <v>2.7876590419215447E-2</v>
      </c>
      <c r="CE55" s="333">
        <f t="shared" si="0"/>
        <v>28.03661497888119</v>
      </c>
    </row>
    <row r="56" spans="1:83" ht="18.75">
      <c r="A56" s="348">
        <f t="shared" si="2"/>
        <v>31</v>
      </c>
      <c r="B56" s="8">
        <f t="shared" si="3"/>
        <v>2046</v>
      </c>
      <c r="C56" s="328">
        <f>'Provincial spending Projection '!C66</f>
        <v>25134.16312629325</v>
      </c>
      <c r="D56" s="297">
        <f t="shared" si="1"/>
        <v>4.0480379999999929</v>
      </c>
      <c r="E56" s="329"/>
      <c r="F56" s="341">
        <f>'Provincial spending Projection '!J66/100*'Type of service'!G58*'Private spending by service'!$D$11/100</f>
        <v>3.3484544061797884E-2</v>
      </c>
      <c r="G56" s="341">
        <f>'Provincial spending Projection '!J66/100*'Type of service'!K58*'Private spending by service'!$D$12/100</f>
        <v>3.4336216160761011E-2</v>
      </c>
      <c r="H56" s="341">
        <f>'Provincial spending Projection '!J66/100*'Type of service'!O58*'Private spending by service'!$D$13/100</f>
        <v>0.11741185526132884</v>
      </c>
      <c r="I56" s="341">
        <f>'Provincial spending Projection '!J66/100*'Type of service'!S58*'Private spending by service'!$D$14/100</f>
        <v>9.0408268966854291E-2</v>
      </c>
      <c r="J56" s="341">
        <f>'Provincial spending Projection '!J66/100*'Type of service'!AA58*'Private spending by service'!$D$15/100</f>
        <v>2.6023314134984228E-3</v>
      </c>
      <c r="K56" s="341">
        <f>'Provincial spending Projection '!J66/100*'Type of service'!AE58*'Private spending by service'!$D$16/100</f>
        <v>4.932904208524283E-2</v>
      </c>
      <c r="M56" s="331">
        <f>'Provincial spending Projection '!O66/100*'Type of service'!G58*'Private spending by service'!$D$11/100</f>
        <v>1.1739610438877104E-2</v>
      </c>
      <c r="N56" s="331">
        <f>'Provincial spending Projection '!O66/100*'Type of service'!K58*'Private spending by service'!$D$12/100</f>
        <v>1.2038204878300721E-2</v>
      </c>
      <c r="O56" s="331">
        <f>'Provincial spending Projection '!O66/100*'Type of service'!O58*'Private spending by service'!$D$13/100</f>
        <v>4.1164348516436543E-2</v>
      </c>
      <c r="P56" s="331">
        <f>'Provincial spending Projection '!O66/100*'Type of service'!S58*'Private spending by service'!$D$14/100</f>
        <v>3.1696948184968182E-2</v>
      </c>
      <c r="Q56" s="331">
        <f>'Provincial spending Projection '!O66/100*'Type of service'!AA58*'Private spending by service'!$D$15/100</f>
        <v>9.1237189823881865E-4</v>
      </c>
      <c r="R56" s="331">
        <f>'Provincial spending Projection '!O66/100*'Type of service'!AE58*'Private spending by service'!$D$16/100</f>
        <v>1.7294657987128374E-2</v>
      </c>
      <c r="T56" s="331">
        <f>'Provincial spending Projection '!T66/100*'Type of service'!G58*'Private spending by service'!$D$11/100</f>
        <v>6.3363291885368891E-2</v>
      </c>
      <c r="U56" s="331">
        <f>'Provincial spending Projection '!T66/100*'Type of service'!K58*'Private spending by service'!$D$12/100</f>
        <v>6.4974923439844595E-2</v>
      </c>
      <c r="V56" s="331">
        <f>'Provincial spending Projection '!T66/100*'Type of service'!O58*'Private spending by service'!$D$13/100</f>
        <v>0.22218016891602288</v>
      </c>
      <c r="W56" s="331">
        <f>'Provincial spending Projection '!T66/100*'Type of service'!S58*'Private spending by service'!$D$14/100</f>
        <v>0.17108088809049601</v>
      </c>
      <c r="X56" s="331">
        <f>'Provincial spending Projection '!T66/100*'Type of service'!AA58*'Private spending by service'!$D$15/100</f>
        <v>4.9244297497868213E-3</v>
      </c>
      <c r="Y56" s="331">
        <f>'Provincial spending Projection '!T66/100*'Type of service'!AE58*'Private spending by service'!$D$16/100</f>
        <v>9.3346066958663029E-2</v>
      </c>
      <c r="Z56" s="250"/>
      <c r="AA56" s="331">
        <f>'Provincial spending Projection '!Y66/100*'Type of service'!G58*'Private spending by service'!$D$11/100</f>
        <v>4.9062032088363496E-2</v>
      </c>
      <c r="AB56" s="331">
        <f>'Provincial spending Projection '!Y66/100*'Type of service'!K58*'Private spending by service'!$D$12/100</f>
        <v>5.0309914208871882E-2</v>
      </c>
      <c r="AC56" s="331">
        <f>'Provincial spending Projection '!Y66/100*'Type of service'!O58*'Private spending by service'!$D$13/100</f>
        <v>0.17203352686404505</v>
      </c>
      <c r="AD56" s="331">
        <f>'Provincial spending Projection '!Y66/100*'Type of service'!S58*'Private spending by service'!$D$14/100</f>
        <v>0.13246748663858146</v>
      </c>
      <c r="AE56" s="331">
        <f>'Provincial spending Projection '!Y66/100*'Type of service'!AA58*'Private spending by service'!$D$15/100</f>
        <v>3.8129731459978157E-3</v>
      </c>
      <c r="AF56" s="331">
        <f>'Provincial spending Projection '!Y66/100*'Type of service'!AE58*'Private spending by service'!$D$16/100</f>
        <v>7.2277616837422454E-2</v>
      </c>
      <c r="AG56" s="250"/>
      <c r="AH56" s="331">
        <f>'Provincial spending Projection '!AD66/100*'Type of service'!G58*'Private spending by service'!$D$11/100</f>
        <v>0.53437043140519191</v>
      </c>
      <c r="AI56" s="331">
        <f>'Provincial spending Projection '!AD66/100*'Type of service'!K58*'Private spending by service'!$D$12/100</f>
        <v>0.54796202716049791</v>
      </c>
      <c r="AJ56" s="331">
        <f>'Provincial spending Projection '!AD66/100*'Type of service'!O58*'Private spending by service'!$D$13/100</f>
        <v>1.8737428119757848</v>
      </c>
      <c r="AK56" s="331">
        <f>'Provincial spending Projection '!AD66/100*'Type of service'!S58*'Private spending by service'!$D$14/100</f>
        <v>1.4428001647940183</v>
      </c>
      <c r="AL56" s="331">
        <f>'Provincial spending Projection '!AD66/100*'Type of service'!AA58*'Private spending by service'!$D$15/100</f>
        <v>4.1529875918990461E-2</v>
      </c>
      <c r="AM56" s="331">
        <f>'Provincial spending Projection '!AD66/100*'Type of service'!AE58*'Private spending by service'!$D$16/100</f>
        <v>0.78722832394692399</v>
      </c>
      <c r="AN56" s="250"/>
      <c r="AO56" s="331">
        <f>'Provincial spending Projection '!AI66/100*'Type of service'!G58*'Private spending by service'!$D$11/100</f>
        <v>0.96398698736193511</v>
      </c>
      <c r="AP56" s="331">
        <f>'Provincial spending Projection '!AI66/100*'Type of service'!K58*'Private spending by service'!$D$12/100</f>
        <v>0.98850578682309742</v>
      </c>
      <c r="AQ56" s="331">
        <f>'Provincial spending Projection '!AI66/100*'Type of service'!O58*'Private spending by service'!$D$13/100</f>
        <v>3.3801714732939621</v>
      </c>
      <c r="AR56" s="331">
        <f>'Provincial spending Projection '!AI66/100*'Type of service'!S58*'Private spending by service'!$D$14/100</f>
        <v>2.6027648658772251</v>
      </c>
      <c r="AS56" s="331">
        <f>'Provincial spending Projection '!AI66/100*'Type of service'!AA58*'Private spending by service'!$D$15/100</f>
        <v>7.4918553909106914E-2</v>
      </c>
      <c r="AT56" s="331">
        <f>'Provincial spending Projection '!AI66/100*'Type of service'!AE58*'Private spending by service'!$D$16/100</f>
        <v>1.4201344531208797</v>
      </c>
      <c r="AU56" s="250"/>
      <c r="AV56" s="331">
        <f>'Provincial spending Projection '!AN66/100*'Type of service'!G58*'Private spending by service'!$D$11/100</f>
        <v>0.11402003473462179</v>
      </c>
      <c r="AW56" s="331">
        <f>'Provincial spending Projection '!AN66/100*'Type of service'!K58*'Private spending by service'!$D$12/100</f>
        <v>0.11692010953113283</v>
      </c>
      <c r="AX56" s="331">
        <f>'Provincial spending Projection '!AN66/100*'Type of service'!O58*'Private spending by service'!$D$13/100</f>
        <v>0.39980546817200102</v>
      </c>
      <c r="AY56" s="331">
        <f>'Provincial spending Projection '!AN66/100*'Type of service'!S58*'Private spending by service'!$D$14/100</f>
        <v>0.30785409378347883</v>
      </c>
      <c r="AZ56" s="331">
        <f>'Provincial spending Projection '!AN66/100*'Type of service'!AA58*'Private spending by service'!$D$15/100</f>
        <v>8.8613396560059329E-3</v>
      </c>
      <c r="BA56" s="331">
        <f>'Provincial spending Projection '!AN66/100*'Type of service'!AE58*'Private spending by service'!$D$16/100</f>
        <v>0.16797299319962761</v>
      </c>
      <c r="BB56" s="250"/>
      <c r="BC56" s="331">
        <f>'Provincial spending Projection '!AS66/100*'Type of service'!G58*'Private spending by service'!$D$11/100</f>
        <v>9.0744430952401783E-2</v>
      </c>
      <c r="BD56" s="331">
        <f>'Provincial spending Projection '!AS66/100*'Type of service'!K58*'Private spending by service'!$D$12/100</f>
        <v>9.3052495826625947E-2</v>
      </c>
      <c r="BE56" s="331">
        <f>'Provincial spending Projection '!AS66/100*'Type of service'!O58*'Private spending by service'!$D$13/100</f>
        <v>0.31819074415621534</v>
      </c>
      <c r="BF56" s="331">
        <f>'Provincial spending Projection '!AS66/100*'Type of service'!S58*'Private spending by service'!$D$14/100</f>
        <v>0.24500996357148491</v>
      </c>
      <c r="BG56" s="331">
        <f>'Provincial spending Projection '!AS66/100*'Type of service'!AA58*'Private spending by service'!$D$15/100</f>
        <v>7.052420449018184E-3</v>
      </c>
      <c r="BH56" s="331">
        <f>'Provincial spending Projection '!AS66/100*'Type of service'!AE58*'Private spending by service'!$D$16/100</f>
        <v>0.13368364356973397</v>
      </c>
      <c r="BI56" s="250"/>
      <c r="BJ56" s="331">
        <f>'Provincial spending Projection '!AX66/100*'Type of service'!G58*'Private spending by service'!$D$11/100</f>
        <v>0.45253703708146004</v>
      </c>
      <c r="BK56" s="331">
        <f>'Provincial spending Projection '!AX66/100*'Type of service'!K58*'Private spending by service'!$D$12/100</f>
        <v>0.46404721824201034</v>
      </c>
      <c r="BL56" s="331">
        <f>'Provincial spending Projection '!AX66/100*'Type of service'!O58*'Private spending by service'!$D$13/100</f>
        <v>1.5867981657488965</v>
      </c>
      <c r="BM56" s="331">
        <f>'Provincial spending Projection '!AX66/100*'Type of service'!S58*'Private spending by service'!$D$14/100</f>
        <v>1.2218500001199422</v>
      </c>
      <c r="BN56" s="331">
        <f>'Provincial spending Projection '!AX66/100*'Type of service'!AA58*'Private spending by service'!$D$15/100</f>
        <v>3.5169997990569996E-2</v>
      </c>
      <c r="BO56" s="331">
        <f>'Provincial spending Projection '!AX66/100*'Type of service'!AE58*'Private spending by service'!$D$16/100</f>
        <v>0.66667231622217982</v>
      </c>
      <c r="BP56" s="250"/>
      <c r="BQ56" s="331">
        <f>'Provincial spending Projection '!BC66/100*'Type of service'!G58*'Private spending by service'!$D$11/100</f>
        <v>0.34218758054939991</v>
      </c>
      <c r="BR56" s="331">
        <f>'Provincial spending Projection '!BC66/100*'Type of service'!K58*'Private spending by service'!$D$12/100</f>
        <v>0.35089104727206949</v>
      </c>
      <c r="BS56" s="331">
        <f>'Provincial spending Projection '!BC66/100*'Type of service'!O58*'Private spending by service'!$D$13/100</f>
        <v>1.1998633938554286</v>
      </c>
      <c r="BT56" s="331">
        <f>'Provincial spending Projection '!BC66/100*'Type of service'!S58*'Private spending by service'!$D$14/100</f>
        <v>0.9239064674833799</v>
      </c>
      <c r="BU56" s="331">
        <f>'Provincial spending Projection '!BC66/100*'Type of service'!AA58*'Private spending by service'!$D$15/100</f>
        <v>2.6593926097045757E-2</v>
      </c>
      <c r="BV56" s="331">
        <f>'Provincial spending Projection '!BC66/100*'Type of service'!AE58*'Private spending by service'!$D$16/100</f>
        <v>0.50410677627313771</v>
      </c>
      <c r="BW56" s="250"/>
      <c r="BX56" s="331">
        <f>'Provincial spending Projection '!BH66/100*'Type of service'!G58*'Private spending by service'!$D$11</f>
        <v>1.8922624091744875</v>
      </c>
      <c r="BY56" s="331">
        <f>'Provincial spending Projection '!BH66/100*'Type of service'!K58*'Private spending by service'!$D$12/100</f>
        <v>1.9403916921904473E-2</v>
      </c>
      <c r="BZ56" s="331">
        <f>'Provincial spending Projection '!BH66/100*'Type of service'!O58*'Private spending by service'!$D$13/100</f>
        <v>6.6351221534452373E-2</v>
      </c>
      <c r="CA56" s="331">
        <f>'Provincial spending Projection '!BH66/100*'Type of service'!S58*'Private spending by service'!$D$14/100</f>
        <v>5.1091085047711163E-2</v>
      </c>
      <c r="CB56" s="331">
        <f>'Provincial spending Projection '!BH66/100*'Type of service'!AA58*'Private spending by service'!$D$15/100</f>
        <v>1.470616981043216E-3</v>
      </c>
      <c r="CC56" s="331">
        <f>'Provincial spending Projection '!BH66/100*'Type of service'!AE58*'Private spending by service'!$D$16/100</f>
        <v>2.7876590419215461E-2</v>
      </c>
      <c r="CE56" s="333">
        <f t="shared" si="0"/>
        <v>28.036614978881193</v>
      </c>
    </row>
    <row r="57" spans="1:83" ht="18.75">
      <c r="A57" s="348">
        <f t="shared" si="2"/>
        <v>32</v>
      </c>
      <c r="B57" s="8">
        <f t="shared" si="3"/>
        <v>2047</v>
      </c>
      <c r="C57" s="328">
        <f>'Provincial spending Projection '!C67</f>
        <v>26151.603600627586</v>
      </c>
      <c r="D57" s="297">
        <f t="shared" si="1"/>
        <v>4.0480379999999911</v>
      </c>
      <c r="E57" s="329"/>
      <c r="F57" s="341">
        <f>'Provincial spending Projection '!J67/100*'Type of service'!G59*'Private spending by service'!$D$11/100</f>
        <v>3.3484544061797884E-2</v>
      </c>
      <c r="G57" s="341">
        <f>'Provincial spending Projection '!J67/100*'Type of service'!K59*'Private spending by service'!$D$12/100</f>
        <v>3.4336216160761011E-2</v>
      </c>
      <c r="H57" s="341">
        <f>'Provincial spending Projection '!J67/100*'Type of service'!O59*'Private spending by service'!$D$13/100</f>
        <v>0.11741185526132884</v>
      </c>
      <c r="I57" s="341">
        <f>'Provincial spending Projection '!J67/100*'Type of service'!S59*'Private spending by service'!$D$14/100</f>
        <v>9.0408268966854291E-2</v>
      </c>
      <c r="J57" s="341">
        <f>'Provincial spending Projection '!J67/100*'Type of service'!AA59*'Private spending by service'!$D$15/100</f>
        <v>2.6023314134984228E-3</v>
      </c>
      <c r="K57" s="341">
        <f>'Provincial spending Projection '!J67/100*'Type of service'!AE59*'Private spending by service'!$D$16/100</f>
        <v>4.932904208524283E-2</v>
      </c>
      <c r="M57" s="331">
        <f>'Provincial spending Projection '!O67/100*'Type of service'!G59*'Private spending by service'!$D$11/100</f>
        <v>1.1739610438877104E-2</v>
      </c>
      <c r="N57" s="331">
        <f>'Provincial spending Projection '!O67/100*'Type of service'!K59*'Private spending by service'!$D$12/100</f>
        <v>1.2038204878300721E-2</v>
      </c>
      <c r="O57" s="331">
        <f>'Provincial spending Projection '!O67/100*'Type of service'!O59*'Private spending by service'!$D$13/100</f>
        <v>4.1164348516436543E-2</v>
      </c>
      <c r="P57" s="331">
        <f>'Provincial spending Projection '!O67/100*'Type of service'!S59*'Private spending by service'!$D$14/100</f>
        <v>3.1696948184968182E-2</v>
      </c>
      <c r="Q57" s="331">
        <f>'Provincial spending Projection '!O67/100*'Type of service'!AA59*'Private spending by service'!$D$15/100</f>
        <v>9.1237189823881865E-4</v>
      </c>
      <c r="R57" s="331">
        <f>'Provincial spending Projection '!O67/100*'Type of service'!AE59*'Private spending by service'!$D$16/100</f>
        <v>1.7294657987128374E-2</v>
      </c>
      <c r="T57" s="331">
        <f>'Provincial spending Projection '!T67/100*'Type of service'!G59*'Private spending by service'!$D$11/100</f>
        <v>6.3363291885368891E-2</v>
      </c>
      <c r="U57" s="331">
        <f>'Provincial spending Projection '!T67/100*'Type of service'!K59*'Private spending by service'!$D$12/100</f>
        <v>6.4974923439844595E-2</v>
      </c>
      <c r="V57" s="331">
        <f>'Provincial spending Projection '!T67/100*'Type of service'!O59*'Private spending by service'!$D$13/100</f>
        <v>0.22218016891602288</v>
      </c>
      <c r="W57" s="331">
        <f>'Provincial spending Projection '!T67/100*'Type of service'!S59*'Private spending by service'!$D$14/100</f>
        <v>0.17108088809049601</v>
      </c>
      <c r="X57" s="331">
        <f>'Provincial spending Projection '!T67/100*'Type of service'!AA59*'Private spending by service'!$D$15/100</f>
        <v>4.9244297497868213E-3</v>
      </c>
      <c r="Y57" s="331">
        <f>'Provincial spending Projection '!T67/100*'Type of service'!AE59*'Private spending by service'!$D$16/100</f>
        <v>9.3346066958663029E-2</v>
      </c>
      <c r="Z57" s="250"/>
      <c r="AA57" s="331">
        <f>'Provincial spending Projection '!Y67/100*'Type of service'!G59*'Private spending by service'!$D$11/100</f>
        <v>4.9062032088363496E-2</v>
      </c>
      <c r="AB57" s="331">
        <f>'Provincial spending Projection '!Y67/100*'Type of service'!K59*'Private spending by service'!$D$12/100</f>
        <v>5.0309914208871882E-2</v>
      </c>
      <c r="AC57" s="331">
        <f>'Provincial spending Projection '!Y67/100*'Type of service'!O59*'Private spending by service'!$D$13/100</f>
        <v>0.17203352686404505</v>
      </c>
      <c r="AD57" s="331">
        <f>'Provincial spending Projection '!Y67/100*'Type of service'!S59*'Private spending by service'!$D$14/100</f>
        <v>0.13246748663858146</v>
      </c>
      <c r="AE57" s="331">
        <f>'Provincial spending Projection '!Y67/100*'Type of service'!AA59*'Private spending by service'!$D$15/100</f>
        <v>3.8129731459978157E-3</v>
      </c>
      <c r="AF57" s="331">
        <f>'Provincial spending Projection '!Y67/100*'Type of service'!AE59*'Private spending by service'!$D$16/100</f>
        <v>7.2277616837422454E-2</v>
      </c>
      <c r="AG57" s="250"/>
      <c r="AH57" s="331">
        <f>'Provincial spending Projection '!AD67/100*'Type of service'!G59*'Private spending by service'!$D$11/100</f>
        <v>0.5343704314051918</v>
      </c>
      <c r="AI57" s="331">
        <f>'Provincial spending Projection '!AD67/100*'Type of service'!K59*'Private spending by service'!$D$12/100</f>
        <v>0.5479620271604978</v>
      </c>
      <c r="AJ57" s="331">
        <f>'Provincial spending Projection '!AD67/100*'Type of service'!O59*'Private spending by service'!$D$13/100</f>
        <v>1.8737428119757846</v>
      </c>
      <c r="AK57" s="331">
        <f>'Provincial spending Projection '!AD67/100*'Type of service'!S59*'Private spending by service'!$D$14/100</f>
        <v>1.4428001647940181</v>
      </c>
      <c r="AL57" s="331">
        <f>'Provincial spending Projection '!AD67/100*'Type of service'!AA59*'Private spending by service'!$D$15/100</f>
        <v>4.1529875918990461E-2</v>
      </c>
      <c r="AM57" s="331">
        <f>'Provincial spending Projection '!AD67/100*'Type of service'!AE59*'Private spending by service'!$D$16/100</f>
        <v>0.78722832394692377</v>
      </c>
      <c r="AN57" s="250"/>
      <c r="AO57" s="331">
        <f>'Provincial spending Projection '!AI67/100*'Type of service'!G59*'Private spending by service'!$D$11/100</f>
        <v>0.96398698736193522</v>
      </c>
      <c r="AP57" s="331">
        <f>'Provincial spending Projection '!AI67/100*'Type of service'!K59*'Private spending by service'!$D$12/100</f>
        <v>0.98850578682309764</v>
      </c>
      <c r="AQ57" s="331">
        <f>'Provincial spending Projection '!AI67/100*'Type of service'!O59*'Private spending by service'!$D$13/100</f>
        <v>3.3801714732939634</v>
      </c>
      <c r="AR57" s="331">
        <f>'Provincial spending Projection '!AI67/100*'Type of service'!S59*'Private spending by service'!$D$14/100</f>
        <v>2.6027648658772256</v>
      </c>
      <c r="AS57" s="331">
        <f>'Provincial spending Projection '!AI67/100*'Type of service'!AA59*'Private spending by service'!$D$15/100</f>
        <v>7.4918553909106927E-2</v>
      </c>
      <c r="AT57" s="331">
        <f>'Provincial spending Projection '!AI67/100*'Type of service'!AE59*'Private spending by service'!$D$16/100</f>
        <v>1.4201344531208797</v>
      </c>
      <c r="AU57" s="250"/>
      <c r="AV57" s="331">
        <f>'Provincial spending Projection '!AN67/100*'Type of service'!G59*'Private spending by service'!$D$11/100</f>
        <v>0.11402003473462179</v>
      </c>
      <c r="AW57" s="331">
        <f>'Provincial spending Projection '!AN67/100*'Type of service'!K59*'Private spending by service'!$D$12/100</f>
        <v>0.11692010953113283</v>
      </c>
      <c r="AX57" s="331">
        <f>'Provincial spending Projection '!AN67/100*'Type of service'!O59*'Private spending by service'!$D$13/100</f>
        <v>0.39980546817200102</v>
      </c>
      <c r="AY57" s="331">
        <f>'Provincial spending Projection '!AN67/100*'Type of service'!S59*'Private spending by service'!$D$14/100</f>
        <v>0.30785409378347883</v>
      </c>
      <c r="AZ57" s="331">
        <f>'Provincial spending Projection '!AN67/100*'Type of service'!AA59*'Private spending by service'!$D$15/100</f>
        <v>8.8613396560059329E-3</v>
      </c>
      <c r="BA57" s="331">
        <f>'Provincial spending Projection '!AN67/100*'Type of service'!AE59*'Private spending by service'!$D$16/100</f>
        <v>0.16797299319962761</v>
      </c>
      <c r="BB57" s="250"/>
      <c r="BC57" s="331">
        <f>'Provincial spending Projection '!AS67/100*'Type of service'!G59*'Private spending by service'!$D$11/100</f>
        <v>9.0744430952401769E-2</v>
      </c>
      <c r="BD57" s="331">
        <f>'Provincial spending Projection '!AS67/100*'Type of service'!K59*'Private spending by service'!$D$12/100</f>
        <v>9.3052495826625919E-2</v>
      </c>
      <c r="BE57" s="331">
        <f>'Provincial spending Projection '!AS67/100*'Type of service'!O59*'Private spending by service'!$D$13/100</f>
        <v>0.31819074415621523</v>
      </c>
      <c r="BF57" s="331">
        <f>'Provincial spending Projection '!AS67/100*'Type of service'!S59*'Private spending by service'!$D$14/100</f>
        <v>0.24500996357148483</v>
      </c>
      <c r="BG57" s="331">
        <f>'Provincial spending Projection '!AS67/100*'Type of service'!AA59*'Private spending by service'!$D$15/100</f>
        <v>7.0524204490181822E-3</v>
      </c>
      <c r="BH57" s="331">
        <f>'Provincial spending Projection '!AS67/100*'Type of service'!AE59*'Private spending by service'!$D$16/100</f>
        <v>0.13368364356973392</v>
      </c>
      <c r="BI57" s="250"/>
      <c r="BJ57" s="331">
        <f>'Provincial spending Projection '!AX67/100*'Type of service'!G59*'Private spending by service'!$D$11/100</f>
        <v>0.45253703708146004</v>
      </c>
      <c r="BK57" s="331">
        <f>'Provincial spending Projection '!AX67/100*'Type of service'!K59*'Private spending by service'!$D$12/100</f>
        <v>0.46404721824201034</v>
      </c>
      <c r="BL57" s="331">
        <f>'Provincial spending Projection '!AX67/100*'Type of service'!O59*'Private spending by service'!$D$13/100</f>
        <v>1.5867981657488965</v>
      </c>
      <c r="BM57" s="331">
        <f>'Provincial spending Projection '!AX67/100*'Type of service'!S59*'Private spending by service'!$D$14/100</f>
        <v>1.2218500001199422</v>
      </c>
      <c r="BN57" s="331">
        <f>'Provincial spending Projection '!AX67/100*'Type of service'!AA59*'Private spending by service'!$D$15/100</f>
        <v>3.5169997990569996E-2</v>
      </c>
      <c r="BO57" s="331">
        <f>'Provincial spending Projection '!AX67/100*'Type of service'!AE59*'Private spending by service'!$D$16/100</f>
        <v>0.66667231622217982</v>
      </c>
      <c r="BP57" s="250"/>
      <c r="BQ57" s="331">
        <f>'Provincial spending Projection '!BC67/100*'Type of service'!G59*'Private spending by service'!$D$11/100</f>
        <v>0.34218758054939991</v>
      </c>
      <c r="BR57" s="331">
        <f>'Provincial spending Projection '!BC67/100*'Type of service'!K59*'Private spending by service'!$D$12/100</f>
        <v>0.35089104727206949</v>
      </c>
      <c r="BS57" s="331">
        <f>'Provincial spending Projection '!BC67/100*'Type of service'!O59*'Private spending by service'!$D$13/100</f>
        <v>1.1998633938554286</v>
      </c>
      <c r="BT57" s="331">
        <f>'Provincial spending Projection '!BC67/100*'Type of service'!S59*'Private spending by service'!$D$14/100</f>
        <v>0.9239064674833799</v>
      </c>
      <c r="BU57" s="331">
        <f>'Provincial spending Projection '!BC67/100*'Type of service'!AA59*'Private spending by service'!$D$15/100</f>
        <v>2.6593926097045757E-2</v>
      </c>
      <c r="BV57" s="331">
        <f>'Provincial spending Projection '!BC67/100*'Type of service'!AE59*'Private spending by service'!$D$16/100</f>
        <v>0.50410677627313771</v>
      </c>
      <c r="BW57" s="250"/>
      <c r="BX57" s="331">
        <f>'Provincial spending Projection '!BH67/100*'Type of service'!G59*'Private spending by service'!$D$11</f>
        <v>1.8922624091744868</v>
      </c>
      <c r="BY57" s="331">
        <f>'Provincial spending Projection '!BH67/100*'Type of service'!K59*'Private spending by service'!$D$12/100</f>
        <v>1.9403916921904466E-2</v>
      </c>
      <c r="BZ57" s="331">
        <f>'Provincial spending Projection '!BH67/100*'Type of service'!O59*'Private spending by service'!$D$13/100</f>
        <v>6.6351221534452345E-2</v>
      </c>
      <c r="CA57" s="331">
        <f>'Provincial spending Projection '!BH67/100*'Type of service'!S59*'Private spending by service'!$D$14/100</f>
        <v>5.1091085047711149E-2</v>
      </c>
      <c r="CB57" s="331">
        <f>'Provincial spending Projection '!BH67/100*'Type of service'!AA59*'Private spending by service'!$D$15/100</f>
        <v>1.4706169810432155E-3</v>
      </c>
      <c r="CC57" s="331">
        <f>'Provincial spending Projection '!BH67/100*'Type of service'!AE59*'Private spending by service'!$D$16/100</f>
        <v>2.7876590419215447E-2</v>
      </c>
      <c r="CE57" s="333">
        <f t="shared" si="0"/>
        <v>28.03661497888119</v>
      </c>
    </row>
    <row r="58" spans="1:83" ht="18.75">
      <c r="A58" s="348">
        <f t="shared" si="2"/>
        <v>33</v>
      </c>
      <c r="B58" s="8">
        <f t="shared" si="3"/>
        <v>2048</v>
      </c>
      <c r="C58" s="328">
        <f>'Provincial spending Projection '!C68</f>
        <v>27210.230451990359</v>
      </c>
      <c r="D58" s="297">
        <f t="shared" si="1"/>
        <v>4.048038</v>
      </c>
      <c r="E58" s="329"/>
      <c r="F58" s="341">
        <f>'Provincial spending Projection '!J68/100*'Type of service'!G60*'Private spending by service'!$D$11/100</f>
        <v>3.3484544061797884E-2</v>
      </c>
      <c r="G58" s="341">
        <f>'Provincial spending Projection '!J68/100*'Type of service'!K60*'Private spending by service'!$D$12/100</f>
        <v>3.4336216160761011E-2</v>
      </c>
      <c r="H58" s="341">
        <f>'Provincial spending Projection '!J68/100*'Type of service'!O60*'Private spending by service'!$D$13/100</f>
        <v>0.11741185526132884</v>
      </c>
      <c r="I58" s="341">
        <f>'Provincial spending Projection '!J68/100*'Type of service'!S60*'Private spending by service'!$D$14/100</f>
        <v>9.0408268966854291E-2</v>
      </c>
      <c r="J58" s="341">
        <f>'Provincial spending Projection '!J68/100*'Type of service'!AA60*'Private spending by service'!$D$15/100</f>
        <v>2.6023314134984228E-3</v>
      </c>
      <c r="K58" s="341">
        <f>'Provincial spending Projection '!J68/100*'Type of service'!AE60*'Private spending by service'!$D$16/100</f>
        <v>4.932904208524283E-2</v>
      </c>
      <c r="M58" s="331">
        <f>'Provincial spending Projection '!O68/100*'Type of service'!G60*'Private spending by service'!$D$11/100</f>
        <v>1.1739610438877104E-2</v>
      </c>
      <c r="N58" s="331">
        <f>'Provincial spending Projection '!O68/100*'Type of service'!K60*'Private spending by service'!$D$12/100</f>
        <v>1.2038204878300721E-2</v>
      </c>
      <c r="O58" s="331">
        <f>'Provincial spending Projection '!O68/100*'Type of service'!O60*'Private spending by service'!$D$13/100</f>
        <v>4.1164348516436543E-2</v>
      </c>
      <c r="P58" s="331">
        <f>'Provincial spending Projection '!O68/100*'Type of service'!S60*'Private spending by service'!$D$14/100</f>
        <v>3.1696948184968182E-2</v>
      </c>
      <c r="Q58" s="331">
        <f>'Provincial spending Projection '!O68/100*'Type of service'!AA60*'Private spending by service'!$D$15/100</f>
        <v>9.1237189823881865E-4</v>
      </c>
      <c r="R58" s="331">
        <f>'Provincial spending Projection '!O68/100*'Type of service'!AE60*'Private spending by service'!$D$16/100</f>
        <v>1.7294657987128374E-2</v>
      </c>
      <c r="T58" s="331">
        <f>'Provincial spending Projection '!T68/100*'Type of service'!G60*'Private spending by service'!$D$11/100</f>
        <v>6.3363291885368891E-2</v>
      </c>
      <c r="U58" s="331">
        <f>'Provincial spending Projection '!T68/100*'Type of service'!K60*'Private spending by service'!$D$12/100</f>
        <v>6.4974923439844595E-2</v>
      </c>
      <c r="V58" s="331">
        <f>'Provincial spending Projection '!T68/100*'Type of service'!O60*'Private spending by service'!$D$13/100</f>
        <v>0.22218016891602288</v>
      </c>
      <c r="W58" s="331">
        <f>'Provincial spending Projection '!T68/100*'Type of service'!S60*'Private spending by service'!$D$14/100</f>
        <v>0.17108088809049601</v>
      </c>
      <c r="X58" s="331">
        <f>'Provincial spending Projection '!T68/100*'Type of service'!AA60*'Private spending by service'!$D$15/100</f>
        <v>4.9244297497868213E-3</v>
      </c>
      <c r="Y58" s="331">
        <f>'Provincial spending Projection '!T68/100*'Type of service'!AE60*'Private spending by service'!$D$16/100</f>
        <v>9.3346066958663029E-2</v>
      </c>
      <c r="Z58" s="250"/>
      <c r="AA58" s="331">
        <f>'Provincial spending Projection '!Y68/100*'Type of service'!G60*'Private spending by service'!$D$11/100</f>
        <v>4.9062032088363496E-2</v>
      </c>
      <c r="AB58" s="331">
        <f>'Provincial spending Projection '!Y68/100*'Type of service'!K60*'Private spending by service'!$D$12/100</f>
        <v>5.0309914208871882E-2</v>
      </c>
      <c r="AC58" s="331">
        <f>'Provincial spending Projection '!Y68/100*'Type of service'!O60*'Private spending by service'!$D$13/100</f>
        <v>0.17203352686404505</v>
      </c>
      <c r="AD58" s="331">
        <f>'Provincial spending Projection '!Y68/100*'Type of service'!S60*'Private spending by service'!$D$14/100</f>
        <v>0.13246748663858146</v>
      </c>
      <c r="AE58" s="331">
        <f>'Provincial spending Projection '!Y68/100*'Type of service'!AA60*'Private spending by service'!$D$15/100</f>
        <v>3.8129731459978157E-3</v>
      </c>
      <c r="AF58" s="331">
        <f>'Provincial spending Projection '!Y68/100*'Type of service'!AE60*'Private spending by service'!$D$16/100</f>
        <v>7.2277616837422454E-2</v>
      </c>
      <c r="AG58" s="250"/>
      <c r="AH58" s="331">
        <f>'Provincial spending Projection '!AD68/100*'Type of service'!G60*'Private spending by service'!$D$11/100</f>
        <v>0.5343704314051918</v>
      </c>
      <c r="AI58" s="331">
        <f>'Provincial spending Projection '!AD68/100*'Type of service'!K60*'Private spending by service'!$D$12/100</f>
        <v>0.5479620271604978</v>
      </c>
      <c r="AJ58" s="331">
        <f>'Provincial spending Projection '!AD68/100*'Type of service'!O60*'Private spending by service'!$D$13/100</f>
        <v>1.8737428119757846</v>
      </c>
      <c r="AK58" s="331">
        <f>'Provincial spending Projection '!AD68/100*'Type of service'!S60*'Private spending by service'!$D$14/100</f>
        <v>1.4428001647940181</v>
      </c>
      <c r="AL58" s="331">
        <f>'Provincial spending Projection '!AD68/100*'Type of service'!AA60*'Private spending by service'!$D$15/100</f>
        <v>4.1529875918990461E-2</v>
      </c>
      <c r="AM58" s="331">
        <f>'Provincial spending Projection '!AD68/100*'Type of service'!AE60*'Private spending by service'!$D$16/100</f>
        <v>0.78722832394692377</v>
      </c>
      <c r="AN58" s="250"/>
      <c r="AO58" s="331">
        <f>'Provincial spending Projection '!AI68/100*'Type of service'!G60*'Private spending by service'!$D$11/100</f>
        <v>0.96398698736193522</v>
      </c>
      <c r="AP58" s="331">
        <f>'Provincial spending Projection '!AI68/100*'Type of service'!K60*'Private spending by service'!$D$12/100</f>
        <v>0.98850578682309764</v>
      </c>
      <c r="AQ58" s="331">
        <f>'Provincial spending Projection '!AI68/100*'Type of service'!O60*'Private spending by service'!$D$13/100</f>
        <v>3.3801714732939634</v>
      </c>
      <c r="AR58" s="331">
        <f>'Provincial spending Projection '!AI68/100*'Type of service'!S60*'Private spending by service'!$D$14/100</f>
        <v>2.6027648658772256</v>
      </c>
      <c r="AS58" s="331">
        <f>'Provincial spending Projection '!AI68/100*'Type of service'!AA60*'Private spending by service'!$D$15/100</f>
        <v>7.4918553909106927E-2</v>
      </c>
      <c r="AT58" s="331">
        <f>'Provincial spending Projection '!AI68/100*'Type of service'!AE60*'Private spending by service'!$D$16/100</f>
        <v>1.4201344531208797</v>
      </c>
      <c r="AU58" s="250"/>
      <c r="AV58" s="331">
        <f>'Provincial spending Projection '!AN68/100*'Type of service'!G60*'Private spending by service'!$D$11/100</f>
        <v>0.11402003473462179</v>
      </c>
      <c r="AW58" s="331">
        <f>'Provincial spending Projection '!AN68/100*'Type of service'!K60*'Private spending by service'!$D$12/100</f>
        <v>0.11692010953113283</v>
      </c>
      <c r="AX58" s="331">
        <f>'Provincial spending Projection '!AN68/100*'Type of service'!O60*'Private spending by service'!$D$13/100</f>
        <v>0.39980546817200102</v>
      </c>
      <c r="AY58" s="331">
        <f>'Provincial spending Projection '!AN68/100*'Type of service'!S60*'Private spending by service'!$D$14/100</f>
        <v>0.30785409378347883</v>
      </c>
      <c r="AZ58" s="331">
        <f>'Provincial spending Projection '!AN68/100*'Type of service'!AA60*'Private spending by service'!$D$15/100</f>
        <v>8.8613396560059329E-3</v>
      </c>
      <c r="BA58" s="331">
        <f>'Provincial spending Projection '!AN68/100*'Type of service'!AE60*'Private spending by service'!$D$16/100</f>
        <v>0.16797299319962761</v>
      </c>
      <c r="BB58" s="250"/>
      <c r="BC58" s="331">
        <f>'Provincial spending Projection '!AS68/100*'Type of service'!G60*'Private spending by service'!$D$11/100</f>
        <v>9.0744430952401783E-2</v>
      </c>
      <c r="BD58" s="331">
        <f>'Provincial spending Projection '!AS68/100*'Type of service'!K60*'Private spending by service'!$D$12/100</f>
        <v>9.3052495826625947E-2</v>
      </c>
      <c r="BE58" s="331">
        <f>'Provincial spending Projection '!AS68/100*'Type of service'!O60*'Private spending by service'!$D$13/100</f>
        <v>0.31819074415621534</v>
      </c>
      <c r="BF58" s="331">
        <f>'Provincial spending Projection '!AS68/100*'Type of service'!S60*'Private spending by service'!$D$14/100</f>
        <v>0.24500996357148491</v>
      </c>
      <c r="BG58" s="331">
        <f>'Provincial spending Projection '!AS68/100*'Type of service'!AA60*'Private spending by service'!$D$15/100</f>
        <v>7.052420449018184E-3</v>
      </c>
      <c r="BH58" s="331">
        <f>'Provincial spending Projection '!AS68/100*'Type of service'!AE60*'Private spending by service'!$D$16/100</f>
        <v>0.13368364356973397</v>
      </c>
      <c r="BI58" s="250"/>
      <c r="BJ58" s="331">
        <f>'Provincial spending Projection '!AX68/100*'Type of service'!G60*'Private spending by service'!$D$11/100</f>
        <v>0.45253703708145987</v>
      </c>
      <c r="BK58" s="331">
        <f>'Provincial spending Projection '!AX68/100*'Type of service'!K60*'Private spending by service'!$D$12/100</f>
        <v>0.46404721824201012</v>
      </c>
      <c r="BL58" s="331">
        <f>'Provincial spending Projection '!AX68/100*'Type of service'!O60*'Private spending by service'!$D$13/100</f>
        <v>1.5867981657488961</v>
      </c>
      <c r="BM58" s="331">
        <f>'Provincial spending Projection '!AX68/100*'Type of service'!S60*'Private spending by service'!$D$14/100</f>
        <v>1.2218500001199417</v>
      </c>
      <c r="BN58" s="331">
        <f>'Provincial spending Projection '!AX68/100*'Type of service'!AA60*'Private spending by service'!$D$15/100</f>
        <v>3.5169997990569989E-2</v>
      </c>
      <c r="BO58" s="331">
        <f>'Provincial spending Projection '!AX68/100*'Type of service'!AE60*'Private spending by service'!$D$16/100</f>
        <v>0.66667231622217971</v>
      </c>
      <c r="BP58" s="250"/>
      <c r="BQ58" s="331">
        <f>'Provincial spending Projection '!BC68/100*'Type of service'!G60*'Private spending by service'!$D$11/100</f>
        <v>0.34218758054939991</v>
      </c>
      <c r="BR58" s="331">
        <f>'Provincial spending Projection '!BC68/100*'Type of service'!K60*'Private spending by service'!$D$12/100</f>
        <v>0.35089104727206949</v>
      </c>
      <c r="BS58" s="331">
        <f>'Provincial spending Projection '!BC68/100*'Type of service'!O60*'Private spending by service'!$D$13/100</f>
        <v>1.1998633938554286</v>
      </c>
      <c r="BT58" s="331">
        <f>'Provincial spending Projection '!BC68/100*'Type of service'!S60*'Private spending by service'!$D$14/100</f>
        <v>0.9239064674833799</v>
      </c>
      <c r="BU58" s="331">
        <f>'Provincial spending Projection '!BC68/100*'Type of service'!AA60*'Private spending by service'!$D$15/100</f>
        <v>2.6593926097045757E-2</v>
      </c>
      <c r="BV58" s="331">
        <f>'Provincial spending Projection '!BC68/100*'Type of service'!AE60*'Private spending by service'!$D$16/100</f>
        <v>0.50410677627313771</v>
      </c>
      <c r="BW58" s="250"/>
      <c r="BX58" s="331">
        <f>'Provincial spending Projection '!BH68/100*'Type of service'!G60*'Private spending by service'!$D$11</f>
        <v>1.8922624091744864</v>
      </c>
      <c r="BY58" s="331">
        <f>'Provincial spending Projection '!BH68/100*'Type of service'!K60*'Private spending by service'!$D$12/100</f>
        <v>1.9403916921904466E-2</v>
      </c>
      <c r="BZ58" s="331">
        <f>'Provincial spending Projection '!BH68/100*'Type of service'!O60*'Private spending by service'!$D$13/100</f>
        <v>6.6351221534452345E-2</v>
      </c>
      <c r="CA58" s="331">
        <f>'Provincial spending Projection '!BH68/100*'Type of service'!S60*'Private spending by service'!$D$14/100</f>
        <v>5.1091085047711149E-2</v>
      </c>
      <c r="CB58" s="331">
        <f>'Provincial spending Projection '!BH68/100*'Type of service'!AA60*'Private spending by service'!$D$15/100</f>
        <v>1.4706169810432151E-3</v>
      </c>
      <c r="CC58" s="331">
        <f>'Provincial spending Projection '!BH68/100*'Type of service'!AE60*'Private spending by service'!$D$16/100</f>
        <v>2.7876590419215447E-2</v>
      </c>
      <c r="CE58" s="333">
        <f t="shared" si="0"/>
        <v>28.03661497888119</v>
      </c>
    </row>
    <row r="59" spans="1:83" ht="18.75">
      <c r="A59" s="348">
        <f t="shared" si="2"/>
        <v>34</v>
      </c>
      <c r="B59" s="8">
        <f t="shared" si="3"/>
        <v>2049</v>
      </c>
      <c r="C59" s="328">
        <f>'Provincial spending Projection '!C69</f>
        <v>28311.7109205745</v>
      </c>
      <c r="D59" s="297">
        <f t="shared" si="1"/>
        <v>4.0480379999999974</v>
      </c>
      <c r="E59" s="329"/>
      <c r="F59" s="341">
        <f>'Provincial spending Projection '!J69/100*'Type of service'!G61*'Private spending by service'!$D$11/100</f>
        <v>3.3484544061797884E-2</v>
      </c>
      <c r="G59" s="341">
        <f>'Provincial spending Projection '!J69/100*'Type of service'!K61*'Private spending by service'!$D$12/100</f>
        <v>3.4336216160761011E-2</v>
      </c>
      <c r="H59" s="341">
        <f>'Provincial spending Projection '!J69/100*'Type of service'!O61*'Private spending by service'!$D$13/100</f>
        <v>0.11741185526132884</v>
      </c>
      <c r="I59" s="341">
        <f>'Provincial spending Projection '!J69/100*'Type of service'!S61*'Private spending by service'!$D$14/100</f>
        <v>9.0408268966854291E-2</v>
      </c>
      <c r="J59" s="341">
        <f>'Provincial spending Projection '!J69/100*'Type of service'!AA61*'Private spending by service'!$D$15/100</f>
        <v>2.6023314134984228E-3</v>
      </c>
      <c r="K59" s="341">
        <f>'Provincial spending Projection '!J69/100*'Type of service'!AE61*'Private spending by service'!$D$16/100</f>
        <v>4.932904208524283E-2</v>
      </c>
      <c r="M59" s="331">
        <f>'Provincial spending Projection '!O69/100*'Type of service'!G61*'Private spending by service'!$D$11/100</f>
        <v>1.1739610438877104E-2</v>
      </c>
      <c r="N59" s="331">
        <f>'Provincial spending Projection '!O69/100*'Type of service'!K61*'Private spending by service'!$D$12/100</f>
        <v>1.2038204878300721E-2</v>
      </c>
      <c r="O59" s="331">
        <f>'Provincial spending Projection '!O69/100*'Type of service'!O61*'Private spending by service'!$D$13/100</f>
        <v>4.1164348516436543E-2</v>
      </c>
      <c r="P59" s="331">
        <f>'Provincial spending Projection '!O69/100*'Type of service'!S61*'Private spending by service'!$D$14/100</f>
        <v>3.1696948184968182E-2</v>
      </c>
      <c r="Q59" s="331">
        <f>'Provincial spending Projection '!O69/100*'Type of service'!AA61*'Private spending by service'!$D$15/100</f>
        <v>9.1237189823881865E-4</v>
      </c>
      <c r="R59" s="331">
        <f>'Provincial spending Projection '!O69/100*'Type of service'!AE61*'Private spending by service'!$D$16/100</f>
        <v>1.7294657987128374E-2</v>
      </c>
      <c r="T59" s="331">
        <f>'Provincial spending Projection '!T69/100*'Type of service'!G61*'Private spending by service'!$D$11/100</f>
        <v>6.3363291885368891E-2</v>
      </c>
      <c r="U59" s="331">
        <f>'Provincial spending Projection '!T69/100*'Type of service'!K61*'Private spending by service'!$D$12/100</f>
        <v>6.4974923439844595E-2</v>
      </c>
      <c r="V59" s="331">
        <f>'Provincial spending Projection '!T69/100*'Type of service'!O61*'Private spending by service'!$D$13/100</f>
        <v>0.22218016891602288</v>
      </c>
      <c r="W59" s="331">
        <f>'Provincial spending Projection '!T69/100*'Type of service'!S61*'Private spending by service'!$D$14/100</f>
        <v>0.17108088809049601</v>
      </c>
      <c r="X59" s="331">
        <f>'Provincial spending Projection '!T69/100*'Type of service'!AA61*'Private spending by service'!$D$15/100</f>
        <v>4.9244297497868213E-3</v>
      </c>
      <c r="Y59" s="331">
        <f>'Provincial spending Projection '!T69/100*'Type of service'!AE61*'Private spending by service'!$D$16/100</f>
        <v>9.3346066958663029E-2</v>
      </c>
      <c r="Z59" s="250"/>
      <c r="AA59" s="331">
        <f>'Provincial spending Projection '!Y69/100*'Type of service'!G61*'Private spending by service'!$D$11/100</f>
        <v>4.9062032088363496E-2</v>
      </c>
      <c r="AB59" s="331">
        <f>'Provincial spending Projection '!Y69/100*'Type of service'!K61*'Private spending by service'!$D$12/100</f>
        <v>5.0309914208871882E-2</v>
      </c>
      <c r="AC59" s="331">
        <f>'Provincial spending Projection '!Y69/100*'Type of service'!O61*'Private spending by service'!$D$13/100</f>
        <v>0.17203352686404505</v>
      </c>
      <c r="AD59" s="331">
        <f>'Provincial spending Projection '!Y69/100*'Type of service'!S61*'Private spending by service'!$D$14/100</f>
        <v>0.13246748663858146</v>
      </c>
      <c r="AE59" s="331">
        <f>'Provincial spending Projection '!Y69/100*'Type of service'!AA61*'Private spending by service'!$D$15/100</f>
        <v>3.8129731459978157E-3</v>
      </c>
      <c r="AF59" s="331">
        <f>'Provincial spending Projection '!Y69/100*'Type of service'!AE61*'Private spending by service'!$D$16/100</f>
        <v>7.2277616837422454E-2</v>
      </c>
      <c r="AG59" s="250"/>
      <c r="AH59" s="331">
        <f>'Provincial spending Projection '!AD69/100*'Type of service'!G61*'Private spending by service'!$D$11/100</f>
        <v>0.5343704314051918</v>
      </c>
      <c r="AI59" s="331">
        <f>'Provincial spending Projection '!AD69/100*'Type of service'!K61*'Private spending by service'!$D$12/100</f>
        <v>0.5479620271604978</v>
      </c>
      <c r="AJ59" s="331">
        <f>'Provincial spending Projection '!AD69/100*'Type of service'!O61*'Private spending by service'!$D$13/100</f>
        <v>1.8737428119757846</v>
      </c>
      <c r="AK59" s="331">
        <f>'Provincial spending Projection '!AD69/100*'Type of service'!S61*'Private spending by service'!$D$14/100</f>
        <v>1.4428001647940181</v>
      </c>
      <c r="AL59" s="331">
        <f>'Provincial spending Projection '!AD69/100*'Type of service'!AA61*'Private spending by service'!$D$15/100</f>
        <v>4.1529875918990461E-2</v>
      </c>
      <c r="AM59" s="331">
        <f>'Provincial spending Projection '!AD69/100*'Type of service'!AE61*'Private spending by service'!$D$16/100</f>
        <v>0.78722832394692377</v>
      </c>
      <c r="AN59" s="250"/>
      <c r="AO59" s="331">
        <f>'Provincial spending Projection '!AI69/100*'Type of service'!G61*'Private spending by service'!$D$11/100</f>
        <v>0.96398698736193522</v>
      </c>
      <c r="AP59" s="331">
        <f>'Provincial spending Projection '!AI69/100*'Type of service'!K61*'Private spending by service'!$D$12/100</f>
        <v>0.98850578682309764</v>
      </c>
      <c r="AQ59" s="331">
        <f>'Provincial spending Projection '!AI69/100*'Type of service'!O61*'Private spending by service'!$D$13/100</f>
        <v>3.3801714732939634</v>
      </c>
      <c r="AR59" s="331">
        <f>'Provincial spending Projection '!AI69/100*'Type of service'!S61*'Private spending by service'!$D$14/100</f>
        <v>2.6027648658772256</v>
      </c>
      <c r="AS59" s="331">
        <f>'Provincial spending Projection '!AI69/100*'Type of service'!AA61*'Private spending by service'!$D$15/100</f>
        <v>7.4918553909106927E-2</v>
      </c>
      <c r="AT59" s="331">
        <f>'Provincial spending Projection '!AI69/100*'Type of service'!AE61*'Private spending by service'!$D$16/100</f>
        <v>1.4201344531208797</v>
      </c>
      <c r="AU59" s="250"/>
      <c r="AV59" s="331">
        <f>'Provincial spending Projection '!AN69/100*'Type of service'!G61*'Private spending by service'!$D$11/100</f>
        <v>0.11402003473462179</v>
      </c>
      <c r="AW59" s="331">
        <f>'Provincial spending Projection '!AN69/100*'Type of service'!K61*'Private spending by service'!$D$12/100</f>
        <v>0.11692010953113283</v>
      </c>
      <c r="AX59" s="331">
        <f>'Provincial spending Projection '!AN69/100*'Type of service'!O61*'Private spending by service'!$D$13/100</f>
        <v>0.39980546817200102</v>
      </c>
      <c r="AY59" s="331">
        <f>'Provincial spending Projection '!AN69/100*'Type of service'!S61*'Private spending by service'!$D$14/100</f>
        <v>0.30785409378347883</v>
      </c>
      <c r="AZ59" s="331">
        <f>'Provincial spending Projection '!AN69/100*'Type of service'!AA61*'Private spending by service'!$D$15/100</f>
        <v>8.8613396560059329E-3</v>
      </c>
      <c r="BA59" s="331">
        <f>'Provincial spending Projection '!AN69/100*'Type of service'!AE61*'Private spending by service'!$D$16/100</f>
        <v>0.16797299319962761</v>
      </c>
      <c r="BB59" s="250"/>
      <c r="BC59" s="331">
        <f>'Provincial spending Projection '!AS69/100*'Type of service'!G61*'Private spending by service'!$D$11/100</f>
        <v>9.0744430952401825E-2</v>
      </c>
      <c r="BD59" s="331">
        <f>'Provincial spending Projection '!AS69/100*'Type of service'!K61*'Private spending by service'!$D$12/100</f>
        <v>9.3052495826625947E-2</v>
      </c>
      <c r="BE59" s="331">
        <f>'Provincial spending Projection '!AS69/100*'Type of service'!O61*'Private spending by service'!$D$13/100</f>
        <v>0.31819074415621534</v>
      </c>
      <c r="BF59" s="331">
        <f>'Provincial spending Projection '!AS69/100*'Type of service'!S61*'Private spending by service'!$D$14/100</f>
        <v>0.24500996357148491</v>
      </c>
      <c r="BG59" s="331">
        <f>'Provincial spending Projection '!AS69/100*'Type of service'!AA61*'Private spending by service'!$D$15/100</f>
        <v>7.0524204490181848E-3</v>
      </c>
      <c r="BH59" s="331">
        <f>'Provincial spending Projection '!AS69/100*'Type of service'!AE61*'Private spending by service'!$D$16/100</f>
        <v>0.13368364356973397</v>
      </c>
      <c r="BI59" s="250"/>
      <c r="BJ59" s="331">
        <f>'Provincial spending Projection '!AX69/100*'Type of service'!G61*'Private spending by service'!$D$11/100</f>
        <v>0.45253703708145987</v>
      </c>
      <c r="BK59" s="331">
        <f>'Provincial spending Projection '!AX69/100*'Type of service'!K61*'Private spending by service'!$D$12/100</f>
        <v>0.46404721824201012</v>
      </c>
      <c r="BL59" s="331">
        <f>'Provincial spending Projection '!AX69/100*'Type of service'!O61*'Private spending by service'!$D$13/100</f>
        <v>1.5867981657488961</v>
      </c>
      <c r="BM59" s="331">
        <f>'Provincial spending Projection '!AX69/100*'Type of service'!S61*'Private spending by service'!$D$14/100</f>
        <v>1.2218500001199417</v>
      </c>
      <c r="BN59" s="331">
        <f>'Provincial spending Projection '!AX69/100*'Type of service'!AA61*'Private spending by service'!$D$15/100</f>
        <v>3.5169997990569989E-2</v>
      </c>
      <c r="BO59" s="331">
        <f>'Provincial spending Projection '!AX69/100*'Type of service'!AE61*'Private spending by service'!$D$16/100</f>
        <v>0.66667231622217971</v>
      </c>
      <c r="BP59" s="250"/>
      <c r="BQ59" s="331">
        <f>'Provincial spending Projection '!BC69/100*'Type of service'!G61*'Private spending by service'!$D$11/100</f>
        <v>0.34218758054939991</v>
      </c>
      <c r="BR59" s="331">
        <f>'Provincial spending Projection '!BC69/100*'Type of service'!K61*'Private spending by service'!$D$12/100</f>
        <v>0.35089104727206949</v>
      </c>
      <c r="BS59" s="331">
        <f>'Provincial spending Projection '!BC69/100*'Type of service'!O61*'Private spending by service'!$D$13/100</f>
        <v>1.1998633938554286</v>
      </c>
      <c r="BT59" s="331">
        <f>'Provincial spending Projection '!BC69/100*'Type of service'!S61*'Private spending by service'!$D$14/100</f>
        <v>0.9239064674833799</v>
      </c>
      <c r="BU59" s="331">
        <f>'Provincial spending Projection '!BC69/100*'Type of service'!AA61*'Private spending by service'!$D$15/100</f>
        <v>2.6593926097045757E-2</v>
      </c>
      <c r="BV59" s="331">
        <f>'Provincial spending Projection '!BC69/100*'Type of service'!AE61*'Private spending by service'!$D$16/100</f>
        <v>0.50410677627313771</v>
      </c>
      <c r="BW59" s="250"/>
      <c r="BX59" s="331">
        <f>'Provincial spending Projection '!BH69/100*'Type of service'!G61*'Private spending by service'!$D$11</f>
        <v>1.8922624091744868</v>
      </c>
      <c r="BY59" s="331">
        <f>'Provincial spending Projection '!BH69/100*'Type of service'!K61*'Private spending by service'!$D$12/100</f>
        <v>1.9403916921904466E-2</v>
      </c>
      <c r="BZ59" s="331">
        <f>'Provincial spending Projection '!BH69/100*'Type of service'!O61*'Private spending by service'!$D$13/100</f>
        <v>6.6351221534452345E-2</v>
      </c>
      <c r="CA59" s="331">
        <f>'Provincial spending Projection '!BH69/100*'Type of service'!S61*'Private spending by service'!$D$14/100</f>
        <v>5.1091085047711149E-2</v>
      </c>
      <c r="CB59" s="331">
        <f>'Provincial spending Projection '!BH69/100*'Type of service'!AA61*'Private spending by service'!$D$15/100</f>
        <v>1.4706169810432155E-3</v>
      </c>
      <c r="CC59" s="331">
        <f>'Provincial spending Projection '!BH69/100*'Type of service'!AE61*'Private spending by service'!$D$16/100</f>
        <v>2.7876590419215447E-2</v>
      </c>
      <c r="CE59" s="333">
        <f t="shared" si="0"/>
        <v>28.03661497888119</v>
      </c>
    </row>
    <row r="60" spans="1:83" ht="18.75">
      <c r="A60" s="348">
        <f t="shared" si="2"/>
        <v>35</v>
      </c>
      <c r="B60" s="67">
        <f t="shared" si="3"/>
        <v>2050</v>
      </c>
      <c r="C60" s="328">
        <f>'Provincial spending Projection '!C70</f>
        <v>29457.779737089506</v>
      </c>
      <c r="D60" s="297">
        <f t="shared" si="1"/>
        <v>4.0480380000000009</v>
      </c>
      <c r="E60" s="334"/>
      <c r="F60" s="341">
        <f>'Provincial spending Projection '!J70/100*'Type of service'!G62*'Private spending by service'!$D$11/100</f>
        <v>3.3484544061797884E-2</v>
      </c>
      <c r="G60" s="341">
        <f>'Provincial spending Projection '!J70/100*'Type of service'!K62*'Private spending by service'!$D$12/100</f>
        <v>3.4336216160761011E-2</v>
      </c>
      <c r="H60" s="341">
        <f>'Provincial spending Projection '!J70/100*'Type of service'!O62*'Private spending by service'!$D$13/100</f>
        <v>0.11741185526132884</v>
      </c>
      <c r="I60" s="341">
        <f>'Provincial spending Projection '!J70/100*'Type of service'!S62*'Private spending by service'!$D$14/100</f>
        <v>9.0408268966854291E-2</v>
      </c>
      <c r="J60" s="341">
        <f>'Provincial spending Projection '!J70/100*'Type of service'!AA62*'Private spending by service'!$D$15/100</f>
        <v>2.6023314134984228E-3</v>
      </c>
      <c r="K60" s="341">
        <f>'Provincial spending Projection '!J70/100*'Type of service'!AE62*'Private spending by service'!$D$16/100</f>
        <v>4.932904208524283E-2</v>
      </c>
      <c r="M60" s="331">
        <f>'Provincial spending Projection '!O70/100*'Type of service'!G62*'Private spending by service'!$D$11/100</f>
        <v>1.1739610438877104E-2</v>
      </c>
      <c r="N60" s="331">
        <f>'Provincial spending Projection '!O70/100*'Type of service'!K62*'Private spending by service'!$D$12/100</f>
        <v>1.2038204878300721E-2</v>
      </c>
      <c r="O60" s="331">
        <f>'Provincial spending Projection '!O70/100*'Type of service'!O62*'Private spending by service'!$D$13/100</f>
        <v>4.1164348516436543E-2</v>
      </c>
      <c r="P60" s="331">
        <f>'Provincial spending Projection '!O70/100*'Type of service'!S62*'Private spending by service'!$D$14/100</f>
        <v>3.1696948184968182E-2</v>
      </c>
      <c r="Q60" s="331">
        <f>'Provincial spending Projection '!O70/100*'Type of service'!AA62*'Private spending by service'!$D$15/100</f>
        <v>9.1237189823881865E-4</v>
      </c>
      <c r="R60" s="331">
        <f>'Provincial spending Projection '!O70/100*'Type of service'!AE62*'Private spending by service'!$D$16/100</f>
        <v>1.7294657987128374E-2</v>
      </c>
      <c r="T60" s="331">
        <f>'Provincial spending Projection '!T70/100*'Type of service'!G62*'Private spending by service'!$D$11/100</f>
        <v>6.3363291885368891E-2</v>
      </c>
      <c r="U60" s="331">
        <f>'Provincial spending Projection '!T70/100*'Type of service'!K62*'Private spending by service'!$D$12/100</f>
        <v>6.4974923439844595E-2</v>
      </c>
      <c r="V60" s="331">
        <f>'Provincial spending Projection '!T70/100*'Type of service'!O62*'Private spending by service'!$D$13/100</f>
        <v>0.22218016891602288</v>
      </c>
      <c r="W60" s="331">
        <f>'Provincial spending Projection '!T70/100*'Type of service'!S62*'Private spending by service'!$D$14/100</f>
        <v>0.17108088809049601</v>
      </c>
      <c r="X60" s="331">
        <f>'Provincial spending Projection '!T70/100*'Type of service'!AA62*'Private spending by service'!$D$15/100</f>
        <v>4.9244297497868213E-3</v>
      </c>
      <c r="Y60" s="331">
        <f>'Provincial spending Projection '!T70/100*'Type of service'!AE62*'Private spending by service'!$D$16/100</f>
        <v>9.3346066958663029E-2</v>
      </c>
      <c r="Z60" s="250"/>
      <c r="AA60" s="331">
        <f>'Provincial spending Projection '!Y70/100*'Type of service'!G62*'Private spending by service'!$D$11/100</f>
        <v>4.9062032088363496E-2</v>
      </c>
      <c r="AB60" s="331">
        <f>'Provincial spending Projection '!Y70/100*'Type of service'!K62*'Private spending by service'!$D$12/100</f>
        <v>5.0309914208871882E-2</v>
      </c>
      <c r="AC60" s="331">
        <f>'Provincial spending Projection '!Y70/100*'Type of service'!O62*'Private spending by service'!$D$13/100</f>
        <v>0.17203352686404505</v>
      </c>
      <c r="AD60" s="331">
        <f>'Provincial spending Projection '!Y70/100*'Type of service'!S62*'Private spending by service'!$D$14/100</f>
        <v>0.13246748663858146</v>
      </c>
      <c r="AE60" s="331">
        <f>'Provincial spending Projection '!Y70/100*'Type of service'!AA62*'Private spending by service'!$D$15/100</f>
        <v>3.8129731459978157E-3</v>
      </c>
      <c r="AF60" s="331">
        <f>'Provincial spending Projection '!Y70/100*'Type of service'!AE62*'Private spending by service'!$D$16/100</f>
        <v>7.2277616837422454E-2</v>
      </c>
      <c r="AG60" s="250"/>
      <c r="AH60" s="331">
        <f>'Provincial spending Projection '!AD70/100*'Type of service'!G62*'Private spending by service'!$D$11/100</f>
        <v>0.5343704314051918</v>
      </c>
      <c r="AI60" s="331">
        <f>'Provincial spending Projection '!AD70/100*'Type of service'!K62*'Private spending by service'!$D$12/100</f>
        <v>0.5479620271604978</v>
      </c>
      <c r="AJ60" s="331">
        <f>'Provincial spending Projection '!AD70/100*'Type of service'!O62*'Private spending by service'!$D$13/100</f>
        <v>1.8737428119757846</v>
      </c>
      <c r="AK60" s="331">
        <f>'Provincial spending Projection '!AD70/100*'Type of service'!S62*'Private spending by service'!$D$14/100</f>
        <v>1.4428001647940181</v>
      </c>
      <c r="AL60" s="331">
        <f>'Provincial spending Projection '!AD70/100*'Type of service'!AA62*'Private spending by service'!$D$15/100</f>
        <v>4.1529875918990461E-2</v>
      </c>
      <c r="AM60" s="331">
        <f>'Provincial spending Projection '!AD70/100*'Type of service'!AE62*'Private spending by service'!$D$16/100</f>
        <v>0.78722832394692377</v>
      </c>
      <c r="AN60" s="250"/>
      <c r="AO60" s="331">
        <f>'Provincial spending Projection '!AI70/100*'Type of service'!G62*'Private spending by service'!$D$11/100</f>
        <v>0.96398698736193522</v>
      </c>
      <c r="AP60" s="331">
        <f>'Provincial spending Projection '!AI70/100*'Type of service'!K62*'Private spending by service'!$D$12/100</f>
        <v>0.98850578682309764</v>
      </c>
      <c r="AQ60" s="331">
        <f>'Provincial spending Projection '!AI70/100*'Type of service'!O62*'Private spending by service'!$D$13/100</f>
        <v>3.3801714732939634</v>
      </c>
      <c r="AR60" s="331">
        <f>'Provincial spending Projection '!AI70/100*'Type of service'!S62*'Private spending by service'!$D$14/100</f>
        <v>2.6027648658772256</v>
      </c>
      <c r="AS60" s="331">
        <f>'Provincial spending Projection '!AI70/100*'Type of service'!AA62*'Private spending by service'!$D$15/100</f>
        <v>7.4918553909106927E-2</v>
      </c>
      <c r="AT60" s="331">
        <f>'Provincial spending Projection '!AI70/100*'Type of service'!AE62*'Private spending by service'!$D$16/100</f>
        <v>1.4201344531208797</v>
      </c>
      <c r="AU60" s="250"/>
      <c r="AV60" s="331">
        <f>'Provincial spending Projection '!AN70/100*'Type of service'!G62*'Private spending by service'!$D$11/100</f>
        <v>0.11402003473462179</v>
      </c>
      <c r="AW60" s="331">
        <f>'Provincial spending Projection '!AN70/100*'Type of service'!K62*'Private spending by service'!$D$12/100</f>
        <v>0.11692010953113283</v>
      </c>
      <c r="AX60" s="331">
        <f>'Provincial spending Projection '!AN70/100*'Type of service'!O62*'Private spending by service'!$D$13/100</f>
        <v>0.39980546817200102</v>
      </c>
      <c r="AY60" s="331">
        <f>'Provincial spending Projection '!AN70/100*'Type of service'!S62*'Private spending by service'!$D$14/100</f>
        <v>0.30785409378347883</v>
      </c>
      <c r="AZ60" s="331">
        <f>'Provincial spending Projection '!AN70/100*'Type of service'!AA62*'Private spending by service'!$D$15/100</f>
        <v>8.8613396560059329E-3</v>
      </c>
      <c r="BA60" s="331">
        <f>'Provincial spending Projection '!AN70/100*'Type of service'!AE62*'Private spending by service'!$D$16/100</f>
        <v>0.16797299319962761</v>
      </c>
      <c r="BB60" s="250"/>
      <c r="BC60" s="331">
        <f>'Provincial spending Projection '!AS70/100*'Type of service'!G62*'Private spending by service'!$D$11/100</f>
        <v>9.0744430952401769E-2</v>
      </c>
      <c r="BD60" s="331">
        <f>'Provincial spending Projection '!AS70/100*'Type of service'!K62*'Private spending by service'!$D$12/100</f>
        <v>9.3052495826625919E-2</v>
      </c>
      <c r="BE60" s="331">
        <f>'Provincial spending Projection '!AS70/100*'Type of service'!O62*'Private spending by service'!$D$13/100</f>
        <v>0.31819074415621523</v>
      </c>
      <c r="BF60" s="331">
        <f>'Provincial spending Projection '!AS70/100*'Type of service'!S62*'Private spending by service'!$D$14/100</f>
        <v>0.24500996357148483</v>
      </c>
      <c r="BG60" s="331">
        <f>'Provincial spending Projection '!AS70/100*'Type of service'!AA62*'Private spending by service'!$D$15/100</f>
        <v>7.0524204490181822E-3</v>
      </c>
      <c r="BH60" s="331">
        <f>'Provincial spending Projection '!AS70/100*'Type of service'!AE62*'Private spending by service'!$D$16/100</f>
        <v>0.13368364356973392</v>
      </c>
      <c r="BI60" s="250"/>
      <c r="BJ60" s="331">
        <f>'Provincial spending Projection '!AX70/100*'Type of service'!G62*'Private spending by service'!$D$11/100</f>
        <v>0.45253703708145987</v>
      </c>
      <c r="BK60" s="331">
        <f>'Provincial spending Projection '!AX70/100*'Type of service'!K62*'Private spending by service'!$D$12/100</f>
        <v>0.46404721824201012</v>
      </c>
      <c r="BL60" s="331">
        <f>'Provincial spending Projection '!AX70/100*'Type of service'!O62*'Private spending by service'!$D$13/100</f>
        <v>1.5867981657488961</v>
      </c>
      <c r="BM60" s="331">
        <f>'Provincial spending Projection '!AX70/100*'Type of service'!S62*'Private spending by service'!$D$14/100</f>
        <v>1.2218500001199417</v>
      </c>
      <c r="BN60" s="331">
        <f>'Provincial spending Projection '!AX70/100*'Type of service'!AA62*'Private spending by service'!$D$15/100</f>
        <v>3.5169997990569989E-2</v>
      </c>
      <c r="BO60" s="331">
        <f>'Provincial spending Projection '!AX70/100*'Type of service'!AE62*'Private spending by service'!$D$16/100</f>
        <v>0.66667231622217971</v>
      </c>
      <c r="BP60" s="250"/>
      <c r="BQ60" s="331">
        <f>'Provincial spending Projection '!BC70/100*'Type of service'!G62*'Private spending by service'!$D$11/100</f>
        <v>0.34218758054939991</v>
      </c>
      <c r="BR60" s="331">
        <f>'Provincial spending Projection '!BC70/100*'Type of service'!K62*'Private spending by service'!$D$12/100</f>
        <v>0.35089104727206949</v>
      </c>
      <c r="BS60" s="331">
        <f>'Provincial spending Projection '!BC70/100*'Type of service'!O62*'Private spending by service'!$D$13/100</f>
        <v>1.1998633938554286</v>
      </c>
      <c r="BT60" s="331">
        <f>'Provincial spending Projection '!BC70/100*'Type of service'!S62*'Private spending by service'!$D$14/100</f>
        <v>0.9239064674833799</v>
      </c>
      <c r="BU60" s="331">
        <f>'Provincial spending Projection '!BC70/100*'Type of service'!AA62*'Private spending by service'!$D$15/100</f>
        <v>2.6593926097045757E-2</v>
      </c>
      <c r="BV60" s="331">
        <f>'Provincial spending Projection '!BC70/100*'Type of service'!AE62*'Private spending by service'!$D$16/100</f>
        <v>0.50410677627313771</v>
      </c>
      <c r="BW60" s="250"/>
      <c r="BX60" s="331">
        <f>'Provincial spending Projection '!BH70/100*'Type of service'!G62*'Private spending by service'!$D$11</f>
        <v>1.8922624091744864</v>
      </c>
      <c r="BY60" s="331">
        <f>'Provincial spending Projection '!BH70/100*'Type of service'!K62*'Private spending by service'!$D$12/100</f>
        <v>1.9403916921904466E-2</v>
      </c>
      <c r="BZ60" s="331">
        <f>'Provincial spending Projection '!BH70/100*'Type of service'!O62*'Private spending by service'!$D$13/100</f>
        <v>6.6351221534452345E-2</v>
      </c>
      <c r="CA60" s="331">
        <f>'Provincial spending Projection '!BH70/100*'Type of service'!S62*'Private spending by service'!$D$14/100</f>
        <v>5.1091085047711149E-2</v>
      </c>
      <c r="CB60" s="331">
        <f>'Provincial spending Projection '!BH70/100*'Type of service'!AA62*'Private spending by service'!$D$15/100</f>
        <v>1.4706169810432151E-3</v>
      </c>
      <c r="CC60" s="331">
        <f>'Provincial spending Projection '!BH70/100*'Type of service'!AE62*'Private spending by service'!$D$16/100</f>
        <v>2.7876590419215447E-2</v>
      </c>
      <c r="CE60" s="333">
        <f t="shared" si="0"/>
        <v>28.03661497888119</v>
      </c>
    </row>
    <row r="63" spans="1:83">
      <c r="A63" s="204"/>
      <c r="F63" s="475" t="s">
        <v>285</v>
      </c>
      <c r="G63" s="476"/>
      <c r="H63" s="476"/>
      <c r="I63" s="476"/>
      <c r="J63" s="476"/>
      <c r="K63" s="476"/>
      <c r="M63" s="475" t="s">
        <v>286</v>
      </c>
      <c r="N63" s="476"/>
      <c r="O63" s="476"/>
      <c r="P63" s="476"/>
      <c r="Q63" s="476"/>
      <c r="R63" s="476"/>
      <c r="T63" s="475" t="s">
        <v>287</v>
      </c>
      <c r="U63" s="476"/>
      <c r="V63" s="476"/>
      <c r="W63" s="476"/>
      <c r="X63" s="476"/>
      <c r="Y63" s="476"/>
      <c r="AA63" s="475" t="s">
        <v>288</v>
      </c>
      <c r="AB63" s="476"/>
      <c r="AC63" s="476"/>
      <c r="AD63" s="476"/>
      <c r="AE63" s="476"/>
      <c r="AF63" s="476"/>
      <c r="AH63" s="475" t="s">
        <v>289</v>
      </c>
      <c r="AI63" s="476"/>
      <c r="AJ63" s="476"/>
      <c r="AK63" s="476"/>
      <c r="AL63" s="476"/>
      <c r="AM63" s="476"/>
      <c r="AO63" s="475" t="s">
        <v>290</v>
      </c>
      <c r="AP63" s="476"/>
      <c r="AQ63" s="476"/>
      <c r="AR63" s="476"/>
      <c r="AS63" s="476"/>
      <c r="AT63" s="476"/>
      <c r="AV63" s="475" t="s">
        <v>291</v>
      </c>
      <c r="AW63" s="476"/>
      <c r="AX63" s="476"/>
      <c r="AY63" s="476"/>
      <c r="AZ63" s="476"/>
      <c r="BA63" s="476"/>
      <c r="BC63" s="475" t="s">
        <v>292</v>
      </c>
      <c r="BD63" s="476"/>
      <c r="BE63" s="476"/>
      <c r="BF63" s="476"/>
      <c r="BG63" s="476"/>
      <c r="BH63" s="476"/>
      <c r="BJ63" s="475" t="s">
        <v>293</v>
      </c>
      <c r="BK63" s="476"/>
      <c r="BL63" s="476"/>
      <c r="BM63" s="476"/>
      <c r="BN63" s="476"/>
      <c r="BO63" s="476"/>
      <c r="BQ63" s="475" t="s">
        <v>294</v>
      </c>
      <c r="BR63" s="476"/>
      <c r="BS63" s="476"/>
      <c r="BT63" s="476"/>
      <c r="BU63" s="476"/>
      <c r="BV63" s="476"/>
      <c r="BX63" s="475" t="s">
        <v>295</v>
      </c>
      <c r="BY63" s="476"/>
      <c r="BZ63" s="476"/>
      <c r="CA63" s="476"/>
      <c r="CB63" s="476"/>
      <c r="CC63" s="476"/>
    </row>
    <row r="64" spans="1:83" ht="43.5">
      <c r="A64" s="204"/>
      <c r="B64" s="278"/>
      <c r="C64" s="335"/>
      <c r="D64" s="336"/>
      <c r="F64" s="337" t="s">
        <v>182</v>
      </c>
      <c r="G64" s="337" t="s">
        <v>183</v>
      </c>
      <c r="H64" s="337" t="s">
        <v>176</v>
      </c>
      <c r="I64" s="337" t="s">
        <v>220</v>
      </c>
      <c r="J64" s="337" t="s">
        <v>158</v>
      </c>
      <c r="K64" s="337" t="s">
        <v>181</v>
      </c>
      <c r="M64" s="337" t="s">
        <v>182</v>
      </c>
      <c r="N64" s="337" t="s">
        <v>183</v>
      </c>
      <c r="O64" s="337" t="s">
        <v>176</v>
      </c>
      <c r="P64" s="337" t="s">
        <v>220</v>
      </c>
      <c r="Q64" s="337" t="s">
        <v>158</v>
      </c>
      <c r="R64" s="337" t="s">
        <v>181</v>
      </c>
      <c r="T64" s="337" t="s">
        <v>182</v>
      </c>
      <c r="U64" s="337" t="s">
        <v>183</v>
      </c>
      <c r="V64" s="337" t="s">
        <v>176</v>
      </c>
      <c r="W64" s="337" t="s">
        <v>220</v>
      </c>
      <c r="X64" s="337" t="s">
        <v>158</v>
      </c>
      <c r="Y64" s="337" t="s">
        <v>181</v>
      </c>
      <c r="AA64" s="337" t="s">
        <v>182</v>
      </c>
      <c r="AB64" s="337" t="s">
        <v>183</v>
      </c>
      <c r="AC64" s="337" t="s">
        <v>176</v>
      </c>
      <c r="AD64" s="337" t="s">
        <v>220</v>
      </c>
      <c r="AE64" s="337" t="s">
        <v>158</v>
      </c>
      <c r="AF64" s="337" t="s">
        <v>181</v>
      </c>
      <c r="AH64" s="337" t="s">
        <v>182</v>
      </c>
      <c r="AI64" s="337" t="s">
        <v>183</v>
      </c>
      <c r="AJ64" s="337" t="s">
        <v>176</v>
      </c>
      <c r="AK64" s="337" t="s">
        <v>220</v>
      </c>
      <c r="AL64" s="337" t="s">
        <v>158</v>
      </c>
      <c r="AM64" s="337" t="s">
        <v>181</v>
      </c>
      <c r="AO64" s="337" t="s">
        <v>182</v>
      </c>
      <c r="AP64" s="337" t="s">
        <v>183</v>
      </c>
      <c r="AQ64" s="337" t="s">
        <v>176</v>
      </c>
      <c r="AR64" s="337" t="s">
        <v>220</v>
      </c>
      <c r="AS64" s="337" t="s">
        <v>158</v>
      </c>
      <c r="AT64" s="337" t="s">
        <v>181</v>
      </c>
      <c r="AV64" s="337" t="s">
        <v>182</v>
      </c>
      <c r="AW64" s="337" t="s">
        <v>183</v>
      </c>
      <c r="AX64" s="337" t="s">
        <v>176</v>
      </c>
      <c r="AY64" s="337" t="s">
        <v>220</v>
      </c>
      <c r="AZ64" s="337" t="s">
        <v>158</v>
      </c>
      <c r="BA64" s="337" t="s">
        <v>181</v>
      </c>
      <c r="BC64" s="337" t="s">
        <v>182</v>
      </c>
      <c r="BD64" s="337" t="s">
        <v>183</v>
      </c>
      <c r="BE64" s="337" t="s">
        <v>176</v>
      </c>
      <c r="BF64" s="337" t="s">
        <v>220</v>
      </c>
      <c r="BG64" s="337" t="s">
        <v>158</v>
      </c>
      <c r="BH64" s="337" t="s">
        <v>181</v>
      </c>
      <c r="BJ64" s="337" t="s">
        <v>182</v>
      </c>
      <c r="BK64" s="337" t="s">
        <v>183</v>
      </c>
      <c r="BL64" s="337" t="s">
        <v>176</v>
      </c>
      <c r="BM64" s="337" t="s">
        <v>220</v>
      </c>
      <c r="BN64" s="337" t="s">
        <v>158</v>
      </c>
      <c r="BO64" s="337" t="s">
        <v>181</v>
      </c>
      <c r="BQ64" s="337" t="s">
        <v>182</v>
      </c>
      <c r="BR64" s="337" t="s">
        <v>183</v>
      </c>
      <c r="BS64" s="337" t="s">
        <v>176</v>
      </c>
      <c r="BT64" s="337" t="s">
        <v>220</v>
      </c>
      <c r="BU64" s="337" t="s">
        <v>158</v>
      </c>
      <c r="BV64" s="337" t="s">
        <v>181</v>
      </c>
      <c r="BX64" s="337" t="s">
        <v>182</v>
      </c>
      <c r="BY64" s="337" t="s">
        <v>183</v>
      </c>
      <c r="BZ64" s="337" t="s">
        <v>176</v>
      </c>
      <c r="CA64" s="337" t="s">
        <v>220</v>
      </c>
      <c r="CB64" s="337" t="s">
        <v>158</v>
      </c>
      <c r="CC64" s="337" t="s">
        <v>181</v>
      </c>
    </row>
    <row r="65" spans="1:81" ht="18.75">
      <c r="A65" s="204"/>
      <c r="B65" s="65">
        <v>2014</v>
      </c>
      <c r="C65" s="302"/>
      <c r="D65" s="338"/>
      <c r="F65" s="339"/>
      <c r="G65" s="339"/>
      <c r="H65" s="339"/>
      <c r="I65" s="339"/>
      <c r="J65" s="339"/>
      <c r="K65" s="339"/>
      <c r="M65" s="339"/>
      <c r="N65" s="339"/>
      <c r="O65" s="339"/>
      <c r="P65" s="339"/>
      <c r="Q65" s="339"/>
      <c r="R65" s="339"/>
      <c r="T65" s="339"/>
      <c r="U65" s="339"/>
      <c r="V65" s="339"/>
      <c r="W65" s="339"/>
      <c r="X65" s="339"/>
      <c r="Y65" s="339"/>
      <c r="AA65" s="339"/>
      <c r="AB65" s="339"/>
      <c r="AC65" s="339"/>
      <c r="AD65" s="339"/>
      <c r="AE65" s="339"/>
      <c r="AF65" s="339"/>
      <c r="AH65" s="339"/>
      <c r="AI65" s="339"/>
      <c r="AJ65" s="339"/>
      <c r="AK65" s="339"/>
      <c r="AL65" s="339"/>
      <c r="AM65" s="339"/>
      <c r="AO65" s="339"/>
      <c r="AP65" s="339"/>
      <c r="AQ65" s="339"/>
      <c r="AR65" s="339"/>
      <c r="AS65" s="339"/>
      <c r="AT65" s="339"/>
      <c r="AV65" s="339"/>
      <c r="AW65" s="339"/>
      <c r="AX65" s="339"/>
      <c r="AY65" s="339"/>
      <c r="AZ65" s="339"/>
      <c r="BA65" s="339"/>
      <c r="BC65" s="339"/>
      <c r="BD65" s="339"/>
      <c r="BE65" s="339"/>
      <c r="BF65" s="339"/>
      <c r="BG65" s="339"/>
      <c r="BH65" s="339"/>
      <c r="BJ65" s="339"/>
      <c r="BK65" s="339"/>
      <c r="BL65" s="339"/>
      <c r="BM65" s="339"/>
      <c r="BN65" s="339"/>
      <c r="BO65" s="339"/>
      <c r="BQ65" s="339"/>
      <c r="BR65" s="339"/>
      <c r="BS65" s="339"/>
      <c r="BT65" s="339"/>
      <c r="BU65" s="339"/>
      <c r="BV65" s="339"/>
      <c r="BX65" s="339"/>
      <c r="BY65" s="339"/>
      <c r="BZ65" s="339"/>
      <c r="CA65" s="339"/>
      <c r="CB65" s="339"/>
      <c r="CC65" s="339"/>
    </row>
    <row r="66" spans="1:81" ht="18.75">
      <c r="A66" s="204"/>
      <c r="B66" s="66">
        <v>2015</v>
      </c>
      <c r="C66" s="302"/>
      <c r="D66" s="313"/>
      <c r="F66" s="340">
        <f>($C25*F25-$C24*F24)/($C24*F24)*100</f>
        <v>5.7871333842183912</v>
      </c>
      <c r="G66" s="340">
        <f t="shared" ref="G66:K66" si="4">($C25*G25-$C24*G24)/($C24*G24)*100</f>
        <v>6.9376895025069416</v>
      </c>
      <c r="H66" s="340">
        <f t="shared" si="4"/>
        <v>6.5466065239721702</v>
      </c>
      <c r="I66" s="340">
        <f t="shared" si="4"/>
        <v>5.4811404587324395</v>
      </c>
      <c r="J66" s="340">
        <f t="shared" si="4"/>
        <v>7.2067219642149123</v>
      </c>
      <c r="K66" s="340">
        <f t="shared" si="4"/>
        <v>2.1680483314325127</v>
      </c>
      <c r="M66" s="340">
        <f>($C25*M25-$C24*M24)/($C24*M24)*100</f>
        <v>3.817538094755673</v>
      </c>
      <c r="N66" s="340">
        <f t="shared" ref="N66:R66" si="5">($C25*N25-$C24*N24)/($C24*N24)*100</f>
        <v>4.9466726106399816</v>
      </c>
      <c r="O66" s="340">
        <f t="shared" si="5"/>
        <v>4.5628710014709108</v>
      </c>
      <c r="P66" s="340">
        <f t="shared" si="5"/>
        <v>3.5172422914562009</v>
      </c>
      <c r="Q66" s="340">
        <f t="shared" si="5"/>
        <v>5.2106960976991665</v>
      </c>
      <c r="R66" s="340">
        <f t="shared" si="5"/>
        <v>0.26583489309006558</v>
      </c>
      <c r="T66" s="340">
        <f>($C25*T25-$C24*T24)/($C24*T24)*100</f>
        <v>5.1394402203253726</v>
      </c>
      <c r="U66" s="340">
        <f t="shared" ref="U66:Y66" si="6">($C25*U25-$C24*U24)/($C24*U24)*100</f>
        <v>6.2829519343593754</v>
      </c>
      <c r="V66" s="340">
        <f t="shared" si="6"/>
        <v>5.8942634036520678</v>
      </c>
      <c r="W66" s="340">
        <f t="shared" si="6"/>
        <v>4.8353207696155582</v>
      </c>
      <c r="X66" s="340">
        <f t="shared" si="6"/>
        <v>6.5503372157275255</v>
      </c>
      <c r="Y66" s="340">
        <f t="shared" si="6"/>
        <v>1.5425134071405477</v>
      </c>
      <c r="AA66" s="340">
        <f>($C25*AA25-$C24*AA24)/($C24*AA24)*100</f>
        <v>4.5775504853334859</v>
      </c>
      <c r="AB66" s="340">
        <f t="shared" ref="AB66:AF66" si="7">($C25*AB25-$C24*AB24)/($C24*AB24)*100</f>
        <v>5.7149510055793931</v>
      </c>
      <c r="AC66" s="340">
        <f t="shared" si="7"/>
        <v>5.3283397171996079</v>
      </c>
      <c r="AD66" s="340">
        <f t="shared" si="7"/>
        <v>4.2750563200276144</v>
      </c>
      <c r="AE66" s="340">
        <f t="shared" si="7"/>
        <v>5.9809073175277723</v>
      </c>
      <c r="AF66" s="340">
        <f t="shared" si="7"/>
        <v>0.9998464894816218</v>
      </c>
      <c r="AH66" s="340">
        <f>($C25*AH25-$C24*AH24)/($C24*AH24)*100</f>
        <v>3.9225244753125823</v>
      </c>
      <c r="AI66" s="340">
        <f t="shared" ref="AI66:AM66" si="8">($C25*AI25-$C24*AI24)/($C24*AI24)*100</f>
        <v>5.0528008382119509</v>
      </c>
      <c r="AJ66" s="340">
        <f t="shared" si="8"/>
        <v>4.6686111063563072</v>
      </c>
      <c r="AK66" s="340">
        <f t="shared" si="8"/>
        <v>3.6219249952927366</v>
      </c>
      <c r="AL66" s="340">
        <f t="shared" si="8"/>
        <v>5.3170913212989213</v>
      </c>
      <c r="AM66" s="340">
        <f t="shared" si="8"/>
        <v>0.36722958315998316</v>
      </c>
      <c r="AO66" s="340">
        <f>($C25*AO25-$C24*AO24)/($C24*AO24)*100</f>
        <v>3.6035166722220699</v>
      </c>
      <c r="AP66" s="340">
        <f t="shared" ref="AP66:AT66" si="9">($C25*AP25-$C24*AP24)/($C24*AP24)*100</f>
        <v>4.7303234602508262</v>
      </c>
      <c r="AQ66" s="340">
        <f t="shared" si="9"/>
        <v>4.3473130638948438</v>
      </c>
      <c r="AR66" s="340">
        <f t="shared" si="9"/>
        <v>3.3038399332558614</v>
      </c>
      <c r="AS66" s="340">
        <f t="shared" si="9"/>
        <v>4.9938026589043787</v>
      </c>
      <c r="AT66" s="340">
        <f t="shared" si="9"/>
        <v>5.9135360341042643E-2</v>
      </c>
      <c r="AV66" s="340">
        <f>($C25*AV25-$C24*AV24)/($C24*AV24)*100</f>
        <v>5.9169974069968108</v>
      </c>
      <c r="AW66" s="340">
        <f t="shared" ref="AW66:BA66" si="10">($C25*AW25-$C24*AW24)/($C24*AW24)*100</f>
        <v>7.0689659451248499</v>
      </c>
      <c r="AX66" s="340">
        <f t="shared" si="10"/>
        <v>6.6774028740947609</v>
      </c>
      <c r="AY66" s="340">
        <f t="shared" si="10"/>
        <v>5.6106288453538777</v>
      </c>
      <c r="AZ66" s="340">
        <f t="shared" si="10"/>
        <v>7.3383286704161028</v>
      </c>
      <c r="BA66" s="340">
        <f t="shared" si="10"/>
        <v>2.2934695743690301</v>
      </c>
      <c r="BC66" s="340">
        <f>($C25*BC25-$C24*BC24)/($C24*BC24)*100</f>
        <v>4.5989031436173189</v>
      </c>
      <c r="BD66" s="340">
        <f t="shared" ref="BD66:BH66" si="11">($C25*BD25-$C24*BD24)/($C24*BD24)*100</f>
        <v>5.7365358984540347</v>
      </c>
      <c r="BE66" s="340">
        <f t="shared" si="11"/>
        <v>5.3498456717294989</v>
      </c>
      <c r="BF66" s="340">
        <f t="shared" si="11"/>
        <v>4.2963472150122426</v>
      </c>
      <c r="BG66" s="340">
        <f t="shared" si="11"/>
        <v>6.0025465133978564</v>
      </c>
      <c r="BH66" s="340">
        <f t="shared" si="11"/>
        <v>1.0204686516837886</v>
      </c>
      <c r="BJ66" s="340">
        <f>($C25*BJ25-$C24*BJ24)/($C24*BJ24)*100</f>
        <v>4.7133192257942618</v>
      </c>
      <c r="BK66" s="340">
        <f t="shared" ref="BK66:BO66" si="12">($C25*BK25-$C24*BK24)/($C24*BK24)*100</f>
        <v>5.8521963864406912</v>
      </c>
      <c r="BL66" s="340">
        <f t="shared" si="12"/>
        <v>5.4650831764971484</v>
      </c>
      <c r="BM66" s="340">
        <f t="shared" si="12"/>
        <v>4.4104323447321701</v>
      </c>
      <c r="BN66" s="340">
        <f t="shared" si="12"/>
        <v>6.1184979785502662</v>
      </c>
      <c r="BO66" s="340">
        <f t="shared" si="12"/>
        <v>1.1309704437238961</v>
      </c>
      <c r="BQ66" s="340">
        <f>($C25*BQ25-$C24*BQ24)/($C24*BQ24)*100</f>
        <v>5.3639361473572507</v>
      </c>
      <c r="BR66" s="340">
        <f t="shared" ref="BR66:BV66" si="13">($C25*BR25-$C24*BR24)/($C24*BR24)*100</f>
        <v>6.509889511468292</v>
      </c>
      <c r="BS66" s="340">
        <f t="shared" si="13"/>
        <v>6.1203710448982793</v>
      </c>
      <c r="BT66" s="340">
        <f t="shared" si="13"/>
        <v>5.05916733444929</v>
      </c>
      <c r="BU66" s="340">
        <f t="shared" si="13"/>
        <v>6.777845719469604</v>
      </c>
      <c r="BV66" s="340">
        <f t="shared" si="13"/>
        <v>1.7593291009726466</v>
      </c>
      <c r="BX66" s="340">
        <f>($C25*BX25-$C24*BX24)/($C24*BX24)*100</f>
        <v>8.6583304080593564</v>
      </c>
      <c r="BY66" s="340">
        <f t="shared" ref="BY66:CC66" si="14">($C25*BY25-$C24*BY24)/($C24*BY24)*100</f>
        <v>9.8401140792356117</v>
      </c>
      <c r="BZ66" s="340">
        <f t="shared" si="14"/>
        <v>9.438416612453338</v>
      </c>
      <c r="CA66" s="340">
        <f t="shared" si="14"/>
        <v>8.3440324463288071</v>
      </c>
      <c r="CB66" s="340">
        <f t="shared" si="14"/>
        <v>10.116448423305483</v>
      </c>
      <c r="CC66" s="340">
        <f t="shared" si="14"/>
        <v>4.9410187950089073</v>
      </c>
    </row>
    <row r="67" spans="1:81" ht="18.75">
      <c r="A67" s="204"/>
      <c r="B67" s="66">
        <v>2016</v>
      </c>
      <c r="C67" s="302"/>
      <c r="D67" s="313"/>
      <c r="F67" s="340">
        <f t="shared" ref="F67:K82" si="15">($C26*F26-$C25*F25)/($C25*F25)*100</f>
        <v>0.62503547793211256</v>
      </c>
      <c r="G67" s="340">
        <f t="shared" si="15"/>
        <v>0.41724331349054961</v>
      </c>
      <c r="H67" s="340">
        <f t="shared" si="15"/>
        <v>1.0621360123346828</v>
      </c>
      <c r="I67" s="340">
        <f t="shared" si="15"/>
        <v>0.62301765205891679</v>
      </c>
      <c r="J67" s="340">
        <f t="shared" si="15"/>
        <v>1.1127043214193866</v>
      </c>
      <c r="K67" s="340">
        <f t="shared" si="15"/>
        <v>0.69150165848029088</v>
      </c>
      <c r="M67" s="340">
        <f t="shared" ref="M67:R82" si="16">($C26*M26-$C25*M25)/($C25*M25)*100</f>
        <v>4.8366547217083777</v>
      </c>
      <c r="N67" s="340">
        <f t="shared" si="16"/>
        <v>4.620165502162048</v>
      </c>
      <c r="O67" s="340">
        <f t="shared" si="16"/>
        <v>5.2920499182038183</v>
      </c>
      <c r="P67" s="340">
        <f t="shared" si="16"/>
        <v>4.8345524405677551</v>
      </c>
      <c r="Q67" s="340">
        <f t="shared" si="16"/>
        <v>5.3447347429513989</v>
      </c>
      <c r="R67" s="340">
        <f t="shared" si="16"/>
        <v>4.9059028167545131</v>
      </c>
      <c r="T67" s="340">
        <f t="shared" ref="T67:Y82" si="17">($C26*T26-$C25*T25)/($C25*T25)*100</f>
        <v>2.0584766899965095</v>
      </c>
      <c r="U67" s="340">
        <f t="shared" si="17"/>
        <v>1.8477244485657303</v>
      </c>
      <c r="V67" s="340">
        <f t="shared" si="17"/>
        <v>2.5018038847610362</v>
      </c>
      <c r="W67" s="340">
        <f t="shared" si="17"/>
        <v>2.0564301194401438</v>
      </c>
      <c r="X67" s="340">
        <f t="shared" si="17"/>
        <v>2.5530925582950132</v>
      </c>
      <c r="Y67" s="340">
        <f t="shared" si="17"/>
        <v>2.1258897061105326</v>
      </c>
      <c r="AA67" s="340">
        <f t="shared" ref="AA67:AF82" si="18">($C26*AA26-$C25*AA25)/($C25*AA25)*100</f>
        <v>2.6268831181958476</v>
      </c>
      <c r="AB67" s="340">
        <f t="shared" si="18"/>
        <v>2.4149571092087574</v>
      </c>
      <c r="AC67" s="340">
        <f t="shared" si="18"/>
        <v>3.0726793879011867</v>
      </c>
      <c r="AD67" s="340">
        <f t="shared" si="18"/>
        <v>2.6248251494303045</v>
      </c>
      <c r="AE67" s="340">
        <f t="shared" si="18"/>
        <v>3.1242537095526073</v>
      </c>
      <c r="AF67" s="340">
        <f t="shared" si="18"/>
        <v>2.6946715856486154</v>
      </c>
      <c r="AH67" s="340">
        <f t="shared" ref="AH67:AM82" si="19">($C26*AH26-$C25*AH25)/($C25*AH25)*100</f>
        <v>3.3766096057686337</v>
      </c>
      <c r="AI67" s="340">
        <f t="shared" si="19"/>
        <v>3.1631354006606598</v>
      </c>
      <c r="AJ67" s="340">
        <f t="shared" si="19"/>
        <v>3.8256625784089766</v>
      </c>
      <c r="AK67" s="340">
        <f t="shared" si="19"/>
        <v>3.3745366027972032</v>
      </c>
      <c r="AL67" s="340">
        <f t="shared" si="19"/>
        <v>3.8776136691275722</v>
      </c>
      <c r="AM67" s="340">
        <f t="shared" si="19"/>
        <v>3.4448932924861375</v>
      </c>
      <c r="AO67" s="340">
        <f t="shared" ref="AO67:AT82" si="20">($C26*AO26-$C25*AO25)/($C25*AO25)*100</f>
        <v>3.404689920372443</v>
      </c>
      <c r="AP67" s="340">
        <f t="shared" si="20"/>
        <v>3.1911577290056439</v>
      </c>
      <c r="AQ67" s="340">
        <f t="shared" si="20"/>
        <v>3.8538648698196489</v>
      </c>
      <c r="AR67" s="340">
        <f t="shared" si="20"/>
        <v>3.4026163543086652</v>
      </c>
      <c r="AS67" s="340">
        <f t="shared" si="20"/>
        <v>3.9058300720763857</v>
      </c>
      <c r="AT67" s="340">
        <f t="shared" si="20"/>
        <v>3.472992155071069</v>
      </c>
      <c r="AV67" s="340">
        <f t="shared" ref="AV67:BA82" si="21">($C26*AV26-$C25*AV25)/($C25*AV25)*100</f>
        <v>4.3225599984054925</v>
      </c>
      <c r="AW67" s="340">
        <f t="shared" si="21"/>
        <v>4.1071323919535372</v>
      </c>
      <c r="AX67" s="340">
        <f t="shared" si="21"/>
        <v>4.7757220421152846</v>
      </c>
      <c r="AY67" s="340">
        <f t="shared" si="21"/>
        <v>4.3204680263656963</v>
      </c>
      <c r="AZ67" s="340">
        <f t="shared" si="21"/>
        <v>4.8281485126596166</v>
      </c>
      <c r="BA67" s="340">
        <f t="shared" si="21"/>
        <v>4.3914685167992094</v>
      </c>
      <c r="BC67" s="340">
        <f t="shared" ref="BC67:BH82" si="22">($C26*BC26-$C25*BC25)/($C25*BC25)*100</f>
        <v>3.4752140745929347</v>
      </c>
      <c r="BD67" s="340">
        <f t="shared" si="22"/>
        <v>3.2615362498200713</v>
      </c>
      <c r="BE67" s="340">
        <f t="shared" si="22"/>
        <v>3.9246953707197121</v>
      </c>
      <c r="BF67" s="340">
        <f t="shared" si="22"/>
        <v>3.4731390943138694</v>
      </c>
      <c r="BG67" s="340">
        <f t="shared" si="22"/>
        <v>3.9766960143277164</v>
      </c>
      <c r="BH67" s="340">
        <f t="shared" si="22"/>
        <v>3.5435628928395393</v>
      </c>
      <c r="BJ67" s="340">
        <f t="shared" ref="BJ67:BO82" si="23">($C26*BJ26-$C25*BJ25)/($C25*BJ25)*100</f>
        <v>7.6674505903695529</v>
      </c>
      <c r="BK67" s="340">
        <f t="shared" si="23"/>
        <v>7.4451157361076934</v>
      </c>
      <c r="BL67" s="340">
        <f t="shared" si="23"/>
        <v>8.135142352834885</v>
      </c>
      <c r="BM67" s="340">
        <f t="shared" si="23"/>
        <v>7.6652915435034501</v>
      </c>
      <c r="BN67" s="340">
        <f t="shared" si="23"/>
        <v>8.189249771470422</v>
      </c>
      <c r="BO67" s="340">
        <f t="shared" si="23"/>
        <v>7.7385685201780978</v>
      </c>
      <c r="BQ67" s="340">
        <f t="shared" ref="BQ67:BV82" si="24">($C26*BQ26-$C25*BQ25)/($C25*BQ25)*100</f>
        <v>4.2351730420577232</v>
      </c>
      <c r="BR67" s="340">
        <f t="shared" si="24"/>
        <v>4.0199258909439379</v>
      </c>
      <c r="BS67" s="340">
        <f t="shared" si="24"/>
        <v>4.6879554895254998</v>
      </c>
      <c r="BT67" s="340">
        <f t="shared" si="24"/>
        <v>4.2330828223816752</v>
      </c>
      <c r="BU67" s="340">
        <f t="shared" si="24"/>
        <v>4.7403380444518559</v>
      </c>
      <c r="BV67" s="340">
        <f t="shared" si="24"/>
        <v>4.3040238384621849</v>
      </c>
      <c r="BX67" s="340">
        <f t="shared" ref="BX67:CC82" si="25">($C26*BX26-$C25*BX25)/($C25*BX25)*100</f>
        <v>5.4161836047612937</v>
      </c>
      <c r="BY67" s="340">
        <f t="shared" si="25"/>
        <v>5.1984976496273232</v>
      </c>
      <c r="BZ67" s="340">
        <f t="shared" si="25"/>
        <v>5.8740961905255293</v>
      </c>
      <c r="CA67" s="340">
        <f t="shared" si="25"/>
        <v>5.4140697023738271</v>
      </c>
      <c r="CB67" s="340">
        <f t="shared" si="25"/>
        <v>5.9270722528915112</v>
      </c>
      <c r="CC67" s="340">
        <f t="shared" si="25"/>
        <v>5.485814497897282</v>
      </c>
    </row>
    <row r="68" spans="1:81" ht="18.75">
      <c r="A68" s="204"/>
      <c r="B68" s="66">
        <v>2017</v>
      </c>
      <c r="C68" s="302"/>
      <c r="D68" s="313"/>
      <c r="F68" s="340">
        <f t="shared" si="15"/>
        <v>3.3874019717226798</v>
      </c>
      <c r="G68" s="340">
        <f t="shared" si="15"/>
        <v>3.1727667208313499</v>
      </c>
      <c r="H68" s="340">
        <f t="shared" si="15"/>
        <v>3.8360161990890354</v>
      </c>
      <c r="I68" s="340">
        <f t="shared" si="15"/>
        <v>3.3853219564339341</v>
      </c>
      <c r="J68" s="340">
        <f t="shared" si="15"/>
        <v>3.8876662147508032</v>
      </c>
      <c r="K68" s="340">
        <f t="shared" si="15"/>
        <v>3.4558700413306767</v>
      </c>
      <c r="M68" s="340">
        <f t="shared" si="16"/>
        <v>4.5791190579554</v>
      </c>
      <c r="N68" s="340">
        <f t="shared" si="16"/>
        <v>4.3620097677621761</v>
      </c>
      <c r="O68" s="340">
        <f t="shared" si="16"/>
        <v>5.0329043335315164</v>
      </c>
      <c r="P68" s="340">
        <f t="shared" si="16"/>
        <v>4.577015066923841</v>
      </c>
      <c r="Q68" s="340">
        <f t="shared" si="16"/>
        <v>5.0851497041881313</v>
      </c>
      <c r="R68" s="340">
        <f t="shared" si="16"/>
        <v>4.6483763394678679</v>
      </c>
      <c r="T68" s="340">
        <f t="shared" si="17"/>
        <v>3.7052088554416516</v>
      </c>
      <c r="U68" s="340">
        <f t="shared" si="17"/>
        <v>3.4899138282243363</v>
      </c>
      <c r="V68" s="340">
        <f t="shared" si="17"/>
        <v>4.1552020969515855</v>
      </c>
      <c r="W68" s="340">
        <f t="shared" si="17"/>
        <v>3.7031224463063666</v>
      </c>
      <c r="X68" s="340">
        <f t="shared" si="17"/>
        <v>4.2070108817690519</v>
      </c>
      <c r="Y68" s="340">
        <f t="shared" si="17"/>
        <v>3.773887391928775</v>
      </c>
      <c r="AA68" s="340">
        <f t="shared" si="18"/>
        <v>3.7032099107193619</v>
      </c>
      <c r="AB68" s="340">
        <f t="shared" si="18"/>
        <v>3.4879190333693506</v>
      </c>
      <c r="AC68" s="340">
        <f t="shared" si="18"/>
        <v>4.1531944784931856</v>
      </c>
      <c r="AD68" s="340">
        <f t="shared" si="18"/>
        <v>3.7011235418001611</v>
      </c>
      <c r="AE68" s="340">
        <f t="shared" si="18"/>
        <v>4.2050022646829062</v>
      </c>
      <c r="AF68" s="340">
        <f t="shared" si="18"/>
        <v>3.7718871234099201</v>
      </c>
      <c r="AH68" s="340">
        <f t="shared" si="19"/>
        <v>3.7438106893983858</v>
      </c>
      <c r="AI68" s="340">
        <f t="shared" si="19"/>
        <v>3.5284355236519986</v>
      </c>
      <c r="AJ68" s="340">
        <f t="shared" si="19"/>
        <v>4.193971430348169</v>
      </c>
      <c r="AK68" s="340">
        <f t="shared" si="19"/>
        <v>3.7417235036462002</v>
      </c>
      <c r="AL68" s="340">
        <f t="shared" si="19"/>
        <v>4.2457994997717741</v>
      </c>
      <c r="AM68" s="340">
        <f t="shared" si="19"/>
        <v>3.8125147898614307</v>
      </c>
      <c r="AO68" s="340">
        <f t="shared" si="20"/>
        <v>3.6026889149743058</v>
      </c>
      <c r="AP68" s="340">
        <f t="shared" si="20"/>
        <v>3.3876067221326065</v>
      </c>
      <c r="AQ68" s="340">
        <f t="shared" si="20"/>
        <v>4.0522373063090473</v>
      </c>
      <c r="AR68" s="340">
        <f t="shared" si="20"/>
        <v>3.6006045684021761</v>
      </c>
      <c r="AS68" s="340">
        <f t="shared" si="20"/>
        <v>4.1039948744750605</v>
      </c>
      <c r="AT68" s="340">
        <f t="shared" si="20"/>
        <v>3.6712995578662344</v>
      </c>
      <c r="AV68" s="340">
        <f t="shared" si="21"/>
        <v>4.3223496393564025</v>
      </c>
      <c r="AW68" s="340">
        <f t="shared" si="21"/>
        <v>4.1057734099377896</v>
      </c>
      <c r="AX68" s="340">
        <f t="shared" si="21"/>
        <v>4.7750207519673964</v>
      </c>
      <c r="AY68" s="340">
        <f t="shared" si="21"/>
        <v>4.3202508141797171</v>
      </c>
      <c r="AZ68" s="340">
        <f t="shared" si="21"/>
        <v>4.8271378464100572</v>
      </c>
      <c r="BA68" s="340">
        <f t="shared" si="21"/>
        <v>4.3914368759109044</v>
      </c>
      <c r="BC68" s="340">
        <f t="shared" si="22"/>
        <v>4.3706598426211469</v>
      </c>
      <c r="BD68" s="340">
        <f t="shared" si="22"/>
        <v>4.1539833198166782</v>
      </c>
      <c r="BE68" s="340">
        <f t="shared" si="22"/>
        <v>4.823540580816096</v>
      </c>
      <c r="BF68" s="340">
        <f t="shared" si="22"/>
        <v>4.3685600455082358</v>
      </c>
      <c r="BG68" s="340">
        <f t="shared" si="22"/>
        <v>4.8756818099474071</v>
      </c>
      <c r="BH68" s="340">
        <f t="shared" si="22"/>
        <v>4.4397790724968615</v>
      </c>
      <c r="BJ68" s="340">
        <f t="shared" si="23"/>
        <v>5.7343314331300164</v>
      </c>
      <c r="BK68" s="340">
        <f t="shared" si="23"/>
        <v>5.5148238884758953</v>
      </c>
      <c r="BL68" s="340">
        <f t="shared" si="23"/>
        <v>6.1931293572228059</v>
      </c>
      <c r="BM68" s="340">
        <f t="shared" si="23"/>
        <v>5.7322042007812302</v>
      </c>
      <c r="BN68" s="340">
        <f t="shared" si="23"/>
        <v>6.2459518459433676</v>
      </c>
      <c r="BO68" s="340">
        <f t="shared" si="23"/>
        <v>5.8043537513859365</v>
      </c>
      <c r="BQ68" s="340">
        <f t="shared" si="24"/>
        <v>3.8364235330328622</v>
      </c>
      <c r="BR68" s="340">
        <f t="shared" si="24"/>
        <v>3.6208561003317916</v>
      </c>
      <c r="BS68" s="340">
        <f t="shared" si="24"/>
        <v>4.2869861357036729</v>
      </c>
      <c r="BT68" s="340">
        <f t="shared" si="24"/>
        <v>3.8343344840349665</v>
      </c>
      <c r="BU68" s="340">
        <f t="shared" si="24"/>
        <v>4.3388604724164406</v>
      </c>
      <c r="BV68" s="340">
        <f t="shared" si="24"/>
        <v>3.905188966138974</v>
      </c>
      <c r="BX68" s="340">
        <f t="shared" si="25"/>
        <v>5.3230806026558701</v>
      </c>
      <c r="BY68" s="340">
        <f t="shared" si="25"/>
        <v>5.1044268266765798</v>
      </c>
      <c r="BZ68" s="340">
        <f t="shared" si="25"/>
        <v>5.7800940445965701</v>
      </c>
      <c r="CA68" s="340">
        <f t="shared" si="25"/>
        <v>5.3209616441199534</v>
      </c>
      <c r="CB68" s="340">
        <f t="shared" si="25"/>
        <v>5.8327110816718886</v>
      </c>
      <c r="CC68" s="340">
        <f t="shared" si="25"/>
        <v>5.392830570993425</v>
      </c>
    </row>
    <row r="69" spans="1:81" ht="18.75">
      <c r="A69" s="204"/>
      <c r="B69" s="66">
        <v>2018</v>
      </c>
      <c r="C69" s="302"/>
      <c r="D69" s="313"/>
      <c r="F69" s="340">
        <f t="shared" si="15"/>
        <v>3.0656163036442452</v>
      </c>
      <c r="G69" s="340">
        <f t="shared" si="15"/>
        <v>2.8505043050711341</v>
      </c>
      <c r="H69" s="340">
        <f t="shared" si="15"/>
        <v>3.5123551176845615</v>
      </c>
      <c r="I69" s="340">
        <f t="shared" si="15"/>
        <v>3.0635359541366909</v>
      </c>
      <c r="J69" s="340">
        <f t="shared" si="15"/>
        <v>3.5635415350695752</v>
      </c>
      <c r="K69" s="340">
        <f t="shared" si="15"/>
        <v>3.1340486778745817</v>
      </c>
      <c r="M69" s="340">
        <f t="shared" si="16"/>
        <v>4.3718789195632821</v>
      </c>
      <c r="N69" s="340">
        <f t="shared" si="16"/>
        <v>4.1540405727467267</v>
      </c>
      <c r="O69" s="340">
        <f t="shared" si="16"/>
        <v>4.8242797403211641</v>
      </c>
      <c r="P69" s="340">
        <f t="shared" si="16"/>
        <v>4.369772203524505</v>
      </c>
      <c r="Q69" s="340">
        <f t="shared" si="16"/>
        <v>4.8761148988273497</v>
      </c>
      <c r="R69" s="340">
        <f t="shared" si="16"/>
        <v>4.4411786116769774</v>
      </c>
      <c r="T69" s="340">
        <f t="shared" si="17"/>
        <v>3.4358336127550833</v>
      </c>
      <c r="U69" s="340">
        <f t="shared" si="17"/>
        <v>3.2199489201631302</v>
      </c>
      <c r="V69" s="340">
        <f t="shared" si="17"/>
        <v>3.8841771369552225</v>
      </c>
      <c r="W69" s="340">
        <f t="shared" si="17"/>
        <v>3.4337457905187883</v>
      </c>
      <c r="X69" s="340">
        <f t="shared" si="17"/>
        <v>3.9355474187403097</v>
      </c>
      <c r="Y69" s="340">
        <f t="shared" si="17"/>
        <v>3.5045117998020974</v>
      </c>
      <c r="AA69" s="340">
        <f t="shared" si="18"/>
        <v>3.4333475947497569</v>
      </c>
      <c r="AB69" s="340">
        <f t="shared" si="18"/>
        <v>3.217468090816463</v>
      </c>
      <c r="AC69" s="340">
        <f t="shared" si="18"/>
        <v>3.8816803432831546</v>
      </c>
      <c r="AD69" s="340">
        <f t="shared" si="18"/>
        <v>3.4312598226930384</v>
      </c>
      <c r="AE69" s="340">
        <f t="shared" si="18"/>
        <v>3.9330493904144266</v>
      </c>
      <c r="AF69" s="340">
        <f t="shared" si="18"/>
        <v>3.5020241311578832</v>
      </c>
      <c r="AH69" s="340">
        <f t="shared" si="19"/>
        <v>3.5425293457537457</v>
      </c>
      <c r="AI69" s="340">
        <f t="shared" si="19"/>
        <v>3.3264219646145725</v>
      </c>
      <c r="AJ69" s="340">
        <f t="shared" si="19"/>
        <v>3.9913353435404355</v>
      </c>
      <c r="AK69" s="340">
        <f t="shared" si="19"/>
        <v>3.5404393698950773</v>
      </c>
      <c r="AL69" s="340">
        <f t="shared" si="19"/>
        <v>4.0427586146008894</v>
      </c>
      <c r="AM69" s="340">
        <f t="shared" si="19"/>
        <v>3.6112783754599329</v>
      </c>
      <c r="AO69" s="340">
        <f t="shared" si="20"/>
        <v>3.4468936051602368</v>
      </c>
      <c r="AP69" s="340">
        <f t="shared" si="20"/>
        <v>3.2309858288556503</v>
      </c>
      <c r="AQ69" s="340">
        <f t="shared" si="20"/>
        <v>3.8952850689940264</v>
      </c>
      <c r="AR69" s="340">
        <f t="shared" si="20"/>
        <v>3.4448055596812051</v>
      </c>
      <c r="AS69" s="340">
        <f t="shared" si="20"/>
        <v>3.9466608436040662</v>
      </c>
      <c r="AT69" s="340">
        <f t="shared" si="20"/>
        <v>3.5155791356993351</v>
      </c>
      <c r="AV69" s="340">
        <f t="shared" si="21"/>
        <v>4.1115106781700801</v>
      </c>
      <c r="AW69" s="340">
        <f t="shared" si="21"/>
        <v>3.8942157553855257</v>
      </c>
      <c r="AX69" s="340">
        <f t="shared" si="21"/>
        <v>4.5627829305115855</v>
      </c>
      <c r="AY69" s="340">
        <f t="shared" si="21"/>
        <v>4.109409217588599</v>
      </c>
      <c r="AZ69" s="340">
        <f t="shared" si="21"/>
        <v>4.6144887799625076</v>
      </c>
      <c r="BA69" s="340">
        <f t="shared" si="21"/>
        <v>4.1806374938427693</v>
      </c>
      <c r="BC69" s="340">
        <f t="shared" si="22"/>
        <v>4.1091780665722411</v>
      </c>
      <c r="BD69" s="340">
        <f t="shared" si="22"/>
        <v>3.891888012266246</v>
      </c>
      <c r="BE69" s="340">
        <f t="shared" si="22"/>
        <v>4.5604402081884112</v>
      </c>
      <c r="BF69" s="340">
        <f t="shared" si="22"/>
        <v>4.1070766530738618</v>
      </c>
      <c r="BG69" s="340">
        <f t="shared" si="22"/>
        <v>4.6121448991731224</v>
      </c>
      <c r="BH69" s="340">
        <f t="shared" si="22"/>
        <v>4.1783033334631376</v>
      </c>
      <c r="BJ69" s="340">
        <f t="shared" si="23"/>
        <v>5.4220482946507875</v>
      </c>
      <c r="BK69" s="340">
        <f t="shared" si="23"/>
        <v>5.2020181011135165</v>
      </c>
      <c r="BL69" s="340">
        <f t="shared" si="23"/>
        <v>5.87900108373712</v>
      </c>
      <c r="BM69" s="340">
        <f t="shared" si="23"/>
        <v>5.4199203812484686</v>
      </c>
      <c r="BN69" s="340">
        <f t="shared" si="23"/>
        <v>5.9313577974417369</v>
      </c>
      <c r="BO69" s="340">
        <f t="shared" si="23"/>
        <v>5.4920452666746655</v>
      </c>
      <c r="BQ69" s="340">
        <f t="shared" si="24"/>
        <v>3.67295837089521</v>
      </c>
      <c r="BR69" s="340">
        <f t="shared" si="24"/>
        <v>3.4565787665910652</v>
      </c>
      <c r="BS69" s="340">
        <f t="shared" si="24"/>
        <v>4.1223297144305722</v>
      </c>
      <c r="BT69" s="340">
        <f t="shared" si="24"/>
        <v>3.670865762364627</v>
      </c>
      <c r="BU69" s="340">
        <f t="shared" si="24"/>
        <v>4.1738177616478165</v>
      </c>
      <c r="BV69" s="340">
        <f t="shared" si="24"/>
        <v>3.7417940014308559</v>
      </c>
      <c r="BX69" s="340">
        <f t="shared" si="25"/>
        <v>4.858929043932867</v>
      </c>
      <c r="BY69" s="340">
        <f t="shared" si="25"/>
        <v>4.6400741570769348</v>
      </c>
      <c r="BZ69" s="340">
        <f t="shared" si="25"/>
        <v>5.3134409877086775</v>
      </c>
      <c r="CA69" s="340">
        <f t="shared" si="25"/>
        <v>4.8568124969289386</v>
      </c>
      <c r="CB69" s="340">
        <f t="shared" si="25"/>
        <v>5.3655180343619735</v>
      </c>
      <c r="CC69" s="340">
        <f t="shared" si="25"/>
        <v>4.9285521222307409</v>
      </c>
    </row>
    <row r="70" spans="1:81" ht="18.75">
      <c r="A70" s="204"/>
      <c r="B70" s="66">
        <v>2019</v>
      </c>
      <c r="C70" s="302"/>
      <c r="D70" s="313"/>
      <c r="F70" s="340">
        <f t="shared" si="15"/>
        <v>2.9839894783248258</v>
      </c>
      <c r="G70" s="340">
        <f t="shared" si="15"/>
        <v>2.7678942947355583</v>
      </c>
      <c r="H70" s="340">
        <f t="shared" si="15"/>
        <v>3.4299006721430345</v>
      </c>
      <c r="I70" s="340">
        <f t="shared" si="15"/>
        <v>2.9819039401512288</v>
      </c>
      <c r="J70" s="340">
        <f t="shared" si="15"/>
        <v>3.4807466182164162</v>
      </c>
      <c r="K70" s="340">
        <f t="shared" si="15"/>
        <v>3.0525456280315963</v>
      </c>
      <c r="M70" s="340">
        <f t="shared" si="16"/>
        <v>4.2324045716639125</v>
      </c>
      <c r="N70" s="340">
        <f t="shared" si="16"/>
        <v>4.0136897916678764</v>
      </c>
      <c r="O70" s="340">
        <f t="shared" si="16"/>
        <v>4.6837212879082211</v>
      </c>
      <c r="P70" s="340">
        <f t="shared" si="16"/>
        <v>4.2302937517222885</v>
      </c>
      <c r="Q70" s="340">
        <f t="shared" si="16"/>
        <v>4.7351836098554783</v>
      </c>
      <c r="R70" s="340">
        <f t="shared" si="16"/>
        <v>4.3017917877575211</v>
      </c>
      <c r="T70" s="340">
        <f t="shared" si="17"/>
        <v>3.3565604896886487</v>
      </c>
      <c r="U70" s="340">
        <f t="shared" si="17"/>
        <v>3.1396835263148932</v>
      </c>
      <c r="V70" s="340">
        <f t="shared" si="17"/>
        <v>3.8040848816874986</v>
      </c>
      <c r="W70" s="340">
        <f t="shared" si="17"/>
        <v>3.3544674065455036</v>
      </c>
      <c r="X70" s="340">
        <f t="shared" si="17"/>
        <v>3.8551147760196955</v>
      </c>
      <c r="Y70" s="340">
        <f t="shared" si="17"/>
        <v>3.4253646588609841</v>
      </c>
      <c r="AA70" s="340">
        <f t="shared" si="18"/>
        <v>3.3644677905753246</v>
      </c>
      <c r="AB70" s="340">
        <f t="shared" si="18"/>
        <v>3.1475742350143263</v>
      </c>
      <c r="AC70" s="340">
        <f t="shared" si="18"/>
        <v>3.8120264204590777</v>
      </c>
      <c r="AD70" s="340">
        <f t="shared" si="18"/>
        <v>3.3623745473006865</v>
      </c>
      <c r="AE70" s="340">
        <f t="shared" si="18"/>
        <v>3.8630602188368899</v>
      </c>
      <c r="AF70" s="340">
        <f t="shared" si="18"/>
        <v>3.4332772236154439</v>
      </c>
      <c r="AH70" s="340">
        <f t="shared" si="19"/>
        <v>3.5401080490651209</v>
      </c>
      <c r="AI70" s="340">
        <f t="shared" si="19"/>
        <v>3.3228459409349447</v>
      </c>
      <c r="AJ70" s="340">
        <f t="shared" si="19"/>
        <v>3.9884271850988267</v>
      </c>
      <c r="AK70" s="340">
        <f t="shared" si="19"/>
        <v>3.5380112488835582</v>
      </c>
      <c r="AL70" s="340">
        <f t="shared" si="19"/>
        <v>4.0395477017632118</v>
      </c>
      <c r="AM70" s="340">
        <f t="shared" si="19"/>
        <v>3.609034405327141</v>
      </c>
      <c r="AO70" s="340">
        <f t="shared" si="20"/>
        <v>3.492794708727597</v>
      </c>
      <c r="AP70" s="340">
        <f t="shared" si="20"/>
        <v>3.2756318799613036</v>
      </c>
      <c r="AQ70" s="340">
        <f t="shared" si="20"/>
        <v>3.9409089823532915</v>
      </c>
      <c r="AR70" s="340">
        <f t="shared" si="20"/>
        <v>3.4906988666928256</v>
      </c>
      <c r="AS70" s="340">
        <f t="shared" si="20"/>
        <v>3.992006139157906</v>
      </c>
      <c r="AT70" s="340">
        <f t="shared" si="20"/>
        <v>3.5616895686331751</v>
      </c>
      <c r="AV70" s="340">
        <f t="shared" si="21"/>
        <v>4.0950026078253803</v>
      </c>
      <c r="AW70" s="340">
        <f t="shared" si="21"/>
        <v>3.8765761435447259</v>
      </c>
      <c r="AX70" s="340">
        <f t="shared" si="21"/>
        <v>4.5457243862153618</v>
      </c>
      <c r="AY70" s="340">
        <f t="shared" si="21"/>
        <v>4.0928945704234598</v>
      </c>
      <c r="AZ70" s="340">
        <f t="shared" si="21"/>
        <v>4.5971188691433564</v>
      </c>
      <c r="BA70" s="340">
        <f t="shared" si="21"/>
        <v>4.1642983558213569</v>
      </c>
      <c r="BC70" s="340">
        <f t="shared" si="22"/>
        <v>4.0412060448852127</v>
      </c>
      <c r="BD70" s="340">
        <f t="shared" si="22"/>
        <v>3.8228924639586088</v>
      </c>
      <c r="BE70" s="340">
        <f t="shared" si="22"/>
        <v>4.4916948891101276</v>
      </c>
      <c r="BF70" s="340">
        <f t="shared" si="22"/>
        <v>4.039099096922393</v>
      </c>
      <c r="BG70" s="340">
        <f t="shared" si="22"/>
        <v>4.5430628112382454</v>
      </c>
      <c r="BH70" s="340">
        <f t="shared" si="22"/>
        <v>4.1104659806618216</v>
      </c>
      <c r="BJ70" s="340">
        <f t="shared" si="23"/>
        <v>5.3155168617694502</v>
      </c>
      <c r="BK70" s="340">
        <f t="shared" si="23"/>
        <v>5.0945293464641148</v>
      </c>
      <c r="BL70" s="340">
        <f t="shared" si="23"/>
        <v>5.7715233545194442</v>
      </c>
      <c r="BM70" s="340">
        <f t="shared" si="23"/>
        <v>5.3133841076219177</v>
      </c>
      <c r="BN70" s="340">
        <f t="shared" si="23"/>
        <v>5.8235204379317969</v>
      </c>
      <c r="BO70" s="340">
        <f t="shared" si="23"/>
        <v>5.3856251026425506</v>
      </c>
      <c r="BQ70" s="340">
        <f t="shared" si="24"/>
        <v>3.7091125466521997</v>
      </c>
      <c r="BR70" s="340">
        <f t="shared" si="24"/>
        <v>3.4914958100198632</v>
      </c>
      <c r="BS70" s="340">
        <f t="shared" si="24"/>
        <v>4.1581634566020158</v>
      </c>
      <c r="BT70" s="340">
        <f t="shared" si="24"/>
        <v>3.7070123239451052</v>
      </c>
      <c r="BU70" s="340">
        <f t="shared" si="24"/>
        <v>4.2093674153005756</v>
      </c>
      <c r="BV70" s="340">
        <f t="shared" si="24"/>
        <v>3.7781514087289301</v>
      </c>
      <c r="BX70" s="340">
        <f t="shared" si="25"/>
        <v>4.6011640430989358</v>
      </c>
      <c r="BY70" s="340">
        <f t="shared" si="25"/>
        <v>4.3816754812161793</v>
      </c>
      <c r="BZ70" s="340">
        <f t="shared" si="25"/>
        <v>5.0540774539068796</v>
      </c>
      <c r="CA70" s="340">
        <f t="shared" si="25"/>
        <v>4.5990457553755748</v>
      </c>
      <c r="CB70" s="340">
        <f t="shared" si="25"/>
        <v>5.1057218422538808</v>
      </c>
      <c r="CC70" s="340">
        <f t="shared" si="25"/>
        <v>4.6707967413267877</v>
      </c>
    </row>
    <row r="71" spans="1:81" ht="18.75">
      <c r="A71" s="204"/>
      <c r="B71" s="67">
        <v>2020</v>
      </c>
      <c r="C71" s="302"/>
      <c r="D71" s="313"/>
      <c r="F71" s="340">
        <f t="shared" si="15"/>
        <v>3.0959862569732981</v>
      </c>
      <c r="G71" s="340">
        <f t="shared" si="15"/>
        <v>2.8784914617149777</v>
      </c>
      <c r="H71" s="340">
        <f t="shared" si="15"/>
        <v>3.5419129874525233</v>
      </c>
      <c r="I71" s="340">
        <f t="shared" si="15"/>
        <v>3.0938915732117529</v>
      </c>
      <c r="J71" s="340">
        <f t="shared" si="15"/>
        <v>3.5925166117303591</v>
      </c>
      <c r="K71" s="340">
        <f t="shared" si="15"/>
        <v>3.1647958411624488</v>
      </c>
      <c r="M71" s="340">
        <f t="shared" si="16"/>
        <v>4.4434364625338665</v>
      </c>
      <c r="N71" s="340">
        <f t="shared" si="16"/>
        <v>4.223099040542758</v>
      </c>
      <c r="O71" s="340">
        <f t="shared" si="16"/>
        <v>4.895191393377309</v>
      </c>
      <c r="P71" s="340">
        <f t="shared" si="16"/>
        <v>4.4413144015468209</v>
      </c>
      <c r="Q71" s="340">
        <f t="shared" si="16"/>
        <v>4.946456399988322</v>
      </c>
      <c r="R71" s="340">
        <f t="shared" si="16"/>
        <v>4.5131453784208162</v>
      </c>
      <c r="T71" s="340">
        <f t="shared" si="17"/>
        <v>3.5029175358707607</v>
      </c>
      <c r="U71" s="340">
        <f t="shared" si="17"/>
        <v>3.2845642645611259</v>
      </c>
      <c r="V71" s="340">
        <f t="shared" si="17"/>
        <v>3.9506043885556932</v>
      </c>
      <c r="W71" s="340">
        <f t="shared" si="17"/>
        <v>3.5008145841603637</v>
      </c>
      <c r="X71" s="340">
        <f t="shared" si="17"/>
        <v>4.0014077509444652</v>
      </c>
      <c r="Y71" s="340">
        <f t="shared" si="17"/>
        <v>3.5719987191115625</v>
      </c>
      <c r="AA71" s="340">
        <f t="shared" si="18"/>
        <v>3.5103574752244606</v>
      </c>
      <c r="AB71" s="340">
        <f t="shared" si="18"/>
        <v>3.2919885083659866</v>
      </c>
      <c r="AC71" s="340">
        <f t="shared" si="18"/>
        <v>3.9580765082876024</v>
      </c>
      <c r="AD71" s="340">
        <f t="shared" si="18"/>
        <v>3.5082543723508524</v>
      </c>
      <c r="AE71" s="340">
        <f t="shared" si="18"/>
        <v>4.008883522495565</v>
      </c>
      <c r="AF71" s="340">
        <f t="shared" si="18"/>
        <v>3.5794436241205645</v>
      </c>
      <c r="AH71" s="340">
        <f t="shared" si="19"/>
        <v>3.7508145204662293</v>
      </c>
      <c r="AI71" s="340">
        <f t="shared" si="19"/>
        <v>3.5319382772556946</v>
      </c>
      <c r="AJ71" s="340">
        <f t="shared" si="19"/>
        <v>4.1995736155909702</v>
      </c>
      <c r="AK71" s="340">
        <f t="shared" si="19"/>
        <v>3.7487065320342108</v>
      </c>
      <c r="AL71" s="340">
        <f t="shared" si="19"/>
        <v>4.2504986557125592</v>
      </c>
      <c r="AM71" s="340">
        <f t="shared" si="19"/>
        <v>3.8200611581446822</v>
      </c>
      <c r="AO71" s="340">
        <f t="shared" si="20"/>
        <v>3.753444201664434</v>
      </c>
      <c r="AP71" s="340">
        <f t="shared" si="20"/>
        <v>3.5345624107890687</v>
      </c>
      <c r="AQ71" s="340">
        <f t="shared" si="20"/>
        <v>4.2022146710936248</v>
      </c>
      <c r="AR71" s="340">
        <f t="shared" si="20"/>
        <v>3.7513361598030244</v>
      </c>
      <c r="AS71" s="340">
        <f t="shared" si="20"/>
        <v>4.2531410019677054</v>
      </c>
      <c r="AT71" s="340">
        <f t="shared" si="20"/>
        <v>3.822692594476869</v>
      </c>
      <c r="AV71" s="340">
        <f t="shared" si="21"/>
        <v>4.2948516022288503</v>
      </c>
      <c r="AW71" s="340">
        <f t="shared" si="21"/>
        <v>4.0748276399071539</v>
      </c>
      <c r="AX71" s="340">
        <f t="shared" si="21"/>
        <v>4.7459638508170299</v>
      </c>
      <c r="AY71" s="340">
        <f t="shared" si="21"/>
        <v>4.2927325601594806</v>
      </c>
      <c r="AZ71" s="340">
        <f t="shared" si="21"/>
        <v>4.7971559260491299</v>
      </c>
      <c r="BA71" s="340">
        <f t="shared" si="21"/>
        <v>4.3644613477909031</v>
      </c>
      <c r="BC71" s="340">
        <f t="shared" si="22"/>
        <v>4.1896736030888766</v>
      </c>
      <c r="BD71" s="340">
        <f t="shared" si="22"/>
        <v>3.9698715278475594</v>
      </c>
      <c r="BE71" s="340">
        <f t="shared" si="22"/>
        <v>4.640330919501956</v>
      </c>
      <c r="BF71" s="340">
        <f t="shared" si="22"/>
        <v>4.1875566980052001</v>
      </c>
      <c r="BG71" s="340">
        <f t="shared" si="22"/>
        <v>4.6914713691747139</v>
      </c>
      <c r="BH71" s="340">
        <f t="shared" si="22"/>
        <v>4.2592131494642631</v>
      </c>
      <c r="BJ71" s="340">
        <f t="shared" si="23"/>
        <v>5.4263264748181239</v>
      </c>
      <c r="BK71" s="340">
        <f t="shared" si="23"/>
        <v>5.2039155146637386</v>
      </c>
      <c r="BL71" s="340">
        <f t="shared" si="23"/>
        <v>5.8823327538033512</v>
      </c>
      <c r="BM71" s="340">
        <f t="shared" si="23"/>
        <v>5.4241844436671407</v>
      </c>
      <c r="BN71" s="340">
        <f t="shared" si="23"/>
        <v>5.9340802020563332</v>
      </c>
      <c r="BO71" s="340">
        <f t="shared" si="23"/>
        <v>5.4966914031795602</v>
      </c>
      <c r="BQ71" s="340">
        <f t="shared" si="24"/>
        <v>3.9635126101985239</v>
      </c>
      <c r="BR71" s="340">
        <f t="shared" si="24"/>
        <v>3.7441876518715445</v>
      </c>
      <c r="BS71" s="340">
        <f t="shared" si="24"/>
        <v>4.4131917000502678</v>
      </c>
      <c r="BT71" s="340">
        <f t="shared" si="24"/>
        <v>3.9614003002089713</v>
      </c>
      <c r="BU71" s="340">
        <f t="shared" si="24"/>
        <v>4.4642211408824117</v>
      </c>
      <c r="BV71" s="340">
        <f t="shared" si="24"/>
        <v>4.0329012094376662</v>
      </c>
      <c r="BX71" s="340">
        <f t="shared" si="25"/>
        <v>4.6467391703271961</v>
      </c>
      <c r="BY71" s="340">
        <f t="shared" si="25"/>
        <v>4.4259728540366012</v>
      </c>
      <c r="BZ71" s="340">
        <f t="shared" si="25"/>
        <v>5.0993734575362506</v>
      </c>
      <c r="CA71" s="340">
        <f t="shared" si="25"/>
        <v>4.644612978676137</v>
      </c>
      <c r="CB71" s="340">
        <f t="shared" si="25"/>
        <v>5.1507382532294281</v>
      </c>
      <c r="CC71" s="340">
        <f t="shared" si="25"/>
        <v>4.7165837769941792</v>
      </c>
    </row>
    <row r="72" spans="1:81" ht="18.75">
      <c r="A72" s="204"/>
      <c r="B72" s="8">
        <f t="shared" ref="B72:B101" si="26">B71+1</f>
        <v>2021</v>
      </c>
      <c r="C72" s="302"/>
      <c r="D72" s="313"/>
      <c r="F72" s="340">
        <f t="shared" si="15"/>
        <v>3.2045168670377091</v>
      </c>
      <c r="G72" s="340">
        <f t="shared" si="15"/>
        <v>2.9856173560087096</v>
      </c>
      <c r="H72" s="340">
        <f t="shared" si="15"/>
        <v>3.6504480392051759</v>
      </c>
      <c r="I72" s="340">
        <f t="shared" si="15"/>
        <v>3.2024130593262341</v>
      </c>
      <c r="J72" s="340">
        <f t="shared" si="15"/>
        <v>3.7008096163575108</v>
      </c>
      <c r="K72" s="340">
        <f t="shared" si="15"/>
        <v>3.2735786713733708</v>
      </c>
      <c r="M72" s="340">
        <f t="shared" si="16"/>
        <v>4.518875499565925</v>
      </c>
      <c r="N72" s="340">
        <f t="shared" si="16"/>
        <v>4.2971881990998497</v>
      </c>
      <c r="O72" s="340">
        <f t="shared" si="16"/>
        <v>4.9704858174088367</v>
      </c>
      <c r="P72" s="340">
        <f t="shared" si="16"/>
        <v>4.5167448988621572</v>
      </c>
      <c r="Q72" s="340">
        <f t="shared" si="16"/>
        <v>5.0214887732109652</v>
      </c>
      <c r="R72" s="340">
        <f t="shared" si="16"/>
        <v>4.5888168388431341</v>
      </c>
      <c r="T72" s="340">
        <f t="shared" si="17"/>
        <v>3.6462192965654077</v>
      </c>
      <c r="U72" s="340">
        <f t="shared" si="17"/>
        <v>3.4263829229960776</v>
      </c>
      <c r="V72" s="340">
        <f t="shared" si="17"/>
        <v>4.0940589983992828</v>
      </c>
      <c r="W72" s="340">
        <f t="shared" si="17"/>
        <v>3.6441064848199525</v>
      </c>
      <c r="X72" s="340">
        <f t="shared" si="17"/>
        <v>4.1446361168056338</v>
      </c>
      <c r="Y72" s="340">
        <f t="shared" si="17"/>
        <v>3.7155766767895018</v>
      </c>
      <c r="AA72" s="340">
        <f t="shared" si="18"/>
        <v>3.6532065280645316</v>
      </c>
      <c r="AB72" s="340">
        <f t="shared" si="18"/>
        <v>3.4333553343923433</v>
      </c>
      <c r="AC72" s="340">
        <f t="shared" si="18"/>
        <v>4.1010764206733059</v>
      </c>
      <c r="AD72" s="340">
        <f t="shared" si="18"/>
        <v>3.651093573885468</v>
      </c>
      <c r="AE72" s="340">
        <f t="shared" si="18"/>
        <v>4.1516569486977861</v>
      </c>
      <c r="AF72" s="340">
        <f t="shared" si="18"/>
        <v>3.722568583964001</v>
      </c>
      <c r="AH72" s="340">
        <f t="shared" si="19"/>
        <v>3.9613980421835864</v>
      </c>
      <c r="AI72" s="340">
        <f t="shared" si="19"/>
        <v>3.74089316615528</v>
      </c>
      <c r="AJ72" s="340">
        <f t="shared" si="19"/>
        <v>4.4105995839033767</v>
      </c>
      <c r="AK72" s="340">
        <f t="shared" si="19"/>
        <v>3.9592788055693413</v>
      </c>
      <c r="AL72" s="340">
        <f t="shared" si="19"/>
        <v>4.4613305027362351</v>
      </c>
      <c r="AM72" s="340">
        <f t="shared" si="19"/>
        <v>4.0309663319058613</v>
      </c>
      <c r="AO72" s="340">
        <f t="shared" si="20"/>
        <v>4.0152229214757034</v>
      </c>
      <c r="AP72" s="340">
        <f t="shared" si="20"/>
        <v>3.7946038814542615</v>
      </c>
      <c r="AQ72" s="340">
        <f t="shared" si="20"/>
        <v>4.4646570323915311</v>
      </c>
      <c r="AR72" s="340">
        <f t="shared" si="20"/>
        <v>4.0131025876498843</v>
      </c>
      <c r="AS72" s="340">
        <f t="shared" si="20"/>
        <v>4.5154142166039746</v>
      </c>
      <c r="AT72" s="340">
        <f t="shared" si="20"/>
        <v>4.0848272294207719</v>
      </c>
      <c r="AV72" s="340">
        <f t="shared" si="21"/>
        <v>4.4918212190390143</v>
      </c>
      <c r="AW72" s="340">
        <f t="shared" si="21"/>
        <v>4.2701913014178139</v>
      </c>
      <c r="AX72" s="340">
        <f t="shared" si="21"/>
        <v>4.9433146394108372</v>
      </c>
      <c r="AY72" s="340">
        <f t="shared" si="21"/>
        <v>4.4896911698324518</v>
      </c>
      <c r="AZ72" s="340">
        <f t="shared" si="21"/>
        <v>4.9943043933078588</v>
      </c>
      <c r="BA72" s="340">
        <f t="shared" si="21"/>
        <v>4.5617444542885579</v>
      </c>
      <c r="BC72" s="340">
        <f t="shared" si="22"/>
        <v>4.3440473508986406</v>
      </c>
      <c r="BD72" s="340">
        <f t="shared" si="22"/>
        <v>4.1227308655617856</v>
      </c>
      <c r="BE72" s="340">
        <f t="shared" si="22"/>
        <v>4.7949022626447029</v>
      </c>
      <c r="BF72" s="340">
        <f t="shared" si="22"/>
        <v>4.3419203140389104</v>
      </c>
      <c r="BG72" s="340">
        <f t="shared" si="22"/>
        <v>4.8458199060829408</v>
      </c>
      <c r="BH72" s="340">
        <f t="shared" si="22"/>
        <v>4.4138716996820024</v>
      </c>
      <c r="BJ72" s="340">
        <f t="shared" si="23"/>
        <v>5.5391069521770762</v>
      </c>
      <c r="BK72" s="340">
        <f t="shared" si="23"/>
        <v>5.3152557138050813</v>
      </c>
      <c r="BL72" s="340">
        <f t="shared" si="23"/>
        <v>5.995125536454025</v>
      </c>
      <c r="BM72" s="340">
        <f t="shared" si="23"/>
        <v>5.5369555542168998</v>
      </c>
      <c r="BN72" s="340">
        <f t="shared" si="23"/>
        <v>6.0466263431891303</v>
      </c>
      <c r="BO72" s="340">
        <f t="shared" si="23"/>
        <v>5.6097310040631205</v>
      </c>
      <c r="BQ72" s="340">
        <f t="shared" si="24"/>
        <v>4.2238422456319187</v>
      </c>
      <c r="BR72" s="340">
        <f t="shared" si="24"/>
        <v>4.0027807185039395</v>
      </c>
      <c r="BS72" s="340">
        <f t="shared" si="24"/>
        <v>4.6741777692240891</v>
      </c>
      <c r="BT72" s="340">
        <f t="shared" si="24"/>
        <v>4.2217176591342431</v>
      </c>
      <c r="BU72" s="340">
        <f t="shared" si="24"/>
        <v>4.7250367551648473</v>
      </c>
      <c r="BV72" s="340">
        <f t="shared" si="24"/>
        <v>4.2935861562551088</v>
      </c>
      <c r="BX72" s="340">
        <f t="shared" si="25"/>
        <v>4.6888035740364344</v>
      </c>
      <c r="BY72" s="340">
        <f t="shared" si="25"/>
        <v>4.4667558516281618</v>
      </c>
      <c r="BZ72" s="340">
        <f t="shared" si="25"/>
        <v>5.1411481254936646</v>
      </c>
      <c r="CA72" s="340">
        <f t="shared" si="25"/>
        <v>4.6866695093757995</v>
      </c>
      <c r="CB72" s="340">
        <f t="shared" si="25"/>
        <v>5.1922340025291858</v>
      </c>
      <c r="CC72" s="340">
        <f t="shared" si="25"/>
        <v>4.7588586248040343</v>
      </c>
    </row>
    <row r="73" spans="1:81" ht="18.75">
      <c r="A73" s="204"/>
      <c r="B73" s="8">
        <f t="shared" si="26"/>
        <v>2022</v>
      </c>
      <c r="C73" s="302"/>
      <c r="D73" s="313"/>
      <c r="F73" s="340">
        <f t="shared" si="15"/>
        <v>3.2963248278698156</v>
      </c>
      <c r="G73" s="340">
        <f t="shared" si="15"/>
        <v>3.0760437356553507</v>
      </c>
      <c r="H73" s="340">
        <f t="shared" si="15"/>
        <v>3.7421921613507525</v>
      </c>
      <c r="I73" s="340">
        <f t="shared" si="15"/>
        <v>3.2942121893349108</v>
      </c>
      <c r="J73" s="340">
        <f t="shared" si="15"/>
        <v>3.7923055422134677</v>
      </c>
      <c r="K73" s="340">
        <f t="shared" si="15"/>
        <v>3.3656287319919627</v>
      </c>
      <c r="M73" s="340">
        <f t="shared" si="16"/>
        <v>4.665283448017834</v>
      </c>
      <c r="N73" s="340">
        <f t="shared" si="16"/>
        <v>4.4420830292877111</v>
      </c>
      <c r="O73" s="340">
        <f t="shared" si="16"/>
        <v>5.1170597422544111</v>
      </c>
      <c r="P73" s="340">
        <f t="shared" si="16"/>
        <v>4.6631428112483286</v>
      </c>
      <c r="Q73" s="340">
        <f t="shared" si="16"/>
        <v>5.1678372623769704</v>
      </c>
      <c r="R73" s="340">
        <f t="shared" si="16"/>
        <v>4.7355058182820837</v>
      </c>
      <c r="T73" s="340">
        <f t="shared" si="17"/>
        <v>3.7828449773124917</v>
      </c>
      <c r="U73" s="340">
        <f t="shared" si="17"/>
        <v>3.5615263729689173</v>
      </c>
      <c r="V73" s="340">
        <f t="shared" si="17"/>
        <v>4.230812322019144</v>
      </c>
      <c r="W73" s="340">
        <f t="shared" si="17"/>
        <v>3.7807223883633667</v>
      </c>
      <c r="X73" s="340">
        <f t="shared" si="17"/>
        <v>4.2811617342178288</v>
      </c>
      <c r="Y73" s="340">
        <f t="shared" si="17"/>
        <v>3.8524752991057696</v>
      </c>
      <c r="AA73" s="340">
        <f t="shared" si="18"/>
        <v>3.7867536878823644</v>
      </c>
      <c r="AB73" s="340">
        <f t="shared" si="18"/>
        <v>3.56542674814991</v>
      </c>
      <c r="AC73" s="340">
        <f t="shared" si="18"/>
        <v>4.2347379041123947</v>
      </c>
      <c r="AD73" s="340">
        <f t="shared" si="18"/>
        <v>3.7846310189914614</v>
      </c>
      <c r="AE73" s="340">
        <f t="shared" si="18"/>
        <v>4.2850892125905826</v>
      </c>
      <c r="AF73" s="340">
        <f t="shared" si="18"/>
        <v>3.8563866321203899</v>
      </c>
      <c r="AH73" s="340">
        <f t="shared" si="19"/>
        <v>4.1708193520591328</v>
      </c>
      <c r="AI73" s="340">
        <f t="shared" si="19"/>
        <v>3.9486733860532328</v>
      </c>
      <c r="AJ73" s="340">
        <f t="shared" si="19"/>
        <v>4.6204613458901989</v>
      </c>
      <c r="AK73" s="340">
        <f t="shared" si="19"/>
        <v>4.168688828175096</v>
      </c>
      <c r="AL73" s="340">
        <f t="shared" si="19"/>
        <v>4.6709989807351242</v>
      </c>
      <c r="AM73" s="340">
        <f t="shared" si="19"/>
        <v>4.240709974873913</v>
      </c>
      <c r="AO73" s="340">
        <f t="shared" si="20"/>
        <v>4.2797535878028672</v>
      </c>
      <c r="AP73" s="340">
        <f t="shared" si="20"/>
        <v>4.0573753177680345</v>
      </c>
      <c r="AQ73" s="340">
        <f t="shared" si="20"/>
        <v>4.7298657843957299</v>
      </c>
      <c r="AR73" s="340">
        <f t="shared" si="20"/>
        <v>4.2776208359725425</v>
      </c>
      <c r="AS73" s="340">
        <f t="shared" si="20"/>
        <v>4.7804562678086251</v>
      </c>
      <c r="AT73" s="340">
        <f t="shared" si="20"/>
        <v>4.3497172971271878</v>
      </c>
      <c r="AV73" s="340">
        <f t="shared" si="21"/>
        <v>4.6932459756759073</v>
      </c>
      <c r="AW73" s="340">
        <f t="shared" si="21"/>
        <v>4.4699859264009101</v>
      </c>
      <c r="AX73" s="340">
        <f t="shared" si="21"/>
        <v>5.1451429671170317</v>
      </c>
      <c r="AY73" s="340">
        <f t="shared" si="21"/>
        <v>4.6911047670107875</v>
      </c>
      <c r="AZ73" s="340">
        <f t="shared" si="21"/>
        <v>5.1959340530348763</v>
      </c>
      <c r="BA73" s="340">
        <f t="shared" si="21"/>
        <v>4.7634871066495998</v>
      </c>
      <c r="BC73" s="340">
        <f t="shared" si="22"/>
        <v>4.4854660950908354</v>
      </c>
      <c r="BD73" s="340">
        <f t="shared" si="22"/>
        <v>4.2626491397895023</v>
      </c>
      <c r="BE73" s="340">
        <f t="shared" si="22"/>
        <v>4.9364662273120112</v>
      </c>
      <c r="BF73" s="340">
        <f t="shared" si="22"/>
        <v>4.4833291359843139</v>
      </c>
      <c r="BG73" s="340">
        <f t="shared" si="22"/>
        <v>4.9871565104926114</v>
      </c>
      <c r="BH73" s="340">
        <f t="shared" si="22"/>
        <v>4.5555678217154263</v>
      </c>
      <c r="BJ73" s="340">
        <f t="shared" si="23"/>
        <v>5.6545400025802079</v>
      </c>
      <c r="BK73" s="340">
        <f t="shared" si="23"/>
        <v>5.4292299781629296</v>
      </c>
      <c r="BL73" s="340">
        <f t="shared" si="23"/>
        <v>6.1105863149693711</v>
      </c>
      <c r="BM73" s="340">
        <f t="shared" si="23"/>
        <v>5.6523791333240103</v>
      </c>
      <c r="BN73" s="340">
        <f t="shared" si="23"/>
        <v>6.1618437649498157</v>
      </c>
      <c r="BO73" s="340">
        <f t="shared" si="23"/>
        <v>5.7254260880494741</v>
      </c>
      <c r="BQ73" s="340">
        <f t="shared" si="24"/>
        <v>4.4890670645442965</v>
      </c>
      <c r="BR73" s="340">
        <f t="shared" si="24"/>
        <v>4.2662424301170256</v>
      </c>
      <c r="BS73" s="340">
        <f t="shared" si="24"/>
        <v>4.940082739957786</v>
      </c>
      <c r="BT73" s="340">
        <f t="shared" si="24"/>
        <v>4.4869300317899148</v>
      </c>
      <c r="BU73" s="340">
        <f t="shared" si="24"/>
        <v>4.9907747701197822</v>
      </c>
      <c r="BV73" s="340">
        <f t="shared" si="24"/>
        <v>4.559171207142942</v>
      </c>
      <c r="BX73" s="340">
        <f t="shared" si="25"/>
        <v>4.6513178092563852</v>
      </c>
      <c r="BY73" s="340">
        <f t="shared" si="25"/>
        <v>4.4281471724779546</v>
      </c>
      <c r="BZ73" s="340">
        <f t="shared" si="25"/>
        <v>5.1030338223345773</v>
      </c>
      <c r="CA73" s="340">
        <f t="shared" si="25"/>
        <v>4.6491774581150924</v>
      </c>
      <c r="CB73" s="340">
        <f t="shared" si="25"/>
        <v>5.1538045671399093</v>
      </c>
      <c r="CC73" s="340">
        <f t="shared" si="25"/>
        <v>4.7215308096490816</v>
      </c>
    </row>
    <row r="74" spans="1:81" ht="18.75">
      <c r="A74" s="204"/>
      <c r="B74" s="8">
        <f t="shared" si="26"/>
        <v>2023</v>
      </c>
      <c r="C74" s="302"/>
      <c r="D74" s="313"/>
      <c r="F74" s="340">
        <f t="shared" si="15"/>
        <v>3.4278806680386196</v>
      </c>
      <c r="G74" s="340">
        <f t="shared" si="15"/>
        <v>3.2061204801009122</v>
      </c>
      <c r="H74" s="340">
        <f t="shared" si="15"/>
        <v>3.8738595916960654</v>
      </c>
      <c r="I74" s="340">
        <f t="shared" si="15"/>
        <v>3.4257583360968562</v>
      </c>
      <c r="J74" s="340">
        <f t="shared" si="15"/>
        <v>3.9237459836092849</v>
      </c>
      <c r="K74" s="340">
        <f t="shared" si="15"/>
        <v>3.4974544562588368</v>
      </c>
      <c r="M74" s="340">
        <f t="shared" si="16"/>
        <v>4.8111289314015888</v>
      </c>
      <c r="N74" s="340">
        <f t="shared" si="16"/>
        <v>4.5864029145899972</v>
      </c>
      <c r="O74" s="340">
        <f t="shared" si="16"/>
        <v>5.2630723935147987</v>
      </c>
      <c r="P74" s="340">
        <f t="shared" si="16"/>
        <v>4.8089782153147231</v>
      </c>
      <c r="Q74" s="340">
        <f t="shared" si="16"/>
        <v>5.313625967860192</v>
      </c>
      <c r="R74" s="340">
        <f t="shared" si="16"/>
        <v>4.8816332020130657</v>
      </c>
      <c r="T74" s="340">
        <f t="shared" si="17"/>
        <v>3.9187864788736655</v>
      </c>
      <c r="U74" s="340">
        <f t="shared" si="17"/>
        <v>3.6959737375609132</v>
      </c>
      <c r="V74" s="340">
        <f t="shared" si="17"/>
        <v>4.3668821784306227</v>
      </c>
      <c r="W74" s="340">
        <f t="shared" si="17"/>
        <v>3.9166540735834663</v>
      </c>
      <c r="X74" s="340">
        <f t="shared" si="17"/>
        <v>4.417005349049056</v>
      </c>
      <c r="Y74" s="340">
        <f t="shared" si="17"/>
        <v>3.9886904892418902</v>
      </c>
      <c r="AA74" s="340">
        <f t="shared" si="18"/>
        <v>3.9196266442774097</v>
      </c>
      <c r="AB74" s="340">
        <f t="shared" si="18"/>
        <v>3.6968121015622017</v>
      </c>
      <c r="AC74" s="340">
        <f t="shared" si="18"/>
        <v>4.3677259666104984</v>
      </c>
      <c r="AD74" s="340">
        <f t="shared" si="18"/>
        <v>3.9174942217470603</v>
      </c>
      <c r="AE74" s="340">
        <f t="shared" si="18"/>
        <v>4.4178495424661266</v>
      </c>
      <c r="AF74" s="340">
        <f t="shared" si="18"/>
        <v>3.9895312198074531</v>
      </c>
      <c r="AH74" s="340">
        <f t="shared" si="19"/>
        <v>4.381356477249172</v>
      </c>
      <c r="AI74" s="340">
        <f t="shared" si="19"/>
        <v>4.1575519375053718</v>
      </c>
      <c r="AJ74" s="340">
        <f t="shared" si="19"/>
        <v>4.8314467692569796</v>
      </c>
      <c r="AK74" s="340">
        <f t="shared" si="19"/>
        <v>4.3792145800591387</v>
      </c>
      <c r="AL74" s="340">
        <f t="shared" si="19"/>
        <v>4.8817930513621812</v>
      </c>
      <c r="AM74" s="340">
        <f t="shared" si="19"/>
        <v>4.4515716488526005</v>
      </c>
      <c r="AO74" s="340">
        <f t="shared" si="20"/>
        <v>4.5415042847439473</v>
      </c>
      <c r="AP74" s="340">
        <f t="shared" si="20"/>
        <v>4.3173563713598728</v>
      </c>
      <c r="AQ74" s="340">
        <f t="shared" si="20"/>
        <v>4.9922851308494565</v>
      </c>
      <c r="AR74" s="340">
        <f t="shared" si="20"/>
        <v>4.539359101333531</v>
      </c>
      <c r="AS74" s="340">
        <f t="shared" si="20"/>
        <v>5.0427086570810795</v>
      </c>
      <c r="AT74" s="340">
        <f t="shared" si="20"/>
        <v>4.6118271844528875</v>
      </c>
      <c r="AV74" s="340">
        <f t="shared" si="21"/>
        <v>4.8796037243136077</v>
      </c>
      <c r="AW74" s="340">
        <f t="shared" si="21"/>
        <v>4.6547308903880351</v>
      </c>
      <c r="AX74" s="340">
        <f t="shared" si="21"/>
        <v>5.3318424483450206</v>
      </c>
      <c r="AY74" s="340">
        <f t="shared" si="21"/>
        <v>4.877451603129427</v>
      </c>
      <c r="AZ74" s="340">
        <f t="shared" si="21"/>
        <v>5.3824290501520089</v>
      </c>
      <c r="BA74" s="340">
        <f t="shared" si="21"/>
        <v>4.9501540564968058</v>
      </c>
      <c r="BC74" s="340">
        <f t="shared" si="22"/>
        <v>4.6266491522285849</v>
      </c>
      <c r="BD74" s="340">
        <f t="shared" si="22"/>
        <v>4.4023186793480713</v>
      </c>
      <c r="BE74" s="340">
        <f t="shared" si="22"/>
        <v>5.0777971412757594</v>
      </c>
      <c r="BF74" s="340">
        <f t="shared" si="22"/>
        <v>4.6245022216522571</v>
      </c>
      <c r="BG74" s="340">
        <f t="shared" si="22"/>
        <v>5.1282617354496063</v>
      </c>
      <c r="BH74" s="340">
        <f t="shared" si="22"/>
        <v>4.6970293271223467</v>
      </c>
      <c r="BJ74" s="340">
        <f t="shared" si="23"/>
        <v>5.7698725028248203</v>
      </c>
      <c r="BK74" s="340">
        <f t="shared" si="23"/>
        <v>5.5430908395742753</v>
      </c>
      <c r="BL74" s="340">
        <f t="shared" si="23"/>
        <v>6.2259500477722129</v>
      </c>
      <c r="BM74" s="340">
        <f t="shared" si="23"/>
        <v>5.7677021133955817</v>
      </c>
      <c r="BN74" s="340">
        <f t="shared" si="23"/>
        <v>6.2769660531105025</v>
      </c>
      <c r="BO74" s="340">
        <f t="shared" si="23"/>
        <v>5.8410217003338447</v>
      </c>
      <c r="BQ74" s="340">
        <f t="shared" si="24"/>
        <v>4.7502859832100937</v>
      </c>
      <c r="BR74" s="340">
        <f t="shared" si="24"/>
        <v>4.5256904200396182</v>
      </c>
      <c r="BS74" s="340">
        <f t="shared" si="24"/>
        <v>5.2019670917647796</v>
      </c>
      <c r="BT74" s="340">
        <f t="shared" si="24"/>
        <v>4.7481365156157178</v>
      </c>
      <c r="BU74" s="340">
        <f t="shared" si="24"/>
        <v>5.2524913197178895</v>
      </c>
      <c r="BV74" s="340">
        <f t="shared" si="24"/>
        <v>4.8207493260333933</v>
      </c>
      <c r="BX74" s="340">
        <f t="shared" si="25"/>
        <v>4.8630023760748831</v>
      </c>
      <c r="BY74" s="340">
        <f t="shared" si="25"/>
        <v>4.6381651371753705</v>
      </c>
      <c r="BZ74" s="340">
        <f t="shared" si="25"/>
        <v>5.3151695154294076</v>
      </c>
      <c r="CA74" s="340">
        <f t="shared" si="25"/>
        <v>4.860850595549028</v>
      </c>
      <c r="CB74" s="340">
        <f t="shared" si="25"/>
        <v>5.3657481099045103</v>
      </c>
      <c r="CC74" s="340">
        <f t="shared" si="25"/>
        <v>4.9335415408757672</v>
      </c>
    </row>
    <row r="75" spans="1:81" ht="18.75">
      <c r="A75" s="204"/>
      <c r="B75" s="8">
        <f t="shared" si="26"/>
        <v>2024</v>
      </c>
      <c r="C75" s="302"/>
      <c r="D75" s="313"/>
      <c r="F75" s="340">
        <f t="shared" si="15"/>
        <v>3.5005515198589605</v>
      </c>
      <c r="G75" s="340">
        <f t="shared" si="15"/>
        <v>3.2774258108060428</v>
      </c>
      <c r="H75" s="340">
        <f t="shared" si="15"/>
        <v>3.94639205573815</v>
      </c>
      <c r="I75" s="340">
        <f t="shared" si="15"/>
        <v>3.4984206541415057</v>
      </c>
      <c r="J75" s="340">
        <f t="shared" si="15"/>
        <v>3.9960250120704663</v>
      </c>
      <c r="K75" s="340">
        <f t="shared" si="15"/>
        <v>3.5703566704492222</v>
      </c>
      <c r="M75" s="340">
        <f t="shared" si="16"/>
        <v>4.9605848468931697</v>
      </c>
      <c r="N75" s="340">
        <f t="shared" si="16"/>
        <v>4.7343116089957142</v>
      </c>
      <c r="O75" s="340">
        <f t="shared" si="16"/>
        <v>5.4127146443402152</v>
      </c>
      <c r="P75" s="340">
        <f t="shared" si="16"/>
        <v>4.9584239220608772</v>
      </c>
      <c r="Q75" s="340">
        <f t="shared" si="16"/>
        <v>5.4630477493123566</v>
      </c>
      <c r="R75" s="340">
        <f t="shared" si="16"/>
        <v>5.0313747057266731</v>
      </c>
      <c r="T75" s="340">
        <f t="shared" si="17"/>
        <v>4.0581703609897515</v>
      </c>
      <c r="U75" s="340">
        <f t="shared" si="17"/>
        <v>3.8338425414409691</v>
      </c>
      <c r="V75" s="340">
        <f t="shared" si="17"/>
        <v>4.5064129041944536</v>
      </c>
      <c r="W75" s="340">
        <f t="shared" si="17"/>
        <v>4.0560280150351717</v>
      </c>
      <c r="X75" s="340">
        <f t="shared" si="17"/>
        <v>4.5563132626921297</v>
      </c>
      <c r="Y75" s="340">
        <f t="shared" si="17"/>
        <v>4.1283515933168404</v>
      </c>
      <c r="AA75" s="340">
        <f t="shared" si="18"/>
        <v>4.0695075856401548</v>
      </c>
      <c r="AB75" s="340">
        <f t="shared" si="18"/>
        <v>3.8451553253879069</v>
      </c>
      <c r="AC75" s="340">
        <f t="shared" si="18"/>
        <v>4.5177989652446566</v>
      </c>
      <c r="AD75" s="340">
        <f t="shared" si="18"/>
        <v>4.0673650062751996</v>
      </c>
      <c r="AE75" s="340">
        <f t="shared" si="18"/>
        <v>4.567704760428108</v>
      </c>
      <c r="AF75" s="340">
        <f t="shared" si="18"/>
        <v>4.13969646427116</v>
      </c>
      <c r="AH75" s="340">
        <f t="shared" si="19"/>
        <v>4.591267249563586</v>
      </c>
      <c r="AI75" s="340">
        <f t="shared" si="19"/>
        <v>4.3657901837594695</v>
      </c>
      <c r="AJ75" s="340">
        <f t="shared" si="19"/>
        <v>5.0418061689613305</v>
      </c>
      <c r="AK75" s="340">
        <f t="shared" si="19"/>
        <v>4.5891139282290148</v>
      </c>
      <c r="AL75" s="340">
        <f t="shared" si="19"/>
        <v>5.0919621702957443</v>
      </c>
      <c r="AM75" s="340">
        <f t="shared" si="19"/>
        <v>4.6618080249852705</v>
      </c>
      <c r="AO75" s="340">
        <f t="shared" si="20"/>
        <v>4.8060893798651074</v>
      </c>
      <c r="AP75" s="340">
        <f t="shared" si="20"/>
        <v>4.5801492021313086</v>
      </c>
      <c r="AQ75" s="340">
        <f t="shared" si="20"/>
        <v>5.2575536703095587</v>
      </c>
      <c r="AR75" s="340">
        <f t="shared" si="20"/>
        <v>4.8039316357800903</v>
      </c>
      <c r="AS75" s="340">
        <f t="shared" si="20"/>
        <v>5.3078126880748355</v>
      </c>
      <c r="AT75" s="340">
        <f t="shared" si="20"/>
        <v>4.8767750404196422</v>
      </c>
      <c r="AV75" s="340">
        <f t="shared" si="21"/>
        <v>5.077319170605735</v>
      </c>
      <c r="AW75" s="340">
        <f t="shared" si="21"/>
        <v>4.8507942777328221</v>
      </c>
      <c r="AX75" s="340">
        <f t="shared" si="21"/>
        <v>5.5299518145852344</v>
      </c>
      <c r="AY75" s="340">
        <f t="shared" si="21"/>
        <v>5.0751558424512799</v>
      </c>
      <c r="AZ75" s="340">
        <f t="shared" si="21"/>
        <v>5.5803408986754022</v>
      </c>
      <c r="BA75" s="340">
        <f t="shared" si="21"/>
        <v>5.148187760005646</v>
      </c>
      <c r="BC75" s="340">
        <f t="shared" si="22"/>
        <v>4.7803014369683652</v>
      </c>
      <c r="BD75" s="340">
        <f t="shared" si="22"/>
        <v>4.5544168526874946</v>
      </c>
      <c r="BE75" s="340">
        <f t="shared" si="22"/>
        <v>5.2316546428812147</v>
      </c>
      <c r="BF75" s="340">
        <f t="shared" si="22"/>
        <v>4.7781442238045546</v>
      </c>
      <c r="BG75" s="340">
        <f t="shared" si="22"/>
        <v>5.2819012942211518</v>
      </c>
      <c r="BH75" s="340">
        <f t="shared" si="22"/>
        <v>4.8509697050432026</v>
      </c>
      <c r="BJ75" s="340">
        <f t="shared" si="23"/>
        <v>5.89135328304467</v>
      </c>
      <c r="BK75" s="340">
        <f t="shared" si="23"/>
        <v>5.6630735015662168</v>
      </c>
      <c r="BL75" s="340">
        <f t="shared" si="23"/>
        <v>6.3474924726375805</v>
      </c>
      <c r="BM75" s="340">
        <f t="shared" si="23"/>
        <v>5.8891731955845454</v>
      </c>
      <c r="BN75" s="340">
        <f t="shared" si="23"/>
        <v>6.398271921020096</v>
      </c>
      <c r="BO75" s="340">
        <f t="shared" si="23"/>
        <v>5.9627708914881419</v>
      </c>
      <c r="BQ75" s="340">
        <f t="shared" si="24"/>
        <v>5.0157719072386735</v>
      </c>
      <c r="BR75" s="340">
        <f t="shared" si="24"/>
        <v>4.7893796974923957</v>
      </c>
      <c r="BS75" s="340">
        <f t="shared" si="24"/>
        <v>5.4681394292987449</v>
      </c>
      <c r="BT75" s="340">
        <f t="shared" si="24"/>
        <v>5.013609846217153</v>
      </c>
      <c r="BU75" s="340">
        <f t="shared" si="24"/>
        <v>5.5184989988347759</v>
      </c>
      <c r="BV75" s="340">
        <f t="shared" si="24"/>
        <v>5.0865989865604169</v>
      </c>
      <c r="BX75" s="340">
        <f t="shared" si="25"/>
        <v>4.7449849506041391</v>
      </c>
      <c r="BY75" s="340">
        <f t="shared" si="25"/>
        <v>4.519176501338471</v>
      </c>
      <c r="BZ75" s="340">
        <f t="shared" si="25"/>
        <v>5.1961860266880144</v>
      </c>
      <c r="CA75" s="340">
        <f t="shared" si="25"/>
        <v>4.7428284645349681</v>
      </c>
      <c r="CB75" s="340">
        <f t="shared" si="25"/>
        <v>5.2464157422570468</v>
      </c>
      <c r="CC75" s="340">
        <f t="shared" si="25"/>
        <v>4.8156293997465207</v>
      </c>
    </row>
    <row r="76" spans="1:81" ht="18.75">
      <c r="A76" s="204"/>
      <c r="B76" s="67">
        <f t="shared" si="26"/>
        <v>2025</v>
      </c>
      <c r="C76" s="302"/>
      <c r="D76" s="313"/>
      <c r="F76" s="340">
        <f t="shared" si="15"/>
        <v>3.6340522661232311</v>
      </c>
      <c r="G76" s="340">
        <f t="shared" si="15"/>
        <v>3.4094170378790567</v>
      </c>
      <c r="H76" s="340">
        <f t="shared" si="15"/>
        <v>4.0800203596533313</v>
      </c>
      <c r="I76" s="340">
        <f t="shared" si="15"/>
        <v>3.6319115651042027</v>
      </c>
      <c r="J76" s="340">
        <f t="shared" si="15"/>
        <v>4.1294309798268962</v>
      </c>
      <c r="K76" s="340">
        <f t="shared" si="15"/>
        <v>3.7041309041366772</v>
      </c>
      <c r="M76" s="340">
        <f t="shared" si="16"/>
        <v>5.1096067813479191</v>
      </c>
      <c r="N76" s="340">
        <f t="shared" si="16"/>
        <v>4.881773168807606</v>
      </c>
      <c r="O76" s="340">
        <f t="shared" si="16"/>
        <v>5.5619246240161493</v>
      </c>
      <c r="P76" s="340">
        <f t="shared" si="16"/>
        <v>5.1074356007617752</v>
      </c>
      <c r="Q76" s="340">
        <f t="shared" si="16"/>
        <v>5.6120387587402165</v>
      </c>
      <c r="R76" s="340">
        <f t="shared" si="16"/>
        <v>5.1806832077183991</v>
      </c>
      <c r="T76" s="340">
        <f t="shared" si="17"/>
        <v>4.1969756605224742</v>
      </c>
      <c r="U76" s="340">
        <f t="shared" si="17"/>
        <v>3.9711202500851188</v>
      </c>
      <c r="V76" s="340">
        <f t="shared" si="17"/>
        <v>4.6453661805380211</v>
      </c>
      <c r="W76" s="340">
        <f t="shared" si="17"/>
        <v>4.1948233315620591</v>
      </c>
      <c r="X76" s="340">
        <f t="shared" si="17"/>
        <v>4.6950451912012001</v>
      </c>
      <c r="Y76" s="340">
        <f t="shared" si="17"/>
        <v>4.2674349543524563</v>
      </c>
      <c r="AA76" s="340">
        <f t="shared" si="18"/>
        <v>4.1916823171579596</v>
      </c>
      <c r="AB76" s="340">
        <f t="shared" si="18"/>
        <v>3.9658383804724147</v>
      </c>
      <c r="AC76" s="340">
        <f t="shared" si="18"/>
        <v>4.6400500583455528</v>
      </c>
      <c r="AD76" s="340">
        <f t="shared" si="18"/>
        <v>4.1895300975387251</v>
      </c>
      <c r="AE76" s="340">
        <f t="shared" si="18"/>
        <v>4.6897265452496333</v>
      </c>
      <c r="AF76" s="340">
        <f t="shared" si="18"/>
        <v>4.2621380315631718</v>
      </c>
      <c r="AH76" s="340">
        <f t="shared" si="19"/>
        <v>4.801271609652213</v>
      </c>
      <c r="AI76" s="340">
        <f t="shared" si="19"/>
        <v>4.5741063386479155</v>
      </c>
      <c r="AJ76" s="340">
        <f t="shared" si="19"/>
        <v>5.2522625945388342</v>
      </c>
      <c r="AK76" s="340">
        <f t="shared" si="19"/>
        <v>4.7991067981445932</v>
      </c>
      <c r="AL76" s="340">
        <f t="shared" si="19"/>
        <v>5.3022297212889136</v>
      </c>
      <c r="AM76" s="340">
        <f t="shared" si="19"/>
        <v>4.8721395359359994</v>
      </c>
      <c r="AO76" s="340">
        <f t="shared" si="20"/>
        <v>5.068139052984364</v>
      </c>
      <c r="AP76" s="340">
        <f t="shared" si="20"/>
        <v>4.8403953251144092</v>
      </c>
      <c r="AQ76" s="340">
        <f t="shared" si="20"/>
        <v>5.5202784477065805</v>
      </c>
      <c r="AR76" s="340">
        <f t="shared" si="20"/>
        <v>5.0659687289699891</v>
      </c>
      <c r="AS76" s="340">
        <f t="shared" si="20"/>
        <v>5.5703728114564646</v>
      </c>
      <c r="AT76" s="340">
        <f t="shared" si="20"/>
        <v>5.1391874383600173</v>
      </c>
      <c r="AV76" s="340">
        <f t="shared" si="21"/>
        <v>5.2749010702858348</v>
      </c>
      <c r="AW76" s="340">
        <f t="shared" si="21"/>
        <v>5.0467091689446155</v>
      </c>
      <c r="AX76" s="340">
        <f t="shared" si="21"/>
        <v>5.7279302233515326</v>
      </c>
      <c r="AY76" s="340">
        <f t="shared" si="21"/>
        <v>5.2727264753233758</v>
      </c>
      <c r="AZ76" s="340">
        <f t="shared" si="21"/>
        <v>5.7781231670495927</v>
      </c>
      <c r="BA76" s="340">
        <f t="shared" si="21"/>
        <v>5.3460892707150025</v>
      </c>
      <c r="BC76" s="340">
        <f t="shared" si="22"/>
        <v>4.9336659844982655</v>
      </c>
      <c r="BD76" s="340">
        <f t="shared" si="22"/>
        <v>4.7062137379298248</v>
      </c>
      <c r="BE76" s="340">
        <f t="shared" si="22"/>
        <v>5.3852267016847932</v>
      </c>
      <c r="BF76" s="340">
        <f t="shared" si="22"/>
        <v>4.9314984382063738</v>
      </c>
      <c r="BG76" s="340">
        <f t="shared" si="22"/>
        <v>5.4352569513952425</v>
      </c>
      <c r="BH76" s="340">
        <f t="shared" si="22"/>
        <v>5.0046234375087106</v>
      </c>
      <c r="BJ76" s="340">
        <f t="shared" si="23"/>
        <v>6.0086486603445106</v>
      </c>
      <c r="BK76" s="340">
        <f t="shared" si="23"/>
        <v>5.778866301486989</v>
      </c>
      <c r="BL76" s="340">
        <f t="shared" si="23"/>
        <v>6.4648353471234303</v>
      </c>
      <c r="BM76" s="340">
        <f t="shared" si="23"/>
        <v>6.0064589088366569</v>
      </c>
      <c r="BN76" s="340">
        <f t="shared" si="23"/>
        <v>6.5153781268327506</v>
      </c>
      <c r="BO76" s="340">
        <f t="shared" si="23"/>
        <v>6.0803330300407525</v>
      </c>
      <c r="BQ76" s="340">
        <f t="shared" si="24"/>
        <v>5.2834495891979136</v>
      </c>
      <c r="BR76" s="340">
        <f t="shared" si="24"/>
        <v>5.0552391582473897</v>
      </c>
      <c r="BS76" s="340">
        <f t="shared" si="24"/>
        <v>5.7365155290783676</v>
      </c>
      <c r="BT76" s="340">
        <f t="shared" si="24"/>
        <v>5.2812748176542605</v>
      </c>
      <c r="BU76" s="340">
        <f t="shared" si="24"/>
        <v>5.786712548537273</v>
      </c>
      <c r="BV76" s="340">
        <f t="shared" si="24"/>
        <v>5.3546435702421302</v>
      </c>
      <c r="BX76" s="340">
        <f t="shared" si="25"/>
        <v>4.7928300389912346</v>
      </c>
      <c r="BY76" s="340">
        <f t="shared" si="25"/>
        <v>4.5656830657771712</v>
      </c>
      <c r="BZ76" s="340">
        <f t="shared" si="25"/>
        <v>5.2437846972931839</v>
      </c>
      <c r="CA76" s="340">
        <f t="shared" si="25"/>
        <v>4.7906654018556027</v>
      </c>
      <c r="CB76" s="340">
        <f t="shared" si="25"/>
        <v>5.2937477992731807</v>
      </c>
      <c r="CC76" s="340">
        <f t="shared" si="25"/>
        <v>4.8636922569797028</v>
      </c>
    </row>
    <row r="77" spans="1:81" ht="18.75">
      <c r="A77" s="204"/>
      <c r="B77" s="8">
        <f t="shared" si="26"/>
        <v>2026</v>
      </c>
      <c r="C77" s="302"/>
      <c r="D77" s="313"/>
      <c r="F77" s="340">
        <f t="shared" si="15"/>
        <v>3.7780080843780559</v>
      </c>
      <c r="G77" s="340">
        <f t="shared" si="15"/>
        <v>3.7780080843780888</v>
      </c>
      <c r="H77" s="340">
        <f t="shared" si="15"/>
        <v>3.7780080843780817</v>
      </c>
      <c r="I77" s="340">
        <f t="shared" si="15"/>
        <v>3.7780080843780794</v>
      </c>
      <c r="J77" s="340">
        <f t="shared" si="15"/>
        <v>3.7780080843780746</v>
      </c>
      <c r="K77" s="340">
        <f t="shared" si="15"/>
        <v>3.7780080843780857</v>
      </c>
      <c r="M77" s="340">
        <f t="shared" si="16"/>
        <v>5.2308836902146254</v>
      </c>
      <c r="N77" s="340">
        <f t="shared" si="16"/>
        <v>5.2308836902146316</v>
      </c>
      <c r="O77" s="340">
        <f t="shared" si="16"/>
        <v>5.2308836902146298</v>
      </c>
      <c r="P77" s="340">
        <f t="shared" si="16"/>
        <v>5.230883690214613</v>
      </c>
      <c r="Q77" s="340">
        <f t="shared" si="16"/>
        <v>5.2308836902146183</v>
      </c>
      <c r="R77" s="340">
        <f t="shared" si="16"/>
        <v>5.2308836902146352</v>
      </c>
      <c r="T77" s="340">
        <f t="shared" si="17"/>
        <v>4.354470420730614</v>
      </c>
      <c r="U77" s="340">
        <f t="shared" si="17"/>
        <v>4.354470420730614</v>
      </c>
      <c r="V77" s="340">
        <f t="shared" si="17"/>
        <v>4.3544704207306291</v>
      </c>
      <c r="W77" s="340">
        <f t="shared" si="17"/>
        <v>4.3544704207306575</v>
      </c>
      <c r="X77" s="340">
        <f t="shared" si="17"/>
        <v>4.3544704207306353</v>
      </c>
      <c r="Y77" s="340">
        <f t="shared" si="17"/>
        <v>4.3544704207306184</v>
      </c>
      <c r="AA77" s="340">
        <f t="shared" si="18"/>
        <v>4.3684284564271962</v>
      </c>
      <c r="AB77" s="340">
        <f t="shared" si="18"/>
        <v>4.3684284564272096</v>
      </c>
      <c r="AC77" s="340">
        <f t="shared" si="18"/>
        <v>4.3684284564272122</v>
      </c>
      <c r="AD77" s="340">
        <f t="shared" si="18"/>
        <v>4.3684284564272016</v>
      </c>
      <c r="AE77" s="340">
        <f t="shared" si="18"/>
        <v>4.3684284564272469</v>
      </c>
      <c r="AF77" s="340">
        <f t="shared" si="18"/>
        <v>4.3684284564272282</v>
      </c>
      <c r="AH77" s="340">
        <f t="shared" si="19"/>
        <v>4.969699235680463</v>
      </c>
      <c r="AI77" s="340">
        <f t="shared" si="19"/>
        <v>4.9696992356804595</v>
      </c>
      <c r="AJ77" s="340">
        <f t="shared" si="19"/>
        <v>4.969699235680471</v>
      </c>
      <c r="AK77" s="340">
        <f t="shared" si="19"/>
        <v>4.9696992356804621</v>
      </c>
      <c r="AL77" s="340">
        <f t="shared" si="19"/>
        <v>4.9696992356804897</v>
      </c>
      <c r="AM77" s="340">
        <f t="shared" si="19"/>
        <v>4.9696992356804603</v>
      </c>
      <c r="AO77" s="340">
        <f t="shared" si="20"/>
        <v>5.2423282835855689</v>
      </c>
      <c r="AP77" s="340">
        <f t="shared" si="20"/>
        <v>5.2423282835855662</v>
      </c>
      <c r="AQ77" s="340">
        <f t="shared" si="20"/>
        <v>5.2423282835855751</v>
      </c>
      <c r="AR77" s="340">
        <f t="shared" si="20"/>
        <v>5.2423282835856018</v>
      </c>
      <c r="AS77" s="340">
        <f t="shared" si="20"/>
        <v>5.2423282835855431</v>
      </c>
      <c r="AT77" s="340">
        <f t="shared" si="20"/>
        <v>5.2423282835855538</v>
      </c>
      <c r="AV77" s="340">
        <f t="shared" si="21"/>
        <v>5.4566312713202292</v>
      </c>
      <c r="AW77" s="340">
        <f t="shared" si="21"/>
        <v>5.4566312713202132</v>
      </c>
      <c r="AX77" s="340">
        <f t="shared" si="21"/>
        <v>5.4566312713202292</v>
      </c>
      <c r="AY77" s="340">
        <f t="shared" si="21"/>
        <v>5.4566312713202123</v>
      </c>
      <c r="AZ77" s="340">
        <f t="shared" si="21"/>
        <v>5.4566312713202052</v>
      </c>
      <c r="BA77" s="340">
        <f t="shared" si="21"/>
        <v>5.4566312713202318</v>
      </c>
      <c r="BC77" s="340">
        <f t="shared" si="22"/>
        <v>5.0951058067515467</v>
      </c>
      <c r="BD77" s="340">
        <f t="shared" si="22"/>
        <v>5.0951058067515458</v>
      </c>
      <c r="BE77" s="340">
        <f t="shared" si="22"/>
        <v>5.0951058067515511</v>
      </c>
      <c r="BF77" s="340">
        <f t="shared" si="22"/>
        <v>5.0951058067515458</v>
      </c>
      <c r="BG77" s="340">
        <f t="shared" si="22"/>
        <v>5.0951058067515449</v>
      </c>
      <c r="BH77" s="340">
        <f t="shared" si="22"/>
        <v>5.0951058067515511</v>
      </c>
      <c r="BJ77" s="340">
        <f t="shared" si="23"/>
        <v>6.1820636394328901</v>
      </c>
      <c r="BK77" s="340">
        <f t="shared" si="23"/>
        <v>6.1820636394329043</v>
      </c>
      <c r="BL77" s="340">
        <f t="shared" si="23"/>
        <v>6.1820636394328963</v>
      </c>
      <c r="BM77" s="340">
        <f t="shared" si="23"/>
        <v>6.1820636394329238</v>
      </c>
      <c r="BN77" s="340">
        <f t="shared" si="23"/>
        <v>6.1820636394328909</v>
      </c>
      <c r="BO77" s="340">
        <f t="shared" si="23"/>
        <v>6.1820636394329078</v>
      </c>
      <c r="BQ77" s="340">
        <f t="shared" si="24"/>
        <v>5.4591692626900263</v>
      </c>
      <c r="BR77" s="340">
        <f t="shared" si="24"/>
        <v>5.4591692626900281</v>
      </c>
      <c r="BS77" s="340">
        <f t="shared" si="24"/>
        <v>5.459169262690029</v>
      </c>
      <c r="BT77" s="340">
        <f t="shared" si="24"/>
        <v>5.4591692626900432</v>
      </c>
      <c r="BU77" s="340">
        <f t="shared" si="24"/>
        <v>5.4591692626900441</v>
      </c>
      <c r="BV77" s="340">
        <f t="shared" si="24"/>
        <v>5.4591692626900254</v>
      </c>
      <c r="BX77" s="340">
        <f t="shared" si="25"/>
        <v>4.8994454996805024</v>
      </c>
      <c r="BY77" s="340">
        <f t="shared" si="25"/>
        <v>4.8994454996805059</v>
      </c>
      <c r="BZ77" s="340">
        <f t="shared" si="25"/>
        <v>4.8994454996805246</v>
      </c>
      <c r="CA77" s="340">
        <f t="shared" si="25"/>
        <v>4.8994454996804979</v>
      </c>
      <c r="CB77" s="340">
        <f t="shared" si="25"/>
        <v>4.8994454996804677</v>
      </c>
      <c r="CC77" s="340">
        <f t="shared" si="25"/>
        <v>4.8994454996804739</v>
      </c>
    </row>
    <row r="78" spans="1:81" ht="18.75">
      <c r="A78" s="204"/>
      <c r="B78" s="8">
        <f t="shared" si="26"/>
        <v>2027</v>
      </c>
      <c r="C78" s="302"/>
      <c r="D78" s="313"/>
      <c r="F78" s="340">
        <f t="shared" si="15"/>
        <v>3.7486355776487388</v>
      </c>
      <c r="G78" s="340">
        <f t="shared" si="15"/>
        <v>3.7486355776487192</v>
      </c>
      <c r="H78" s="340">
        <f t="shared" si="15"/>
        <v>3.7486355776487463</v>
      </c>
      <c r="I78" s="340">
        <f t="shared" si="15"/>
        <v>3.7486355776487237</v>
      </c>
      <c r="J78" s="340">
        <f t="shared" si="15"/>
        <v>3.7486355776487614</v>
      </c>
      <c r="K78" s="340">
        <f t="shared" si="15"/>
        <v>3.7486355776487392</v>
      </c>
      <c r="M78" s="340">
        <f t="shared" si="16"/>
        <v>5.3042356380694331</v>
      </c>
      <c r="N78" s="340">
        <f t="shared" si="16"/>
        <v>5.3042356380694393</v>
      </c>
      <c r="O78" s="340">
        <f t="shared" si="16"/>
        <v>5.3042356380694615</v>
      </c>
      <c r="P78" s="340">
        <f t="shared" si="16"/>
        <v>5.3042356380694491</v>
      </c>
      <c r="Q78" s="340">
        <f t="shared" si="16"/>
        <v>5.3042356380694571</v>
      </c>
      <c r="R78" s="340">
        <f t="shared" si="16"/>
        <v>5.3042356380694526</v>
      </c>
      <c r="T78" s="340">
        <f t="shared" si="17"/>
        <v>4.3603836031032701</v>
      </c>
      <c r="U78" s="340">
        <f t="shared" si="17"/>
        <v>4.3603836031032719</v>
      </c>
      <c r="V78" s="340">
        <f t="shared" si="17"/>
        <v>4.3603836031032666</v>
      </c>
      <c r="W78" s="340">
        <f t="shared" si="17"/>
        <v>4.3603836031032452</v>
      </c>
      <c r="X78" s="340">
        <f t="shared" si="17"/>
        <v>4.3603836031032595</v>
      </c>
      <c r="Y78" s="340">
        <f t="shared" si="17"/>
        <v>4.360383603103295</v>
      </c>
      <c r="AA78" s="340">
        <f t="shared" si="18"/>
        <v>4.3580855007363732</v>
      </c>
      <c r="AB78" s="340">
        <f t="shared" si="18"/>
        <v>4.3580855007363679</v>
      </c>
      <c r="AC78" s="340">
        <f t="shared" si="18"/>
        <v>4.3580855007363697</v>
      </c>
      <c r="AD78" s="340">
        <f t="shared" si="18"/>
        <v>4.3580855007363484</v>
      </c>
      <c r="AE78" s="340">
        <f t="shared" si="18"/>
        <v>4.3580855007363466</v>
      </c>
      <c r="AF78" s="340">
        <f t="shared" si="18"/>
        <v>4.3580855007363404</v>
      </c>
      <c r="AH78" s="340">
        <f t="shared" si="19"/>
        <v>4.9628497221455978</v>
      </c>
      <c r="AI78" s="340">
        <f t="shared" si="19"/>
        <v>4.9628497221455969</v>
      </c>
      <c r="AJ78" s="340">
        <f t="shared" si="19"/>
        <v>4.9628497221455854</v>
      </c>
      <c r="AK78" s="340">
        <f t="shared" si="19"/>
        <v>4.9628497221455783</v>
      </c>
      <c r="AL78" s="340">
        <f t="shared" si="19"/>
        <v>4.9628497221456094</v>
      </c>
      <c r="AM78" s="340">
        <f t="shared" si="19"/>
        <v>4.9628497221455792</v>
      </c>
      <c r="AO78" s="340">
        <f t="shared" si="20"/>
        <v>5.2392667004307949</v>
      </c>
      <c r="AP78" s="340">
        <f t="shared" si="20"/>
        <v>5.239266700430786</v>
      </c>
      <c r="AQ78" s="340">
        <f t="shared" si="20"/>
        <v>5.2392667004307745</v>
      </c>
      <c r="AR78" s="340">
        <f t="shared" si="20"/>
        <v>5.2392667004307594</v>
      </c>
      <c r="AS78" s="340">
        <f t="shared" si="20"/>
        <v>5.2392667004307807</v>
      </c>
      <c r="AT78" s="340">
        <f t="shared" si="20"/>
        <v>5.2392667004307709</v>
      </c>
      <c r="AV78" s="340">
        <f t="shared" si="21"/>
        <v>5.4562582187496655</v>
      </c>
      <c r="AW78" s="340">
        <f t="shared" si="21"/>
        <v>5.45625821874967</v>
      </c>
      <c r="AX78" s="340">
        <f t="shared" si="21"/>
        <v>5.4562582187496771</v>
      </c>
      <c r="AY78" s="340">
        <f t="shared" si="21"/>
        <v>5.4562582187496922</v>
      </c>
      <c r="AZ78" s="340">
        <f t="shared" si="21"/>
        <v>5.4562582187496833</v>
      </c>
      <c r="BA78" s="340">
        <f t="shared" si="21"/>
        <v>5.4562582187496762</v>
      </c>
      <c r="BC78" s="340">
        <f t="shared" si="22"/>
        <v>5.0992436088297213</v>
      </c>
      <c r="BD78" s="340">
        <f t="shared" si="22"/>
        <v>5.0992436088296875</v>
      </c>
      <c r="BE78" s="340">
        <f t="shared" si="22"/>
        <v>5.0992436088296937</v>
      </c>
      <c r="BF78" s="340">
        <f t="shared" si="22"/>
        <v>5.0992436088297062</v>
      </c>
      <c r="BG78" s="340">
        <f t="shared" si="22"/>
        <v>5.0992436088296929</v>
      </c>
      <c r="BH78" s="340">
        <f t="shared" si="22"/>
        <v>5.0992436088296875</v>
      </c>
      <c r="BJ78" s="340">
        <f t="shared" si="23"/>
        <v>6.1795031877527817</v>
      </c>
      <c r="BK78" s="340">
        <f t="shared" si="23"/>
        <v>6.1795031877528057</v>
      </c>
      <c r="BL78" s="340">
        <f t="shared" si="23"/>
        <v>6.1795031877527933</v>
      </c>
      <c r="BM78" s="340">
        <f t="shared" si="23"/>
        <v>6.1795031877527524</v>
      </c>
      <c r="BN78" s="340">
        <f t="shared" si="23"/>
        <v>6.1795031877527684</v>
      </c>
      <c r="BO78" s="340">
        <f t="shared" si="23"/>
        <v>6.1795031877527675</v>
      </c>
      <c r="BQ78" s="340">
        <f t="shared" si="24"/>
        <v>5.4600045761970986</v>
      </c>
      <c r="BR78" s="340">
        <f t="shared" si="24"/>
        <v>5.4600045761970879</v>
      </c>
      <c r="BS78" s="340">
        <f t="shared" si="24"/>
        <v>5.4600045761970719</v>
      </c>
      <c r="BT78" s="340">
        <f t="shared" si="24"/>
        <v>5.4600045761970808</v>
      </c>
      <c r="BU78" s="340">
        <f t="shared" si="24"/>
        <v>5.4600045761971083</v>
      </c>
      <c r="BV78" s="340">
        <f t="shared" si="24"/>
        <v>5.4600045761970968</v>
      </c>
      <c r="BX78" s="340">
        <f t="shared" si="25"/>
        <v>4.9954792792981175</v>
      </c>
      <c r="BY78" s="340">
        <f t="shared" si="25"/>
        <v>4.9954792792981015</v>
      </c>
      <c r="BZ78" s="340">
        <f t="shared" si="25"/>
        <v>4.9954792792980838</v>
      </c>
      <c r="CA78" s="340">
        <f t="shared" si="25"/>
        <v>4.9954792792981459</v>
      </c>
      <c r="CB78" s="340">
        <f t="shared" si="25"/>
        <v>4.9954792792981335</v>
      </c>
      <c r="CC78" s="340">
        <f t="shared" si="25"/>
        <v>4.9954792792981468</v>
      </c>
    </row>
    <row r="79" spans="1:81" ht="18.75">
      <c r="A79" s="204"/>
      <c r="B79" s="8">
        <f t="shared" si="26"/>
        <v>2028</v>
      </c>
      <c r="C79" s="302"/>
      <c r="D79" s="313"/>
      <c r="F79" s="340">
        <f t="shared" si="15"/>
        <v>3.7420864263797502</v>
      </c>
      <c r="G79" s="340">
        <f t="shared" si="15"/>
        <v>3.7420864263797289</v>
      </c>
      <c r="H79" s="340">
        <f t="shared" si="15"/>
        <v>3.7420864263797142</v>
      </c>
      <c r="I79" s="340">
        <f t="shared" si="15"/>
        <v>3.7420864263797511</v>
      </c>
      <c r="J79" s="340">
        <f t="shared" si="15"/>
        <v>3.7420864263797005</v>
      </c>
      <c r="K79" s="340">
        <f t="shared" si="15"/>
        <v>3.7420864263797009</v>
      </c>
      <c r="M79" s="340">
        <f t="shared" si="16"/>
        <v>5.1919784456341773</v>
      </c>
      <c r="N79" s="340">
        <f t="shared" si="16"/>
        <v>5.1919784456341906</v>
      </c>
      <c r="O79" s="340">
        <f t="shared" si="16"/>
        <v>5.1919784456341898</v>
      </c>
      <c r="P79" s="340">
        <f t="shared" si="16"/>
        <v>5.1919784456342049</v>
      </c>
      <c r="Q79" s="340">
        <f t="shared" si="16"/>
        <v>5.1919784456341906</v>
      </c>
      <c r="R79" s="340">
        <f t="shared" si="16"/>
        <v>5.1919784456341924</v>
      </c>
      <c r="T79" s="340">
        <f t="shared" si="17"/>
        <v>4.3357486229944566</v>
      </c>
      <c r="U79" s="340">
        <f t="shared" si="17"/>
        <v>4.3357486229944637</v>
      </c>
      <c r="V79" s="340">
        <f t="shared" si="17"/>
        <v>4.3357486229944575</v>
      </c>
      <c r="W79" s="340">
        <f t="shared" si="17"/>
        <v>4.3357486229944886</v>
      </c>
      <c r="X79" s="340">
        <f t="shared" si="17"/>
        <v>4.3357486229944548</v>
      </c>
      <c r="Y79" s="340">
        <f t="shared" si="17"/>
        <v>4.3357486229944433</v>
      </c>
      <c r="AA79" s="340">
        <f t="shared" si="18"/>
        <v>4.3364561088571145</v>
      </c>
      <c r="AB79" s="340">
        <f t="shared" si="18"/>
        <v>4.3364561088571136</v>
      </c>
      <c r="AC79" s="340">
        <f t="shared" si="18"/>
        <v>4.3364561088570985</v>
      </c>
      <c r="AD79" s="340">
        <f t="shared" si="18"/>
        <v>4.3364561088571412</v>
      </c>
      <c r="AE79" s="340">
        <f t="shared" si="18"/>
        <v>4.3364561088571163</v>
      </c>
      <c r="AF79" s="340">
        <f t="shared" si="18"/>
        <v>4.3364561088571172</v>
      </c>
      <c r="AH79" s="340">
        <f t="shared" si="19"/>
        <v>4.9587603735959327</v>
      </c>
      <c r="AI79" s="340">
        <f t="shared" si="19"/>
        <v>4.9587603735959167</v>
      </c>
      <c r="AJ79" s="340">
        <f t="shared" si="19"/>
        <v>4.9587603735959291</v>
      </c>
      <c r="AK79" s="340">
        <f t="shared" si="19"/>
        <v>4.9587603735959274</v>
      </c>
      <c r="AL79" s="340">
        <f t="shared" si="19"/>
        <v>4.9587603735958998</v>
      </c>
      <c r="AM79" s="340">
        <f t="shared" si="19"/>
        <v>4.9587603735959531</v>
      </c>
      <c r="AO79" s="340">
        <f t="shared" si="20"/>
        <v>5.2383645959533185</v>
      </c>
      <c r="AP79" s="340">
        <f t="shared" si="20"/>
        <v>5.2383645959533407</v>
      </c>
      <c r="AQ79" s="340">
        <f t="shared" si="20"/>
        <v>5.2383645959533469</v>
      </c>
      <c r="AR79" s="340">
        <f t="shared" si="20"/>
        <v>5.2383645959533292</v>
      </c>
      <c r="AS79" s="340">
        <f t="shared" si="20"/>
        <v>5.2383645959533363</v>
      </c>
      <c r="AT79" s="340">
        <f t="shared" si="20"/>
        <v>5.2383645959533469</v>
      </c>
      <c r="AV79" s="340">
        <f t="shared" si="21"/>
        <v>5.4587146882057285</v>
      </c>
      <c r="AW79" s="340">
        <f t="shared" si="21"/>
        <v>5.4587146882057471</v>
      </c>
      <c r="AX79" s="340">
        <f t="shared" si="21"/>
        <v>5.4587146882057498</v>
      </c>
      <c r="AY79" s="340">
        <f t="shared" si="21"/>
        <v>5.4587146882057329</v>
      </c>
      <c r="AZ79" s="340">
        <f t="shared" si="21"/>
        <v>5.4587146882057453</v>
      </c>
      <c r="BA79" s="340">
        <f t="shared" si="21"/>
        <v>5.4587146882057285</v>
      </c>
      <c r="BC79" s="340">
        <f t="shared" si="22"/>
        <v>5.1060131203673764</v>
      </c>
      <c r="BD79" s="340">
        <f t="shared" si="22"/>
        <v>5.1060131203674128</v>
      </c>
      <c r="BE79" s="340">
        <f t="shared" si="22"/>
        <v>5.1060131203673853</v>
      </c>
      <c r="BF79" s="340">
        <f t="shared" si="22"/>
        <v>5.1060131203674057</v>
      </c>
      <c r="BG79" s="340">
        <f t="shared" si="22"/>
        <v>5.1060131203674004</v>
      </c>
      <c r="BH79" s="340">
        <f t="shared" si="22"/>
        <v>5.1060131203674004</v>
      </c>
      <c r="BJ79" s="340">
        <f t="shared" si="23"/>
        <v>6.1779296789938893</v>
      </c>
      <c r="BK79" s="340">
        <f t="shared" si="23"/>
        <v>6.1779296789938671</v>
      </c>
      <c r="BL79" s="340">
        <f t="shared" si="23"/>
        <v>6.1779296789939142</v>
      </c>
      <c r="BM79" s="340">
        <f t="shared" si="23"/>
        <v>6.1779296789939036</v>
      </c>
      <c r="BN79" s="340">
        <f t="shared" si="23"/>
        <v>6.1779296789938858</v>
      </c>
      <c r="BO79" s="340">
        <f t="shared" si="23"/>
        <v>6.1779296789938947</v>
      </c>
      <c r="BQ79" s="340">
        <f t="shared" si="24"/>
        <v>5.4636350950780743</v>
      </c>
      <c r="BR79" s="340">
        <f t="shared" si="24"/>
        <v>5.4636350950780788</v>
      </c>
      <c r="BS79" s="340">
        <f t="shared" si="24"/>
        <v>5.4636350950780876</v>
      </c>
      <c r="BT79" s="340">
        <f t="shared" si="24"/>
        <v>5.4636350950780965</v>
      </c>
      <c r="BU79" s="340">
        <f t="shared" si="24"/>
        <v>5.4636350950780601</v>
      </c>
      <c r="BV79" s="340">
        <f t="shared" si="24"/>
        <v>5.4636350950780725</v>
      </c>
      <c r="BX79" s="340">
        <f t="shared" si="25"/>
        <v>5.0118143530474848</v>
      </c>
      <c r="BY79" s="340">
        <f t="shared" si="25"/>
        <v>5.0118143530475052</v>
      </c>
      <c r="BZ79" s="340">
        <f t="shared" si="25"/>
        <v>5.0118143530474972</v>
      </c>
      <c r="CA79" s="340">
        <f t="shared" si="25"/>
        <v>5.0118143530474812</v>
      </c>
      <c r="CB79" s="340">
        <f t="shared" si="25"/>
        <v>5.0118143530475132</v>
      </c>
      <c r="CC79" s="340">
        <f t="shared" si="25"/>
        <v>5.0118143530475008</v>
      </c>
    </row>
    <row r="80" spans="1:81" ht="18.75">
      <c r="A80" s="204"/>
      <c r="B80" s="8">
        <f t="shared" si="26"/>
        <v>2029</v>
      </c>
      <c r="C80" s="302"/>
      <c r="D80" s="313"/>
      <c r="F80" s="340">
        <f t="shared" si="15"/>
        <v>3.7342471577675771</v>
      </c>
      <c r="G80" s="340">
        <f t="shared" si="15"/>
        <v>3.734247157767598</v>
      </c>
      <c r="H80" s="340">
        <f t="shared" si="15"/>
        <v>3.7342471577676015</v>
      </c>
      <c r="I80" s="340">
        <f t="shared" si="15"/>
        <v>3.7342471577675536</v>
      </c>
      <c r="J80" s="340">
        <f t="shared" si="15"/>
        <v>3.7342471577675855</v>
      </c>
      <c r="K80" s="340">
        <f t="shared" si="15"/>
        <v>3.7342471577675966</v>
      </c>
      <c r="M80" s="340">
        <f t="shared" si="16"/>
        <v>5.2671083964706629</v>
      </c>
      <c r="N80" s="340">
        <f t="shared" si="16"/>
        <v>5.2671083964706087</v>
      </c>
      <c r="O80" s="340">
        <f t="shared" si="16"/>
        <v>5.2671083964706087</v>
      </c>
      <c r="P80" s="340">
        <f t="shared" si="16"/>
        <v>5.2671083964706105</v>
      </c>
      <c r="Q80" s="340">
        <f t="shared" si="16"/>
        <v>5.2671083964706078</v>
      </c>
      <c r="R80" s="340">
        <f t="shared" si="16"/>
        <v>5.2671083964706265</v>
      </c>
      <c r="T80" s="340">
        <f t="shared" si="17"/>
        <v>4.3321568733891782</v>
      </c>
      <c r="U80" s="340">
        <f t="shared" si="17"/>
        <v>4.3321568733891658</v>
      </c>
      <c r="V80" s="340">
        <f t="shared" si="17"/>
        <v>4.3321568733891844</v>
      </c>
      <c r="W80" s="340">
        <f t="shared" si="17"/>
        <v>4.3321568733891649</v>
      </c>
      <c r="X80" s="340">
        <f t="shared" si="17"/>
        <v>4.3321568733891747</v>
      </c>
      <c r="Y80" s="340">
        <f t="shared" si="17"/>
        <v>4.3321568733891658</v>
      </c>
      <c r="AA80" s="340">
        <f t="shared" si="18"/>
        <v>4.3411956929106097</v>
      </c>
      <c r="AB80" s="340">
        <f t="shared" si="18"/>
        <v>4.3411956929105946</v>
      </c>
      <c r="AC80" s="340">
        <f t="shared" si="18"/>
        <v>4.3411956929106177</v>
      </c>
      <c r="AD80" s="340">
        <f t="shared" si="18"/>
        <v>4.3411956929106195</v>
      </c>
      <c r="AE80" s="340">
        <f t="shared" si="18"/>
        <v>4.3411956929106141</v>
      </c>
      <c r="AF80" s="340">
        <f t="shared" si="18"/>
        <v>4.3411956929106044</v>
      </c>
      <c r="AH80" s="340">
        <f t="shared" si="19"/>
        <v>4.9541969439458269</v>
      </c>
      <c r="AI80" s="340">
        <f t="shared" si="19"/>
        <v>4.9541969439458509</v>
      </c>
      <c r="AJ80" s="340">
        <f t="shared" si="19"/>
        <v>4.9541969439458331</v>
      </c>
      <c r="AK80" s="340">
        <f t="shared" si="19"/>
        <v>4.954196943945866</v>
      </c>
      <c r="AL80" s="340">
        <f t="shared" si="19"/>
        <v>4.9541969439458633</v>
      </c>
      <c r="AM80" s="340">
        <f t="shared" si="19"/>
        <v>4.9541969439458313</v>
      </c>
      <c r="AO80" s="340">
        <f t="shared" si="20"/>
        <v>5.2350695890032908</v>
      </c>
      <c r="AP80" s="340">
        <f t="shared" si="20"/>
        <v>5.235069589003297</v>
      </c>
      <c r="AQ80" s="340">
        <f t="shared" si="20"/>
        <v>5.2350695890032846</v>
      </c>
      <c r="AR80" s="340">
        <f t="shared" si="20"/>
        <v>5.2350695890032837</v>
      </c>
      <c r="AS80" s="340">
        <f t="shared" si="20"/>
        <v>5.2350695890032704</v>
      </c>
      <c r="AT80" s="340">
        <f t="shared" si="20"/>
        <v>5.2350695890033005</v>
      </c>
      <c r="AV80" s="340">
        <f t="shared" si="21"/>
        <v>5.4676772643904892</v>
      </c>
      <c r="AW80" s="340">
        <f t="shared" si="21"/>
        <v>5.4676772643904759</v>
      </c>
      <c r="AX80" s="340">
        <f t="shared" si="21"/>
        <v>5.467677264390451</v>
      </c>
      <c r="AY80" s="340">
        <f t="shared" si="21"/>
        <v>5.4676772643904714</v>
      </c>
      <c r="AZ80" s="340">
        <f t="shared" si="21"/>
        <v>5.4676772643904616</v>
      </c>
      <c r="BA80" s="340">
        <f t="shared" si="21"/>
        <v>5.4676772643904767</v>
      </c>
      <c r="BC80" s="340">
        <f t="shared" si="22"/>
        <v>5.1038781605254187</v>
      </c>
      <c r="BD80" s="340">
        <f t="shared" si="22"/>
        <v>5.1038781605254018</v>
      </c>
      <c r="BE80" s="340">
        <f t="shared" si="22"/>
        <v>5.1038781605254231</v>
      </c>
      <c r="BF80" s="340">
        <f t="shared" si="22"/>
        <v>5.1038781605254293</v>
      </c>
      <c r="BG80" s="340">
        <f t="shared" si="22"/>
        <v>5.1038781605254204</v>
      </c>
      <c r="BH80" s="340">
        <f t="shared" si="22"/>
        <v>5.1038781605254249</v>
      </c>
      <c r="BJ80" s="340">
        <f t="shared" si="23"/>
        <v>6.179910871458957</v>
      </c>
      <c r="BK80" s="340">
        <f t="shared" si="23"/>
        <v>6.179910871458973</v>
      </c>
      <c r="BL80" s="340">
        <f t="shared" si="23"/>
        <v>6.179910871458949</v>
      </c>
      <c r="BM80" s="340">
        <f t="shared" si="23"/>
        <v>6.1799108714589712</v>
      </c>
      <c r="BN80" s="340">
        <f t="shared" si="23"/>
        <v>6.1799108714589606</v>
      </c>
      <c r="BO80" s="340">
        <f t="shared" si="23"/>
        <v>6.179910871458957</v>
      </c>
      <c r="BQ80" s="340">
        <f t="shared" si="24"/>
        <v>5.4649215768458062</v>
      </c>
      <c r="BR80" s="340">
        <f t="shared" si="24"/>
        <v>5.4649215768458186</v>
      </c>
      <c r="BS80" s="340">
        <f t="shared" si="24"/>
        <v>5.464921576845815</v>
      </c>
      <c r="BT80" s="340">
        <f t="shared" si="24"/>
        <v>5.4649215768457982</v>
      </c>
      <c r="BU80" s="340">
        <f t="shared" si="24"/>
        <v>5.4649215768458008</v>
      </c>
      <c r="BV80" s="340">
        <f t="shared" si="24"/>
        <v>5.4649215768458124</v>
      </c>
      <c r="BX80" s="340">
        <f t="shared" si="25"/>
        <v>4.8664180125693086</v>
      </c>
      <c r="BY80" s="340">
        <f t="shared" si="25"/>
        <v>4.8664180125692944</v>
      </c>
      <c r="BZ80" s="340">
        <f t="shared" si="25"/>
        <v>4.8664180125693139</v>
      </c>
      <c r="CA80" s="340">
        <f t="shared" si="25"/>
        <v>4.8664180125692837</v>
      </c>
      <c r="CB80" s="340">
        <f t="shared" si="25"/>
        <v>4.8664180125692873</v>
      </c>
      <c r="CC80" s="340">
        <f t="shared" si="25"/>
        <v>4.8664180125692704</v>
      </c>
    </row>
    <row r="81" spans="1:81" ht="18.75">
      <c r="A81" s="204"/>
      <c r="B81" s="67">
        <f t="shared" si="26"/>
        <v>2030</v>
      </c>
      <c r="C81" s="302"/>
      <c r="D81" s="313"/>
      <c r="F81" s="340">
        <f t="shared" si="15"/>
        <v>3.7039279332270754</v>
      </c>
      <c r="G81" s="340">
        <f t="shared" si="15"/>
        <v>3.7039279332270656</v>
      </c>
      <c r="H81" s="340">
        <f t="shared" si="15"/>
        <v>3.7039279332270678</v>
      </c>
      <c r="I81" s="340">
        <f t="shared" si="15"/>
        <v>3.7039279332270922</v>
      </c>
      <c r="J81" s="340">
        <f t="shared" si="15"/>
        <v>3.7039279332270842</v>
      </c>
      <c r="K81" s="340">
        <f t="shared" si="15"/>
        <v>3.7039279332270794</v>
      </c>
      <c r="M81" s="340">
        <f t="shared" si="16"/>
        <v>5.2179839061443127</v>
      </c>
      <c r="N81" s="340">
        <f t="shared" si="16"/>
        <v>5.2179839061443429</v>
      </c>
      <c r="O81" s="340">
        <f t="shared" si="16"/>
        <v>5.2179839061443269</v>
      </c>
      <c r="P81" s="340">
        <f t="shared" si="16"/>
        <v>5.217983906144334</v>
      </c>
      <c r="Q81" s="340">
        <f t="shared" si="16"/>
        <v>5.2179839061443234</v>
      </c>
      <c r="R81" s="340">
        <f t="shared" si="16"/>
        <v>5.2179839061443234</v>
      </c>
      <c r="T81" s="340">
        <f t="shared" si="17"/>
        <v>4.3171350509066082</v>
      </c>
      <c r="U81" s="340">
        <f t="shared" si="17"/>
        <v>4.3171350509066251</v>
      </c>
      <c r="V81" s="340">
        <f t="shared" si="17"/>
        <v>4.31713505090661</v>
      </c>
      <c r="W81" s="340">
        <f t="shared" si="17"/>
        <v>4.3171350509066082</v>
      </c>
      <c r="X81" s="340">
        <f t="shared" si="17"/>
        <v>4.3171350509066215</v>
      </c>
      <c r="Y81" s="340">
        <f t="shared" si="17"/>
        <v>4.3171350509066526</v>
      </c>
      <c r="AA81" s="340">
        <f t="shared" si="18"/>
        <v>4.3182144306999337</v>
      </c>
      <c r="AB81" s="340">
        <f t="shared" si="18"/>
        <v>4.3182144306999364</v>
      </c>
      <c r="AC81" s="340">
        <f t="shared" si="18"/>
        <v>4.3182144306999373</v>
      </c>
      <c r="AD81" s="340">
        <f t="shared" si="18"/>
        <v>4.3182144306999177</v>
      </c>
      <c r="AE81" s="340">
        <f t="shared" si="18"/>
        <v>4.3182144306999319</v>
      </c>
      <c r="AF81" s="340">
        <f t="shared" si="18"/>
        <v>4.3182144306999559</v>
      </c>
      <c r="AH81" s="340">
        <f t="shared" si="19"/>
        <v>4.9530299370159971</v>
      </c>
      <c r="AI81" s="340">
        <f t="shared" si="19"/>
        <v>4.9530299370159829</v>
      </c>
      <c r="AJ81" s="340">
        <f t="shared" si="19"/>
        <v>4.9530299370159865</v>
      </c>
      <c r="AK81" s="340">
        <f t="shared" si="19"/>
        <v>4.9530299370159687</v>
      </c>
      <c r="AL81" s="340">
        <f t="shared" si="19"/>
        <v>4.9530299370159581</v>
      </c>
      <c r="AM81" s="340">
        <f t="shared" si="19"/>
        <v>4.9530299370159989</v>
      </c>
      <c r="AO81" s="340">
        <f t="shared" si="20"/>
        <v>5.2318667381678248</v>
      </c>
      <c r="AP81" s="340">
        <f t="shared" si="20"/>
        <v>5.231866738167815</v>
      </c>
      <c r="AQ81" s="340">
        <f t="shared" si="20"/>
        <v>5.2318667381678239</v>
      </c>
      <c r="AR81" s="340">
        <f t="shared" si="20"/>
        <v>5.231866738167831</v>
      </c>
      <c r="AS81" s="340">
        <f t="shared" si="20"/>
        <v>5.2318667381678514</v>
      </c>
      <c r="AT81" s="340">
        <f t="shared" si="20"/>
        <v>5.2318667381678123</v>
      </c>
      <c r="AV81" s="340">
        <f t="shared" si="21"/>
        <v>5.4696215117587741</v>
      </c>
      <c r="AW81" s="340">
        <f t="shared" si="21"/>
        <v>5.469621511758799</v>
      </c>
      <c r="AX81" s="340">
        <f t="shared" si="21"/>
        <v>5.4696215117587936</v>
      </c>
      <c r="AY81" s="340">
        <f t="shared" si="21"/>
        <v>5.4696215117587945</v>
      </c>
      <c r="AZ81" s="340">
        <f t="shared" si="21"/>
        <v>5.4696215117588025</v>
      </c>
      <c r="BA81" s="340">
        <f t="shared" si="21"/>
        <v>5.469621511758807</v>
      </c>
      <c r="BC81" s="340">
        <f t="shared" si="22"/>
        <v>5.1017514097578118</v>
      </c>
      <c r="BD81" s="340">
        <f t="shared" si="22"/>
        <v>5.1017514097577976</v>
      </c>
      <c r="BE81" s="340">
        <f t="shared" si="22"/>
        <v>5.1017514097577994</v>
      </c>
      <c r="BF81" s="340">
        <f t="shared" si="22"/>
        <v>5.1017514097577878</v>
      </c>
      <c r="BG81" s="340">
        <f t="shared" si="22"/>
        <v>5.1017514097577887</v>
      </c>
      <c r="BH81" s="340">
        <f t="shared" si="22"/>
        <v>5.1017514097577994</v>
      </c>
      <c r="BJ81" s="340">
        <f t="shared" si="23"/>
        <v>6.1800247733291505</v>
      </c>
      <c r="BK81" s="340">
        <f t="shared" si="23"/>
        <v>6.1800247733291434</v>
      </c>
      <c r="BL81" s="340">
        <f t="shared" si="23"/>
        <v>6.1800247733291274</v>
      </c>
      <c r="BM81" s="340">
        <f t="shared" si="23"/>
        <v>6.1800247733291576</v>
      </c>
      <c r="BN81" s="340">
        <f t="shared" si="23"/>
        <v>6.1800247733291656</v>
      </c>
      <c r="BO81" s="340">
        <f t="shared" si="23"/>
        <v>6.1800247733291656</v>
      </c>
      <c r="BQ81" s="340">
        <f t="shared" si="24"/>
        <v>5.4643846485148728</v>
      </c>
      <c r="BR81" s="340">
        <f t="shared" si="24"/>
        <v>5.4643846485148755</v>
      </c>
      <c r="BS81" s="340">
        <f t="shared" si="24"/>
        <v>5.4643846485148861</v>
      </c>
      <c r="BT81" s="340">
        <f t="shared" si="24"/>
        <v>5.4643846485148933</v>
      </c>
      <c r="BU81" s="340">
        <f t="shared" si="24"/>
        <v>5.4643846485148755</v>
      </c>
      <c r="BV81" s="340">
        <f t="shared" si="24"/>
        <v>5.4643846485148915</v>
      </c>
      <c r="BX81" s="340">
        <f t="shared" si="25"/>
        <v>4.9633090528382207</v>
      </c>
      <c r="BY81" s="340">
        <f t="shared" si="25"/>
        <v>4.9633090528382491</v>
      </c>
      <c r="BZ81" s="340">
        <f t="shared" si="25"/>
        <v>4.9633090528382313</v>
      </c>
      <c r="CA81" s="340">
        <f t="shared" si="25"/>
        <v>4.9633090528382438</v>
      </c>
      <c r="CB81" s="340">
        <f t="shared" si="25"/>
        <v>4.9633090528382207</v>
      </c>
      <c r="CC81" s="340">
        <f t="shared" si="25"/>
        <v>4.9633090528382278</v>
      </c>
    </row>
    <row r="82" spans="1:81" ht="18.75">
      <c r="A82" s="204"/>
      <c r="B82" s="8">
        <f t="shared" si="26"/>
        <v>2031</v>
      </c>
      <c r="C82" s="302"/>
      <c r="D82" s="313"/>
      <c r="F82" s="340">
        <f t="shared" si="15"/>
        <v>3.568503396348822</v>
      </c>
      <c r="G82" s="340">
        <f t="shared" si="15"/>
        <v>3.5685033963488486</v>
      </c>
      <c r="H82" s="340">
        <f t="shared" si="15"/>
        <v>3.5685033963488393</v>
      </c>
      <c r="I82" s="340">
        <f t="shared" si="15"/>
        <v>3.5685033963488406</v>
      </c>
      <c r="J82" s="340">
        <f t="shared" si="15"/>
        <v>3.568503396348838</v>
      </c>
      <c r="K82" s="340">
        <f t="shared" si="15"/>
        <v>3.5685033963488455</v>
      </c>
      <c r="M82" s="340">
        <f t="shared" si="16"/>
        <v>5.1034376712832819</v>
      </c>
      <c r="N82" s="340">
        <f t="shared" si="16"/>
        <v>5.1034376712832561</v>
      </c>
      <c r="O82" s="340">
        <f t="shared" si="16"/>
        <v>5.1034376712832517</v>
      </c>
      <c r="P82" s="340">
        <f t="shared" si="16"/>
        <v>5.1034376712832525</v>
      </c>
      <c r="Q82" s="340">
        <f t="shared" si="16"/>
        <v>5.103437671283281</v>
      </c>
      <c r="R82" s="340">
        <f t="shared" si="16"/>
        <v>5.1034376712832481</v>
      </c>
      <c r="T82" s="340">
        <f t="shared" si="17"/>
        <v>4.1863849241968074</v>
      </c>
      <c r="U82" s="340">
        <f t="shared" si="17"/>
        <v>4.1863849241968127</v>
      </c>
      <c r="V82" s="340">
        <f t="shared" si="17"/>
        <v>4.1863849241968243</v>
      </c>
      <c r="W82" s="340">
        <f t="shared" si="17"/>
        <v>4.1863849241967808</v>
      </c>
      <c r="X82" s="340">
        <f t="shared" si="17"/>
        <v>4.1863849241968127</v>
      </c>
      <c r="Y82" s="340">
        <f t="shared" si="17"/>
        <v>4.186384924196779</v>
      </c>
      <c r="AA82" s="340">
        <f t="shared" si="18"/>
        <v>4.1958141251105312</v>
      </c>
      <c r="AB82" s="340">
        <f t="shared" si="18"/>
        <v>4.1958141251105054</v>
      </c>
      <c r="AC82" s="340">
        <f t="shared" si="18"/>
        <v>4.1958141251104992</v>
      </c>
      <c r="AD82" s="340">
        <f t="shared" si="18"/>
        <v>4.1958141251105054</v>
      </c>
      <c r="AE82" s="340">
        <f t="shared" si="18"/>
        <v>4.1958141251105205</v>
      </c>
      <c r="AF82" s="340">
        <f t="shared" si="18"/>
        <v>4.1958141251105001</v>
      </c>
      <c r="AH82" s="340">
        <f t="shared" si="19"/>
        <v>4.8247417422788459</v>
      </c>
      <c r="AI82" s="340">
        <f t="shared" si="19"/>
        <v>4.8247417422788388</v>
      </c>
      <c r="AJ82" s="340">
        <f t="shared" si="19"/>
        <v>4.8247417422788468</v>
      </c>
      <c r="AK82" s="340">
        <f t="shared" si="19"/>
        <v>4.8247417422788725</v>
      </c>
      <c r="AL82" s="340">
        <f t="shared" si="19"/>
        <v>4.8247417422788503</v>
      </c>
      <c r="AM82" s="340">
        <f t="shared" si="19"/>
        <v>4.8247417422788397</v>
      </c>
      <c r="AO82" s="340">
        <f t="shared" si="20"/>
        <v>5.1007185998207047</v>
      </c>
      <c r="AP82" s="340">
        <f t="shared" si="20"/>
        <v>5.100718599820703</v>
      </c>
      <c r="AQ82" s="340">
        <f t="shared" si="20"/>
        <v>5.1007185998207083</v>
      </c>
      <c r="AR82" s="340">
        <f t="shared" si="20"/>
        <v>5.1007185998207296</v>
      </c>
      <c r="AS82" s="340">
        <f t="shared" si="20"/>
        <v>5.1007185998207101</v>
      </c>
      <c r="AT82" s="340">
        <f t="shared" si="20"/>
        <v>5.100718599820727</v>
      </c>
      <c r="AV82" s="340">
        <f t="shared" si="21"/>
        <v>5.3439328990345469</v>
      </c>
      <c r="AW82" s="340">
        <f t="shared" si="21"/>
        <v>5.3439328990345372</v>
      </c>
      <c r="AX82" s="340">
        <f t="shared" si="21"/>
        <v>5.3439328990345345</v>
      </c>
      <c r="AY82" s="340">
        <f t="shared" si="21"/>
        <v>5.3439328990345381</v>
      </c>
      <c r="AZ82" s="340">
        <f t="shared" si="21"/>
        <v>5.3439328990345141</v>
      </c>
      <c r="BA82" s="340">
        <f t="shared" si="21"/>
        <v>5.3439328990345345</v>
      </c>
      <c r="BC82" s="340">
        <f t="shared" si="22"/>
        <v>4.9806141429977471</v>
      </c>
      <c r="BD82" s="340">
        <f t="shared" si="22"/>
        <v>4.9806141429977293</v>
      </c>
      <c r="BE82" s="340">
        <f t="shared" si="22"/>
        <v>4.9806141429977062</v>
      </c>
      <c r="BF82" s="340">
        <f t="shared" si="22"/>
        <v>4.9806141429977284</v>
      </c>
      <c r="BG82" s="340">
        <f t="shared" si="22"/>
        <v>4.9806141429977222</v>
      </c>
      <c r="BH82" s="340">
        <f t="shared" si="22"/>
        <v>4.9806141429977266</v>
      </c>
      <c r="BJ82" s="340">
        <f t="shared" si="23"/>
        <v>6.0535505704580306</v>
      </c>
      <c r="BK82" s="340">
        <f t="shared" si="23"/>
        <v>6.0535505704580723</v>
      </c>
      <c r="BL82" s="340">
        <f t="shared" si="23"/>
        <v>6.0535505704580741</v>
      </c>
      <c r="BM82" s="340">
        <f t="shared" si="23"/>
        <v>6.0535505704580288</v>
      </c>
      <c r="BN82" s="340">
        <f t="shared" si="23"/>
        <v>6.053550570458051</v>
      </c>
      <c r="BO82" s="340">
        <f t="shared" si="23"/>
        <v>6.0535505704580386</v>
      </c>
      <c r="BQ82" s="340">
        <f t="shared" si="24"/>
        <v>5.336291750315084</v>
      </c>
      <c r="BR82" s="340">
        <f t="shared" si="24"/>
        <v>5.3362917503150431</v>
      </c>
      <c r="BS82" s="340">
        <f t="shared" si="24"/>
        <v>5.3362917503150458</v>
      </c>
      <c r="BT82" s="340">
        <f t="shared" si="24"/>
        <v>5.3362917503150369</v>
      </c>
      <c r="BU82" s="340">
        <f t="shared" si="24"/>
        <v>5.3362917503150644</v>
      </c>
      <c r="BV82" s="340">
        <f t="shared" si="24"/>
        <v>5.3362917503150378</v>
      </c>
      <c r="BX82" s="340">
        <f t="shared" si="25"/>
        <v>4.8519646936617065</v>
      </c>
      <c r="BY82" s="340">
        <f t="shared" si="25"/>
        <v>4.8519646936616994</v>
      </c>
      <c r="BZ82" s="340">
        <f t="shared" si="25"/>
        <v>4.8519646936617153</v>
      </c>
      <c r="CA82" s="340">
        <f t="shared" si="25"/>
        <v>4.8519646936617127</v>
      </c>
      <c r="CB82" s="340">
        <f t="shared" si="25"/>
        <v>4.8519646936617251</v>
      </c>
      <c r="CC82" s="340">
        <f t="shared" si="25"/>
        <v>4.8519646936617287</v>
      </c>
    </row>
    <row r="83" spans="1:81" ht="18.75">
      <c r="A83" s="204"/>
      <c r="B83" s="8">
        <f t="shared" si="26"/>
        <v>2032</v>
      </c>
      <c r="C83" s="302"/>
      <c r="D83" s="313"/>
      <c r="F83" s="340">
        <f t="shared" ref="F83:K98" si="27">($C42*F42-$C41*F41)/($C41*F41)*100</f>
        <v>3.402595959330998</v>
      </c>
      <c r="G83" s="340">
        <f t="shared" si="27"/>
        <v>3.402595959330986</v>
      </c>
      <c r="H83" s="340">
        <f t="shared" si="27"/>
        <v>3.4025959593309931</v>
      </c>
      <c r="I83" s="340">
        <f t="shared" si="27"/>
        <v>3.4025959593309922</v>
      </c>
      <c r="J83" s="340">
        <f t="shared" si="27"/>
        <v>3.4025959593309909</v>
      </c>
      <c r="K83" s="340">
        <f t="shared" si="27"/>
        <v>3.4025959593309909</v>
      </c>
      <c r="M83" s="340">
        <f t="shared" ref="M83:R98" si="28">($C42*M42-$C41*M41)/($C41*M41)*100</f>
        <v>4.9204726047717484</v>
      </c>
      <c r="N83" s="340">
        <f t="shared" si="28"/>
        <v>4.9204726047717884</v>
      </c>
      <c r="O83" s="340">
        <f t="shared" si="28"/>
        <v>4.9204726047717795</v>
      </c>
      <c r="P83" s="340">
        <f t="shared" si="28"/>
        <v>4.9204726047717768</v>
      </c>
      <c r="Q83" s="340">
        <f t="shared" si="28"/>
        <v>4.9204726047717733</v>
      </c>
      <c r="R83" s="340">
        <f t="shared" si="28"/>
        <v>4.9204726047717529</v>
      </c>
      <c r="T83" s="340">
        <f t="shared" ref="T83:Y98" si="29">($C42*T42-$C41*T41)/($C41*T41)*100</f>
        <v>4.0364546479627048</v>
      </c>
      <c r="U83" s="340">
        <f t="shared" si="29"/>
        <v>4.0364546479626915</v>
      </c>
      <c r="V83" s="340">
        <f t="shared" si="29"/>
        <v>4.0364546479626897</v>
      </c>
      <c r="W83" s="340">
        <f t="shared" si="29"/>
        <v>4.0364546479627288</v>
      </c>
      <c r="X83" s="340">
        <f t="shared" si="29"/>
        <v>4.0364546479626906</v>
      </c>
      <c r="Y83" s="340">
        <f t="shared" si="29"/>
        <v>4.0364546479627084</v>
      </c>
      <c r="AA83" s="340">
        <f t="shared" ref="AA83:AF98" si="30">($C42*AA42-$C41*AA41)/($C41*AA41)*100</f>
        <v>4.0379176472181131</v>
      </c>
      <c r="AB83" s="340">
        <f t="shared" si="30"/>
        <v>4.0379176472181406</v>
      </c>
      <c r="AC83" s="340">
        <f t="shared" si="30"/>
        <v>4.037917647218153</v>
      </c>
      <c r="AD83" s="340">
        <f t="shared" si="30"/>
        <v>4.0379176472181237</v>
      </c>
      <c r="AE83" s="340">
        <f t="shared" si="30"/>
        <v>4.0379176472181184</v>
      </c>
      <c r="AF83" s="340">
        <f t="shared" si="30"/>
        <v>4.0379176472181397</v>
      </c>
      <c r="AH83" s="340">
        <f t="shared" ref="AH83:AM98" si="31">($C42*AH42-$C41*AH41)/($C41*AH41)*100</f>
        <v>4.6897206073001758</v>
      </c>
      <c r="AI83" s="340">
        <f t="shared" si="31"/>
        <v>4.6897206073001731</v>
      </c>
      <c r="AJ83" s="340">
        <f t="shared" si="31"/>
        <v>4.6897206073001776</v>
      </c>
      <c r="AK83" s="340">
        <f t="shared" si="31"/>
        <v>4.6897206073001536</v>
      </c>
      <c r="AL83" s="340">
        <f t="shared" si="31"/>
        <v>4.6897206073001794</v>
      </c>
      <c r="AM83" s="340">
        <f t="shared" si="31"/>
        <v>4.689720607300166</v>
      </c>
      <c r="AO83" s="340">
        <f t="shared" ref="AO83:AT98" si="32">($C42*AO42-$C41*AO41)/($C41*AO41)*100</f>
        <v>4.9625175700182913</v>
      </c>
      <c r="AP83" s="340">
        <f t="shared" si="32"/>
        <v>4.9625175700182957</v>
      </c>
      <c r="AQ83" s="340">
        <f t="shared" si="32"/>
        <v>4.962517570018302</v>
      </c>
      <c r="AR83" s="340">
        <f t="shared" si="32"/>
        <v>4.9625175700182664</v>
      </c>
      <c r="AS83" s="340">
        <f t="shared" si="32"/>
        <v>4.9625175700182664</v>
      </c>
      <c r="AT83" s="340">
        <f t="shared" si="32"/>
        <v>4.9625175700182753</v>
      </c>
      <c r="AV83" s="340">
        <f t="shared" ref="AV83:BA98" si="33">($C42*AV42-$C41*AV41)/($C41*AV41)*100</f>
        <v>5.2104510410985112</v>
      </c>
      <c r="AW83" s="340">
        <f t="shared" si="33"/>
        <v>5.2104510410984979</v>
      </c>
      <c r="AX83" s="340">
        <f t="shared" si="33"/>
        <v>5.2104510410985059</v>
      </c>
      <c r="AY83" s="340">
        <f t="shared" si="33"/>
        <v>5.2104510410984872</v>
      </c>
      <c r="AZ83" s="340">
        <f t="shared" si="33"/>
        <v>5.210451041098497</v>
      </c>
      <c r="BA83" s="340">
        <f t="shared" si="33"/>
        <v>5.2104510410984828</v>
      </c>
      <c r="BC83" s="340">
        <f t="shared" ref="BC83:BH98" si="34">($C42*BC42-$C41*BC41)/($C41*BC41)*100</f>
        <v>4.8515297970550932</v>
      </c>
      <c r="BD83" s="340">
        <f t="shared" si="34"/>
        <v>4.8515297970551066</v>
      </c>
      <c r="BE83" s="340">
        <f t="shared" si="34"/>
        <v>4.8515297970551403</v>
      </c>
      <c r="BF83" s="340">
        <f t="shared" si="34"/>
        <v>4.8515297970551252</v>
      </c>
      <c r="BG83" s="340">
        <f t="shared" si="34"/>
        <v>4.8515297970551163</v>
      </c>
      <c r="BH83" s="340">
        <f t="shared" si="34"/>
        <v>4.8515297970551226</v>
      </c>
      <c r="BJ83" s="340">
        <f t="shared" ref="BJ83:BO98" si="35">($C42*BJ42-$C41*BJ41)/($C41*BJ41)*100</f>
        <v>5.921012609290111</v>
      </c>
      <c r="BK83" s="340">
        <f t="shared" si="35"/>
        <v>5.9210126092900914</v>
      </c>
      <c r="BL83" s="340">
        <f t="shared" si="35"/>
        <v>5.9210126092900834</v>
      </c>
      <c r="BM83" s="340">
        <f t="shared" si="35"/>
        <v>5.9210126092901234</v>
      </c>
      <c r="BN83" s="340">
        <f t="shared" si="35"/>
        <v>5.9210126092900834</v>
      </c>
      <c r="BO83" s="340">
        <f t="shared" si="35"/>
        <v>5.9210126092900843</v>
      </c>
      <c r="BQ83" s="340">
        <f t="shared" ref="BQ83:BV98" si="36">($C42*BQ42-$C41*BQ41)/($C41*BQ41)*100</f>
        <v>5.1986365736345821</v>
      </c>
      <c r="BR83" s="340">
        <f t="shared" si="36"/>
        <v>5.1986365736345981</v>
      </c>
      <c r="BS83" s="340">
        <f t="shared" si="36"/>
        <v>5.1986365736346105</v>
      </c>
      <c r="BT83" s="340">
        <f t="shared" si="36"/>
        <v>5.1986365736346132</v>
      </c>
      <c r="BU83" s="340">
        <f t="shared" si="36"/>
        <v>5.1986365736346185</v>
      </c>
      <c r="BV83" s="340">
        <f t="shared" si="36"/>
        <v>5.1986365736345963</v>
      </c>
      <c r="BX83" s="340">
        <f t="shared" ref="BX83:CC98" si="37">($C42*BX42-$C41*BX41)/($C41*BX41)*100</f>
        <v>4.6532145315717486</v>
      </c>
      <c r="BY83" s="340">
        <f t="shared" si="37"/>
        <v>4.6532145315717335</v>
      </c>
      <c r="BZ83" s="340">
        <f t="shared" si="37"/>
        <v>4.6532145315717104</v>
      </c>
      <c r="CA83" s="340">
        <f t="shared" si="37"/>
        <v>4.6532145315717202</v>
      </c>
      <c r="CB83" s="340">
        <f t="shared" si="37"/>
        <v>4.6532145315717042</v>
      </c>
      <c r="CC83" s="340">
        <f t="shared" si="37"/>
        <v>4.6532145315717264</v>
      </c>
    </row>
    <row r="84" spans="1:81" ht="18.75">
      <c r="A84" s="204"/>
      <c r="B84" s="8">
        <f t="shared" si="26"/>
        <v>2033</v>
      </c>
      <c r="C84" s="302"/>
      <c r="D84" s="313"/>
      <c r="F84" s="340">
        <f t="shared" si="27"/>
        <v>3.2791948473784847</v>
      </c>
      <c r="G84" s="340">
        <f t="shared" si="27"/>
        <v>3.2791948473784958</v>
      </c>
      <c r="H84" s="340">
        <f t="shared" si="27"/>
        <v>3.2791948473785091</v>
      </c>
      <c r="I84" s="340">
        <f t="shared" si="27"/>
        <v>3.2791948473784833</v>
      </c>
      <c r="J84" s="340">
        <f t="shared" si="27"/>
        <v>3.2791948473785042</v>
      </c>
      <c r="K84" s="340">
        <f t="shared" si="27"/>
        <v>3.279194847378502</v>
      </c>
      <c r="M84" s="340">
        <f t="shared" si="28"/>
        <v>4.8581035157714343</v>
      </c>
      <c r="N84" s="340">
        <f t="shared" si="28"/>
        <v>4.8581035157714068</v>
      </c>
      <c r="O84" s="340">
        <f t="shared" si="28"/>
        <v>4.8581035157714423</v>
      </c>
      <c r="P84" s="340">
        <f t="shared" si="28"/>
        <v>4.8581035157714156</v>
      </c>
      <c r="Q84" s="340">
        <f t="shared" si="28"/>
        <v>4.8581035157714165</v>
      </c>
      <c r="R84" s="340">
        <f t="shared" si="28"/>
        <v>4.8581035157714512</v>
      </c>
      <c r="T84" s="340">
        <f t="shared" si="29"/>
        <v>3.8858380842745568</v>
      </c>
      <c r="U84" s="340">
        <f t="shared" si="29"/>
        <v>3.8858380842745559</v>
      </c>
      <c r="V84" s="340">
        <f t="shared" si="29"/>
        <v>3.8858380842745674</v>
      </c>
      <c r="W84" s="340">
        <f t="shared" si="29"/>
        <v>3.8858380842745581</v>
      </c>
      <c r="X84" s="340">
        <f t="shared" si="29"/>
        <v>3.8858380842745674</v>
      </c>
      <c r="Y84" s="340">
        <f t="shared" si="29"/>
        <v>3.8858380842745426</v>
      </c>
      <c r="AA84" s="340">
        <f t="shared" si="30"/>
        <v>3.9066967200614746</v>
      </c>
      <c r="AB84" s="340">
        <f t="shared" si="30"/>
        <v>3.9066967200614755</v>
      </c>
      <c r="AC84" s="340">
        <f t="shared" si="30"/>
        <v>3.9066967200614346</v>
      </c>
      <c r="AD84" s="340">
        <f t="shared" si="30"/>
        <v>3.9066967200614964</v>
      </c>
      <c r="AE84" s="340">
        <f t="shared" si="30"/>
        <v>3.9066967200614768</v>
      </c>
      <c r="AF84" s="340">
        <f t="shared" si="30"/>
        <v>3.9066967200614733</v>
      </c>
      <c r="AH84" s="340">
        <f t="shared" si="31"/>
        <v>4.558887584744201</v>
      </c>
      <c r="AI84" s="340">
        <f t="shared" si="31"/>
        <v>4.5588875847442107</v>
      </c>
      <c r="AJ84" s="340">
        <f t="shared" si="31"/>
        <v>4.558887584744217</v>
      </c>
      <c r="AK84" s="340">
        <f t="shared" si="31"/>
        <v>4.5588875847442276</v>
      </c>
      <c r="AL84" s="340">
        <f t="shared" si="31"/>
        <v>4.5588875847442178</v>
      </c>
      <c r="AM84" s="340">
        <f t="shared" si="31"/>
        <v>4.5588875847442134</v>
      </c>
      <c r="AO84" s="340">
        <f t="shared" si="32"/>
        <v>4.824182312730974</v>
      </c>
      <c r="AP84" s="340">
        <f t="shared" si="32"/>
        <v>4.824182312730982</v>
      </c>
      <c r="AQ84" s="340">
        <f t="shared" si="32"/>
        <v>4.8241823127309749</v>
      </c>
      <c r="AR84" s="340">
        <f t="shared" si="32"/>
        <v>4.8241823127309704</v>
      </c>
      <c r="AS84" s="340">
        <f t="shared" si="32"/>
        <v>4.8241823127309837</v>
      </c>
      <c r="AT84" s="340">
        <f t="shared" si="32"/>
        <v>4.8241823127309553</v>
      </c>
      <c r="AV84" s="340">
        <f t="shared" si="33"/>
        <v>5.0834299116614314</v>
      </c>
      <c r="AW84" s="340">
        <f t="shared" si="33"/>
        <v>5.0834299116614181</v>
      </c>
      <c r="AX84" s="340">
        <f t="shared" si="33"/>
        <v>5.0834299116614394</v>
      </c>
      <c r="AY84" s="340">
        <f t="shared" si="33"/>
        <v>5.0834299116614208</v>
      </c>
      <c r="AZ84" s="340">
        <f t="shared" si="33"/>
        <v>5.0834299116614616</v>
      </c>
      <c r="BA84" s="340">
        <f t="shared" si="33"/>
        <v>5.0834299116614297</v>
      </c>
      <c r="BC84" s="340">
        <f t="shared" si="34"/>
        <v>4.7220856877094546</v>
      </c>
      <c r="BD84" s="340">
        <f t="shared" si="34"/>
        <v>4.7220856877094688</v>
      </c>
      <c r="BE84" s="340">
        <f t="shared" si="34"/>
        <v>4.7220856877094537</v>
      </c>
      <c r="BF84" s="340">
        <f t="shared" si="34"/>
        <v>4.7220856877094519</v>
      </c>
      <c r="BG84" s="340">
        <f t="shared" si="34"/>
        <v>4.7220856877094608</v>
      </c>
      <c r="BH84" s="340">
        <f t="shared" si="34"/>
        <v>4.7220856877094519</v>
      </c>
      <c r="BJ84" s="340">
        <f t="shared" si="35"/>
        <v>5.7899514106982997</v>
      </c>
      <c r="BK84" s="340">
        <f t="shared" si="35"/>
        <v>5.7899514106982943</v>
      </c>
      <c r="BL84" s="340">
        <f t="shared" si="35"/>
        <v>5.7899514106982943</v>
      </c>
      <c r="BM84" s="340">
        <f t="shared" si="35"/>
        <v>5.7899514106982899</v>
      </c>
      <c r="BN84" s="340">
        <f t="shared" si="35"/>
        <v>5.7899514106983192</v>
      </c>
      <c r="BO84" s="340">
        <f t="shared" si="35"/>
        <v>5.7899514106983192</v>
      </c>
      <c r="BQ84" s="340">
        <f t="shared" si="36"/>
        <v>5.0627353918594462</v>
      </c>
      <c r="BR84" s="340">
        <f t="shared" si="36"/>
        <v>5.0627353918594338</v>
      </c>
      <c r="BS84" s="340">
        <f t="shared" si="36"/>
        <v>5.0627353918594329</v>
      </c>
      <c r="BT84" s="340">
        <f t="shared" si="36"/>
        <v>5.0627353918594329</v>
      </c>
      <c r="BU84" s="340">
        <f t="shared" si="36"/>
        <v>5.0627353918594515</v>
      </c>
      <c r="BV84" s="340">
        <f t="shared" si="36"/>
        <v>5.0627353918594489</v>
      </c>
      <c r="BX84" s="340">
        <f t="shared" si="37"/>
        <v>4.5339549125402971</v>
      </c>
      <c r="BY84" s="340">
        <f t="shared" si="37"/>
        <v>4.5339549125403025</v>
      </c>
      <c r="BZ84" s="340">
        <f t="shared" si="37"/>
        <v>4.5339549125403176</v>
      </c>
      <c r="CA84" s="340">
        <f t="shared" si="37"/>
        <v>4.5339549125403131</v>
      </c>
      <c r="CB84" s="340">
        <f t="shared" si="37"/>
        <v>4.5339549125403362</v>
      </c>
      <c r="CC84" s="340">
        <f t="shared" si="37"/>
        <v>4.5339549125403185</v>
      </c>
    </row>
    <row r="85" spans="1:81" ht="18.75">
      <c r="A85" s="204"/>
      <c r="B85" s="8">
        <f t="shared" si="26"/>
        <v>2034</v>
      </c>
      <c r="C85" s="302"/>
      <c r="D85" s="313"/>
      <c r="F85" s="340">
        <f t="shared" si="27"/>
        <v>3.1153025465688278</v>
      </c>
      <c r="G85" s="340">
        <f t="shared" si="27"/>
        <v>3.1153025465687945</v>
      </c>
      <c r="H85" s="340">
        <f t="shared" si="27"/>
        <v>3.1153025465687696</v>
      </c>
      <c r="I85" s="340">
        <f t="shared" si="27"/>
        <v>3.1153025465687878</v>
      </c>
      <c r="J85" s="340">
        <f t="shared" si="27"/>
        <v>3.1153025465687891</v>
      </c>
      <c r="K85" s="340">
        <f t="shared" si="27"/>
        <v>3.11530254656879</v>
      </c>
      <c r="M85" s="340">
        <f t="shared" si="28"/>
        <v>4.6797602494868551</v>
      </c>
      <c r="N85" s="340">
        <f t="shared" si="28"/>
        <v>4.6797602494868737</v>
      </c>
      <c r="O85" s="340">
        <f t="shared" si="28"/>
        <v>4.679760249486856</v>
      </c>
      <c r="P85" s="340">
        <f t="shared" si="28"/>
        <v>4.6797602494868515</v>
      </c>
      <c r="Q85" s="340">
        <f t="shared" si="28"/>
        <v>4.6797602494868622</v>
      </c>
      <c r="R85" s="340">
        <f t="shared" si="28"/>
        <v>4.6797602494868764</v>
      </c>
      <c r="T85" s="340">
        <f t="shared" si="29"/>
        <v>3.7501761984800672</v>
      </c>
      <c r="U85" s="340">
        <f t="shared" si="29"/>
        <v>3.7501761984800477</v>
      </c>
      <c r="V85" s="340">
        <f t="shared" si="29"/>
        <v>3.7501761984800486</v>
      </c>
      <c r="W85" s="340">
        <f t="shared" si="29"/>
        <v>3.7501761984800366</v>
      </c>
      <c r="X85" s="340">
        <f t="shared" si="29"/>
        <v>3.7501761984800495</v>
      </c>
      <c r="Y85" s="340">
        <f t="shared" si="29"/>
        <v>3.7501761984800486</v>
      </c>
      <c r="AA85" s="340">
        <f t="shared" si="30"/>
        <v>3.7657774529866779</v>
      </c>
      <c r="AB85" s="340">
        <f t="shared" si="30"/>
        <v>3.7657774529866752</v>
      </c>
      <c r="AC85" s="340">
        <f t="shared" si="30"/>
        <v>3.7657774529866952</v>
      </c>
      <c r="AD85" s="340">
        <f t="shared" si="30"/>
        <v>3.7657774529866579</v>
      </c>
      <c r="AE85" s="340">
        <f t="shared" si="30"/>
        <v>3.7657774529866828</v>
      </c>
      <c r="AF85" s="340">
        <f t="shared" si="30"/>
        <v>3.7657774529866614</v>
      </c>
      <c r="AH85" s="340">
        <f t="shared" si="31"/>
        <v>4.4312129565116489</v>
      </c>
      <c r="AI85" s="340">
        <f t="shared" si="31"/>
        <v>4.4312129565116827</v>
      </c>
      <c r="AJ85" s="340">
        <f t="shared" si="31"/>
        <v>4.4312129565116782</v>
      </c>
      <c r="AK85" s="340">
        <f t="shared" si="31"/>
        <v>4.4312129565116649</v>
      </c>
      <c r="AL85" s="340">
        <f t="shared" si="31"/>
        <v>4.4312129565116543</v>
      </c>
      <c r="AM85" s="340">
        <f t="shared" si="31"/>
        <v>4.4312129565116694</v>
      </c>
      <c r="AO85" s="340">
        <f t="shared" si="32"/>
        <v>4.6910079745157631</v>
      </c>
      <c r="AP85" s="340">
        <f t="shared" si="32"/>
        <v>4.6910079745157365</v>
      </c>
      <c r="AQ85" s="340">
        <f t="shared" si="32"/>
        <v>4.6910079745157223</v>
      </c>
      <c r="AR85" s="340">
        <f t="shared" si="32"/>
        <v>4.6910079745157551</v>
      </c>
      <c r="AS85" s="340">
        <f t="shared" si="32"/>
        <v>4.6910079745157525</v>
      </c>
      <c r="AT85" s="340">
        <f t="shared" si="32"/>
        <v>4.6910079745157578</v>
      </c>
      <c r="AV85" s="340">
        <f t="shared" si="33"/>
        <v>4.9541201239356152</v>
      </c>
      <c r="AW85" s="340">
        <f t="shared" si="33"/>
        <v>4.9541201239356285</v>
      </c>
      <c r="AX85" s="340">
        <f t="shared" si="33"/>
        <v>4.9541201239356099</v>
      </c>
      <c r="AY85" s="340">
        <f t="shared" si="33"/>
        <v>4.9541201239356427</v>
      </c>
      <c r="AZ85" s="340">
        <f t="shared" si="33"/>
        <v>4.9541201239356036</v>
      </c>
      <c r="BA85" s="340">
        <f t="shared" si="33"/>
        <v>4.9541201239356383</v>
      </c>
      <c r="BC85" s="340">
        <f t="shared" si="34"/>
        <v>4.5969439108329544</v>
      </c>
      <c r="BD85" s="340">
        <f t="shared" si="34"/>
        <v>4.5969439108329677</v>
      </c>
      <c r="BE85" s="340">
        <f t="shared" si="34"/>
        <v>4.5969439108329633</v>
      </c>
      <c r="BF85" s="340">
        <f t="shared" si="34"/>
        <v>4.5969439108329686</v>
      </c>
      <c r="BG85" s="340">
        <f t="shared" si="34"/>
        <v>4.5969439108329695</v>
      </c>
      <c r="BH85" s="340">
        <f t="shared" si="34"/>
        <v>4.5969439108329668</v>
      </c>
      <c r="BJ85" s="340">
        <f t="shared" si="35"/>
        <v>5.661457868532322</v>
      </c>
      <c r="BK85" s="340">
        <f t="shared" si="35"/>
        <v>5.6614578685323265</v>
      </c>
      <c r="BL85" s="340">
        <f t="shared" si="35"/>
        <v>5.6614578685323247</v>
      </c>
      <c r="BM85" s="340">
        <f t="shared" si="35"/>
        <v>5.6614578685322954</v>
      </c>
      <c r="BN85" s="340">
        <f t="shared" si="35"/>
        <v>5.6614578685323016</v>
      </c>
      <c r="BO85" s="340">
        <f t="shared" si="35"/>
        <v>5.6614578685323087</v>
      </c>
      <c r="BQ85" s="340">
        <f t="shared" si="36"/>
        <v>4.9313792437625414</v>
      </c>
      <c r="BR85" s="340">
        <f t="shared" si="36"/>
        <v>4.9313792437625796</v>
      </c>
      <c r="BS85" s="340">
        <f t="shared" si="36"/>
        <v>4.9313792437625663</v>
      </c>
      <c r="BT85" s="340">
        <f t="shared" si="36"/>
        <v>4.9313792437625503</v>
      </c>
      <c r="BU85" s="340">
        <f t="shared" si="36"/>
        <v>4.9313792437625379</v>
      </c>
      <c r="BV85" s="340">
        <f t="shared" si="36"/>
        <v>4.9313792437625521</v>
      </c>
      <c r="BX85" s="340">
        <f t="shared" si="37"/>
        <v>4.4973166521788723</v>
      </c>
      <c r="BY85" s="340">
        <f t="shared" si="37"/>
        <v>4.497316652178875</v>
      </c>
      <c r="BZ85" s="340">
        <f t="shared" si="37"/>
        <v>4.4973166521788928</v>
      </c>
      <c r="CA85" s="340">
        <f t="shared" si="37"/>
        <v>4.4973166521788812</v>
      </c>
      <c r="CB85" s="340">
        <f t="shared" si="37"/>
        <v>4.4973166521788652</v>
      </c>
      <c r="CC85" s="340">
        <f t="shared" si="37"/>
        <v>4.4973166521788679</v>
      </c>
    </row>
    <row r="86" spans="1:81" ht="18.75">
      <c r="A86" s="204"/>
      <c r="B86" s="8">
        <f t="shared" si="26"/>
        <v>2035</v>
      </c>
      <c r="C86" s="302"/>
      <c r="D86" s="313"/>
      <c r="F86" s="340">
        <f t="shared" si="27"/>
        <v>2.9742254267210488</v>
      </c>
      <c r="G86" s="340">
        <f t="shared" si="27"/>
        <v>2.9742254267210924</v>
      </c>
      <c r="H86" s="340">
        <f t="shared" si="27"/>
        <v>2.974225426721103</v>
      </c>
      <c r="I86" s="340">
        <f t="shared" si="27"/>
        <v>2.9742254267211039</v>
      </c>
      <c r="J86" s="340">
        <f t="shared" si="27"/>
        <v>2.9742254267210826</v>
      </c>
      <c r="K86" s="340">
        <f t="shared" si="27"/>
        <v>2.9742254267210968</v>
      </c>
      <c r="M86" s="340">
        <f t="shared" si="28"/>
        <v>4.5043831672422439</v>
      </c>
      <c r="N86" s="340">
        <f t="shared" si="28"/>
        <v>4.5043831672422439</v>
      </c>
      <c r="O86" s="340">
        <f t="shared" si="28"/>
        <v>4.5043831672422332</v>
      </c>
      <c r="P86" s="340">
        <f t="shared" si="28"/>
        <v>4.5043831672422669</v>
      </c>
      <c r="Q86" s="340">
        <f t="shared" si="28"/>
        <v>4.5043831672422447</v>
      </c>
      <c r="R86" s="340">
        <f t="shared" si="28"/>
        <v>4.5043831672422252</v>
      </c>
      <c r="T86" s="340">
        <f t="shared" si="29"/>
        <v>3.6159922718304793</v>
      </c>
      <c r="U86" s="340">
        <f t="shared" si="29"/>
        <v>3.6159922718305268</v>
      </c>
      <c r="V86" s="340">
        <f t="shared" si="29"/>
        <v>3.6159922718304816</v>
      </c>
      <c r="W86" s="340">
        <f t="shared" si="29"/>
        <v>3.6159922718304935</v>
      </c>
      <c r="X86" s="340">
        <f t="shared" si="29"/>
        <v>3.6159922718304935</v>
      </c>
      <c r="Y86" s="340">
        <f t="shared" si="29"/>
        <v>3.6159922718305122</v>
      </c>
      <c r="AA86" s="340">
        <f t="shared" si="30"/>
        <v>3.6263207882409185</v>
      </c>
      <c r="AB86" s="340">
        <f t="shared" si="30"/>
        <v>3.626320788240911</v>
      </c>
      <c r="AC86" s="340">
        <f t="shared" si="30"/>
        <v>3.6263207882409341</v>
      </c>
      <c r="AD86" s="340">
        <f t="shared" si="30"/>
        <v>3.6263207882409358</v>
      </c>
      <c r="AE86" s="340">
        <f t="shared" si="30"/>
        <v>3.6263207882409101</v>
      </c>
      <c r="AF86" s="340">
        <f t="shared" si="30"/>
        <v>3.6263207882409305</v>
      </c>
      <c r="AH86" s="340">
        <f t="shared" si="31"/>
        <v>4.3086796238996232</v>
      </c>
      <c r="AI86" s="340">
        <f t="shared" si="31"/>
        <v>4.3086796238995984</v>
      </c>
      <c r="AJ86" s="340">
        <f t="shared" si="31"/>
        <v>4.3086796238995886</v>
      </c>
      <c r="AK86" s="340">
        <f t="shared" si="31"/>
        <v>4.3086796238995966</v>
      </c>
      <c r="AL86" s="340">
        <f t="shared" si="31"/>
        <v>4.3086796238996223</v>
      </c>
      <c r="AM86" s="340">
        <f t="shared" si="31"/>
        <v>4.3086796238995912</v>
      </c>
      <c r="AO86" s="340">
        <f t="shared" si="32"/>
        <v>4.5604684619757574</v>
      </c>
      <c r="AP86" s="340">
        <f t="shared" si="32"/>
        <v>4.5604684619757814</v>
      </c>
      <c r="AQ86" s="340">
        <f t="shared" si="32"/>
        <v>4.5604684619757974</v>
      </c>
      <c r="AR86" s="340">
        <f t="shared" si="32"/>
        <v>4.5604684619757609</v>
      </c>
      <c r="AS86" s="340">
        <f t="shared" si="32"/>
        <v>4.5604684619757787</v>
      </c>
      <c r="AT86" s="340">
        <f t="shared" si="32"/>
        <v>4.5604684619757831</v>
      </c>
      <c r="AV86" s="340">
        <f t="shared" si="33"/>
        <v>4.833305262299584</v>
      </c>
      <c r="AW86" s="340">
        <f t="shared" si="33"/>
        <v>4.8333052622995831</v>
      </c>
      <c r="AX86" s="340">
        <f t="shared" si="33"/>
        <v>4.8333052622996142</v>
      </c>
      <c r="AY86" s="340">
        <f t="shared" si="33"/>
        <v>4.8333052622996098</v>
      </c>
      <c r="AZ86" s="340">
        <f t="shared" si="33"/>
        <v>4.8333052622995991</v>
      </c>
      <c r="BA86" s="340">
        <f t="shared" si="33"/>
        <v>4.8333052622995902</v>
      </c>
      <c r="BC86" s="340">
        <f t="shared" si="34"/>
        <v>4.4736106422457382</v>
      </c>
      <c r="BD86" s="340">
        <f t="shared" si="34"/>
        <v>4.473610642245732</v>
      </c>
      <c r="BE86" s="340">
        <f t="shared" si="34"/>
        <v>4.47361064224574</v>
      </c>
      <c r="BF86" s="340">
        <f t="shared" si="34"/>
        <v>4.4736106422457178</v>
      </c>
      <c r="BG86" s="340">
        <f t="shared" si="34"/>
        <v>4.4736106422457302</v>
      </c>
      <c r="BH86" s="340">
        <f t="shared" si="34"/>
        <v>4.4736106422457347</v>
      </c>
      <c r="BJ86" s="340">
        <f t="shared" si="35"/>
        <v>5.538295394894992</v>
      </c>
      <c r="BK86" s="340">
        <f t="shared" si="35"/>
        <v>5.5382953948949742</v>
      </c>
      <c r="BL86" s="340">
        <f t="shared" si="35"/>
        <v>5.5382953948949956</v>
      </c>
      <c r="BM86" s="340">
        <f t="shared" si="35"/>
        <v>5.5382953948950053</v>
      </c>
      <c r="BN86" s="340">
        <f t="shared" si="35"/>
        <v>5.538295394894992</v>
      </c>
      <c r="BO86" s="340">
        <f t="shared" si="35"/>
        <v>5.5382953948949991</v>
      </c>
      <c r="BQ86" s="340">
        <f t="shared" si="36"/>
        <v>4.8020559965712959</v>
      </c>
      <c r="BR86" s="340">
        <f t="shared" si="36"/>
        <v>4.8020559965712772</v>
      </c>
      <c r="BS86" s="340">
        <f t="shared" si="36"/>
        <v>4.8020559965712843</v>
      </c>
      <c r="BT86" s="340">
        <f t="shared" si="36"/>
        <v>4.8020559965713234</v>
      </c>
      <c r="BU86" s="340">
        <f t="shared" si="36"/>
        <v>4.8020559965713057</v>
      </c>
      <c r="BV86" s="340">
        <f t="shared" si="36"/>
        <v>4.8020559965713181</v>
      </c>
      <c r="BX86" s="340">
        <f t="shared" si="37"/>
        <v>4.3049923070577751</v>
      </c>
      <c r="BY86" s="340">
        <f t="shared" si="37"/>
        <v>4.30499230705776</v>
      </c>
      <c r="BZ86" s="340">
        <f t="shared" si="37"/>
        <v>4.304992307057752</v>
      </c>
      <c r="CA86" s="340">
        <f t="shared" si="37"/>
        <v>4.3049923070577627</v>
      </c>
      <c r="CB86" s="340">
        <f t="shared" si="37"/>
        <v>4.3049923070577751</v>
      </c>
      <c r="CC86" s="340">
        <f t="shared" si="37"/>
        <v>4.3049923070577671</v>
      </c>
    </row>
    <row r="87" spans="1:81" ht="18.75">
      <c r="A87" s="204"/>
      <c r="B87" s="8">
        <f t="shared" si="26"/>
        <v>2036</v>
      </c>
      <c r="C87" s="302"/>
      <c r="D87" s="313"/>
      <c r="F87" s="340">
        <f t="shared" si="27"/>
        <v>2.8328757403726494</v>
      </c>
      <c r="G87" s="340">
        <f t="shared" si="27"/>
        <v>2.8328757403726326</v>
      </c>
      <c r="H87" s="340">
        <f t="shared" si="27"/>
        <v>2.832875740372617</v>
      </c>
      <c r="I87" s="340">
        <f t="shared" si="27"/>
        <v>2.8328757403726224</v>
      </c>
      <c r="J87" s="340">
        <f t="shared" si="27"/>
        <v>2.8328757403726446</v>
      </c>
      <c r="K87" s="340">
        <f t="shared" si="27"/>
        <v>2.8328757403726268</v>
      </c>
      <c r="M87" s="340">
        <f t="shared" si="28"/>
        <v>4.4478009835395893</v>
      </c>
      <c r="N87" s="340">
        <f t="shared" si="28"/>
        <v>4.4478009835395991</v>
      </c>
      <c r="O87" s="340">
        <f t="shared" si="28"/>
        <v>4.4478009835395813</v>
      </c>
      <c r="P87" s="340">
        <f t="shared" si="28"/>
        <v>4.4478009835395591</v>
      </c>
      <c r="Q87" s="340">
        <f t="shared" si="28"/>
        <v>4.4478009835395866</v>
      </c>
      <c r="R87" s="340">
        <f t="shared" si="28"/>
        <v>4.4478009835395884</v>
      </c>
      <c r="T87" s="340">
        <f t="shared" si="29"/>
        <v>3.4820845535851976</v>
      </c>
      <c r="U87" s="340">
        <f t="shared" si="29"/>
        <v>3.482084553585163</v>
      </c>
      <c r="V87" s="340">
        <f t="shared" si="29"/>
        <v>3.4820845535851905</v>
      </c>
      <c r="W87" s="340">
        <f t="shared" si="29"/>
        <v>3.482084553585179</v>
      </c>
      <c r="X87" s="340">
        <f t="shared" si="29"/>
        <v>3.4820845535851763</v>
      </c>
      <c r="Y87" s="340">
        <f t="shared" si="29"/>
        <v>3.4820845535852052</v>
      </c>
      <c r="AA87" s="340">
        <f t="shared" si="30"/>
        <v>3.4871169369140276</v>
      </c>
      <c r="AB87" s="340">
        <f t="shared" si="30"/>
        <v>3.4871169369140511</v>
      </c>
      <c r="AC87" s="340">
        <f t="shared" si="30"/>
        <v>3.4871169369140276</v>
      </c>
      <c r="AD87" s="340">
        <f t="shared" si="30"/>
        <v>3.4871169369140356</v>
      </c>
      <c r="AE87" s="340">
        <f t="shared" si="30"/>
        <v>3.4871169369140436</v>
      </c>
      <c r="AF87" s="340">
        <f t="shared" si="30"/>
        <v>3.4871169369140254</v>
      </c>
      <c r="AH87" s="340">
        <f t="shared" si="31"/>
        <v>4.186702706079835</v>
      </c>
      <c r="AI87" s="340">
        <f t="shared" si="31"/>
        <v>4.1867027060798288</v>
      </c>
      <c r="AJ87" s="340">
        <f t="shared" si="31"/>
        <v>4.186702706079835</v>
      </c>
      <c r="AK87" s="340">
        <f t="shared" si="31"/>
        <v>4.1867027060798367</v>
      </c>
      <c r="AL87" s="340">
        <f t="shared" si="31"/>
        <v>4.186702706079835</v>
      </c>
      <c r="AM87" s="340">
        <f t="shared" si="31"/>
        <v>4.1867027060798367</v>
      </c>
      <c r="AO87" s="340">
        <f t="shared" si="32"/>
        <v>4.4319648582963955</v>
      </c>
      <c r="AP87" s="340">
        <f t="shared" si="32"/>
        <v>4.4319648582963946</v>
      </c>
      <c r="AQ87" s="340">
        <f t="shared" si="32"/>
        <v>4.4319648582963902</v>
      </c>
      <c r="AR87" s="340">
        <f t="shared" si="32"/>
        <v>4.4319648582964124</v>
      </c>
      <c r="AS87" s="340">
        <f t="shared" si="32"/>
        <v>4.4319648582963698</v>
      </c>
      <c r="AT87" s="340">
        <f t="shared" si="32"/>
        <v>4.4319648582963689</v>
      </c>
      <c r="AV87" s="340">
        <f t="shared" si="33"/>
        <v>4.7130739547110441</v>
      </c>
      <c r="AW87" s="340">
        <f t="shared" si="33"/>
        <v>4.7130739547110405</v>
      </c>
      <c r="AX87" s="340">
        <f t="shared" si="33"/>
        <v>4.7130739547110174</v>
      </c>
      <c r="AY87" s="340">
        <f t="shared" si="33"/>
        <v>4.7130739547110032</v>
      </c>
      <c r="AZ87" s="340">
        <f t="shared" si="33"/>
        <v>4.7130739547110378</v>
      </c>
      <c r="BA87" s="340">
        <f t="shared" si="33"/>
        <v>4.7130739547110316</v>
      </c>
      <c r="BC87" s="340">
        <f t="shared" si="34"/>
        <v>4.3508843753871558</v>
      </c>
      <c r="BD87" s="340">
        <f t="shared" si="34"/>
        <v>4.3508843753871744</v>
      </c>
      <c r="BE87" s="340">
        <f t="shared" si="34"/>
        <v>4.3508843753871762</v>
      </c>
      <c r="BF87" s="340">
        <f t="shared" si="34"/>
        <v>4.3508843753871842</v>
      </c>
      <c r="BG87" s="340">
        <f t="shared" si="34"/>
        <v>4.3508843753871682</v>
      </c>
      <c r="BH87" s="340">
        <f t="shared" si="34"/>
        <v>4.3508843753871709</v>
      </c>
      <c r="BJ87" s="340">
        <f t="shared" si="35"/>
        <v>5.4173338702396787</v>
      </c>
      <c r="BK87" s="340">
        <f t="shared" si="35"/>
        <v>5.4173338702396858</v>
      </c>
      <c r="BL87" s="340">
        <f t="shared" si="35"/>
        <v>5.4173338702396832</v>
      </c>
      <c r="BM87" s="340">
        <f t="shared" si="35"/>
        <v>5.4173338702396734</v>
      </c>
      <c r="BN87" s="340">
        <f t="shared" si="35"/>
        <v>5.417333870239692</v>
      </c>
      <c r="BO87" s="340">
        <f t="shared" si="35"/>
        <v>5.4173338702396707</v>
      </c>
      <c r="BQ87" s="340">
        <f t="shared" si="36"/>
        <v>4.6770880322802455</v>
      </c>
      <c r="BR87" s="340">
        <f t="shared" si="36"/>
        <v>4.6770880322802508</v>
      </c>
      <c r="BS87" s="340">
        <f t="shared" si="36"/>
        <v>4.6770880322802348</v>
      </c>
      <c r="BT87" s="340">
        <f t="shared" si="36"/>
        <v>4.6770880322802197</v>
      </c>
      <c r="BU87" s="340">
        <f t="shared" si="36"/>
        <v>4.6770880322802233</v>
      </c>
      <c r="BV87" s="340">
        <f t="shared" si="36"/>
        <v>4.6770880322802393</v>
      </c>
      <c r="BX87" s="340">
        <f t="shared" si="37"/>
        <v>4.1142117669015557</v>
      </c>
      <c r="BY87" s="340">
        <f t="shared" si="37"/>
        <v>4.1142117669015397</v>
      </c>
      <c r="BZ87" s="340">
        <f t="shared" si="37"/>
        <v>4.1142117669015388</v>
      </c>
      <c r="CA87" s="340">
        <f t="shared" si="37"/>
        <v>4.1142117669015441</v>
      </c>
      <c r="CB87" s="340">
        <f t="shared" si="37"/>
        <v>4.1142117669015512</v>
      </c>
      <c r="CC87" s="340">
        <f t="shared" si="37"/>
        <v>4.114211766901553</v>
      </c>
    </row>
    <row r="88" spans="1:81" ht="18.75">
      <c r="A88" s="204"/>
      <c r="B88" s="8">
        <f t="shared" si="26"/>
        <v>2037</v>
      </c>
      <c r="C88" s="302"/>
      <c r="D88" s="313"/>
      <c r="F88" s="340">
        <f t="shared" si="27"/>
        <v>4.4046187697218731</v>
      </c>
      <c r="G88" s="340">
        <f t="shared" si="27"/>
        <v>4.4046187697218704</v>
      </c>
      <c r="H88" s="340">
        <f t="shared" si="27"/>
        <v>4.4046187697218748</v>
      </c>
      <c r="I88" s="340">
        <f t="shared" si="27"/>
        <v>4.4046187697218722</v>
      </c>
      <c r="J88" s="340">
        <f t="shared" si="27"/>
        <v>4.4046187697218588</v>
      </c>
      <c r="K88" s="340">
        <f t="shared" si="27"/>
        <v>4.4046187697218642</v>
      </c>
      <c r="M88" s="340">
        <f t="shared" si="28"/>
        <v>4.404618769721842</v>
      </c>
      <c r="N88" s="340">
        <f t="shared" si="28"/>
        <v>4.4046187697218251</v>
      </c>
      <c r="O88" s="340">
        <f t="shared" si="28"/>
        <v>4.4046187697218686</v>
      </c>
      <c r="P88" s="340">
        <f t="shared" si="28"/>
        <v>4.4046187697218766</v>
      </c>
      <c r="Q88" s="340">
        <f t="shared" si="28"/>
        <v>4.4046187697218411</v>
      </c>
      <c r="R88" s="340">
        <f t="shared" si="28"/>
        <v>4.4046187697218304</v>
      </c>
      <c r="T88" s="340">
        <f t="shared" si="29"/>
        <v>4.404618769721834</v>
      </c>
      <c r="U88" s="340">
        <f t="shared" si="29"/>
        <v>4.4046187697218473</v>
      </c>
      <c r="V88" s="340">
        <f t="shared" si="29"/>
        <v>4.4046187697218553</v>
      </c>
      <c r="W88" s="340">
        <f t="shared" si="29"/>
        <v>4.4046187697218775</v>
      </c>
      <c r="X88" s="340">
        <f t="shared" si="29"/>
        <v>4.4046187697218651</v>
      </c>
      <c r="Y88" s="340">
        <f t="shared" si="29"/>
        <v>4.4046187697218251</v>
      </c>
      <c r="AA88" s="340">
        <f t="shared" si="30"/>
        <v>4.4046187697218606</v>
      </c>
      <c r="AB88" s="340">
        <f t="shared" si="30"/>
        <v>4.4046187697218713</v>
      </c>
      <c r="AC88" s="340">
        <f t="shared" si="30"/>
        <v>4.4046187697218651</v>
      </c>
      <c r="AD88" s="340">
        <f t="shared" si="30"/>
        <v>4.4046187697218544</v>
      </c>
      <c r="AE88" s="340">
        <f t="shared" si="30"/>
        <v>4.4046187697218624</v>
      </c>
      <c r="AF88" s="340">
        <f t="shared" si="30"/>
        <v>4.4046187697218695</v>
      </c>
      <c r="AH88" s="340">
        <f t="shared" si="31"/>
        <v>4.4046187697218802</v>
      </c>
      <c r="AI88" s="340">
        <f t="shared" si="31"/>
        <v>4.4046187697218695</v>
      </c>
      <c r="AJ88" s="340">
        <f t="shared" si="31"/>
        <v>4.4046187697218482</v>
      </c>
      <c r="AK88" s="340">
        <f t="shared" si="31"/>
        <v>4.4046187697218544</v>
      </c>
      <c r="AL88" s="340">
        <f t="shared" si="31"/>
        <v>4.4046187697218677</v>
      </c>
      <c r="AM88" s="340">
        <f t="shared" si="31"/>
        <v>4.4046187697218588</v>
      </c>
      <c r="AO88" s="340">
        <f t="shared" si="32"/>
        <v>4.4046187697218642</v>
      </c>
      <c r="AP88" s="340">
        <f t="shared" si="32"/>
        <v>4.4046187697218446</v>
      </c>
      <c r="AQ88" s="340">
        <f t="shared" si="32"/>
        <v>4.4046187697218668</v>
      </c>
      <c r="AR88" s="340">
        <f t="shared" si="32"/>
        <v>4.4046187697218606</v>
      </c>
      <c r="AS88" s="340">
        <f t="shared" si="32"/>
        <v>4.4046187697218757</v>
      </c>
      <c r="AT88" s="340">
        <f t="shared" si="32"/>
        <v>4.4046187697218544</v>
      </c>
      <c r="AV88" s="340">
        <f t="shared" si="33"/>
        <v>4.4046187697218651</v>
      </c>
      <c r="AW88" s="340">
        <f t="shared" si="33"/>
        <v>4.4046187697218553</v>
      </c>
      <c r="AX88" s="340">
        <f t="shared" si="33"/>
        <v>4.4046187697218624</v>
      </c>
      <c r="AY88" s="340">
        <f t="shared" si="33"/>
        <v>4.4046187697218606</v>
      </c>
      <c r="AZ88" s="340">
        <f t="shared" si="33"/>
        <v>4.4046187697218535</v>
      </c>
      <c r="BA88" s="340">
        <f t="shared" si="33"/>
        <v>4.4046187697218571</v>
      </c>
      <c r="BC88" s="340">
        <f t="shared" si="34"/>
        <v>4.4046187697218206</v>
      </c>
      <c r="BD88" s="340">
        <f t="shared" si="34"/>
        <v>4.4046187697218118</v>
      </c>
      <c r="BE88" s="340">
        <f t="shared" si="34"/>
        <v>4.4046187697218002</v>
      </c>
      <c r="BF88" s="340">
        <f t="shared" si="34"/>
        <v>4.4046187697218091</v>
      </c>
      <c r="BG88" s="340">
        <f t="shared" si="34"/>
        <v>4.4046187697218144</v>
      </c>
      <c r="BH88" s="340">
        <f t="shared" si="34"/>
        <v>4.404618769721802</v>
      </c>
      <c r="BJ88" s="340">
        <f t="shared" si="35"/>
        <v>4.4046187697218668</v>
      </c>
      <c r="BK88" s="340">
        <f t="shared" si="35"/>
        <v>4.4046187697218562</v>
      </c>
      <c r="BL88" s="340">
        <f t="shared" si="35"/>
        <v>4.4046187697218659</v>
      </c>
      <c r="BM88" s="340">
        <f t="shared" si="35"/>
        <v>4.404618769721858</v>
      </c>
      <c r="BN88" s="340">
        <f t="shared" si="35"/>
        <v>4.4046187697218668</v>
      </c>
      <c r="BO88" s="340">
        <f t="shared" si="35"/>
        <v>4.4046187697218757</v>
      </c>
      <c r="BQ88" s="340">
        <f t="shared" si="36"/>
        <v>4.4046187697218642</v>
      </c>
      <c r="BR88" s="340">
        <f t="shared" si="36"/>
        <v>4.4046187697218606</v>
      </c>
      <c r="BS88" s="340">
        <f t="shared" si="36"/>
        <v>4.4046187697218624</v>
      </c>
      <c r="BT88" s="340">
        <f t="shared" si="36"/>
        <v>4.4046187697218757</v>
      </c>
      <c r="BU88" s="340">
        <f t="shared" si="36"/>
        <v>4.4046187697218677</v>
      </c>
      <c r="BV88" s="340">
        <f t="shared" si="36"/>
        <v>4.4046187697218517</v>
      </c>
      <c r="BX88" s="340">
        <f t="shared" si="37"/>
        <v>4.4046187697218322</v>
      </c>
      <c r="BY88" s="340">
        <f t="shared" si="37"/>
        <v>4.4046187697218748</v>
      </c>
      <c r="BZ88" s="340">
        <f t="shared" si="37"/>
        <v>4.4046187697218597</v>
      </c>
      <c r="CA88" s="340">
        <f t="shared" si="37"/>
        <v>4.4046187697218713</v>
      </c>
      <c r="CB88" s="340">
        <f t="shared" si="37"/>
        <v>4.4046187697218437</v>
      </c>
      <c r="CC88" s="340">
        <f t="shared" si="37"/>
        <v>4.4046187697218571</v>
      </c>
    </row>
    <row r="89" spans="1:81" ht="18.75">
      <c r="A89" s="204"/>
      <c r="B89" s="8">
        <f t="shared" si="26"/>
        <v>2038</v>
      </c>
      <c r="C89" s="302"/>
      <c r="D89" s="313"/>
      <c r="F89" s="340">
        <f t="shared" si="27"/>
        <v>4.2848616122573802</v>
      </c>
      <c r="G89" s="340">
        <f t="shared" si="27"/>
        <v>4.2848616122573748</v>
      </c>
      <c r="H89" s="340">
        <f t="shared" si="27"/>
        <v>4.284861612257389</v>
      </c>
      <c r="I89" s="340">
        <f t="shared" si="27"/>
        <v>4.2848616122573864</v>
      </c>
      <c r="J89" s="340">
        <f t="shared" si="27"/>
        <v>4.2848616122573961</v>
      </c>
      <c r="K89" s="340">
        <f t="shared" si="27"/>
        <v>4.2848616122573855</v>
      </c>
      <c r="M89" s="340">
        <f t="shared" si="28"/>
        <v>4.2848616122574095</v>
      </c>
      <c r="N89" s="340">
        <f t="shared" si="28"/>
        <v>4.2848616122574219</v>
      </c>
      <c r="O89" s="340">
        <f t="shared" si="28"/>
        <v>4.2848616122573988</v>
      </c>
      <c r="P89" s="340">
        <f t="shared" si="28"/>
        <v>4.2848616122573766</v>
      </c>
      <c r="Q89" s="340">
        <f t="shared" si="28"/>
        <v>4.284861612257421</v>
      </c>
      <c r="R89" s="340">
        <f t="shared" si="28"/>
        <v>4.2848616122574272</v>
      </c>
      <c r="T89" s="340">
        <f t="shared" si="29"/>
        <v>4.2848616122574112</v>
      </c>
      <c r="U89" s="340">
        <f t="shared" si="29"/>
        <v>4.2848616122574121</v>
      </c>
      <c r="V89" s="340">
        <f t="shared" si="29"/>
        <v>4.2848616122573988</v>
      </c>
      <c r="W89" s="340">
        <f t="shared" si="29"/>
        <v>4.2848616122573802</v>
      </c>
      <c r="X89" s="340">
        <f t="shared" si="29"/>
        <v>4.2848616122573926</v>
      </c>
      <c r="Y89" s="340">
        <f t="shared" si="29"/>
        <v>4.2848616122574334</v>
      </c>
      <c r="AA89" s="340">
        <f t="shared" si="30"/>
        <v>4.2848616122573882</v>
      </c>
      <c r="AB89" s="340">
        <f t="shared" si="30"/>
        <v>4.2848616122573855</v>
      </c>
      <c r="AC89" s="340">
        <f t="shared" si="30"/>
        <v>4.2848616122573953</v>
      </c>
      <c r="AD89" s="340">
        <f t="shared" si="30"/>
        <v>4.2848616122574059</v>
      </c>
      <c r="AE89" s="340">
        <f t="shared" si="30"/>
        <v>4.2848616122573873</v>
      </c>
      <c r="AF89" s="340">
        <f t="shared" si="30"/>
        <v>4.2848616122573855</v>
      </c>
      <c r="AH89" s="340">
        <f t="shared" si="31"/>
        <v>4.2848616122573704</v>
      </c>
      <c r="AI89" s="340">
        <f t="shared" si="31"/>
        <v>4.2848616122573846</v>
      </c>
      <c r="AJ89" s="340">
        <f t="shared" si="31"/>
        <v>4.2848616122573926</v>
      </c>
      <c r="AK89" s="340">
        <f t="shared" si="31"/>
        <v>4.2848616122573961</v>
      </c>
      <c r="AL89" s="340">
        <f t="shared" si="31"/>
        <v>4.2848616122573979</v>
      </c>
      <c r="AM89" s="340">
        <f t="shared" si="31"/>
        <v>4.2848616122573917</v>
      </c>
      <c r="AO89" s="340">
        <f t="shared" si="32"/>
        <v>4.2848616122573784</v>
      </c>
      <c r="AP89" s="340">
        <f t="shared" si="32"/>
        <v>4.2848616122573917</v>
      </c>
      <c r="AQ89" s="340">
        <f t="shared" si="32"/>
        <v>4.2848616122573828</v>
      </c>
      <c r="AR89" s="340">
        <f t="shared" si="32"/>
        <v>4.2848616122573766</v>
      </c>
      <c r="AS89" s="340">
        <f t="shared" si="32"/>
        <v>4.2848616122573775</v>
      </c>
      <c r="AT89" s="340">
        <f t="shared" si="32"/>
        <v>4.2848616122573926</v>
      </c>
      <c r="AV89" s="340">
        <f t="shared" si="33"/>
        <v>4.2848616122573926</v>
      </c>
      <c r="AW89" s="340">
        <f t="shared" si="33"/>
        <v>4.2848616122573961</v>
      </c>
      <c r="AX89" s="340">
        <f t="shared" si="33"/>
        <v>4.2848616122573864</v>
      </c>
      <c r="AY89" s="340">
        <f t="shared" si="33"/>
        <v>4.284861612257405</v>
      </c>
      <c r="AZ89" s="340">
        <f t="shared" si="33"/>
        <v>4.2848616122573997</v>
      </c>
      <c r="BA89" s="340">
        <f t="shared" si="33"/>
        <v>4.2848616122573988</v>
      </c>
      <c r="BC89" s="340">
        <f t="shared" si="34"/>
        <v>4.284861612257429</v>
      </c>
      <c r="BD89" s="340">
        <f t="shared" si="34"/>
        <v>4.2848616122574361</v>
      </c>
      <c r="BE89" s="340">
        <f t="shared" si="34"/>
        <v>4.2848616122574441</v>
      </c>
      <c r="BF89" s="340">
        <f t="shared" si="34"/>
        <v>4.2848616122574379</v>
      </c>
      <c r="BG89" s="340">
        <f t="shared" si="34"/>
        <v>4.2848616122574343</v>
      </c>
      <c r="BH89" s="340">
        <f t="shared" si="34"/>
        <v>4.2848616122574565</v>
      </c>
      <c r="BJ89" s="340">
        <f t="shared" si="35"/>
        <v>4.2848616122573926</v>
      </c>
      <c r="BK89" s="340">
        <f t="shared" si="35"/>
        <v>4.2848616122574006</v>
      </c>
      <c r="BL89" s="340">
        <f t="shared" si="35"/>
        <v>4.2848616122573864</v>
      </c>
      <c r="BM89" s="340">
        <f t="shared" si="35"/>
        <v>4.2848616122573961</v>
      </c>
      <c r="BN89" s="340">
        <f t="shared" si="35"/>
        <v>4.284861612257397</v>
      </c>
      <c r="BO89" s="340">
        <f t="shared" si="35"/>
        <v>4.2848616122573784</v>
      </c>
      <c r="BQ89" s="340">
        <f t="shared" si="36"/>
        <v>4.2848616122574184</v>
      </c>
      <c r="BR89" s="340">
        <f t="shared" si="36"/>
        <v>4.2848616122574432</v>
      </c>
      <c r="BS89" s="340">
        <f t="shared" si="36"/>
        <v>4.2848616122574308</v>
      </c>
      <c r="BT89" s="340">
        <f t="shared" si="36"/>
        <v>4.2848616122574317</v>
      </c>
      <c r="BU89" s="340">
        <f t="shared" si="36"/>
        <v>4.2848616122574494</v>
      </c>
      <c r="BV89" s="340">
        <f t="shared" si="36"/>
        <v>4.2848616122574343</v>
      </c>
      <c r="BX89" s="340">
        <f t="shared" si="37"/>
        <v>4.2848616122573961</v>
      </c>
      <c r="BY89" s="340">
        <f t="shared" si="37"/>
        <v>4.2848616122573864</v>
      </c>
      <c r="BZ89" s="340">
        <f t="shared" si="37"/>
        <v>4.284861612257389</v>
      </c>
      <c r="CA89" s="340">
        <f t="shared" si="37"/>
        <v>4.2848616122573926</v>
      </c>
      <c r="CB89" s="340">
        <f t="shared" si="37"/>
        <v>4.2848616122573908</v>
      </c>
      <c r="CC89" s="340">
        <f t="shared" si="37"/>
        <v>4.2848616122573988</v>
      </c>
    </row>
    <row r="90" spans="1:81" ht="18.75">
      <c r="A90" s="204"/>
      <c r="B90" s="8">
        <f t="shared" si="26"/>
        <v>2039</v>
      </c>
      <c r="C90" s="302"/>
      <c r="D90" s="313"/>
      <c r="F90" s="340">
        <f t="shared" si="27"/>
        <v>4.1661509464266455</v>
      </c>
      <c r="G90" s="340">
        <f t="shared" si="27"/>
        <v>4.1661509464266633</v>
      </c>
      <c r="H90" s="340">
        <f t="shared" si="27"/>
        <v>4.1661509464266526</v>
      </c>
      <c r="I90" s="340">
        <f t="shared" si="27"/>
        <v>4.1661509464266784</v>
      </c>
      <c r="J90" s="340">
        <f t="shared" si="27"/>
        <v>4.1661509464266553</v>
      </c>
      <c r="K90" s="340">
        <f t="shared" si="27"/>
        <v>4.1661509464266526</v>
      </c>
      <c r="M90" s="340">
        <f t="shared" si="28"/>
        <v>4.1661509464266375</v>
      </c>
      <c r="N90" s="340">
        <f t="shared" si="28"/>
        <v>4.166150946426642</v>
      </c>
      <c r="O90" s="340">
        <f t="shared" si="28"/>
        <v>4.1661509464266473</v>
      </c>
      <c r="P90" s="340">
        <f t="shared" si="28"/>
        <v>4.1661509464266739</v>
      </c>
      <c r="Q90" s="340">
        <f t="shared" si="28"/>
        <v>4.1661509464266402</v>
      </c>
      <c r="R90" s="340">
        <f t="shared" si="28"/>
        <v>4.1661509464266491</v>
      </c>
      <c r="T90" s="340">
        <f t="shared" si="29"/>
        <v>4.1661509464266295</v>
      </c>
      <c r="U90" s="340">
        <f t="shared" si="29"/>
        <v>4.1661509464266331</v>
      </c>
      <c r="V90" s="340">
        <f t="shared" si="29"/>
        <v>4.166150946426618</v>
      </c>
      <c r="W90" s="340">
        <f t="shared" si="29"/>
        <v>4.1661509464266322</v>
      </c>
      <c r="X90" s="340">
        <f t="shared" si="29"/>
        <v>4.1661509464266251</v>
      </c>
      <c r="Y90" s="340">
        <f t="shared" si="29"/>
        <v>4.1661509464266171</v>
      </c>
      <c r="AA90" s="340">
        <f t="shared" si="30"/>
        <v>4.1661509464266713</v>
      </c>
      <c r="AB90" s="340">
        <f t="shared" si="30"/>
        <v>4.1661509464266526</v>
      </c>
      <c r="AC90" s="340">
        <f t="shared" si="30"/>
        <v>4.1661509464266473</v>
      </c>
      <c r="AD90" s="340">
        <f t="shared" si="30"/>
        <v>4.1661509464266402</v>
      </c>
      <c r="AE90" s="340">
        <f t="shared" si="30"/>
        <v>4.1661509464266464</v>
      </c>
      <c r="AF90" s="340">
        <f t="shared" si="30"/>
        <v>4.1661509464266677</v>
      </c>
      <c r="AH90" s="340">
        <f t="shared" si="31"/>
        <v>4.1661509464266429</v>
      </c>
      <c r="AI90" s="340">
        <f t="shared" si="31"/>
        <v>4.1661509464266313</v>
      </c>
      <c r="AJ90" s="340">
        <f t="shared" si="31"/>
        <v>4.166150946426626</v>
      </c>
      <c r="AK90" s="340">
        <f t="shared" si="31"/>
        <v>4.1661509464266251</v>
      </c>
      <c r="AL90" s="340">
        <f t="shared" si="31"/>
        <v>4.1661509464266233</v>
      </c>
      <c r="AM90" s="340">
        <f t="shared" si="31"/>
        <v>4.1661509464266375</v>
      </c>
      <c r="AO90" s="340">
        <f t="shared" si="32"/>
        <v>4.1661509464266819</v>
      </c>
      <c r="AP90" s="340">
        <f t="shared" si="32"/>
        <v>4.1661509464266553</v>
      </c>
      <c r="AQ90" s="340">
        <f t="shared" si="32"/>
        <v>4.1661509464266446</v>
      </c>
      <c r="AR90" s="340">
        <f t="shared" si="32"/>
        <v>4.1661509464266526</v>
      </c>
      <c r="AS90" s="340">
        <f t="shared" si="32"/>
        <v>4.1661509464266748</v>
      </c>
      <c r="AT90" s="340">
        <f t="shared" si="32"/>
        <v>4.1661509464266757</v>
      </c>
      <c r="AV90" s="340">
        <f t="shared" si="33"/>
        <v>4.1661509464266375</v>
      </c>
      <c r="AW90" s="340">
        <f t="shared" si="33"/>
        <v>4.1661509464266446</v>
      </c>
      <c r="AX90" s="340">
        <f t="shared" si="33"/>
        <v>4.166150946426658</v>
      </c>
      <c r="AY90" s="340">
        <f t="shared" si="33"/>
        <v>4.1661509464266553</v>
      </c>
      <c r="AZ90" s="340">
        <f t="shared" si="33"/>
        <v>4.1661509464266198</v>
      </c>
      <c r="BA90" s="340">
        <f t="shared" si="33"/>
        <v>4.1661509464266233</v>
      </c>
      <c r="BC90" s="340">
        <f t="shared" si="34"/>
        <v>4.1661509464266286</v>
      </c>
      <c r="BD90" s="340">
        <f t="shared" si="34"/>
        <v>4.1661509464266286</v>
      </c>
      <c r="BE90" s="340">
        <f t="shared" si="34"/>
        <v>4.1661509464266242</v>
      </c>
      <c r="BF90" s="340">
        <f t="shared" si="34"/>
        <v>4.1661509464266455</v>
      </c>
      <c r="BG90" s="340">
        <f t="shared" si="34"/>
        <v>4.1661509464266322</v>
      </c>
      <c r="BH90" s="340">
        <f t="shared" si="34"/>
        <v>4.1661509464266233</v>
      </c>
      <c r="BJ90" s="340">
        <f t="shared" si="35"/>
        <v>4.16615094642665</v>
      </c>
      <c r="BK90" s="340">
        <f t="shared" si="35"/>
        <v>4.1661509464266677</v>
      </c>
      <c r="BL90" s="340">
        <f t="shared" si="35"/>
        <v>4.1661509464266508</v>
      </c>
      <c r="BM90" s="340">
        <f t="shared" si="35"/>
        <v>4.1661509464266571</v>
      </c>
      <c r="BN90" s="340">
        <f t="shared" si="35"/>
        <v>4.1661509464266535</v>
      </c>
      <c r="BO90" s="340">
        <f t="shared" si="35"/>
        <v>4.1661509464266464</v>
      </c>
      <c r="BQ90" s="340">
        <f t="shared" si="36"/>
        <v>4.1661509464266144</v>
      </c>
      <c r="BR90" s="340">
        <f t="shared" si="36"/>
        <v>4.1661509464266127</v>
      </c>
      <c r="BS90" s="340">
        <f t="shared" si="36"/>
        <v>4.1661509464266118</v>
      </c>
      <c r="BT90" s="340">
        <f t="shared" si="36"/>
        <v>4.1661509464266038</v>
      </c>
      <c r="BU90" s="340">
        <f t="shared" si="36"/>
        <v>4.1661509464265842</v>
      </c>
      <c r="BV90" s="340">
        <f t="shared" si="36"/>
        <v>4.1661509464266304</v>
      </c>
      <c r="BX90" s="340">
        <f t="shared" si="37"/>
        <v>4.1661509464266704</v>
      </c>
      <c r="BY90" s="340">
        <f t="shared" si="37"/>
        <v>4.1661509464266606</v>
      </c>
      <c r="BZ90" s="340">
        <f t="shared" si="37"/>
        <v>4.1661509464266686</v>
      </c>
      <c r="CA90" s="340">
        <f t="shared" si="37"/>
        <v>4.1661509464266437</v>
      </c>
      <c r="CB90" s="340">
        <f t="shared" si="37"/>
        <v>4.1661509464266677</v>
      </c>
      <c r="CC90" s="340">
        <f t="shared" si="37"/>
        <v>4.1661509464266322</v>
      </c>
    </row>
    <row r="91" spans="1:81" ht="18.75">
      <c r="A91" s="204"/>
      <c r="B91" s="67">
        <f t="shared" si="26"/>
        <v>2040</v>
      </c>
      <c r="C91" s="302"/>
      <c r="D91" s="313"/>
      <c r="F91" s="340">
        <f t="shared" si="27"/>
        <v>4.0480379999999814</v>
      </c>
      <c r="G91" s="340">
        <f t="shared" si="27"/>
        <v>4.0480379999999743</v>
      </c>
      <c r="H91" s="340">
        <f t="shared" si="27"/>
        <v>4.0480379999999743</v>
      </c>
      <c r="I91" s="340">
        <f t="shared" si="27"/>
        <v>4.048037999999937</v>
      </c>
      <c r="J91" s="340">
        <f t="shared" si="27"/>
        <v>4.0480379999999689</v>
      </c>
      <c r="K91" s="340">
        <f t="shared" si="27"/>
        <v>4.0480379999999814</v>
      </c>
      <c r="M91" s="340">
        <f t="shared" si="28"/>
        <v>4.048037999999984</v>
      </c>
      <c r="N91" s="340">
        <f t="shared" si="28"/>
        <v>4.0480379999999858</v>
      </c>
      <c r="O91" s="340">
        <f t="shared" si="28"/>
        <v>4.0480379999999734</v>
      </c>
      <c r="P91" s="340">
        <f t="shared" si="28"/>
        <v>4.0480379999999654</v>
      </c>
      <c r="Q91" s="340">
        <f t="shared" si="28"/>
        <v>4.0480379999999805</v>
      </c>
      <c r="R91" s="340">
        <f t="shared" si="28"/>
        <v>4.0480379999999716</v>
      </c>
      <c r="T91" s="340">
        <f t="shared" si="29"/>
        <v>4.0480380000000009</v>
      </c>
      <c r="U91" s="340">
        <f t="shared" si="29"/>
        <v>4.0480380000000027</v>
      </c>
      <c r="V91" s="340">
        <f t="shared" si="29"/>
        <v>4.0480380000000036</v>
      </c>
      <c r="W91" s="340">
        <f t="shared" si="29"/>
        <v>4.0480380000000027</v>
      </c>
      <c r="X91" s="340">
        <f t="shared" si="29"/>
        <v>4.0480379999999956</v>
      </c>
      <c r="Y91" s="340">
        <f t="shared" si="29"/>
        <v>4.048038</v>
      </c>
      <c r="AA91" s="340">
        <f t="shared" si="30"/>
        <v>4.0480379999999601</v>
      </c>
      <c r="AB91" s="340">
        <f t="shared" si="30"/>
        <v>4.0480379999999672</v>
      </c>
      <c r="AC91" s="340">
        <f t="shared" si="30"/>
        <v>4.0480379999999805</v>
      </c>
      <c r="AD91" s="340">
        <f t="shared" si="30"/>
        <v>4.048037999999984</v>
      </c>
      <c r="AE91" s="340">
        <f t="shared" si="30"/>
        <v>4.0480379999999743</v>
      </c>
      <c r="AF91" s="340">
        <f t="shared" si="30"/>
        <v>4.0480379999999592</v>
      </c>
      <c r="AH91" s="340">
        <f t="shared" si="31"/>
        <v>4.048037999999992</v>
      </c>
      <c r="AI91" s="340">
        <f t="shared" si="31"/>
        <v>4.0480379999999991</v>
      </c>
      <c r="AJ91" s="340">
        <f t="shared" si="31"/>
        <v>4.048038</v>
      </c>
      <c r="AK91" s="340">
        <f t="shared" si="31"/>
        <v>4.0480380000000018</v>
      </c>
      <c r="AL91" s="340">
        <f t="shared" si="31"/>
        <v>4.0480379999999938</v>
      </c>
      <c r="AM91" s="340">
        <f t="shared" si="31"/>
        <v>4.0480379999999885</v>
      </c>
      <c r="AO91" s="340">
        <f t="shared" si="32"/>
        <v>4.0480379999999574</v>
      </c>
      <c r="AP91" s="340">
        <f t="shared" si="32"/>
        <v>4.0480379999999831</v>
      </c>
      <c r="AQ91" s="340">
        <f t="shared" si="32"/>
        <v>4.0480379999999805</v>
      </c>
      <c r="AR91" s="340">
        <f t="shared" si="32"/>
        <v>4.0480379999999858</v>
      </c>
      <c r="AS91" s="340">
        <f t="shared" si="32"/>
        <v>4.0480379999999547</v>
      </c>
      <c r="AT91" s="340">
        <f t="shared" si="32"/>
        <v>4.048037999999953</v>
      </c>
      <c r="AV91" s="340">
        <f t="shared" si="33"/>
        <v>4.0480379999999867</v>
      </c>
      <c r="AW91" s="340">
        <f t="shared" si="33"/>
        <v>4.0480379999999734</v>
      </c>
      <c r="AX91" s="340">
        <f t="shared" si="33"/>
        <v>4.0480379999999716</v>
      </c>
      <c r="AY91" s="340">
        <f t="shared" si="33"/>
        <v>4.0480379999999689</v>
      </c>
      <c r="AZ91" s="340">
        <f t="shared" si="33"/>
        <v>4.0480379999999974</v>
      </c>
      <c r="BA91" s="340">
        <f t="shared" si="33"/>
        <v>4.0480379999999991</v>
      </c>
      <c r="BC91" s="340">
        <f t="shared" si="34"/>
        <v>4.0480379999999947</v>
      </c>
      <c r="BD91" s="340">
        <f t="shared" si="34"/>
        <v>4.0480379999999947</v>
      </c>
      <c r="BE91" s="340">
        <f t="shared" si="34"/>
        <v>4.0480380000000089</v>
      </c>
      <c r="BF91" s="340">
        <f t="shared" si="34"/>
        <v>4.0480379999999778</v>
      </c>
      <c r="BG91" s="340">
        <f t="shared" si="34"/>
        <v>4.0480379999999974</v>
      </c>
      <c r="BH91" s="340">
        <f t="shared" si="34"/>
        <v>4.048037999999992</v>
      </c>
      <c r="BJ91" s="340">
        <f t="shared" si="35"/>
        <v>4.0480379999999752</v>
      </c>
      <c r="BK91" s="340">
        <f t="shared" si="35"/>
        <v>4.0480379999999423</v>
      </c>
      <c r="BL91" s="340">
        <f t="shared" si="35"/>
        <v>4.0480379999999716</v>
      </c>
      <c r="BM91" s="340">
        <f t="shared" si="35"/>
        <v>4.0480379999999556</v>
      </c>
      <c r="BN91" s="340">
        <f t="shared" si="35"/>
        <v>4.0480379999999689</v>
      </c>
      <c r="BO91" s="340">
        <f t="shared" si="35"/>
        <v>4.0480379999999876</v>
      </c>
      <c r="BQ91" s="340">
        <f t="shared" si="36"/>
        <v>4.0480379999999752</v>
      </c>
      <c r="BR91" s="340">
        <f t="shared" si="36"/>
        <v>4.0480379999999654</v>
      </c>
      <c r="BS91" s="340">
        <f t="shared" si="36"/>
        <v>4.0480379999999743</v>
      </c>
      <c r="BT91" s="340">
        <f t="shared" si="36"/>
        <v>4.0480379999999645</v>
      </c>
      <c r="BU91" s="340">
        <f t="shared" si="36"/>
        <v>4.0480379999999903</v>
      </c>
      <c r="BV91" s="340">
        <f t="shared" si="36"/>
        <v>4.0480379999999441</v>
      </c>
      <c r="BX91" s="340">
        <f t="shared" si="37"/>
        <v>4.0480379999999867</v>
      </c>
      <c r="BY91" s="340">
        <f t="shared" si="37"/>
        <v>4.0480379999999538</v>
      </c>
      <c r="BZ91" s="340">
        <f t="shared" si="37"/>
        <v>4.0480379999999512</v>
      </c>
      <c r="CA91" s="340">
        <f t="shared" si="37"/>
        <v>4.048037999999976</v>
      </c>
      <c r="CB91" s="340">
        <f t="shared" si="37"/>
        <v>4.0480379999999778</v>
      </c>
      <c r="CC91" s="340">
        <f t="shared" si="37"/>
        <v>4.0480379999999974</v>
      </c>
    </row>
    <row r="92" spans="1:81" ht="18.75">
      <c r="A92" s="204"/>
      <c r="B92" s="8">
        <f t="shared" si="26"/>
        <v>2041</v>
      </c>
      <c r="C92" s="302"/>
      <c r="D92" s="313"/>
      <c r="F92" s="340">
        <f t="shared" si="27"/>
        <v>4.0480380000000027</v>
      </c>
      <c r="G92" s="340">
        <f t="shared" si="27"/>
        <v>4.0480380000000027</v>
      </c>
      <c r="H92" s="340">
        <f t="shared" si="27"/>
        <v>4.0480379999999938</v>
      </c>
      <c r="I92" s="340">
        <f t="shared" si="27"/>
        <v>4.048038000000016</v>
      </c>
      <c r="J92" s="340">
        <f t="shared" si="27"/>
        <v>4.048038000000008</v>
      </c>
      <c r="K92" s="340">
        <f t="shared" si="27"/>
        <v>4.0480380000000054</v>
      </c>
      <c r="M92" s="340">
        <f t="shared" si="28"/>
        <v>4.0480380000000089</v>
      </c>
      <c r="N92" s="340">
        <f t="shared" si="28"/>
        <v>4.0480380000000089</v>
      </c>
      <c r="O92" s="340">
        <f t="shared" si="28"/>
        <v>4.0480380000000125</v>
      </c>
      <c r="P92" s="340">
        <f t="shared" si="28"/>
        <v>4.0480379999999974</v>
      </c>
      <c r="Q92" s="340">
        <f t="shared" si="28"/>
        <v>4.048038</v>
      </c>
      <c r="R92" s="340">
        <f t="shared" si="28"/>
        <v>4.0480380000000071</v>
      </c>
      <c r="T92" s="340">
        <f t="shared" si="29"/>
        <v>4.0480380000000089</v>
      </c>
      <c r="U92" s="340">
        <f t="shared" si="29"/>
        <v>4.0480380000000045</v>
      </c>
      <c r="V92" s="340">
        <f t="shared" si="29"/>
        <v>4.0480380000000125</v>
      </c>
      <c r="W92" s="340">
        <f t="shared" si="29"/>
        <v>4.0480380000000054</v>
      </c>
      <c r="X92" s="340">
        <f t="shared" si="29"/>
        <v>4.048038000000008</v>
      </c>
      <c r="Y92" s="340">
        <f t="shared" si="29"/>
        <v>4.0480380000000071</v>
      </c>
      <c r="AA92" s="340">
        <f t="shared" si="30"/>
        <v>4.0480380000000089</v>
      </c>
      <c r="AB92" s="340">
        <f t="shared" si="30"/>
        <v>4.0480380000000125</v>
      </c>
      <c r="AC92" s="340">
        <f t="shared" si="30"/>
        <v>4.0480380000000062</v>
      </c>
      <c r="AD92" s="340">
        <f t="shared" si="30"/>
        <v>4.0480379999999947</v>
      </c>
      <c r="AE92" s="340">
        <f t="shared" si="30"/>
        <v>4.0480380000000187</v>
      </c>
      <c r="AF92" s="340">
        <f t="shared" si="30"/>
        <v>4.0480380000000116</v>
      </c>
      <c r="AH92" s="340">
        <f t="shared" si="31"/>
        <v>4.0480379999999938</v>
      </c>
      <c r="AI92" s="340">
        <f t="shared" si="31"/>
        <v>4.0480380000000062</v>
      </c>
      <c r="AJ92" s="340">
        <f t="shared" si="31"/>
        <v>4.0480380000000062</v>
      </c>
      <c r="AK92" s="340">
        <f t="shared" si="31"/>
        <v>4.0480379999999929</v>
      </c>
      <c r="AL92" s="340">
        <f t="shared" si="31"/>
        <v>4.0480379999999823</v>
      </c>
      <c r="AM92" s="340">
        <f t="shared" si="31"/>
        <v>4.0480380000000142</v>
      </c>
      <c r="AO92" s="340">
        <f t="shared" si="32"/>
        <v>4.0480379999999938</v>
      </c>
      <c r="AP92" s="340">
        <f t="shared" si="32"/>
        <v>4.048038</v>
      </c>
      <c r="AQ92" s="340">
        <f t="shared" si="32"/>
        <v>4.0480379999999974</v>
      </c>
      <c r="AR92" s="340">
        <f t="shared" si="32"/>
        <v>4.0480380000000062</v>
      </c>
      <c r="AS92" s="340">
        <f t="shared" si="32"/>
        <v>4.0480380000000036</v>
      </c>
      <c r="AT92" s="340">
        <f t="shared" si="32"/>
        <v>4.048038</v>
      </c>
      <c r="AV92" s="340">
        <f t="shared" si="33"/>
        <v>4.0480379999999991</v>
      </c>
      <c r="AW92" s="340">
        <f t="shared" si="33"/>
        <v>4.0480380000000089</v>
      </c>
      <c r="AX92" s="340">
        <f t="shared" si="33"/>
        <v>4.0480380000000125</v>
      </c>
      <c r="AY92" s="340">
        <f t="shared" si="33"/>
        <v>4.0480380000000045</v>
      </c>
      <c r="AZ92" s="340">
        <f t="shared" si="33"/>
        <v>4.0480380000000098</v>
      </c>
      <c r="BA92" s="340">
        <f t="shared" si="33"/>
        <v>4.0480380000000054</v>
      </c>
      <c r="BC92" s="340">
        <f t="shared" si="34"/>
        <v>4.0480380000000089</v>
      </c>
      <c r="BD92" s="340">
        <f t="shared" si="34"/>
        <v>4.0480380000000142</v>
      </c>
      <c r="BE92" s="340">
        <f t="shared" si="34"/>
        <v>4.0480380000000089</v>
      </c>
      <c r="BF92" s="340">
        <f t="shared" si="34"/>
        <v>4.048038000000024</v>
      </c>
      <c r="BG92" s="340">
        <f t="shared" si="34"/>
        <v>4.0480379999999982</v>
      </c>
      <c r="BH92" s="340">
        <f t="shared" si="34"/>
        <v>4.0480380000000205</v>
      </c>
      <c r="BJ92" s="340">
        <f t="shared" si="35"/>
        <v>4.0480380000000293</v>
      </c>
      <c r="BK92" s="340">
        <f t="shared" si="35"/>
        <v>4.0480380000000551</v>
      </c>
      <c r="BL92" s="340">
        <f t="shared" si="35"/>
        <v>4.0480380000000373</v>
      </c>
      <c r="BM92" s="340">
        <f t="shared" si="35"/>
        <v>4.0480380000000471</v>
      </c>
      <c r="BN92" s="340">
        <f t="shared" si="35"/>
        <v>4.0480380000000196</v>
      </c>
      <c r="BO92" s="340">
        <f t="shared" si="35"/>
        <v>4.0480380000000169</v>
      </c>
      <c r="BQ92" s="340">
        <f t="shared" si="36"/>
        <v>4.048038000000016</v>
      </c>
      <c r="BR92" s="340">
        <f t="shared" si="36"/>
        <v>4.0480380000000125</v>
      </c>
      <c r="BS92" s="340">
        <f t="shared" si="36"/>
        <v>4.0480380000000133</v>
      </c>
      <c r="BT92" s="340">
        <f t="shared" si="36"/>
        <v>4.0480380000000089</v>
      </c>
      <c r="BU92" s="340">
        <f t="shared" si="36"/>
        <v>4.0480379999999965</v>
      </c>
      <c r="BV92" s="340">
        <f t="shared" si="36"/>
        <v>4.0480380000000142</v>
      </c>
      <c r="BX92" s="340">
        <f t="shared" si="37"/>
        <v>4.0480380000000409</v>
      </c>
      <c r="BY92" s="340">
        <f t="shared" si="37"/>
        <v>4.048038000000048</v>
      </c>
      <c r="BZ92" s="340">
        <f t="shared" si="37"/>
        <v>4.048038000000056</v>
      </c>
      <c r="CA92" s="340">
        <f t="shared" si="37"/>
        <v>4.0480380000000409</v>
      </c>
      <c r="CB92" s="340">
        <f t="shared" si="37"/>
        <v>4.0480380000000382</v>
      </c>
      <c r="CC92" s="340">
        <f t="shared" si="37"/>
        <v>4.0480380000000498</v>
      </c>
    </row>
    <row r="93" spans="1:81" ht="18.75">
      <c r="A93" s="204"/>
      <c r="B93" s="8">
        <f t="shared" si="26"/>
        <v>2042</v>
      </c>
      <c r="C93" s="302"/>
      <c r="D93" s="313"/>
      <c r="F93" s="340">
        <f t="shared" si="27"/>
        <v>4.0480379999999947</v>
      </c>
      <c r="G93" s="340">
        <f t="shared" si="27"/>
        <v>4.0480379999999974</v>
      </c>
      <c r="H93" s="340">
        <f t="shared" si="27"/>
        <v>4.0480380000000062</v>
      </c>
      <c r="I93" s="340">
        <f t="shared" si="27"/>
        <v>4.0480379999999858</v>
      </c>
      <c r="J93" s="340">
        <f t="shared" si="27"/>
        <v>4.048037999999984</v>
      </c>
      <c r="K93" s="340">
        <f t="shared" si="27"/>
        <v>4.0480379999999831</v>
      </c>
      <c r="M93" s="340">
        <f t="shared" si="28"/>
        <v>4.0480379999999974</v>
      </c>
      <c r="N93" s="340">
        <f t="shared" si="28"/>
        <v>4.0480379999999814</v>
      </c>
      <c r="O93" s="340">
        <f t="shared" si="28"/>
        <v>4.0480379999999938</v>
      </c>
      <c r="P93" s="340">
        <f t="shared" si="28"/>
        <v>4.0480379999999929</v>
      </c>
      <c r="Q93" s="340">
        <f t="shared" si="28"/>
        <v>4.0480379999999974</v>
      </c>
      <c r="R93" s="340">
        <f t="shared" si="28"/>
        <v>4.0480380000000045</v>
      </c>
      <c r="T93" s="340">
        <f t="shared" si="29"/>
        <v>4.0480379999999876</v>
      </c>
      <c r="U93" s="340">
        <f t="shared" si="29"/>
        <v>4.048037999999984</v>
      </c>
      <c r="V93" s="340">
        <f t="shared" si="29"/>
        <v>4.0480379999999965</v>
      </c>
      <c r="W93" s="340">
        <f t="shared" si="29"/>
        <v>4.0480379999999885</v>
      </c>
      <c r="X93" s="340">
        <f t="shared" si="29"/>
        <v>4.048037999999984</v>
      </c>
      <c r="Y93" s="340">
        <f t="shared" si="29"/>
        <v>4.0480379999999885</v>
      </c>
      <c r="AA93" s="340">
        <f t="shared" si="30"/>
        <v>4.0480379999999938</v>
      </c>
      <c r="AB93" s="340">
        <f t="shared" si="30"/>
        <v>4.0480379999999876</v>
      </c>
      <c r="AC93" s="340">
        <f t="shared" si="30"/>
        <v>4.0480379999999903</v>
      </c>
      <c r="AD93" s="340">
        <f t="shared" si="30"/>
        <v>4.0480379999999938</v>
      </c>
      <c r="AE93" s="340">
        <f t="shared" si="30"/>
        <v>4.0480379999999903</v>
      </c>
      <c r="AF93" s="340">
        <f t="shared" si="30"/>
        <v>4.0480379999999965</v>
      </c>
      <c r="AH93" s="340">
        <f t="shared" si="31"/>
        <v>4.0480379999999991</v>
      </c>
      <c r="AI93" s="340">
        <f t="shared" si="31"/>
        <v>4.0480379999999876</v>
      </c>
      <c r="AJ93" s="340">
        <f t="shared" si="31"/>
        <v>4.0480379999999991</v>
      </c>
      <c r="AK93" s="340">
        <f t="shared" si="31"/>
        <v>4.0480380000000062</v>
      </c>
      <c r="AL93" s="340">
        <f t="shared" si="31"/>
        <v>4.0480380000000249</v>
      </c>
      <c r="AM93" s="340">
        <f t="shared" si="31"/>
        <v>4.0480379999999974</v>
      </c>
      <c r="AO93" s="340">
        <f t="shared" si="32"/>
        <v>4.0480379999999991</v>
      </c>
      <c r="AP93" s="340">
        <f t="shared" si="32"/>
        <v>4.0480379999999965</v>
      </c>
      <c r="AQ93" s="340">
        <f t="shared" si="32"/>
        <v>4.0480379999999965</v>
      </c>
      <c r="AR93" s="340">
        <f t="shared" si="32"/>
        <v>4.0480379999999831</v>
      </c>
      <c r="AS93" s="340">
        <f t="shared" si="32"/>
        <v>4.0480380000000027</v>
      </c>
      <c r="AT93" s="340">
        <f t="shared" si="32"/>
        <v>4.0480379999999929</v>
      </c>
      <c r="AV93" s="340">
        <f t="shared" si="33"/>
        <v>4.0480379999999903</v>
      </c>
      <c r="AW93" s="340">
        <f t="shared" si="33"/>
        <v>4.0480379999999965</v>
      </c>
      <c r="AX93" s="340">
        <f t="shared" si="33"/>
        <v>4.0480379999999796</v>
      </c>
      <c r="AY93" s="340">
        <f t="shared" si="33"/>
        <v>4.048037999999984</v>
      </c>
      <c r="AZ93" s="340">
        <f t="shared" si="33"/>
        <v>4.0480379999999965</v>
      </c>
      <c r="BA93" s="340">
        <f t="shared" si="33"/>
        <v>4.0480379999999956</v>
      </c>
      <c r="BC93" s="340">
        <f t="shared" si="34"/>
        <v>4.0480380000000382</v>
      </c>
      <c r="BD93" s="340">
        <f t="shared" si="34"/>
        <v>4.0480379999999867</v>
      </c>
      <c r="BE93" s="340">
        <f t="shared" si="34"/>
        <v>4.0480379999999814</v>
      </c>
      <c r="BF93" s="340">
        <f t="shared" si="34"/>
        <v>4.0480379999999894</v>
      </c>
      <c r="BG93" s="340">
        <f t="shared" si="34"/>
        <v>4.048038000000016</v>
      </c>
      <c r="BH93" s="340">
        <f t="shared" si="34"/>
        <v>4.0480379999999876</v>
      </c>
      <c r="BJ93" s="340">
        <f t="shared" si="35"/>
        <v>4.0480379999999938</v>
      </c>
      <c r="BK93" s="340">
        <f t="shared" si="35"/>
        <v>4.0480379999999938</v>
      </c>
      <c r="BL93" s="340">
        <f t="shared" si="35"/>
        <v>4.048037999999992</v>
      </c>
      <c r="BM93" s="340">
        <f t="shared" si="35"/>
        <v>4.0480380000000036</v>
      </c>
      <c r="BN93" s="340">
        <f t="shared" si="35"/>
        <v>4.0480380000000062</v>
      </c>
      <c r="BO93" s="340">
        <f t="shared" si="35"/>
        <v>4.0480379999999956</v>
      </c>
      <c r="BQ93" s="340">
        <f t="shared" si="36"/>
        <v>4.0480379999999876</v>
      </c>
      <c r="BR93" s="340">
        <f t="shared" si="36"/>
        <v>4.0480379999999814</v>
      </c>
      <c r="BS93" s="340">
        <f t="shared" si="36"/>
        <v>4.0480379999999831</v>
      </c>
      <c r="BT93" s="340">
        <f t="shared" si="36"/>
        <v>4.0480379999999991</v>
      </c>
      <c r="BU93" s="340">
        <f t="shared" si="36"/>
        <v>4.0480379999999947</v>
      </c>
      <c r="BV93" s="340">
        <f t="shared" si="36"/>
        <v>4.0480379999999894</v>
      </c>
      <c r="BX93" s="340">
        <f t="shared" si="37"/>
        <v>4.0480379999999334</v>
      </c>
      <c r="BY93" s="340">
        <f t="shared" si="37"/>
        <v>4.0480379999999556</v>
      </c>
      <c r="BZ93" s="340">
        <f t="shared" si="37"/>
        <v>4.0480379999999512</v>
      </c>
      <c r="CA93" s="340">
        <f t="shared" si="37"/>
        <v>4.0480379999999574</v>
      </c>
      <c r="CB93" s="340">
        <f t="shared" si="37"/>
        <v>4.0480379999999299</v>
      </c>
      <c r="CC93" s="340">
        <f t="shared" si="37"/>
        <v>4.0480379999999316</v>
      </c>
    </row>
    <row r="94" spans="1:81" ht="18.75">
      <c r="A94" s="204"/>
      <c r="B94" s="8">
        <f t="shared" si="26"/>
        <v>2043</v>
      </c>
      <c r="C94" s="302"/>
      <c r="D94" s="313"/>
      <c r="F94" s="340">
        <f t="shared" si="27"/>
        <v>4.0480379999999911</v>
      </c>
      <c r="G94" s="340">
        <f t="shared" si="27"/>
        <v>4.0480379999999805</v>
      </c>
      <c r="H94" s="340">
        <f t="shared" si="27"/>
        <v>4.048037999999992</v>
      </c>
      <c r="I94" s="340">
        <f t="shared" si="27"/>
        <v>4.0480379999999938</v>
      </c>
      <c r="J94" s="340">
        <f t="shared" si="27"/>
        <v>4.048037999999992</v>
      </c>
      <c r="K94" s="340">
        <f t="shared" si="27"/>
        <v>4.0480380000000062</v>
      </c>
      <c r="M94" s="340">
        <f t="shared" si="28"/>
        <v>4.0480379999999903</v>
      </c>
      <c r="N94" s="340">
        <f t="shared" si="28"/>
        <v>4.0480380000000071</v>
      </c>
      <c r="O94" s="340">
        <f t="shared" si="28"/>
        <v>4.048037999999984</v>
      </c>
      <c r="P94" s="340">
        <f t="shared" si="28"/>
        <v>4.0480379999999938</v>
      </c>
      <c r="Q94" s="340">
        <f t="shared" si="28"/>
        <v>4.0480380000000009</v>
      </c>
      <c r="R94" s="340">
        <f t="shared" si="28"/>
        <v>4.0480379999999885</v>
      </c>
      <c r="T94" s="340">
        <f t="shared" si="29"/>
        <v>4.048038</v>
      </c>
      <c r="U94" s="340">
        <f t="shared" si="29"/>
        <v>4.0480379999999903</v>
      </c>
      <c r="V94" s="340">
        <f t="shared" si="29"/>
        <v>4.0480379999999929</v>
      </c>
      <c r="W94" s="340">
        <f t="shared" si="29"/>
        <v>4.0480379999999956</v>
      </c>
      <c r="X94" s="340">
        <f t="shared" si="29"/>
        <v>4.0480379999999982</v>
      </c>
      <c r="Y94" s="340">
        <f t="shared" si="29"/>
        <v>4.048037999999992</v>
      </c>
      <c r="AA94" s="340">
        <f t="shared" si="30"/>
        <v>4.0480379999999965</v>
      </c>
      <c r="AB94" s="340">
        <f t="shared" si="30"/>
        <v>4.0480380000000045</v>
      </c>
      <c r="AC94" s="340">
        <f t="shared" si="30"/>
        <v>4.0480379999999965</v>
      </c>
      <c r="AD94" s="340">
        <f t="shared" si="30"/>
        <v>4.0480379999999982</v>
      </c>
      <c r="AE94" s="340">
        <f t="shared" si="30"/>
        <v>4.0480379999999974</v>
      </c>
      <c r="AF94" s="340">
        <f t="shared" si="30"/>
        <v>4.0480379999999903</v>
      </c>
      <c r="AH94" s="340">
        <f t="shared" si="31"/>
        <v>4.0480380000000054</v>
      </c>
      <c r="AI94" s="340">
        <f t="shared" si="31"/>
        <v>4.0480379999999965</v>
      </c>
      <c r="AJ94" s="340">
        <f t="shared" si="31"/>
        <v>4.0480379999999982</v>
      </c>
      <c r="AK94" s="340">
        <f t="shared" si="31"/>
        <v>4.0480379999999876</v>
      </c>
      <c r="AL94" s="340">
        <f t="shared" si="31"/>
        <v>4.0480379999999956</v>
      </c>
      <c r="AM94" s="340">
        <f t="shared" si="31"/>
        <v>4.0480379999999858</v>
      </c>
      <c r="AO94" s="340">
        <f t="shared" si="32"/>
        <v>4.0480379999999903</v>
      </c>
      <c r="AP94" s="340">
        <f t="shared" si="32"/>
        <v>4.0480379999999885</v>
      </c>
      <c r="AQ94" s="340">
        <f t="shared" si="32"/>
        <v>4.0480380000000009</v>
      </c>
      <c r="AR94" s="340">
        <f t="shared" si="32"/>
        <v>4.0480379999999965</v>
      </c>
      <c r="AS94" s="340">
        <f t="shared" si="32"/>
        <v>4.0480379999999894</v>
      </c>
      <c r="AT94" s="340">
        <f t="shared" si="32"/>
        <v>4.0480380000000009</v>
      </c>
      <c r="AV94" s="340">
        <f t="shared" si="33"/>
        <v>4.0480380000000107</v>
      </c>
      <c r="AW94" s="340">
        <f t="shared" si="33"/>
        <v>4.0480379999999938</v>
      </c>
      <c r="AX94" s="340">
        <f t="shared" si="33"/>
        <v>4.0480380000000009</v>
      </c>
      <c r="AY94" s="340">
        <f t="shared" si="33"/>
        <v>4.0480379999999947</v>
      </c>
      <c r="AZ94" s="340">
        <f t="shared" si="33"/>
        <v>4.0480379999999876</v>
      </c>
      <c r="BA94" s="340">
        <f t="shared" si="33"/>
        <v>4.0480379999999956</v>
      </c>
      <c r="BC94" s="340">
        <f t="shared" si="34"/>
        <v>4.0480379999999965</v>
      </c>
      <c r="BD94" s="340">
        <f t="shared" si="34"/>
        <v>4.0480380000000062</v>
      </c>
      <c r="BE94" s="340">
        <f t="shared" si="34"/>
        <v>4.0480379999999956</v>
      </c>
      <c r="BF94" s="340">
        <f t="shared" si="34"/>
        <v>4.0480379999999831</v>
      </c>
      <c r="BG94" s="340">
        <f t="shared" si="34"/>
        <v>4.0480379999999796</v>
      </c>
      <c r="BH94" s="340">
        <f t="shared" si="34"/>
        <v>4.0480380000000009</v>
      </c>
      <c r="BJ94" s="340">
        <f t="shared" si="35"/>
        <v>4.0480379999999592</v>
      </c>
      <c r="BK94" s="340">
        <f t="shared" si="35"/>
        <v>4.0480379999999538</v>
      </c>
      <c r="BL94" s="340">
        <f t="shared" si="35"/>
        <v>4.0480379999999698</v>
      </c>
      <c r="BM94" s="340">
        <f t="shared" si="35"/>
        <v>4.0480379999999503</v>
      </c>
      <c r="BN94" s="340">
        <f t="shared" si="35"/>
        <v>4.0480379999999609</v>
      </c>
      <c r="BO94" s="340">
        <f t="shared" si="35"/>
        <v>4.0480379999999734</v>
      </c>
      <c r="BQ94" s="340">
        <f t="shared" si="36"/>
        <v>4.0480379999999938</v>
      </c>
      <c r="BR94" s="340">
        <f t="shared" si="36"/>
        <v>4.048038</v>
      </c>
      <c r="BS94" s="340">
        <f t="shared" si="36"/>
        <v>4.0480379999999956</v>
      </c>
      <c r="BT94" s="340">
        <f t="shared" si="36"/>
        <v>4.0480379999999876</v>
      </c>
      <c r="BU94" s="340">
        <f t="shared" si="36"/>
        <v>4.0480379999999885</v>
      </c>
      <c r="BV94" s="340">
        <f t="shared" si="36"/>
        <v>4.048038</v>
      </c>
      <c r="BX94" s="340">
        <f t="shared" si="37"/>
        <v>4.048038000000008</v>
      </c>
      <c r="BY94" s="340">
        <f t="shared" si="37"/>
        <v>4.048038</v>
      </c>
      <c r="BZ94" s="340">
        <f t="shared" si="37"/>
        <v>4.0480379999999929</v>
      </c>
      <c r="CA94" s="340">
        <f t="shared" si="37"/>
        <v>4.0480380000000062</v>
      </c>
      <c r="CB94" s="340">
        <f t="shared" si="37"/>
        <v>4.0480380000000338</v>
      </c>
      <c r="CC94" s="340">
        <f t="shared" si="37"/>
        <v>4.0480379999999974</v>
      </c>
    </row>
    <row r="95" spans="1:81" ht="18.75">
      <c r="A95" s="204"/>
      <c r="B95" s="8">
        <f t="shared" si="26"/>
        <v>2044</v>
      </c>
      <c r="C95" s="302"/>
      <c r="D95" s="313"/>
      <c r="F95" s="340">
        <f t="shared" si="27"/>
        <v>4.0480379999999982</v>
      </c>
      <c r="G95" s="340">
        <f t="shared" si="27"/>
        <v>4.0480379999999965</v>
      </c>
      <c r="H95" s="340">
        <f t="shared" si="27"/>
        <v>4.048037999999984</v>
      </c>
      <c r="I95" s="340">
        <f t="shared" si="27"/>
        <v>4.0480379999999956</v>
      </c>
      <c r="J95" s="340">
        <f t="shared" si="27"/>
        <v>4.0480379999999965</v>
      </c>
      <c r="K95" s="340">
        <f t="shared" si="27"/>
        <v>4.0480379999999991</v>
      </c>
      <c r="M95" s="340">
        <f t="shared" si="28"/>
        <v>4.0480379999999849</v>
      </c>
      <c r="N95" s="340">
        <f t="shared" si="28"/>
        <v>4.0480379999999911</v>
      </c>
      <c r="O95" s="340">
        <f t="shared" si="28"/>
        <v>4.0480380000000009</v>
      </c>
      <c r="P95" s="340">
        <f t="shared" si="28"/>
        <v>4.0480380000000027</v>
      </c>
      <c r="Q95" s="340">
        <f t="shared" si="28"/>
        <v>4.0480379999999938</v>
      </c>
      <c r="R95" s="340">
        <f t="shared" si="28"/>
        <v>4.0480379999999885</v>
      </c>
      <c r="T95" s="340">
        <f t="shared" si="29"/>
        <v>4.0480379999999947</v>
      </c>
      <c r="U95" s="340">
        <f t="shared" si="29"/>
        <v>4.0480380000000062</v>
      </c>
      <c r="V95" s="340">
        <f t="shared" si="29"/>
        <v>4.0480379999999867</v>
      </c>
      <c r="W95" s="340">
        <f t="shared" si="29"/>
        <v>4.0480379999999903</v>
      </c>
      <c r="X95" s="340">
        <f t="shared" si="29"/>
        <v>4.0480379999999929</v>
      </c>
      <c r="Y95" s="340">
        <f t="shared" si="29"/>
        <v>4.0480379999999965</v>
      </c>
      <c r="AA95" s="340">
        <f t="shared" si="30"/>
        <v>4.048037999999984</v>
      </c>
      <c r="AB95" s="340">
        <f t="shared" si="30"/>
        <v>4.0480379999999911</v>
      </c>
      <c r="AC95" s="340">
        <f t="shared" si="30"/>
        <v>4.048037999999992</v>
      </c>
      <c r="AD95" s="340">
        <f t="shared" si="30"/>
        <v>4.0480379999999876</v>
      </c>
      <c r="AE95" s="340">
        <f t="shared" si="30"/>
        <v>4.0480379999999876</v>
      </c>
      <c r="AF95" s="340">
        <f t="shared" si="30"/>
        <v>4.0480379999999903</v>
      </c>
      <c r="AH95" s="340">
        <f t="shared" si="31"/>
        <v>4.0480379999999903</v>
      </c>
      <c r="AI95" s="340">
        <f t="shared" si="31"/>
        <v>4.0480379999999894</v>
      </c>
      <c r="AJ95" s="340">
        <f t="shared" si="31"/>
        <v>4.0480379999999911</v>
      </c>
      <c r="AK95" s="340">
        <f t="shared" si="31"/>
        <v>4.0480379999999974</v>
      </c>
      <c r="AL95" s="340">
        <f t="shared" si="31"/>
        <v>4.0480379999999938</v>
      </c>
      <c r="AM95" s="340">
        <f t="shared" si="31"/>
        <v>4.0480379999999929</v>
      </c>
      <c r="AO95" s="340">
        <f t="shared" si="32"/>
        <v>4.0480379999999991</v>
      </c>
      <c r="AP95" s="340">
        <f t="shared" si="32"/>
        <v>4.0480380000000036</v>
      </c>
      <c r="AQ95" s="340">
        <f t="shared" si="32"/>
        <v>4.0480379999999974</v>
      </c>
      <c r="AR95" s="340">
        <f t="shared" si="32"/>
        <v>4.0480379999999965</v>
      </c>
      <c r="AS95" s="340">
        <f t="shared" si="32"/>
        <v>4.0480380000000027</v>
      </c>
      <c r="AT95" s="340">
        <f t="shared" si="32"/>
        <v>4.0480380000000036</v>
      </c>
      <c r="AV95" s="340">
        <f t="shared" si="33"/>
        <v>4.0480379999999956</v>
      </c>
      <c r="AW95" s="340">
        <f t="shared" si="33"/>
        <v>4.0480379999999903</v>
      </c>
      <c r="AX95" s="340">
        <f t="shared" si="33"/>
        <v>4.0480379999999929</v>
      </c>
      <c r="AY95" s="340">
        <f t="shared" si="33"/>
        <v>4.0480379999999965</v>
      </c>
      <c r="AZ95" s="340">
        <f t="shared" si="33"/>
        <v>4.0480379999999965</v>
      </c>
      <c r="BA95" s="340">
        <f t="shared" si="33"/>
        <v>4.0480379999999938</v>
      </c>
      <c r="BC95" s="340">
        <f t="shared" si="34"/>
        <v>4.0480379999999316</v>
      </c>
      <c r="BD95" s="340">
        <f t="shared" si="34"/>
        <v>4.0480379999999556</v>
      </c>
      <c r="BE95" s="340">
        <f t="shared" si="34"/>
        <v>4.0480379999999556</v>
      </c>
      <c r="BF95" s="340">
        <f t="shared" si="34"/>
        <v>4.0480379999999618</v>
      </c>
      <c r="BG95" s="340">
        <f t="shared" si="34"/>
        <v>4.0480379999999645</v>
      </c>
      <c r="BH95" s="340">
        <f t="shared" si="34"/>
        <v>4.0480379999999521</v>
      </c>
      <c r="BJ95" s="340">
        <f t="shared" si="35"/>
        <v>4.0480380000000071</v>
      </c>
      <c r="BK95" s="340">
        <f t="shared" si="35"/>
        <v>4.0480379999999929</v>
      </c>
      <c r="BL95" s="340">
        <f t="shared" si="35"/>
        <v>4.0480379999999903</v>
      </c>
      <c r="BM95" s="340">
        <f t="shared" si="35"/>
        <v>4.0480379999999982</v>
      </c>
      <c r="BN95" s="340">
        <f t="shared" si="35"/>
        <v>4.048038</v>
      </c>
      <c r="BO95" s="340">
        <f t="shared" si="35"/>
        <v>4.0480380000000045</v>
      </c>
      <c r="BQ95" s="340">
        <f t="shared" si="36"/>
        <v>4.0480379999999938</v>
      </c>
      <c r="BR95" s="340">
        <f t="shared" si="36"/>
        <v>4.0480379999999885</v>
      </c>
      <c r="BS95" s="340">
        <f t="shared" si="36"/>
        <v>4.0480379999999965</v>
      </c>
      <c r="BT95" s="340">
        <f t="shared" si="36"/>
        <v>4.0480380000000062</v>
      </c>
      <c r="BU95" s="340">
        <f t="shared" si="36"/>
        <v>4.0480379999999947</v>
      </c>
      <c r="BV95" s="340">
        <f t="shared" si="36"/>
        <v>4.048037999999992</v>
      </c>
      <c r="BX95" s="340">
        <f t="shared" si="37"/>
        <v>4.0480379999999707</v>
      </c>
      <c r="BY95" s="340">
        <f t="shared" si="37"/>
        <v>4.0480379999999876</v>
      </c>
      <c r="BZ95" s="340">
        <f t="shared" si="37"/>
        <v>4.0480379999999991</v>
      </c>
      <c r="CA95" s="340">
        <f t="shared" si="37"/>
        <v>4.0480379999999876</v>
      </c>
      <c r="CB95" s="340">
        <f t="shared" si="37"/>
        <v>4.0480379999999547</v>
      </c>
      <c r="CC95" s="340">
        <f t="shared" si="37"/>
        <v>4.0480379999999965</v>
      </c>
    </row>
    <row r="96" spans="1:81" ht="18.75">
      <c r="A96" s="204"/>
      <c r="B96" s="8">
        <f t="shared" si="26"/>
        <v>2045</v>
      </c>
      <c r="C96" s="302"/>
      <c r="D96" s="313"/>
      <c r="F96" s="340">
        <f t="shared" si="27"/>
        <v>4.0480380000000071</v>
      </c>
      <c r="G96" s="340">
        <f t="shared" si="27"/>
        <v>4.0480380000000089</v>
      </c>
      <c r="H96" s="340">
        <f t="shared" si="27"/>
        <v>4.0480380000000071</v>
      </c>
      <c r="I96" s="340">
        <f t="shared" si="27"/>
        <v>4.0480380000000054</v>
      </c>
      <c r="J96" s="340">
        <f t="shared" si="27"/>
        <v>4.0480380000000151</v>
      </c>
      <c r="K96" s="340">
        <f t="shared" si="27"/>
        <v>4.0480380000000071</v>
      </c>
      <c r="M96" s="340">
        <f t="shared" si="28"/>
        <v>4.0480380000000213</v>
      </c>
      <c r="N96" s="340">
        <f t="shared" si="28"/>
        <v>4.0480380000000089</v>
      </c>
      <c r="O96" s="340">
        <f t="shared" si="28"/>
        <v>4.048038</v>
      </c>
      <c r="P96" s="340">
        <f t="shared" si="28"/>
        <v>4.0480379999999982</v>
      </c>
      <c r="Q96" s="340">
        <f t="shared" si="28"/>
        <v>4.0480380000000089</v>
      </c>
      <c r="R96" s="340">
        <f t="shared" si="28"/>
        <v>4.0480380000000107</v>
      </c>
      <c r="T96" s="340">
        <f t="shared" si="29"/>
        <v>4.0480380000000062</v>
      </c>
      <c r="U96" s="340">
        <f t="shared" si="29"/>
        <v>4.0480380000000036</v>
      </c>
      <c r="V96" s="340">
        <f t="shared" si="29"/>
        <v>4.0480380000000071</v>
      </c>
      <c r="W96" s="340">
        <f t="shared" si="29"/>
        <v>4.0480380000000178</v>
      </c>
      <c r="X96" s="340">
        <f t="shared" si="29"/>
        <v>4.0480380000000071</v>
      </c>
      <c r="Y96" s="340">
        <f t="shared" si="29"/>
        <v>4.0480380000000018</v>
      </c>
      <c r="AA96" s="340">
        <f t="shared" si="30"/>
        <v>4.0480380000000133</v>
      </c>
      <c r="AB96" s="340">
        <f t="shared" si="30"/>
        <v>4.0480380000000018</v>
      </c>
      <c r="AC96" s="340">
        <f t="shared" si="30"/>
        <v>4.0480380000000187</v>
      </c>
      <c r="AD96" s="340">
        <f t="shared" si="30"/>
        <v>4.0480380000000169</v>
      </c>
      <c r="AE96" s="340">
        <f t="shared" si="30"/>
        <v>4.0480380000000089</v>
      </c>
      <c r="AF96" s="340">
        <f t="shared" si="30"/>
        <v>4.0480380000000054</v>
      </c>
      <c r="AH96" s="340">
        <f t="shared" si="31"/>
        <v>4.0480380000000125</v>
      </c>
      <c r="AI96" s="340">
        <f t="shared" si="31"/>
        <v>4.0480380000000054</v>
      </c>
      <c r="AJ96" s="340">
        <f t="shared" si="31"/>
        <v>4.0480380000000142</v>
      </c>
      <c r="AK96" s="340">
        <f t="shared" si="31"/>
        <v>4.048038000000016</v>
      </c>
      <c r="AL96" s="340">
        <f t="shared" si="31"/>
        <v>4.0480379999999974</v>
      </c>
      <c r="AM96" s="340">
        <f t="shared" si="31"/>
        <v>4.0480379999999982</v>
      </c>
      <c r="AO96" s="340">
        <f t="shared" si="32"/>
        <v>4.0480379999999876</v>
      </c>
      <c r="AP96" s="340">
        <f t="shared" si="32"/>
        <v>4.0480379999999805</v>
      </c>
      <c r="AQ96" s="340">
        <f t="shared" si="32"/>
        <v>4.0480379999999627</v>
      </c>
      <c r="AR96" s="340">
        <f t="shared" si="32"/>
        <v>4.0480379999999876</v>
      </c>
      <c r="AS96" s="340">
        <f t="shared" si="32"/>
        <v>4.0480379999999778</v>
      </c>
      <c r="AT96" s="340">
        <f t="shared" si="32"/>
        <v>4.0480380000000062</v>
      </c>
      <c r="AV96" s="340">
        <f t="shared" si="33"/>
        <v>4.0480379999999938</v>
      </c>
      <c r="AW96" s="340">
        <f t="shared" si="33"/>
        <v>4.0480380000000036</v>
      </c>
      <c r="AX96" s="340">
        <f t="shared" si="33"/>
        <v>4.0480380000000018</v>
      </c>
      <c r="AY96" s="340">
        <f t="shared" si="33"/>
        <v>4.0480380000000036</v>
      </c>
      <c r="AZ96" s="340">
        <f t="shared" si="33"/>
        <v>4.0480380000000089</v>
      </c>
      <c r="BA96" s="340">
        <f t="shared" si="33"/>
        <v>4.0480380000000071</v>
      </c>
      <c r="BC96" s="340">
        <f t="shared" si="34"/>
        <v>4.0480380000000205</v>
      </c>
      <c r="BD96" s="340">
        <f t="shared" si="34"/>
        <v>4.0480380000000293</v>
      </c>
      <c r="BE96" s="340">
        <f t="shared" si="34"/>
        <v>4.0480380000000444</v>
      </c>
      <c r="BF96" s="340">
        <f t="shared" si="34"/>
        <v>4.0480380000000373</v>
      </c>
      <c r="BG96" s="340">
        <f t="shared" si="34"/>
        <v>4.0480380000000329</v>
      </c>
      <c r="BH96" s="340">
        <f t="shared" si="34"/>
        <v>4.0480380000000471</v>
      </c>
      <c r="BJ96" s="340">
        <f t="shared" si="35"/>
        <v>4.0480380000000391</v>
      </c>
      <c r="BK96" s="340">
        <f t="shared" si="35"/>
        <v>4.0480380000000613</v>
      </c>
      <c r="BL96" s="340">
        <f t="shared" si="35"/>
        <v>4.0480380000000409</v>
      </c>
      <c r="BM96" s="340">
        <f t="shared" si="35"/>
        <v>4.0480380000000444</v>
      </c>
      <c r="BN96" s="340">
        <f t="shared" si="35"/>
        <v>4.0480380000000249</v>
      </c>
      <c r="BO96" s="340">
        <f t="shared" si="35"/>
        <v>4.0480380000000222</v>
      </c>
      <c r="BQ96" s="340">
        <f t="shared" si="36"/>
        <v>4.0480379999999965</v>
      </c>
      <c r="BR96" s="340">
        <f t="shared" si="36"/>
        <v>4.0480380000000062</v>
      </c>
      <c r="BS96" s="340">
        <f t="shared" si="36"/>
        <v>4.0480380000000036</v>
      </c>
      <c r="BT96" s="340">
        <f t="shared" si="36"/>
        <v>4.0480379999999965</v>
      </c>
      <c r="BU96" s="340">
        <f t="shared" si="36"/>
        <v>4.0480380000000116</v>
      </c>
      <c r="BV96" s="340">
        <f t="shared" si="36"/>
        <v>4.0480380000000036</v>
      </c>
      <c r="BX96" s="340">
        <f t="shared" si="37"/>
        <v>4.0480380000000347</v>
      </c>
      <c r="BY96" s="340">
        <f t="shared" si="37"/>
        <v>4.0480380000000089</v>
      </c>
      <c r="BZ96" s="340">
        <f t="shared" si="37"/>
        <v>4.0480380000000018</v>
      </c>
      <c r="CA96" s="340">
        <f t="shared" si="37"/>
        <v>4.048038000000008</v>
      </c>
      <c r="CB96" s="340">
        <f t="shared" si="37"/>
        <v>4.0480380000000515</v>
      </c>
      <c r="CC96" s="340">
        <f t="shared" si="37"/>
        <v>4.0480380000000027</v>
      </c>
    </row>
    <row r="97" spans="1:81" ht="18.75">
      <c r="A97" s="204"/>
      <c r="B97" s="8">
        <f t="shared" si="26"/>
        <v>2046</v>
      </c>
      <c r="C97" s="302"/>
      <c r="D97" s="313"/>
      <c r="F97" s="340">
        <f t="shared" si="27"/>
        <v>4.0480379999999876</v>
      </c>
      <c r="G97" s="340">
        <f t="shared" si="27"/>
        <v>4.0480379999999965</v>
      </c>
      <c r="H97" s="340">
        <f t="shared" si="27"/>
        <v>4.0480379999999974</v>
      </c>
      <c r="I97" s="340">
        <f t="shared" si="27"/>
        <v>4.0480379999999965</v>
      </c>
      <c r="J97" s="340">
        <f t="shared" si="27"/>
        <v>4.0480379999999858</v>
      </c>
      <c r="K97" s="340">
        <f t="shared" si="27"/>
        <v>4.0480379999999831</v>
      </c>
      <c r="M97" s="340">
        <f t="shared" si="28"/>
        <v>4.0480379999999778</v>
      </c>
      <c r="N97" s="340">
        <f t="shared" si="28"/>
        <v>4.0480379999999823</v>
      </c>
      <c r="O97" s="340">
        <f t="shared" si="28"/>
        <v>4.0480379999999982</v>
      </c>
      <c r="P97" s="340">
        <f t="shared" si="28"/>
        <v>4.0480379999999991</v>
      </c>
      <c r="Q97" s="340">
        <f t="shared" si="28"/>
        <v>4.048037999999984</v>
      </c>
      <c r="R97" s="340">
        <f t="shared" si="28"/>
        <v>4.0480379999999938</v>
      </c>
      <c r="T97" s="340">
        <f t="shared" si="29"/>
        <v>4.0480379999999974</v>
      </c>
      <c r="U97" s="340">
        <f t="shared" si="29"/>
        <v>4.0480379999999867</v>
      </c>
      <c r="V97" s="340">
        <f t="shared" si="29"/>
        <v>4.0480379999999894</v>
      </c>
      <c r="W97" s="340">
        <f t="shared" si="29"/>
        <v>4.0480379999999849</v>
      </c>
      <c r="X97" s="340">
        <f t="shared" si="29"/>
        <v>4.0480379999999929</v>
      </c>
      <c r="Y97" s="340">
        <f t="shared" si="29"/>
        <v>4.0480380000000089</v>
      </c>
      <c r="AA97" s="340">
        <f t="shared" si="30"/>
        <v>4.0480379999999947</v>
      </c>
      <c r="AB97" s="340">
        <f t="shared" si="30"/>
        <v>4.0480379999999867</v>
      </c>
      <c r="AC97" s="340">
        <f t="shared" si="30"/>
        <v>4.0480379999999734</v>
      </c>
      <c r="AD97" s="340">
        <f t="shared" si="30"/>
        <v>4.0480379999999911</v>
      </c>
      <c r="AE97" s="340">
        <f t="shared" si="30"/>
        <v>4.0480379999999965</v>
      </c>
      <c r="AF97" s="340">
        <f t="shared" si="30"/>
        <v>4.0480379999999991</v>
      </c>
      <c r="AH97" s="340">
        <f t="shared" si="31"/>
        <v>4.0480380000000054</v>
      </c>
      <c r="AI97" s="340">
        <f t="shared" si="31"/>
        <v>4.0480380000000187</v>
      </c>
      <c r="AJ97" s="340">
        <f t="shared" si="31"/>
        <v>4.048037999999992</v>
      </c>
      <c r="AK97" s="340">
        <f t="shared" si="31"/>
        <v>4.0480380000000116</v>
      </c>
      <c r="AL97" s="340">
        <f t="shared" si="31"/>
        <v>4.0480379999999885</v>
      </c>
      <c r="AM97" s="340">
        <f t="shared" si="31"/>
        <v>4.0480380000000222</v>
      </c>
      <c r="AO97" s="340">
        <f t="shared" si="32"/>
        <v>4.0480380000000062</v>
      </c>
      <c r="AP97" s="340">
        <f t="shared" si="32"/>
        <v>4.0480379999999965</v>
      </c>
      <c r="AQ97" s="340">
        <f t="shared" si="32"/>
        <v>4.0480379999999991</v>
      </c>
      <c r="AR97" s="340">
        <f t="shared" si="32"/>
        <v>4.0480379999999938</v>
      </c>
      <c r="AS97" s="340">
        <f t="shared" si="32"/>
        <v>4.0480379999999911</v>
      </c>
      <c r="AT97" s="340">
        <f t="shared" si="32"/>
        <v>4.048037999999976</v>
      </c>
      <c r="AV97" s="340">
        <f t="shared" si="33"/>
        <v>4.0480379999999991</v>
      </c>
      <c r="AW97" s="340">
        <f t="shared" si="33"/>
        <v>4.048037999999992</v>
      </c>
      <c r="AX97" s="340">
        <f t="shared" si="33"/>
        <v>4.048038</v>
      </c>
      <c r="AY97" s="340">
        <f t="shared" si="33"/>
        <v>4.0480380000000027</v>
      </c>
      <c r="AZ97" s="340">
        <f t="shared" si="33"/>
        <v>4.0480379999999876</v>
      </c>
      <c r="BA97" s="340">
        <f t="shared" si="33"/>
        <v>4.0480379999999831</v>
      </c>
      <c r="BC97" s="340">
        <f t="shared" si="34"/>
        <v>4.0480379999999849</v>
      </c>
      <c r="BD97" s="340">
        <f t="shared" si="34"/>
        <v>4.0480379999999982</v>
      </c>
      <c r="BE97" s="340">
        <f t="shared" si="34"/>
        <v>4.0480379999999982</v>
      </c>
      <c r="BF97" s="340">
        <f t="shared" si="34"/>
        <v>4.0480380000000045</v>
      </c>
      <c r="BG97" s="340">
        <f t="shared" si="34"/>
        <v>4.0480379999999903</v>
      </c>
      <c r="BH97" s="340">
        <f t="shared" si="34"/>
        <v>4.0480379999999885</v>
      </c>
      <c r="BJ97" s="340">
        <f t="shared" si="35"/>
        <v>4.0480379999999849</v>
      </c>
      <c r="BK97" s="340">
        <f t="shared" si="35"/>
        <v>4.0480379999999805</v>
      </c>
      <c r="BL97" s="340">
        <f t="shared" si="35"/>
        <v>4.0480379999999823</v>
      </c>
      <c r="BM97" s="340">
        <f t="shared" si="35"/>
        <v>4.0480379999999823</v>
      </c>
      <c r="BN97" s="340">
        <f t="shared" si="35"/>
        <v>4.0480379999999894</v>
      </c>
      <c r="BO97" s="340">
        <f t="shared" si="35"/>
        <v>4.0480379999999787</v>
      </c>
      <c r="BQ97" s="340">
        <f t="shared" si="36"/>
        <v>4.0480380000000009</v>
      </c>
      <c r="BR97" s="340">
        <f t="shared" si="36"/>
        <v>4.0480380000000062</v>
      </c>
      <c r="BS97" s="340">
        <f t="shared" si="36"/>
        <v>4.0480380000000018</v>
      </c>
      <c r="BT97" s="340">
        <f t="shared" si="36"/>
        <v>4.0480379999999894</v>
      </c>
      <c r="BU97" s="340">
        <f t="shared" si="36"/>
        <v>4.0480379999999991</v>
      </c>
      <c r="BV97" s="340">
        <f t="shared" si="36"/>
        <v>4.0480379999999965</v>
      </c>
      <c r="BX97" s="340">
        <f t="shared" si="37"/>
        <v>4.0480380000000284</v>
      </c>
      <c r="BY97" s="340">
        <f t="shared" si="37"/>
        <v>4.0480380000000258</v>
      </c>
      <c r="BZ97" s="340">
        <f t="shared" si="37"/>
        <v>4.0480380000000347</v>
      </c>
      <c r="CA97" s="340">
        <f t="shared" si="37"/>
        <v>4.0480380000000213</v>
      </c>
      <c r="CB97" s="340">
        <f t="shared" si="37"/>
        <v>4.0480380000000098</v>
      </c>
      <c r="CC97" s="340">
        <f t="shared" si="37"/>
        <v>4.0480380000000533</v>
      </c>
    </row>
    <row r="98" spans="1:81" ht="18.75">
      <c r="A98" s="204"/>
      <c r="B98" s="8">
        <f t="shared" si="26"/>
        <v>2047</v>
      </c>
      <c r="C98" s="302"/>
      <c r="D98" s="313"/>
      <c r="F98" s="340">
        <f t="shared" si="27"/>
        <v>4.0480379999999938</v>
      </c>
      <c r="G98" s="340">
        <f t="shared" si="27"/>
        <v>4.0480379999999903</v>
      </c>
      <c r="H98" s="340">
        <f t="shared" si="27"/>
        <v>4.0480379999999965</v>
      </c>
      <c r="I98" s="340">
        <f t="shared" si="27"/>
        <v>4.0480380000000027</v>
      </c>
      <c r="J98" s="340">
        <f t="shared" si="27"/>
        <v>4.0480379999999831</v>
      </c>
      <c r="K98" s="340">
        <f t="shared" si="27"/>
        <v>4.0480379999999885</v>
      </c>
      <c r="M98" s="340">
        <f t="shared" si="28"/>
        <v>4.0480379999999947</v>
      </c>
      <c r="N98" s="340">
        <f t="shared" si="28"/>
        <v>4.0480379999999938</v>
      </c>
      <c r="O98" s="340">
        <f t="shared" si="28"/>
        <v>4.0480379999999965</v>
      </c>
      <c r="P98" s="340">
        <f t="shared" si="28"/>
        <v>4.048037999999984</v>
      </c>
      <c r="Q98" s="340">
        <f t="shared" si="28"/>
        <v>4.0480379999999911</v>
      </c>
      <c r="R98" s="340">
        <f t="shared" si="28"/>
        <v>4.0480379999999903</v>
      </c>
      <c r="T98" s="340">
        <f t="shared" si="29"/>
        <v>4.0480379999999805</v>
      </c>
      <c r="U98" s="340">
        <f t="shared" si="29"/>
        <v>4.048038</v>
      </c>
      <c r="V98" s="340">
        <f t="shared" si="29"/>
        <v>4.0480379999999938</v>
      </c>
      <c r="W98" s="340">
        <f t="shared" si="29"/>
        <v>4.0480379999999903</v>
      </c>
      <c r="X98" s="340">
        <f t="shared" si="29"/>
        <v>4.0480379999999823</v>
      </c>
      <c r="Y98" s="340">
        <f t="shared" si="29"/>
        <v>4.0480379999999938</v>
      </c>
      <c r="AA98" s="340">
        <f t="shared" si="30"/>
        <v>4.0480379999999778</v>
      </c>
      <c r="AB98" s="340">
        <f t="shared" si="30"/>
        <v>4.0480380000000062</v>
      </c>
      <c r="AC98" s="340">
        <f t="shared" si="30"/>
        <v>4.0480379999999956</v>
      </c>
      <c r="AD98" s="340">
        <f t="shared" si="30"/>
        <v>4.0480379999999903</v>
      </c>
      <c r="AE98" s="340">
        <f t="shared" si="30"/>
        <v>4.0480379999999823</v>
      </c>
      <c r="AF98" s="340">
        <f t="shared" si="30"/>
        <v>4.0480379999999956</v>
      </c>
      <c r="AH98" s="340">
        <f t="shared" si="31"/>
        <v>4.0480379999999787</v>
      </c>
      <c r="AI98" s="340">
        <f t="shared" si="31"/>
        <v>4.0480379999999725</v>
      </c>
      <c r="AJ98" s="340">
        <f t="shared" si="31"/>
        <v>4.0480379999999778</v>
      </c>
      <c r="AK98" s="340">
        <f t="shared" si="31"/>
        <v>4.0480379999999565</v>
      </c>
      <c r="AL98" s="340">
        <f t="shared" si="31"/>
        <v>4.0480380000000054</v>
      </c>
      <c r="AM98" s="340">
        <f t="shared" si="31"/>
        <v>4.0480379999999778</v>
      </c>
      <c r="AO98" s="340">
        <f t="shared" si="32"/>
        <v>4.0480380000000036</v>
      </c>
      <c r="AP98" s="340">
        <f t="shared" si="32"/>
        <v>4.0480380000000054</v>
      </c>
      <c r="AQ98" s="340">
        <f t="shared" si="32"/>
        <v>4.0480380000000284</v>
      </c>
      <c r="AR98" s="340">
        <f t="shared" si="32"/>
        <v>4.0480380000000196</v>
      </c>
      <c r="AS98" s="340">
        <f t="shared" si="32"/>
        <v>4.0480380000000098</v>
      </c>
      <c r="AT98" s="340">
        <f t="shared" si="32"/>
        <v>4.048038</v>
      </c>
      <c r="AV98" s="340">
        <f t="shared" si="33"/>
        <v>4.0480379999999929</v>
      </c>
      <c r="AW98" s="340">
        <f t="shared" si="33"/>
        <v>4.0480379999999974</v>
      </c>
      <c r="AX98" s="340">
        <f t="shared" si="33"/>
        <v>4.0480379999999876</v>
      </c>
      <c r="AY98" s="340">
        <f t="shared" si="33"/>
        <v>4.0480379999999903</v>
      </c>
      <c r="AZ98" s="340">
        <f t="shared" si="33"/>
        <v>4.0480379999999885</v>
      </c>
      <c r="BA98" s="340">
        <f t="shared" si="33"/>
        <v>4.0480380000000098</v>
      </c>
      <c r="BC98" s="340">
        <f t="shared" si="34"/>
        <v>4.0480379999999885</v>
      </c>
      <c r="BD98" s="340">
        <f t="shared" si="34"/>
        <v>4.0480379999999601</v>
      </c>
      <c r="BE98" s="340">
        <f t="shared" si="34"/>
        <v>4.0480379999999601</v>
      </c>
      <c r="BF98" s="340">
        <f t="shared" si="34"/>
        <v>4.0480379999999458</v>
      </c>
      <c r="BG98" s="340">
        <f t="shared" si="34"/>
        <v>4.0480379999999636</v>
      </c>
      <c r="BH98" s="340">
        <f t="shared" si="34"/>
        <v>4.0480379999999458</v>
      </c>
      <c r="BJ98" s="340">
        <f t="shared" si="35"/>
        <v>4.0480379999999982</v>
      </c>
      <c r="BK98" s="340">
        <f t="shared" si="35"/>
        <v>4.0480379999999965</v>
      </c>
      <c r="BL98" s="340">
        <f t="shared" si="35"/>
        <v>4.048038</v>
      </c>
      <c r="BM98" s="340">
        <f t="shared" si="35"/>
        <v>4.0480380000000009</v>
      </c>
      <c r="BN98" s="340">
        <f t="shared" si="35"/>
        <v>4.0480379999999956</v>
      </c>
      <c r="BO98" s="340">
        <f t="shared" si="35"/>
        <v>4.0480379999999947</v>
      </c>
      <c r="BQ98" s="340">
        <f t="shared" si="36"/>
        <v>4.0480379999999894</v>
      </c>
      <c r="BR98" s="340">
        <f t="shared" si="36"/>
        <v>4.0480379999999778</v>
      </c>
      <c r="BS98" s="340">
        <f t="shared" si="36"/>
        <v>4.0480379999999876</v>
      </c>
      <c r="BT98" s="340">
        <f t="shared" si="36"/>
        <v>4.0480380000000018</v>
      </c>
      <c r="BU98" s="340">
        <f t="shared" si="36"/>
        <v>4.0480379999999867</v>
      </c>
      <c r="BV98" s="340">
        <f t="shared" si="36"/>
        <v>4.0480379999999982</v>
      </c>
      <c r="BX98" s="340">
        <f t="shared" si="37"/>
        <v>4.0480379999999618</v>
      </c>
      <c r="BY98" s="340">
        <f t="shared" si="37"/>
        <v>4.0480379999999556</v>
      </c>
      <c r="BZ98" s="340">
        <f t="shared" si="37"/>
        <v>4.048037999999945</v>
      </c>
      <c r="CA98" s="340">
        <f t="shared" si="37"/>
        <v>4.0480379999999636</v>
      </c>
      <c r="CB98" s="340">
        <f t="shared" si="37"/>
        <v>4.0480379999999583</v>
      </c>
      <c r="CC98" s="340">
        <f t="shared" si="37"/>
        <v>4.0480379999999396</v>
      </c>
    </row>
    <row r="99" spans="1:81" ht="18.75">
      <c r="A99" s="204"/>
      <c r="B99" s="8">
        <f t="shared" si="26"/>
        <v>2048</v>
      </c>
      <c r="C99" s="302"/>
      <c r="D99" s="313"/>
      <c r="F99" s="340">
        <f t="shared" ref="F99:K101" si="38">($C58*F58-$C57*F57)/($C57*F57)*100</f>
        <v>4.0480380000000071</v>
      </c>
      <c r="G99" s="340">
        <f t="shared" si="38"/>
        <v>4.0480379999999903</v>
      </c>
      <c r="H99" s="340">
        <f t="shared" si="38"/>
        <v>4.0480379999999974</v>
      </c>
      <c r="I99" s="340">
        <f t="shared" si="38"/>
        <v>4.0480379999999831</v>
      </c>
      <c r="J99" s="340">
        <f t="shared" si="38"/>
        <v>4.0480380000000009</v>
      </c>
      <c r="K99" s="340">
        <f t="shared" si="38"/>
        <v>4.0480379999999947</v>
      </c>
      <c r="M99" s="340">
        <f t="shared" ref="M99:R101" si="39">($C58*M58-$C57*M57)/($C57*M57)*100</f>
        <v>4.0480380000000009</v>
      </c>
      <c r="N99" s="340">
        <f t="shared" si="39"/>
        <v>4.0480380000000089</v>
      </c>
      <c r="O99" s="340">
        <f t="shared" si="39"/>
        <v>4.048037999999984</v>
      </c>
      <c r="P99" s="340">
        <f t="shared" si="39"/>
        <v>4.0480380000000036</v>
      </c>
      <c r="Q99" s="340">
        <f t="shared" si="39"/>
        <v>4.0480379999999965</v>
      </c>
      <c r="R99" s="340">
        <f t="shared" si="39"/>
        <v>4.0480380000000027</v>
      </c>
      <c r="T99" s="340">
        <f t="shared" ref="T99:Y101" si="40">($C58*T58-$C57*T57)/($C57*T57)*100</f>
        <v>4.0480379999999965</v>
      </c>
      <c r="U99" s="340">
        <f t="shared" si="40"/>
        <v>4.0480380000000027</v>
      </c>
      <c r="V99" s="340">
        <f t="shared" si="40"/>
        <v>4.0480380000000089</v>
      </c>
      <c r="W99" s="340">
        <f t="shared" si="40"/>
        <v>4.0480380000000027</v>
      </c>
      <c r="X99" s="340">
        <f t="shared" si="40"/>
        <v>4.0480380000000062</v>
      </c>
      <c r="Y99" s="340">
        <f t="shared" si="40"/>
        <v>4.0480379999999929</v>
      </c>
      <c r="AA99" s="340">
        <f t="shared" ref="AA99:AF101" si="41">($C58*AA58-$C57*AA57)/($C57*AA57)*100</f>
        <v>4.0480380000000027</v>
      </c>
      <c r="AB99" s="340">
        <f t="shared" si="41"/>
        <v>4.0480379999999956</v>
      </c>
      <c r="AC99" s="340">
        <f t="shared" si="41"/>
        <v>4.0480380000000125</v>
      </c>
      <c r="AD99" s="340">
        <f t="shared" si="41"/>
        <v>4.0480380000000009</v>
      </c>
      <c r="AE99" s="340">
        <f t="shared" si="41"/>
        <v>4.0480380000000089</v>
      </c>
      <c r="AF99" s="340">
        <f t="shared" si="41"/>
        <v>4.0480379999999903</v>
      </c>
      <c r="AH99" s="340">
        <f t="shared" ref="AH99:AM101" si="42">($C58*AH58-$C57*AH57)/($C57*AH57)*100</f>
        <v>4.048038</v>
      </c>
      <c r="AI99" s="340">
        <f t="shared" si="42"/>
        <v>4.048037999999992</v>
      </c>
      <c r="AJ99" s="340">
        <f t="shared" si="42"/>
        <v>4.0480380000000125</v>
      </c>
      <c r="AK99" s="340">
        <f t="shared" si="42"/>
        <v>4.048038000000008</v>
      </c>
      <c r="AL99" s="340">
        <f t="shared" si="42"/>
        <v>4.0480379999999974</v>
      </c>
      <c r="AM99" s="340">
        <f t="shared" si="42"/>
        <v>4.0480379999999938</v>
      </c>
      <c r="AO99" s="340">
        <f t="shared" ref="AO99:AT101" si="43">($C58*AO58-$C57*AO57)/($C57*AO57)*100</f>
        <v>4.0480379999999885</v>
      </c>
      <c r="AP99" s="340">
        <f t="shared" si="43"/>
        <v>4.048038</v>
      </c>
      <c r="AQ99" s="340">
        <f t="shared" si="43"/>
        <v>4.048038</v>
      </c>
      <c r="AR99" s="340">
        <f t="shared" si="43"/>
        <v>4.048038</v>
      </c>
      <c r="AS99" s="340">
        <f t="shared" si="43"/>
        <v>4.048038</v>
      </c>
      <c r="AT99" s="340">
        <f t="shared" si="43"/>
        <v>4.0480380000000036</v>
      </c>
      <c r="AV99" s="340">
        <f t="shared" ref="AV99:BA101" si="44">($C58*AV58-$C57*AV57)/($C57*AV57)*100</f>
        <v>4.0480379999999911</v>
      </c>
      <c r="AW99" s="340">
        <f t="shared" si="44"/>
        <v>4.048038</v>
      </c>
      <c r="AX99" s="340">
        <f t="shared" si="44"/>
        <v>4.0480379999999982</v>
      </c>
      <c r="AY99" s="340">
        <f t="shared" si="44"/>
        <v>4.0480380000000054</v>
      </c>
      <c r="AZ99" s="340">
        <f t="shared" si="44"/>
        <v>4.0480380000000071</v>
      </c>
      <c r="BA99" s="340">
        <f t="shared" si="44"/>
        <v>4.0480379999999814</v>
      </c>
      <c r="BC99" s="340">
        <f t="shared" ref="BC99:BH101" si="45">($C58*BC58-$C57*BC57)/($C57*BC57)*100</f>
        <v>4.0480380000000027</v>
      </c>
      <c r="BD99" s="340">
        <f t="shared" si="45"/>
        <v>4.0480380000000338</v>
      </c>
      <c r="BE99" s="340">
        <f t="shared" si="45"/>
        <v>4.0480380000000347</v>
      </c>
      <c r="BF99" s="340">
        <f t="shared" si="45"/>
        <v>4.0480380000000409</v>
      </c>
      <c r="BG99" s="340">
        <f t="shared" si="45"/>
        <v>4.0480380000000284</v>
      </c>
      <c r="BH99" s="340">
        <f t="shared" si="45"/>
        <v>4.0480380000000435</v>
      </c>
      <c r="BJ99" s="340">
        <f t="shared" ref="BJ99:BO101" si="46">($C58*BJ58-$C57*BJ57)/($C57*BJ57)*100</f>
        <v>4.0480379999999592</v>
      </c>
      <c r="BK99" s="340">
        <f t="shared" si="46"/>
        <v>4.0480379999999565</v>
      </c>
      <c r="BL99" s="340">
        <f t="shared" si="46"/>
        <v>4.0480379999999689</v>
      </c>
      <c r="BM99" s="340">
        <f t="shared" si="46"/>
        <v>4.0480379999999556</v>
      </c>
      <c r="BN99" s="340">
        <f t="shared" si="46"/>
        <v>4.048037999999984</v>
      </c>
      <c r="BO99" s="340">
        <f t="shared" si="46"/>
        <v>4.0480379999999876</v>
      </c>
      <c r="BQ99" s="340">
        <f t="shared" ref="BQ99:BV101" si="47">($C58*BQ58-$C57*BQ57)/($C57*BQ57)*100</f>
        <v>4.0480379999999965</v>
      </c>
      <c r="BR99" s="340">
        <f t="shared" si="47"/>
        <v>4.0480379999999974</v>
      </c>
      <c r="BS99" s="340">
        <f t="shared" si="47"/>
        <v>4.0480380000000054</v>
      </c>
      <c r="BT99" s="340">
        <f t="shared" si="47"/>
        <v>4.048037999999992</v>
      </c>
      <c r="BU99" s="340">
        <f t="shared" si="47"/>
        <v>4.0480379999999911</v>
      </c>
      <c r="BV99" s="340">
        <f t="shared" si="47"/>
        <v>4.0480379999999903</v>
      </c>
      <c r="BX99" s="340">
        <f t="shared" ref="BX99:CC101" si="48">($C58*BX58-$C57*BX57)/($C57*BX57)*100</f>
        <v>4.0480379999999716</v>
      </c>
      <c r="BY99" s="340">
        <f t="shared" si="48"/>
        <v>4.0480380000000045</v>
      </c>
      <c r="BZ99" s="340">
        <f t="shared" si="48"/>
        <v>4.048038</v>
      </c>
      <c r="CA99" s="340">
        <f t="shared" si="48"/>
        <v>4.0480379999999876</v>
      </c>
      <c r="CB99" s="340">
        <f t="shared" si="48"/>
        <v>4.0480379999999716</v>
      </c>
      <c r="CC99" s="340">
        <f t="shared" si="48"/>
        <v>4.048038</v>
      </c>
    </row>
    <row r="100" spans="1:81" ht="18.75">
      <c r="A100" s="204"/>
      <c r="B100" s="8">
        <f t="shared" si="26"/>
        <v>2049</v>
      </c>
      <c r="C100" s="302"/>
      <c r="D100" s="313"/>
      <c r="F100" s="340">
        <f t="shared" si="38"/>
        <v>4.0480379999999929</v>
      </c>
      <c r="G100" s="340">
        <f t="shared" si="38"/>
        <v>4.0480380000000054</v>
      </c>
      <c r="H100" s="340">
        <f t="shared" si="38"/>
        <v>4.0480379999999894</v>
      </c>
      <c r="I100" s="340">
        <f t="shared" si="38"/>
        <v>4.0480379999999965</v>
      </c>
      <c r="J100" s="340">
        <f t="shared" si="38"/>
        <v>4.0480379999999982</v>
      </c>
      <c r="K100" s="340">
        <f t="shared" si="38"/>
        <v>4.0480380000000089</v>
      </c>
      <c r="M100" s="340">
        <f t="shared" si="39"/>
        <v>4.0480380000000018</v>
      </c>
      <c r="N100" s="340">
        <f t="shared" si="39"/>
        <v>4.0480379999999831</v>
      </c>
      <c r="O100" s="340">
        <f t="shared" si="39"/>
        <v>4.0480380000000054</v>
      </c>
      <c r="P100" s="340">
        <f t="shared" si="39"/>
        <v>4.0480379999999982</v>
      </c>
      <c r="Q100" s="340">
        <f t="shared" si="39"/>
        <v>4.0480380000000036</v>
      </c>
      <c r="R100" s="340">
        <f t="shared" si="39"/>
        <v>4.0480379999999903</v>
      </c>
      <c r="T100" s="340">
        <f t="shared" si="40"/>
        <v>4.048038</v>
      </c>
      <c r="U100" s="340">
        <f t="shared" si="40"/>
        <v>4.0480379999999903</v>
      </c>
      <c r="V100" s="340">
        <f t="shared" si="40"/>
        <v>4.0480379999999885</v>
      </c>
      <c r="W100" s="340">
        <f t="shared" si="40"/>
        <v>4.0480379999999885</v>
      </c>
      <c r="X100" s="340">
        <f t="shared" si="40"/>
        <v>4.048038</v>
      </c>
      <c r="Y100" s="340">
        <f t="shared" si="40"/>
        <v>4.0480379999999929</v>
      </c>
      <c r="AA100" s="340">
        <f t="shared" si="41"/>
        <v>4.048038</v>
      </c>
      <c r="AB100" s="340">
        <f t="shared" si="41"/>
        <v>4.0480379999999929</v>
      </c>
      <c r="AC100" s="340">
        <f t="shared" si="41"/>
        <v>4.0480379999999991</v>
      </c>
      <c r="AD100" s="340">
        <f t="shared" si="41"/>
        <v>4.0480379999999911</v>
      </c>
      <c r="AE100" s="340">
        <f t="shared" si="41"/>
        <v>4.0480379999999911</v>
      </c>
      <c r="AF100" s="340">
        <f t="shared" si="41"/>
        <v>4.0480379999999965</v>
      </c>
      <c r="AH100" s="340">
        <f t="shared" si="42"/>
        <v>4.0480379999999929</v>
      </c>
      <c r="AI100" s="340">
        <f t="shared" si="42"/>
        <v>4.0480379999999965</v>
      </c>
      <c r="AJ100" s="340">
        <f t="shared" si="42"/>
        <v>4.0480379999999876</v>
      </c>
      <c r="AK100" s="340">
        <f t="shared" si="42"/>
        <v>4.0480380000000018</v>
      </c>
      <c r="AL100" s="340">
        <f t="shared" si="42"/>
        <v>4.0480379999999938</v>
      </c>
      <c r="AM100" s="340">
        <f t="shared" si="42"/>
        <v>4.0480379999999903</v>
      </c>
      <c r="AO100" s="340">
        <f t="shared" si="43"/>
        <v>4.0480380000000089</v>
      </c>
      <c r="AP100" s="340">
        <f t="shared" si="43"/>
        <v>4.0480380000000045</v>
      </c>
      <c r="AQ100" s="340">
        <f t="shared" si="43"/>
        <v>4.0480379999999876</v>
      </c>
      <c r="AR100" s="340">
        <f t="shared" si="43"/>
        <v>4.0480379999999965</v>
      </c>
      <c r="AS100" s="340">
        <f t="shared" si="43"/>
        <v>4.0480380000000133</v>
      </c>
      <c r="AT100" s="340">
        <f t="shared" si="43"/>
        <v>4.0480379999999938</v>
      </c>
      <c r="AV100" s="340">
        <f t="shared" si="44"/>
        <v>4.0480380000000054</v>
      </c>
      <c r="AW100" s="340">
        <f t="shared" si="44"/>
        <v>4.0480379999999965</v>
      </c>
      <c r="AX100" s="340">
        <f t="shared" si="44"/>
        <v>4.0480380000000036</v>
      </c>
      <c r="AY100" s="340">
        <f t="shared" si="44"/>
        <v>4.0480379999999876</v>
      </c>
      <c r="AZ100" s="340">
        <f t="shared" si="44"/>
        <v>4.0480379999999929</v>
      </c>
      <c r="BA100" s="340">
        <f t="shared" si="44"/>
        <v>4.0480380000000133</v>
      </c>
      <c r="BC100" s="340">
        <f t="shared" si="45"/>
        <v>4.0480380000000435</v>
      </c>
      <c r="BD100" s="340">
        <f t="shared" si="45"/>
        <v>4.0480379999999867</v>
      </c>
      <c r="BE100" s="340">
        <f t="shared" si="45"/>
        <v>4.048038</v>
      </c>
      <c r="BF100" s="340">
        <f t="shared" si="45"/>
        <v>4.0480379999999965</v>
      </c>
      <c r="BG100" s="340">
        <f t="shared" si="45"/>
        <v>4.0480380000000089</v>
      </c>
      <c r="BH100" s="340">
        <f t="shared" si="45"/>
        <v>4.0480379999999965</v>
      </c>
      <c r="BJ100" s="340">
        <f t="shared" si="46"/>
        <v>4.0480379999999903</v>
      </c>
      <c r="BK100" s="340">
        <f t="shared" si="46"/>
        <v>4.0480379999999974</v>
      </c>
      <c r="BL100" s="340">
        <f t="shared" si="46"/>
        <v>4.0480379999999965</v>
      </c>
      <c r="BM100" s="340">
        <f t="shared" si="46"/>
        <v>4.048038</v>
      </c>
      <c r="BN100" s="340">
        <f t="shared" si="46"/>
        <v>4.0480379999999929</v>
      </c>
      <c r="BO100" s="340">
        <f t="shared" si="46"/>
        <v>4.0480379999999991</v>
      </c>
      <c r="BQ100" s="340">
        <f t="shared" si="47"/>
        <v>4.0480380000000036</v>
      </c>
      <c r="BR100" s="340">
        <f t="shared" si="47"/>
        <v>4.0480380000000062</v>
      </c>
      <c r="BS100" s="340">
        <f t="shared" si="47"/>
        <v>4.0480379999999956</v>
      </c>
      <c r="BT100" s="340">
        <f t="shared" si="47"/>
        <v>4.048038</v>
      </c>
      <c r="BU100" s="340">
        <f t="shared" si="47"/>
        <v>4.0480380000000009</v>
      </c>
      <c r="BV100" s="340">
        <f t="shared" si="47"/>
        <v>4.0480379999999974</v>
      </c>
      <c r="BX100" s="340">
        <f t="shared" si="48"/>
        <v>4.048038000000016</v>
      </c>
      <c r="BY100" s="340">
        <f t="shared" si="48"/>
        <v>4.0480379999999894</v>
      </c>
      <c r="BZ100" s="340">
        <f t="shared" si="48"/>
        <v>4.0480379999999991</v>
      </c>
      <c r="CA100" s="340">
        <f t="shared" si="48"/>
        <v>4.048038000000008</v>
      </c>
      <c r="CB100" s="340">
        <f t="shared" si="48"/>
        <v>4.0480380000000293</v>
      </c>
      <c r="CC100" s="340">
        <f t="shared" si="48"/>
        <v>4.0480379999999956</v>
      </c>
    </row>
    <row r="101" spans="1:81" ht="18.75">
      <c r="A101" s="204"/>
      <c r="B101" s="67">
        <f t="shared" si="26"/>
        <v>2050</v>
      </c>
      <c r="C101" s="302"/>
      <c r="D101" s="313"/>
      <c r="F101" s="340">
        <f t="shared" si="38"/>
        <v>4.0480380000000027</v>
      </c>
      <c r="G101" s="340">
        <f t="shared" si="38"/>
        <v>4.0480379999999974</v>
      </c>
      <c r="H101" s="340">
        <f t="shared" si="38"/>
        <v>4.048038</v>
      </c>
      <c r="I101" s="340">
        <f t="shared" si="38"/>
        <v>4.0480380000000125</v>
      </c>
      <c r="J101" s="340">
        <f t="shared" si="38"/>
        <v>4.0480380000000062</v>
      </c>
      <c r="K101" s="340">
        <f t="shared" si="38"/>
        <v>4.0480380000000027</v>
      </c>
      <c r="M101" s="340">
        <f t="shared" si="39"/>
        <v>4.0480380000000027</v>
      </c>
      <c r="N101" s="340">
        <f t="shared" si="39"/>
        <v>4.0480380000000125</v>
      </c>
      <c r="O101" s="340">
        <f t="shared" si="39"/>
        <v>4.0480380000000107</v>
      </c>
      <c r="P101" s="340">
        <f t="shared" si="39"/>
        <v>4.0480379999999965</v>
      </c>
      <c r="Q101" s="340">
        <f t="shared" si="39"/>
        <v>4.0480379999999982</v>
      </c>
      <c r="R101" s="340">
        <f t="shared" si="39"/>
        <v>4.048038000000008</v>
      </c>
      <c r="T101" s="340">
        <f t="shared" si="40"/>
        <v>4.0480380000000027</v>
      </c>
      <c r="U101" s="340">
        <f t="shared" si="40"/>
        <v>4.0480379999999982</v>
      </c>
      <c r="V101" s="340">
        <f t="shared" si="40"/>
        <v>4.0480379999999991</v>
      </c>
      <c r="W101" s="340">
        <f t="shared" si="40"/>
        <v>4.048038000000016</v>
      </c>
      <c r="X101" s="340">
        <f t="shared" si="40"/>
        <v>4.0480380000000089</v>
      </c>
      <c r="Y101" s="340">
        <f t="shared" si="40"/>
        <v>4.0480379999999974</v>
      </c>
      <c r="AA101" s="340">
        <f t="shared" si="41"/>
        <v>4.0480380000000027</v>
      </c>
      <c r="AB101" s="340">
        <f t="shared" si="41"/>
        <v>4.0480380000000089</v>
      </c>
      <c r="AC101" s="340">
        <f t="shared" si="41"/>
        <v>4.0480379999999903</v>
      </c>
      <c r="AD101" s="340">
        <f t="shared" si="41"/>
        <v>4.0480380000000098</v>
      </c>
      <c r="AE101" s="340">
        <f t="shared" si="41"/>
        <v>4.0480379999999974</v>
      </c>
      <c r="AF101" s="340">
        <f t="shared" si="41"/>
        <v>4.0480379999999974</v>
      </c>
      <c r="AH101" s="340">
        <f t="shared" si="42"/>
        <v>4.0480380000000054</v>
      </c>
      <c r="AI101" s="340">
        <f t="shared" si="42"/>
        <v>4.048038000000008</v>
      </c>
      <c r="AJ101" s="340">
        <f t="shared" si="42"/>
        <v>4.0480380000000107</v>
      </c>
      <c r="AK101" s="340">
        <f t="shared" si="42"/>
        <v>4.0480379999999903</v>
      </c>
      <c r="AL101" s="340">
        <f t="shared" si="42"/>
        <v>4.0480380000000027</v>
      </c>
      <c r="AM101" s="340">
        <f t="shared" si="42"/>
        <v>4.0480380000000009</v>
      </c>
      <c r="AO101" s="340">
        <f t="shared" si="43"/>
        <v>4.048038</v>
      </c>
      <c r="AP101" s="340">
        <f t="shared" si="43"/>
        <v>4.048037999999992</v>
      </c>
      <c r="AQ101" s="340">
        <f t="shared" si="43"/>
        <v>4.0480380000000054</v>
      </c>
      <c r="AR101" s="340">
        <f t="shared" si="43"/>
        <v>4.0480379999999991</v>
      </c>
      <c r="AS101" s="340">
        <f t="shared" si="43"/>
        <v>4.0480379999999965</v>
      </c>
      <c r="AT101" s="340">
        <f t="shared" si="43"/>
        <v>4.0480379999999965</v>
      </c>
      <c r="AV101" s="340">
        <f t="shared" si="44"/>
        <v>4.0480379999999982</v>
      </c>
      <c r="AW101" s="340">
        <f t="shared" si="44"/>
        <v>4.0480380000000045</v>
      </c>
      <c r="AX101" s="340">
        <f t="shared" si="44"/>
        <v>4.0480380000000027</v>
      </c>
      <c r="AY101" s="340">
        <f t="shared" si="44"/>
        <v>4.0480379999999903</v>
      </c>
      <c r="AZ101" s="340">
        <f t="shared" si="44"/>
        <v>4.0480379999999911</v>
      </c>
      <c r="BA101" s="340">
        <f t="shared" si="44"/>
        <v>4.0480379999999894</v>
      </c>
      <c r="BC101" s="340">
        <f t="shared" si="45"/>
        <v>4.0480379999999538</v>
      </c>
      <c r="BD101" s="340">
        <f t="shared" si="45"/>
        <v>4.0480379999999743</v>
      </c>
      <c r="BE101" s="340">
        <f t="shared" si="45"/>
        <v>4.0480379999999645</v>
      </c>
      <c r="BF101" s="340">
        <f t="shared" si="45"/>
        <v>4.0480379999999627</v>
      </c>
      <c r="BG101" s="340">
        <f t="shared" si="45"/>
        <v>4.0480379999999689</v>
      </c>
      <c r="BH101" s="340">
        <f t="shared" si="45"/>
        <v>4.0480379999999583</v>
      </c>
      <c r="BJ101" s="340">
        <f t="shared" si="46"/>
        <v>4.0480380000000009</v>
      </c>
      <c r="BK101" s="340">
        <f t="shared" si="46"/>
        <v>4.0480380000000009</v>
      </c>
      <c r="BL101" s="340">
        <f t="shared" si="46"/>
        <v>4.0480379999999956</v>
      </c>
      <c r="BM101" s="340">
        <f t="shared" si="46"/>
        <v>4.0480379999999965</v>
      </c>
      <c r="BN101" s="340">
        <f t="shared" si="46"/>
        <v>4.0480379999999929</v>
      </c>
      <c r="BO101" s="340">
        <f t="shared" si="46"/>
        <v>4.0480379999999965</v>
      </c>
      <c r="BQ101" s="340">
        <f t="shared" si="47"/>
        <v>4.0480380000000125</v>
      </c>
      <c r="BR101" s="340">
        <f t="shared" si="47"/>
        <v>4.0480379999999982</v>
      </c>
      <c r="BS101" s="340">
        <f t="shared" si="47"/>
        <v>4.048038</v>
      </c>
      <c r="BT101" s="340">
        <f t="shared" si="47"/>
        <v>4.0480380000000027</v>
      </c>
      <c r="BU101" s="340">
        <f t="shared" si="47"/>
        <v>4.0480380000000036</v>
      </c>
      <c r="BV101" s="340">
        <f t="shared" si="47"/>
        <v>4.0480380000000062</v>
      </c>
      <c r="BX101" s="340">
        <f t="shared" si="48"/>
        <v>4.0480379999999876</v>
      </c>
      <c r="BY101" s="340">
        <f t="shared" si="48"/>
        <v>4.0480380000000089</v>
      </c>
      <c r="BZ101" s="340">
        <f t="shared" si="48"/>
        <v>4.0480380000000045</v>
      </c>
      <c r="CA101" s="340">
        <f t="shared" si="48"/>
        <v>4.0480380000000062</v>
      </c>
      <c r="CB101" s="340">
        <f t="shared" si="48"/>
        <v>4.0480379999999672</v>
      </c>
      <c r="CC101" s="340">
        <f t="shared" si="48"/>
        <v>4.0480380000000054</v>
      </c>
    </row>
  </sheetData>
  <sheetProtection algorithmName="SHA-512" hashValue="hiS78wEJWz6rMxC+de/rshBgAlmFg4tm9W9ypE3Ge5fJYCjmClD1a47q+VMusxR7Q5tSZrovU9CJwB3MDP2JKA==" saltValue="w6QXK2+nexIQGUA9utRUVw==" spinCount="100000" sheet="1" objects="1" scenarios="1"/>
  <mergeCells count="22">
    <mergeCell ref="AO63:AT63"/>
    <mergeCell ref="AV63:BA63"/>
    <mergeCell ref="BC63:BH63"/>
    <mergeCell ref="BJ63:BO63"/>
    <mergeCell ref="BQ63:BV63"/>
    <mergeCell ref="BX63:CC63"/>
    <mergeCell ref="AV22:BA22"/>
    <mergeCell ref="BC22:BH22"/>
    <mergeCell ref="BJ22:BO22"/>
    <mergeCell ref="BQ22:BV22"/>
    <mergeCell ref="BX22:CC22"/>
    <mergeCell ref="F63:K63"/>
    <mergeCell ref="M63:R63"/>
    <mergeCell ref="T63:Y63"/>
    <mergeCell ref="AA63:AF63"/>
    <mergeCell ref="AH63:AM63"/>
    <mergeCell ref="AO22:AT22"/>
    <mergeCell ref="F22:K22"/>
    <mergeCell ref="M22:R22"/>
    <mergeCell ref="T22:Y22"/>
    <mergeCell ref="AA22:AF22"/>
    <mergeCell ref="AH22:AM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workbookViewId="0"/>
  </sheetViews>
  <sheetFormatPr defaultRowHeight="15"/>
  <cols>
    <col min="1" max="16384" width="9.140625" style="2"/>
  </cols>
  <sheetData>
    <row r="1" spans="1:15" ht="30">
      <c r="A1" s="60"/>
      <c r="B1" s="149" t="s">
        <v>206</v>
      </c>
      <c r="C1" s="149" t="s">
        <v>207</v>
      </c>
      <c r="D1" s="150" t="s">
        <v>208</v>
      </c>
      <c r="E1" s="150" t="s">
        <v>209</v>
      </c>
      <c r="F1" s="151" t="s">
        <v>176</v>
      </c>
      <c r="G1" s="152" t="s">
        <v>210</v>
      </c>
      <c r="H1" s="153" t="s">
        <v>211</v>
      </c>
      <c r="I1" s="154" t="s">
        <v>212</v>
      </c>
      <c r="J1" s="155" t="s">
        <v>213</v>
      </c>
      <c r="K1" s="156" t="s">
        <v>214</v>
      </c>
      <c r="L1" s="157" t="s">
        <v>215</v>
      </c>
      <c r="M1" s="158" t="s">
        <v>216</v>
      </c>
      <c r="N1" s="159" t="s">
        <v>217</v>
      </c>
      <c r="O1" s="160" t="s">
        <v>218</v>
      </c>
    </row>
    <row r="2" spans="1:15">
      <c r="A2" s="80">
        <v>75</v>
      </c>
      <c r="B2" s="49">
        <v>44.714000251834648</v>
      </c>
      <c r="C2" s="161"/>
      <c r="D2" s="49">
        <v>9.2214962152979467</v>
      </c>
      <c r="E2" s="49"/>
      <c r="F2" s="162">
        <v>8.9856569749083786</v>
      </c>
      <c r="G2" s="49"/>
      <c r="H2" s="49">
        <v>6.3256117643567231</v>
      </c>
      <c r="I2" s="49"/>
      <c r="J2" s="49">
        <v>2.5051814297726618</v>
      </c>
      <c r="K2" s="49"/>
      <c r="L2" s="49">
        <v>15.081976019520422</v>
      </c>
      <c r="M2" s="49"/>
      <c r="N2" s="49">
        <v>13.166077344309219</v>
      </c>
      <c r="O2" s="49"/>
    </row>
    <row r="3" spans="1:15">
      <c r="A3" s="80">
        <v>76</v>
      </c>
      <c r="B3" s="49">
        <v>45.248384965630976</v>
      </c>
      <c r="C3" s="161"/>
      <c r="D3" s="49">
        <v>9.7411386632564874</v>
      </c>
      <c r="E3" s="49"/>
      <c r="F3" s="162">
        <v>9.0725949588450394</v>
      </c>
      <c r="G3" s="49"/>
      <c r="H3" s="49">
        <v>6.2876908589658509</v>
      </c>
      <c r="I3" s="49"/>
      <c r="J3" s="49">
        <v>2.2494056801997626</v>
      </c>
      <c r="K3" s="49"/>
      <c r="L3" s="49">
        <v>14.740643246144854</v>
      </c>
      <c r="M3" s="49"/>
      <c r="N3" s="49">
        <v>12.660141626957042</v>
      </c>
      <c r="O3" s="49"/>
    </row>
    <row r="4" spans="1:15">
      <c r="A4" s="80">
        <v>77</v>
      </c>
      <c r="B4" s="49">
        <v>43.966707523291156</v>
      </c>
      <c r="C4" s="161"/>
      <c r="D4" s="49">
        <v>10.206849844557464</v>
      </c>
      <c r="E4" s="49"/>
      <c r="F4" s="162">
        <v>9.6637246849048974</v>
      </c>
      <c r="G4" s="49"/>
      <c r="H4" s="49">
        <v>6.3943412974563989</v>
      </c>
      <c r="I4" s="49"/>
      <c r="J4" s="49">
        <v>2.1002737694236417</v>
      </c>
      <c r="K4" s="49"/>
      <c r="L4" s="49">
        <v>14.785885441363364</v>
      </c>
      <c r="M4" s="49"/>
      <c r="N4" s="49">
        <v>12.882217439003091</v>
      </c>
      <c r="O4" s="49"/>
    </row>
    <row r="5" spans="1:15">
      <c r="A5" s="80">
        <v>78</v>
      </c>
      <c r="B5" s="49">
        <v>43.152468037013783</v>
      </c>
      <c r="C5" s="161"/>
      <c r="D5" s="49">
        <v>10.825221316085189</v>
      </c>
      <c r="E5" s="49"/>
      <c r="F5" s="162">
        <v>10.0166856352265</v>
      </c>
      <c r="G5" s="49"/>
      <c r="H5" s="49">
        <v>6.1536311200817231</v>
      </c>
      <c r="I5" s="49"/>
      <c r="J5" s="49">
        <v>2.2962134187718557</v>
      </c>
      <c r="K5" s="49"/>
      <c r="L5" s="49">
        <v>15.003865277564651</v>
      </c>
      <c r="M5" s="49"/>
      <c r="N5" s="49">
        <v>12.55191519525628</v>
      </c>
      <c r="O5" s="49"/>
    </row>
    <row r="6" spans="1:15">
      <c r="A6" s="80">
        <v>79</v>
      </c>
      <c r="B6" s="49">
        <v>42.328015609432619</v>
      </c>
      <c r="C6" s="161"/>
      <c r="D6" s="49">
        <v>11.328872419369009</v>
      </c>
      <c r="E6" s="49"/>
      <c r="F6" s="162">
        <v>10.221817714892985</v>
      </c>
      <c r="G6" s="49"/>
      <c r="H6" s="49">
        <v>6.0661815791785303</v>
      </c>
      <c r="I6" s="49"/>
      <c r="J6" s="49">
        <v>2.5849868217967278</v>
      </c>
      <c r="K6" s="49"/>
      <c r="L6" s="49">
        <v>14.904006223412667</v>
      </c>
      <c r="M6" s="49"/>
      <c r="N6" s="49">
        <v>12.566119631917461</v>
      </c>
      <c r="O6" s="49"/>
    </row>
    <row r="7" spans="1:15">
      <c r="A7" s="80">
        <v>80</v>
      </c>
      <c r="B7" s="49">
        <v>41.861230014692694</v>
      </c>
      <c r="C7" s="161"/>
      <c r="D7" s="49">
        <v>11.389371781799444</v>
      </c>
      <c r="E7" s="49"/>
      <c r="F7" s="162">
        <v>10.142922201922147</v>
      </c>
      <c r="G7" s="49"/>
      <c r="H7" s="49">
        <v>5.8226299470443541</v>
      </c>
      <c r="I7" s="49"/>
      <c r="J7" s="49">
        <v>2.6293254642950106</v>
      </c>
      <c r="K7" s="49"/>
      <c r="L7" s="49">
        <v>14.743274184244962</v>
      </c>
      <c r="M7" s="49"/>
      <c r="N7" s="49">
        <v>13.411246406001387</v>
      </c>
      <c r="O7" s="49"/>
    </row>
    <row r="8" spans="1:15">
      <c r="A8" s="80">
        <v>81</v>
      </c>
      <c r="B8" s="49">
        <v>41.979070371621859</v>
      </c>
      <c r="C8" s="161"/>
      <c r="D8" s="49">
        <v>10.997775207196442</v>
      </c>
      <c r="E8" s="49"/>
      <c r="F8" s="162">
        <v>10.005454191097707</v>
      </c>
      <c r="G8" s="49"/>
      <c r="H8" s="49">
        <v>6.382429016124096</v>
      </c>
      <c r="I8" s="49"/>
      <c r="J8" s="49">
        <v>2.4925625474820334</v>
      </c>
      <c r="K8" s="49"/>
      <c r="L8" s="49">
        <v>14.55602098859052</v>
      </c>
      <c r="M8" s="49"/>
      <c r="N8" s="49">
        <v>13.58668767788733</v>
      </c>
      <c r="O8" s="49"/>
    </row>
    <row r="9" spans="1:15">
      <c r="A9" s="80">
        <v>82</v>
      </c>
      <c r="B9" s="49">
        <v>42.56543386923947</v>
      </c>
      <c r="C9" s="161"/>
      <c r="D9" s="49">
        <v>11.004194136086085</v>
      </c>
      <c r="E9" s="49"/>
      <c r="F9" s="162">
        <v>9.8827380045446187</v>
      </c>
      <c r="G9" s="49"/>
      <c r="H9" s="49">
        <v>6.2553340072269039</v>
      </c>
      <c r="I9" s="49"/>
      <c r="J9" s="49">
        <v>2.3244764756039418</v>
      </c>
      <c r="K9" s="49"/>
      <c r="L9" s="49">
        <v>14.372320433857544</v>
      </c>
      <c r="M9" s="49"/>
      <c r="N9" s="49">
        <v>13.595503073441446</v>
      </c>
      <c r="O9" s="49"/>
    </row>
    <row r="10" spans="1:15">
      <c r="A10" s="80">
        <v>83</v>
      </c>
      <c r="B10" s="49">
        <v>42.356679866233584</v>
      </c>
      <c r="C10" s="161"/>
      <c r="D10" s="49">
        <v>10.992122275392097</v>
      </c>
      <c r="E10" s="49"/>
      <c r="F10" s="162">
        <v>9.8488029805824571</v>
      </c>
      <c r="G10" s="49"/>
      <c r="H10" s="49">
        <v>6.1904073559153137</v>
      </c>
      <c r="I10" s="49"/>
      <c r="J10" s="49">
        <v>2.4849766649632068</v>
      </c>
      <c r="K10" s="49"/>
      <c r="L10" s="49">
        <v>14.843996289828027</v>
      </c>
      <c r="M10" s="49"/>
      <c r="N10" s="49">
        <v>13.283014567085322</v>
      </c>
      <c r="O10" s="49"/>
    </row>
    <row r="11" spans="1:15">
      <c r="A11" s="80">
        <v>84</v>
      </c>
      <c r="B11" s="49">
        <v>41.762434682259766</v>
      </c>
      <c r="C11" s="161"/>
      <c r="D11" s="49">
        <v>10.656517064708487</v>
      </c>
      <c r="E11" s="49"/>
      <c r="F11" s="162">
        <v>10.025942877473179</v>
      </c>
      <c r="G11" s="49"/>
      <c r="H11" s="49">
        <v>6.1387164332887236</v>
      </c>
      <c r="I11" s="49"/>
      <c r="J11" s="49">
        <v>2.8811823325575774</v>
      </c>
      <c r="K11" s="49"/>
      <c r="L11" s="49">
        <v>15.039134115588219</v>
      </c>
      <c r="M11" s="49"/>
      <c r="N11" s="49">
        <v>13.496072494124025</v>
      </c>
      <c r="O11" s="49"/>
    </row>
    <row r="12" spans="1:15">
      <c r="A12" s="80">
        <v>85</v>
      </c>
      <c r="B12" s="49">
        <v>40.811596110839368</v>
      </c>
      <c r="C12" s="161"/>
      <c r="D12" s="49">
        <v>10.305315252343151</v>
      </c>
      <c r="E12" s="49"/>
      <c r="F12" s="162">
        <v>10.374798745836381</v>
      </c>
      <c r="G12" s="49"/>
      <c r="H12" s="49">
        <v>6.4415201958636867</v>
      </c>
      <c r="I12" s="49"/>
      <c r="J12" s="49">
        <v>3.1018549697095743</v>
      </c>
      <c r="K12" s="49"/>
      <c r="L12" s="49">
        <v>15.173971875994615</v>
      </c>
      <c r="M12" s="49"/>
      <c r="N12" s="49">
        <v>13.790942849413229</v>
      </c>
      <c r="O12" s="49"/>
    </row>
    <row r="13" spans="1:15">
      <c r="A13" s="80">
        <v>86</v>
      </c>
      <c r="B13" s="49">
        <v>40.69663558067441</v>
      </c>
      <c r="C13" s="161"/>
      <c r="D13" s="49">
        <v>9.4312975251725018</v>
      </c>
      <c r="E13" s="49"/>
      <c r="F13" s="162">
        <v>10.438395334672954</v>
      </c>
      <c r="G13" s="49"/>
      <c r="H13" s="49">
        <v>6.9639489578628213</v>
      </c>
      <c r="I13" s="49"/>
      <c r="J13" s="49">
        <v>3.2281639322883109</v>
      </c>
      <c r="K13" s="49"/>
      <c r="L13" s="49">
        <v>15.401688590099216</v>
      </c>
      <c r="M13" s="49"/>
      <c r="N13" s="49">
        <v>13.839870079229783</v>
      </c>
      <c r="O13" s="49"/>
    </row>
    <row r="14" spans="1:15">
      <c r="A14" s="80">
        <v>87</v>
      </c>
      <c r="B14" s="49">
        <v>40.503121806724081</v>
      </c>
      <c r="C14" s="161"/>
      <c r="D14" s="49">
        <v>9.2524633212318577</v>
      </c>
      <c r="E14" s="49"/>
      <c r="F14" s="162">
        <v>10.501372732009672</v>
      </c>
      <c r="G14" s="49"/>
      <c r="H14" s="49">
        <v>7.0382503163065699</v>
      </c>
      <c r="I14" s="49"/>
      <c r="J14" s="49">
        <v>3.4659957190944488</v>
      </c>
      <c r="K14" s="49"/>
      <c r="L14" s="49">
        <v>15.693465185037459</v>
      </c>
      <c r="M14" s="49"/>
      <c r="N14" s="49">
        <v>13.545330919595905</v>
      </c>
      <c r="O14" s="49"/>
    </row>
    <row r="15" spans="1:15">
      <c r="A15" s="80">
        <v>88</v>
      </c>
      <c r="B15" s="49">
        <v>40.031937595295844</v>
      </c>
      <c r="C15" s="161"/>
      <c r="D15" s="49">
        <v>9.2987702971574855</v>
      </c>
      <c r="E15" s="49"/>
      <c r="F15" s="162">
        <v>10.584336381219837</v>
      </c>
      <c r="G15" s="49"/>
      <c r="H15" s="49">
        <v>7.3327778396279779</v>
      </c>
      <c r="I15" s="49"/>
      <c r="J15" s="49">
        <v>3.502611736450798</v>
      </c>
      <c r="K15" s="49"/>
      <c r="L15" s="49">
        <v>15.584945990728919</v>
      </c>
      <c r="M15" s="49"/>
      <c r="N15" s="49">
        <v>13.664620159519153</v>
      </c>
      <c r="O15" s="49"/>
    </row>
    <row r="16" spans="1:15">
      <c r="A16" s="80">
        <v>89</v>
      </c>
      <c r="B16" s="49">
        <v>39.699861149193616</v>
      </c>
      <c r="C16" s="161"/>
      <c r="D16" s="49">
        <v>9.165072427507722</v>
      </c>
      <c r="E16" s="49"/>
      <c r="F16" s="162">
        <v>10.618783406065022</v>
      </c>
      <c r="G16" s="49"/>
      <c r="H16" s="49">
        <v>7.5992599037595916</v>
      </c>
      <c r="I16" s="49"/>
      <c r="J16" s="49">
        <v>3.5218590825758711</v>
      </c>
      <c r="K16" s="49"/>
      <c r="L16" s="49">
        <v>15.164430613707006</v>
      </c>
      <c r="M16" s="49"/>
      <c r="N16" s="49">
        <v>14.230733417191185</v>
      </c>
      <c r="O16" s="49"/>
    </row>
    <row r="17" spans="1:15">
      <c r="A17" s="80">
        <v>90</v>
      </c>
      <c r="B17" s="49">
        <v>37.268597310582955</v>
      </c>
      <c r="C17" s="161"/>
      <c r="D17" s="49">
        <v>10.937176807028184</v>
      </c>
      <c r="E17" s="49"/>
      <c r="F17" s="162">
        <v>10.612661432149659</v>
      </c>
      <c r="G17" s="49"/>
      <c r="H17" s="49">
        <v>7.974115303807344</v>
      </c>
      <c r="I17" s="49"/>
      <c r="J17" s="49">
        <v>3.3697670188017192</v>
      </c>
      <c r="K17" s="49"/>
      <c r="L17" s="49">
        <v>15.024311489187161</v>
      </c>
      <c r="M17" s="49"/>
      <c r="N17" s="49">
        <v>14.813370638442978</v>
      </c>
      <c r="O17" s="49"/>
    </row>
    <row r="18" spans="1:15">
      <c r="A18" s="80">
        <v>91</v>
      </c>
      <c r="B18" s="49">
        <v>36.432205800240538</v>
      </c>
      <c r="C18" s="161"/>
      <c r="D18" s="49">
        <v>11.494430399320866</v>
      </c>
      <c r="E18" s="49"/>
      <c r="F18" s="162">
        <v>10.558632870864621</v>
      </c>
      <c r="G18" s="49"/>
      <c r="H18" s="49">
        <v>8.2279534155149179</v>
      </c>
      <c r="I18" s="49"/>
      <c r="J18" s="49">
        <v>3.3665140289863982</v>
      </c>
      <c r="K18" s="49"/>
      <c r="L18" s="49">
        <v>15.210342519379715</v>
      </c>
      <c r="M18" s="49"/>
      <c r="N18" s="49">
        <v>14.709920965692971</v>
      </c>
      <c r="O18" s="49"/>
    </row>
    <row r="19" spans="1:15">
      <c r="A19" s="80">
        <v>92</v>
      </c>
      <c r="B19" s="49">
        <v>36.061347507016137</v>
      </c>
      <c r="C19" s="161"/>
      <c r="D19" s="49">
        <v>11.658231763163636</v>
      </c>
      <c r="E19" s="49"/>
      <c r="F19" s="162">
        <v>10.557426071444748</v>
      </c>
      <c r="G19" s="49"/>
      <c r="H19" s="49">
        <v>8.7284456548417815</v>
      </c>
      <c r="I19" s="49"/>
      <c r="J19" s="49">
        <v>3.4616776405414371</v>
      </c>
      <c r="K19" s="49"/>
      <c r="L19" s="49">
        <v>14.807293400458788</v>
      </c>
      <c r="M19" s="49"/>
      <c r="N19" s="49">
        <v>14.725577962533453</v>
      </c>
      <c r="O19" s="49"/>
    </row>
    <row r="20" spans="1:15">
      <c r="A20" s="80">
        <v>93</v>
      </c>
      <c r="B20" s="49">
        <v>35.359848696587406</v>
      </c>
      <c r="C20" s="161"/>
      <c r="D20" s="49">
        <v>11.470027850940065</v>
      </c>
      <c r="E20" s="49"/>
      <c r="F20" s="162">
        <v>10.776345796648739</v>
      </c>
      <c r="G20" s="49"/>
      <c r="H20" s="49">
        <v>9.2287000064215015</v>
      </c>
      <c r="I20" s="49"/>
      <c r="J20" s="49">
        <v>3.6018692965355155</v>
      </c>
      <c r="K20" s="49"/>
      <c r="L20" s="49">
        <v>14.546528366186152</v>
      </c>
      <c r="M20" s="49"/>
      <c r="N20" s="49">
        <v>15.016679986680639</v>
      </c>
      <c r="O20" s="49"/>
    </row>
    <row r="21" spans="1:15">
      <c r="A21" s="80">
        <v>94</v>
      </c>
      <c r="B21" s="49">
        <v>33.84024314246961</v>
      </c>
      <c r="C21" s="161"/>
      <c r="D21" s="49">
        <v>11.424839850886409</v>
      </c>
      <c r="E21" s="49"/>
      <c r="F21" s="162">
        <v>11.108157665249175</v>
      </c>
      <c r="G21" s="49"/>
      <c r="H21" s="49">
        <v>9.2400231579950205</v>
      </c>
      <c r="I21" s="49"/>
      <c r="J21" s="49">
        <v>3.7780732254909704</v>
      </c>
      <c r="K21" s="49"/>
      <c r="L21" s="49">
        <v>14.537341909184656</v>
      </c>
      <c r="M21" s="49"/>
      <c r="N21" s="49">
        <v>16.071321048724169</v>
      </c>
      <c r="O21" s="49"/>
    </row>
    <row r="22" spans="1:15">
      <c r="A22" s="80">
        <v>95</v>
      </c>
      <c r="B22" s="49">
        <v>32.64051848521202</v>
      </c>
      <c r="C22" s="161"/>
      <c r="D22" s="49">
        <v>11.598825457328449</v>
      </c>
      <c r="E22" s="49"/>
      <c r="F22" s="162">
        <v>11.467734824099725</v>
      </c>
      <c r="G22" s="49"/>
      <c r="H22" s="49">
        <v>9.9679414388244503</v>
      </c>
      <c r="I22" s="49"/>
      <c r="J22" s="49">
        <v>3.7560357898082168</v>
      </c>
      <c r="K22" s="49"/>
      <c r="L22" s="49">
        <v>14.29952036478454</v>
      </c>
      <c r="M22" s="49"/>
      <c r="N22" s="49">
        <v>16.269423639942595</v>
      </c>
      <c r="O22" s="49"/>
    </row>
    <row r="23" spans="1:15">
      <c r="A23" s="80">
        <v>96</v>
      </c>
      <c r="B23" s="49">
        <v>32.291744741827564</v>
      </c>
      <c r="C23" s="161"/>
      <c r="D23" s="49">
        <v>11.582774020277251</v>
      </c>
      <c r="E23" s="49"/>
      <c r="F23" s="162">
        <v>11.707205490949111</v>
      </c>
      <c r="G23" s="49"/>
      <c r="H23" s="49">
        <v>10.128323411060528</v>
      </c>
      <c r="I23" s="49"/>
      <c r="J23" s="49">
        <v>3.7914814517287372</v>
      </c>
      <c r="K23" s="49"/>
      <c r="L23" s="49">
        <v>14.34593313247953</v>
      </c>
      <c r="M23" s="49"/>
      <c r="N23" s="49">
        <v>16.152537751677279</v>
      </c>
      <c r="O23" s="49"/>
    </row>
    <row r="24" spans="1:15">
      <c r="A24" s="80">
        <v>97</v>
      </c>
      <c r="B24" s="49">
        <v>31.28627704253309</v>
      </c>
      <c r="C24" s="161"/>
      <c r="D24" s="49">
        <v>11.387025388866956</v>
      </c>
      <c r="E24" s="49"/>
      <c r="F24" s="162">
        <v>12.174874931692189</v>
      </c>
      <c r="G24" s="49"/>
      <c r="H24" s="49">
        <v>10.835401853087168</v>
      </c>
      <c r="I24" s="49"/>
      <c r="J24" s="49">
        <v>3.7804389001973746</v>
      </c>
      <c r="K24" s="49"/>
      <c r="L24" s="49">
        <v>14.255299296829341</v>
      </c>
      <c r="M24" s="49"/>
      <c r="N24" s="49">
        <v>16.280682586793883</v>
      </c>
      <c r="O24" s="49"/>
    </row>
    <row r="25" spans="1:15">
      <c r="A25" s="80">
        <v>98</v>
      </c>
      <c r="B25" s="49">
        <v>30.76831748941024</v>
      </c>
      <c r="C25" s="161"/>
      <c r="D25" s="49">
        <v>11.161072930788354</v>
      </c>
      <c r="E25" s="49"/>
      <c r="F25" s="162">
        <v>11.953150245513298</v>
      </c>
      <c r="G25" s="49"/>
      <c r="H25" s="49">
        <v>11.242268106377276</v>
      </c>
      <c r="I25" s="49"/>
      <c r="J25" s="49">
        <v>3.7723919777793871</v>
      </c>
      <c r="K25" s="49"/>
      <c r="L25" s="49">
        <v>14.002056510982108</v>
      </c>
      <c r="M25" s="49"/>
      <c r="N25" s="49">
        <v>17.100742739149329</v>
      </c>
      <c r="O25" s="49"/>
    </row>
    <row r="26" spans="1:15">
      <c r="A26" s="80">
        <v>99</v>
      </c>
      <c r="B26" s="49">
        <v>30.09766816582496</v>
      </c>
      <c r="C26" s="161"/>
      <c r="D26" s="49">
        <v>11.02558226411292</v>
      </c>
      <c r="E26" s="49"/>
      <c r="F26" s="162">
        <v>11.955424537322068</v>
      </c>
      <c r="G26" s="49"/>
      <c r="H26" s="49">
        <v>11.319242065916583</v>
      </c>
      <c r="I26" s="49"/>
      <c r="J26" s="49">
        <v>3.7126942423212941</v>
      </c>
      <c r="K26" s="49"/>
      <c r="L26" s="49">
        <v>13.715658787951565</v>
      </c>
      <c r="M26" s="49"/>
      <c r="N26" s="49">
        <v>18.173729936550611</v>
      </c>
      <c r="O26" s="49"/>
    </row>
    <row r="27" spans="1:15">
      <c r="A27" s="80" t="s">
        <v>45</v>
      </c>
      <c r="B27" s="49">
        <v>30.032951742352491</v>
      </c>
      <c r="C27" s="161"/>
      <c r="D27" s="49">
        <v>10.973680658187828</v>
      </c>
      <c r="E27" s="49"/>
      <c r="F27" s="162">
        <v>11.715010383229831</v>
      </c>
      <c r="G27" s="49"/>
      <c r="H27" s="49">
        <v>11.889861911517842</v>
      </c>
      <c r="I27" s="49"/>
      <c r="J27" s="49">
        <v>3.4684826690754962</v>
      </c>
      <c r="K27" s="49"/>
      <c r="L27" s="49">
        <v>13.407269804446784</v>
      </c>
      <c r="M27" s="49"/>
      <c r="N27" s="49">
        <v>18.512742831189712</v>
      </c>
      <c r="O27" s="49"/>
    </row>
    <row r="28" spans="1:15">
      <c r="A28" s="80" t="s">
        <v>46</v>
      </c>
      <c r="B28" s="49">
        <v>29.410291731511041</v>
      </c>
      <c r="C28" s="161"/>
      <c r="D28" s="49">
        <v>10.73149407187312</v>
      </c>
      <c r="E28" s="49"/>
      <c r="F28" s="162">
        <v>11.696523834137663</v>
      </c>
      <c r="G28" s="49"/>
      <c r="H28" s="49">
        <v>12.288660489386467</v>
      </c>
      <c r="I28" s="49"/>
      <c r="J28" s="49">
        <v>3.2988596727260329</v>
      </c>
      <c r="K28" s="49"/>
      <c r="L28" s="49">
        <v>13.199434662348203</v>
      </c>
      <c r="M28" s="49"/>
      <c r="N28" s="49">
        <v>19.374735538017461</v>
      </c>
      <c r="O28" s="49"/>
    </row>
    <row r="29" spans="1:15">
      <c r="A29" s="80" t="s">
        <v>47</v>
      </c>
      <c r="B29" s="49">
        <v>29.509168067150615</v>
      </c>
      <c r="C29" s="161"/>
      <c r="D29" s="49">
        <v>10.648179525009152</v>
      </c>
      <c r="E29" s="49"/>
      <c r="F29" s="162">
        <v>11.367126563612661</v>
      </c>
      <c r="G29" s="49"/>
      <c r="H29" s="49">
        <v>12.828786246418005</v>
      </c>
      <c r="I29" s="49"/>
      <c r="J29" s="49">
        <v>3.202522057614765</v>
      </c>
      <c r="K29" s="49"/>
      <c r="L29" s="49">
        <v>13.210223139448408</v>
      </c>
      <c r="M29" s="49"/>
      <c r="N29" s="49">
        <v>19.233994400746383</v>
      </c>
      <c r="O29" s="49"/>
    </row>
    <row r="30" spans="1:15">
      <c r="A30" s="80" t="s">
        <v>48</v>
      </c>
      <c r="B30" s="49">
        <v>29.301210384792242</v>
      </c>
      <c r="C30" s="161"/>
      <c r="D30" s="49">
        <v>10.461876793200776</v>
      </c>
      <c r="E30" s="49"/>
      <c r="F30" s="162">
        <v>10.702648128332976</v>
      </c>
      <c r="G30" s="49"/>
      <c r="H30" s="49">
        <v>13.288570250114107</v>
      </c>
      <c r="I30" s="49"/>
      <c r="J30" s="49">
        <v>3.0440682171293116</v>
      </c>
      <c r="K30" s="49"/>
      <c r="L30" s="49">
        <v>13.173292455936647</v>
      </c>
      <c r="M30" s="49"/>
      <c r="N30" s="49">
        <v>20.028333770493944</v>
      </c>
      <c r="O30" s="49"/>
    </row>
    <row r="31" spans="1:15">
      <c r="A31" s="80" t="s">
        <v>49</v>
      </c>
      <c r="B31" s="49">
        <v>29.555838139150676</v>
      </c>
      <c r="C31" s="161"/>
      <c r="D31" s="49">
        <v>10.797913783011172</v>
      </c>
      <c r="E31" s="49"/>
      <c r="F31" s="162">
        <v>10.7995092590265</v>
      </c>
      <c r="G31" s="49"/>
      <c r="H31" s="49">
        <v>13.580548660967828</v>
      </c>
      <c r="I31" s="49"/>
      <c r="J31" s="49">
        <v>2.9874831104845017</v>
      </c>
      <c r="K31" s="49"/>
      <c r="L31" s="49">
        <v>13.162854369052479</v>
      </c>
      <c r="M31" s="49"/>
      <c r="N31" s="49">
        <v>19.115852678306844</v>
      </c>
      <c r="O31" s="49"/>
    </row>
    <row r="32" spans="1:15">
      <c r="A32" s="80" t="s">
        <v>50</v>
      </c>
      <c r="B32" s="49">
        <v>29.193122709438256</v>
      </c>
      <c r="C32" s="161"/>
      <c r="D32" s="49">
        <v>10.450779726743917</v>
      </c>
      <c r="E32" s="49"/>
      <c r="F32" s="162">
        <v>10.841496502202883</v>
      </c>
      <c r="G32" s="49"/>
      <c r="H32" s="49">
        <v>13.639214692562533</v>
      </c>
      <c r="I32" s="49"/>
      <c r="J32" s="49">
        <v>2.9128540930419198</v>
      </c>
      <c r="K32" s="49"/>
      <c r="L32" s="49">
        <v>13.236118159609548</v>
      </c>
      <c r="M32" s="49"/>
      <c r="N32" s="49">
        <v>19.726414116400928</v>
      </c>
      <c r="O32" s="49"/>
    </row>
    <row r="33" spans="1:15">
      <c r="A33" s="80" t="s">
        <v>51</v>
      </c>
      <c r="B33" s="49">
        <v>28.9864278035203</v>
      </c>
      <c r="C33" s="161"/>
      <c r="D33" s="49">
        <v>10.438468106624242</v>
      </c>
      <c r="E33" s="49"/>
      <c r="F33" s="162">
        <v>10.847308612988114</v>
      </c>
      <c r="G33" s="49"/>
      <c r="H33" s="49">
        <v>13.81621571256019</v>
      </c>
      <c r="I33" s="49"/>
      <c r="J33" s="49">
        <v>2.8306617089613204</v>
      </c>
      <c r="K33" s="49"/>
      <c r="L33" s="49">
        <v>13.30931064859463</v>
      </c>
      <c r="M33" s="49"/>
      <c r="N33" s="49">
        <v>19.771607406751208</v>
      </c>
      <c r="O33" s="49"/>
    </row>
    <row r="34" spans="1:15">
      <c r="A34" s="80" t="s">
        <v>52</v>
      </c>
      <c r="B34" s="49">
        <v>29.044918747641933</v>
      </c>
      <c r="C34" s="161"/>
      <c r="D34" s="49">
        <v>10.419307468494903</v>
      </c>
      <c r="E34" s="49"/>
      <c r="F34" s="162">
        <v>10.879692686386258</v>
      </c>
      <c r="G34" s="49"/>
      <c r="H34" s="49">
        <v>13.722677905829689</v>
      </c>
      <c r="I34" s="49"/>
      <c r="J34" s="49">
        <v>2.7709228848675398</v>
      </c>
      <c r="K34" s="49"/>
      <c r="L34" s="49">
        <v>13.458617378689244</v>
      </c>
      <c r="M34" s="49"/>
      <c r="N34" s="49">
        <v>19.703862928090405</v>
      </c>
      <c r="O34" s="49"/>
    </row>
    <row r="35" spans="1:15">
      <c r="A35" s="80" t="s">
        <v>53</v>
      </c>
      <c r="B35" s="49">
        <v>28.951564591438476</v>
      </c>
      <c r="C35" s="161"/>
      <c r="D35" s="49">
        <v>10.220893002379617</v>
      </c>
      <c r="E35" s="49"/>
      <c r="F35" s="162">
        <v>10.839352542160723</v>
      </c>
      <c r="G35" s="49"/>
      <c r="H35" s="49">
        <v>13.594841284823863</v>
      </c>
      <c r="I35" s="49"/>
      <c r="J35" s="49">
        <v>2.6266577554049428</v>
      </c>
      <c r="K35" s="49"/>
      <c r="L35" s="49">
        <v>13.830253274096252</v>
      </c>
      <c r="M35" s="49"/>
      <c r="N35" s="49">
        <v>19.936437549696127</v>
      </c>
      <c r="O35" s="49"/>
    </row>
    <row r="36" spans="1:15">
      <c r="A36" s="80" t="s">
        <v>54</v>
      </c>
      <c r="B36" s="49">
        <v>29.189837440965981</v>
      </c>
      <c r="C36" s="161"/>
      <c r="D36" s="49">
        <v>10.375103256207025</v>
      </c>
      <c r="E36" s="49"/>
      <c r="F36" s="162">
        <v>10.571263735936268</v>
      </c>
      <c r="G36" s="49"/>
      <c r="H36" s="49">
        <v>13.613234275673545</v>
      </c>
      <c r="I36" s="49"/>
      <c r="J36" s="49">
        <v>2.6144517148161124</v>
      </c>
      <c r="K36" s="49"/>
      <c r="L36" s="49">
        <v>14.108588539542119</v>
      </c>
      <c r="M36" s="49"/>
      <c r="N36" s="49">
        <v>19.527521036858946</v>
      </c>
      <c r="O36" s="49"/>
    </row>
    <row r="37" spans="1:15">
      <c r="A37" s="80">
        <v>10</v>
      </c>
      <c r="B37" s="49">
        <v>29.371519971634726</v>
      </c>
      <c r="C37" s="161"/>
      <c r="D37" s="49">
        <v>10.349444920007642</v>
      </c>
      <c r="E37" s="49"/>
      <c r="F37" s="162">
        <v>9.760112826246683</v>
      </c>
      <c r="G37" s="49"/>
      <c r="H37" s="49">
        <v>14.27038017509606</v>
      </c>
      <c r="I37" s="49"/>
      <c r="J37" s="49">
        <v>2.5069082772061937</v>
      </c>
      <c r="K37" s="49"/>
      <c r="L37" s="49">
        <v>14.208465484810473</v>
      </c>
      <c r="M37" s="49"/>
      <c r="N37" s="49">
        <v>19.53316834499822</v>
      </c>
      <c r="O37" s="49"/>
    </row>
    <row r="38" spans="1:15">
      <c r="A38" s="80">
        <v>11</v>
      </c>
      <c r="B38" s="49">
        <v>29.57663952851054</v>
      </c>
      <c r="C38" s="161"/>
      <c r="D38" s="49">
        <v>10.255464463278967</v>
      </c>
      <c r="E38" s="49"/>
      <c r="F38" s="162">
        <v>9.6406290134005985</v>
      </c>
      <c r="G38" s="49"/>
      <c r="H38" s="49">
        <v>14.019071413866158</v>
      </c>
      <c r="I38" s="49"/>
      <c r="J38" s="49">
        <v>2.5450563253815091</v>
      </c>
      <c r="K38" s="49"/>
      <c r="L38" s="49">
        <v>14.683167181738352</v>
      </c>
      <c r="M38" s="49"/>
      <c r="N38" s="49">
        <v>19.279972073823888</v>
      </c>
      <c r="O38" s="49"/>
    </row>
    <row r="39" spans="1:15">
      <c r="A39" s="80">
        <v>12</v>
      </c>
      <c r="B39" s="49">
        <v>29.643621631470623</v>
      </c>
      <c r="C39" s="161"/>
      <c r="D39" s="49">
        <v>10.242541442269498</v>
      </c>
      <c r="E39" s="49"/>
      <c r="F39" s="162">
        <v>9.9206272506029958</v>
      </c>
      <c r="G39" s="49"/>
      <c r="H39" s="49">
        <v>13.744602426899938</v>
      </c>
      <c r="I39" s="49"/>
      <c r="J39" s="49">
        <v>2.4489296540101391</v>
      </c>
      <c r="K39" s="49"/>
      <c r="L39" s="49">
        <v>14.765385089758601</v>
      </c>
      <c r="M39" s="49"/>
      <c r="N39" s="49">
        <v>19.234292504988215</v>
      </c>
      <c r="O39" s="49"/>
    </row>
    <row r="40" spans="1:15">
      <c r="A40" s="80">
        <v>13</v>
      </c>
      <c r="B40" s="49">
        <v>29.782217903975759</v>
      </c>
      <c r="C40" s="161"/>
      <c r="D40" s="49">
        <v>10.474123004153913</v>
      </c>
      <c r="E40" s="49"/>
      <c r="F40" s="162">
        <v>9.9183459679798869</v>
      </c>
      <c r="G40" s="49"/>
      <c r="H40" s="49">
        <v>13.513408612416461</v>
      </c>
      <c r="I40" s="49"/>
      <c r="J40" s="49">
        <v>2.4311019913661669</v>
      </c>
      <c r="K40" s="49"/>
      <c r="L40" s="49">
        <v>15.126323004024661</v>
      </c>
      <c r="M40" s="49"/>
      <c r="N40" s="49">
        <v>18.754479516083126</v>
      </c>
      <c r="O40" s="49"/>
    </row>
    <row r="41" spans="1:15">
      <c r="A41" s="80">
        <v>14</v>
      </c>
      <c r="B41" s="49">
        <v>29.464067704661662</v>
      </c>
      <c r="C41" s="161"/>
      <c r="D41" s="49">
        <v>10.519074867157839</v>
      </c>
      <c r="E41" s="49"/>
      <c r="F41" s="162">
        <v>9.8948788053236605</v>
      </c>
      <c r="G41" s="49"/>
      <c r="H41" s="49">
        <v>13.313364395417961</v>
      </c>
      <c r="I41" s="49"/>
      <c r="J41" s="49">
        <v>2.3746446719539667</v>
      </c>
      <c r="K41" s="49"/>
      <c r="L41" s="49">
        <v>15.241041028406627</v>
      </c>
      <c r="M41" s="49"/>
      <c r="N41" s="49">
        <v>19.192928527078291</v>
      </c>
      <c r="O41" s="49"/>
    </row>
    <row r="42" spans="1:15">
      <c r="A42" s="80">
        <v>15</v>
      </c>
      <c r="B42" s="49">
        <v>29.549540768703782</v>
      </c>
      <c r="C42" s="49">
        <v>29.549540768703782</v>
      </c>
      <c r="D42" s="49">
        <v>10.664328780535326</v>
      </c>
      <c r="E42" s="49">
        <v>10.664328780535326</v>
      </c>
      <c r="F42" s="50">
        <v>10</v>
      </c>
      <c r="G42" s="50">
        <v>10</v>
      </c>
      <c r="H42" s="49">
        <v>13.329802960824843</v>
      </c>
      <c r="I42" s="49">
        <v>13.329802960824843</v>
      </c>
      <c r="J42" s="49">
        <v>2.3790539995174389</v>
      </c>
      <c r="K42" s="49">
        <v>2.3790539995174389</v>
      </c>
      <c r="L42" s="49">
        <v>15.490371462345266</v>
      </c>
      <c r="M42" s="49">
        <v>15.490371462345266</v>
      </c>
      <c r="N42" s="49">
        <v>18.59009146894304</v>
      </c>
      <c r="O42" s="49">
        <v>18.59009146894304</v>
      </c>
    </row>
    <row r="43" spans="1:15">
      <c r="A43" s="80">
        <v>16</v>
      </c>
      <c r="B43" s="161"/>
      <c r="C43" s="161">
        <f>'Type of service'!G28</f>
        <v>29.501563436019453</v>
      </c>
      <c r="D43" s="49"/>
      <c r="E43" s="49">
        <f>'Type of service'!K28</f>
        <v>10.625027685427529</v>
      </c>
      <c r="F43" s="49"/>
      <c r="G43" s="49">
        <f>'Type of service'!O28</f>
        <v>10.027131782945737</v>
      </c>
      <c r="H43" s="49"/>
      <c r="I43" s="49">
        <f>'Type of service'!S28</f>
        <v>13.278139534883721</v>
      </c>
      <c r="J43" s="49"/>
      <c r="K43" s="49">
        <f>'Type of service'!W28</f>
        <v>2.4506976744186044</v>
      </c>
      <c r="L43" s="50"/>
      <c r="M43" s="49">
        <f>'Type of service'!AA28</f>
        <v>15.540171525413063</v>
      </c>
      <c r="N43" s="50"/>
      <c r="O43" s="49">
        <f>'Type of service'!AE29</f>
        <v>18.55424371779009</v>
      </c>
    </row>
    <row r="44" spans="1:15">
      <c r="A44" s="80">
        <v>17</v>
      </c>
      <c r="B44" s="49"/>
      <c r="C44" s="161">
        <f>'Type of service'!G29</f>
        <v>29.45358610333512</v>
      </c>
      <c r="D44" s="50"/>
      <c r="E44" s="49">
        <f>'Type of service'!K29</f>
        <v>10.585726590319734</v>
      </c>
      <c r="F44" s="49"/>
      <c r="G44" s="49">
        <f>'Type of service'!O29</f>
        <v>10.054263565891473</v>
      </c>
      <c r="H44" s="49"/>
      <c r="I44" s="49">
        <f>'Type of service'!S29</f>
        <v>13.256279069767443</v>
      </c>
      <c r="J44" s="49"/>
      <c r="K44" s="49">
        <f>'Type of service'!W29</f>
        <v>2.5013953488372094</v>
      </c>
      <c r="L44" s="50"/>
      <c r="M44" s="49">
        <f>'Type of service'!AA29</f>
        <v>15.589971588480863</v>
      </c>
      <c r="N44" s="50"/>
      <c r="O44" s="49">
        <f>'Type of service'!AE30</f>
        <v>18.536319842213615</v>
      </c>
    </row>
    <row r="45" spans="1:15">
      <c r="A45" s="80">
        <v>18</v>
      </c>
      <c r="B45" s="49"/>
      <c r="C45" s="161">
        <f>'Type of service'!G30</f>
        <v>29.405608770650787</v>
      </c>
      <c r="D45" s="50"/>
      <c r="E45" s="49">
        <f>'Type of service'!K30</f>
        <v>10.546425495211938</v>
      </c>
      <c r="F45" s="49"/>
      <c r="G45" s="49">
        <f>'Type of service'!O30</f>
        <v>10.081395348837209</v>
      </c>
      <c r="H45" s="49"/>
      <c r="I45" s="49">
        <f>'Type of service'!S30</f>
        <v>13.234418604651164</v>
      </c>
      <c r="J45" s="49"/>
      <c r="K45" s="49">
        <f>'Type of service'!W30</f>
        <v>2.5520930232558143</v>
      </c>
      <c r="L45" s="50"/>
      <c r="M45" s="49">
        <f>'Type of service'!AA30</f>
        <v>15.639771651548664</v>
      </c>
      <c r="N45" s="50"/>
      <c r="O45" s="49">
        <f>'Type of service'!AE31</f>
        <v>18.51839596663714</v>
      </c>
    </row>
    <row r="46" spans="1:15">
      <c r="A46" s="80">
        <v>19</v>
      </c>
      <c r="B46" s="49"/>
      <c r="C46" s="161">
        <f>'Type of service'!G31</f>
        <v>29.357631437966454</v>
      </c>
      <c r="D46" s="50"/>
      <c r="E46" s="49">
        <f>'Type of service'!K31</f>
        <v>10.507124400104141</v>
      </c>
      <c r="F46" s="49"/>
      <c r="G46" s="49">
        <f>'Type of service'!O31</f>
        <v>10.108527131782946</v>
      </c>
      <c r="H46" s="49"/>
      <c r="I46" s="49">
        <f>'Type of service'!S31</f>
        <v>13.212558139534885</v>
      </c>
      <c r="J46" s="49"/>
      <c r="K46" s="49">
        <f>'Type of service'!W31</f>
        <v>2.6027906976744184</v>
      </c>
      <c r="L46" s="50"/>
      <c r="M46" s="49">
        <f>'Type of service'!AA31</f>
        <v>15.689571714616463</v>
      </c>
      <c r="N46" s="50"/>
      <c r="O46" s="49">
        <f>'Type of service'!AE32</f>
        <v>18.500472091060665</v>
      </c>
    </row>
    <row r="47" spans="1:15">
      <c r="A47" s="80">
        <v>20</v>
      </c>
      <c r="B47" s="49"/>
      <c r="C47" s="161">
        <f>'Type of service'!G32</f>
        <v>29.309654105282121</v>
      </c>
      <c r="D47" s="50"/>
      <c r="E47" s="49">
        <f>'Type of service'!K32</f>
        <v>10.467823304996346</v>
      </c>
      <c r="F47" s="49"/>
      <c r="G47" s="49">
        <f>'Type of service'!O32</f>
        <v>10.135658914728683</v>
      </c>
      <c r="H47" s="49"/>
      <c r="I47" s="49">
        <f>'Type of service'!S32</f>
        <v>13.190697674418605</v>
      </c>
      <c r="J47" s="49"/>
      <c r="K47" s="49">
        <f>'Type of service'!W32</f>
        <v>2.6534883720930234</v>
      </c>
      <c r="L47" s="50"/>
      <c r="M47" s="49">
        <f>'Type of service'!AA32</f>
        <v>15.73937177768426</v>
      </c>
      <c r="N47" s="50"/>
      <c r="O47" s="49">
        <f>'Type of service'!AE33</f>
        <v>18.482548215484194</v>
      </c>
    </row>
    <row r="48" spans="1:15">
      <c r="A48" s="80">
        <v>21</v>
      </c>
      <c r="B48" s="49"/>
      <c r="C48" s="161">
        <f>'Type of service'!G33</f>
        <v>29.261676772597792</v>
      </c>
      <c r="D48" s="50"/>
      <c r="E48" s="49">
        <f>'Type of service'!K33</f>
        <v>10.428522209888548</v>
      </c>
      <c r="F48" s="49"/>
      <c r="G48" s="49">
        <f>'Type of service'!O33</f>
        <v>10.162790697674419</v>
      </c>
      <c r="H48" s="49"/>
      <c r="I48" s="49">
        <f>'Type of service'!S33</f>
        <v>13.168837209302326</v>
      </c>
      <c r="J48" s="49"/>
      <c r="K48" s="49">
        <f>'Type of service'!W33</f>
        <v>2.7041860465116279</v>
      </c>
      <c r="L48" s="50"/>
      <c r="M48" s="49">
        <f>'Type of service'!AA33</f>
        <v>15.789171840752058</v>
      </c>
      <c r="N48" s="50"/>
      <c r="O48" s="49">
        <f>'Type of service'!AE34</f>
        <v>18.464624339907719</v>
      </c>
    </row>
    <row r="49" spans="1:15">
      <c r="A49" s="80">
        <v>22</v>
      </c>
      <c r="B49" s="49"/>
      <c r="C49" s="161">
        <f>'Type of service'!G34</f>
        <v>29.213699439913459</v>
      </c>
      <c r="D49" s="50"/>
      <c r="E49" s="49">
        <f>'Type of service'!K34</f>
        <v>10.389221114780753</v>
      </c>
      <c r="F49" s="49"/>
      <c r="G49" s="49">
        <f>'Type of service'!O34</f>
        <v>10.189922480620156</v>
      </c>
      <c r="H49" s="49"/>
      <c r="I49" s="49">
        <f>'Type of service'!S34</f>
        <v>13.146976744186047</v>
      </c>
      <c r="J49" s="49"/>
      <c r="K49" s="49">
        <f>'Type of service'!W34</f>
        <v>2.7548837209302324</v>
      </c>
      <c r="L49" s="50"/>
      <c r="M49" s="49">
        <f>'Type of service'!AA34</f>
        <v>15.838971903819857</v>
      </c>
      <c r="N49" s="50"/>
      <c r="O49" s="49">
        <f>'Type of service'!AE35</f>
        <v>18.446700464331244</v>
      </c>
    </row>
    <row r="50" spans="1:15">
      <c r="A50" s="80">
        <v>23</v>
      </c>
      <c r="B50" s="49"/>
      <c r="C50" s="161">
        <f>'Type of service'!G35</f>
        <v>29.165722107229129</v>
      </c>
      <c r="D50" s="50"/>
      <c r="E50" s="49">
        <f>'Type of service'!K35</f>
        <v>10.349920019672957</v>
      </c>
      <c r="F50" s="49"/>
      <c r="G50" s="49">
        <f>'Type of service'!O35</f>
        <v>10.217054263565892</v>
      </c>
      <c r="H50" s="49"/>
      <c r="I50" s="49">
        <f>'Type of service'!S35</f>
        <v>13.125116279069767</v>
      </c>
      <c r="J50" s="49"/>
      <c r="K50" s="49">
        <f>'Type of service'!W35</f>
        <v>2.8055813953488369</v>
      </c>
      <c r="L50" s="50"/>
      <c r="M50" s="49">
        <f>'Type of service'!AA35</f>
        <v>15.888771966887656</v>
      </c>
      <c r="N50" s="50"/>
      <c r="O50" s="49">
        <f>'Type of service'!AE36</f>
        <v>18.428776588754769</v>
      </c>
    </row>
    <row r="51" spans="1:15">
      <c r="A51" s="80">
        <v>24</v>
      </c>
      <c r="B51" s="49"/>
      <c r="C51" s="161">
        <f>'Type of service'!G36</f>
        <v>29.117744774544796</v>
      </c>
      <c r="D51" s="50"/>
      <c r="E51" s="49">
        <f>'Type of service'!K36</f>
        <v>10.31061892456516</v>
      </c>
      <c r="F51" s="49"/>
      <c r="G51" s="49">
        <f>'Type of service'!O36</f>
        <v>10.244186046511627</v>
      </c>
      <c r="H51" s="49"/>
      <c r="I51" s="49">
        <f>'Type of service'!S36</f>
        <v>13.103255813953487</v>
      </c>
      <c r="J51" s="49"/>
      <c r="K51" s="49">
        <f>'Type of service'!W36</f>
        <v>2.8562790697674414</v>
      </c>
      <c r="L51" s="50"/>
      <c r="M51" s="49">
        <f>'Type of service'!AA36</f>
        <v>15.938572029955457</v>
      </c>
      <c r="N51" s="50"/>
      <c r="O51" s="49">
        <f>'Type of service'!AE37</f>
        <v>18.410852713178294</v>
      </c>
    </row>
    <row r="52" spans="1:15">
      <c r="A52" s="80">
        <v>25</v>
      </c>
      <c r="B52" s="49"/>
      <c r="C52" s="161">
        <f>'Type of service'!G37</f>
        <v>29.069767441860463</v>
      </c>
      <c r="D52" s="50"/>
      <c r="E52" s="49">
        <f>'Type of service'!K37</f>
        <v>10.271317829457365</v>
      </c>
      <c r="F52" s="49"/>
      <c r="G52" s="49">
        <f>'Type of service'!O37</f>
        <v>10.271317829457365</v>
      </c>
      <c r="H52" s="49"/>
      <c r="I52" s="49">
        <f>'Type of service'!S37</f>
        <v>13.081395348837209</v>
      </c>
      <c r="J52" s="49"/>
      <c r="K52" s="49">
        <f>'Type of service'!W37</f>
        <v>2.9069767441860463</v>
      </c>
      <c r="L52" s="50"/>
      <c r="M52" s="49">
        <f>'Type of service'!AA37</f>
        <v>15.988372093023255</v>
      </c>
      <c r="N52" s="50"/>
      <c r="O52" s="49">
        <f>'Type of service'!AE38</f>
        <v>18.410852713178294</v>
      </c>
    </row>
    <row r="53" spans="1:15">
      <c r="A53" s="80">
        <v>26</v>
      </c>
      <c r="B53" s="49"/>
      <c r="C53" s="161">
        <f>'Type of service'!G38</f>
        <v>29.069767441860463</v>
      </c>
      <c r="D53" s="50"/>
      <c r="E53" s="49">
        <f>'Type of service'!K38</f>
        <v>10.271317829457365</v>
      </c>
      <c r="F53" s="49"/>
      <c r="G53" s="49">
        <f>'Type of service'!O38</f>
        <v>10.271317829457365</v>
      </c>
      <c r="H53" s="49"/>
      <c r="I53" s="49">
        <f>'Type of service'!S38</f>
        <v>13.081395348837209</v>
      </c>
      <c r="J53" s="49"/>
      <c r="K53" s="49">
        <f>'Type of service'!W38</f>
        <v>2.9069767441860463</v>
      </c>
      <c r="L53" s="50"/>
      <c r="M53" s="49">
        <f>'Type of service'!AA38</f>
        <v>15.988372093023255</v>
      </c>
      <c r="N53" s="50"/>
      <c r="O53" s="49">
        <f>'Type of service'!AE39</f>
        <v>18.410852713178294</v>
      </c>
    </row>
    <row r="54" spans="1:15">
      <c r="A54" s="80">
        <v>27</v>
      </c>
      <c r="B54" s="49"/>
      <c r="C54" s="161">
        <f>'Type of service'!G39</f>
        <v>29.069767441860463</v>
      </c>
      <c r="D54" s="50"/>
      <c r="E54" s="49">
        <f>'Type of service'!K39</f>
        <v>10.271317829457365</v>
      </c>
      <c r="F54" s="49"/>
      <c r="G54" s="49">
        <f>'Type of service'!O39</f>
        <v>10.271317829457365</v>
      </c>
      <c r="H54" s="49"/>
      <c r="I54" s="49">
        <f>'Type of service'!S39</f>
        <v>13.081395348837209</v>
      </c>
      <c r="J54" s="49"/>
      <c r="K54" s="49">
        <f>'Type of service'!W39</f>
        <v>2.9069767441860463</v>
      </c>
      <c r="L54" s="50"/>
      <c r="M54" s="49">
        <f>'Type of service'!AA39</f>
        <v>15.988372093023255</v>
      </c>
      <c r="N54" s="50"/>
      <c r="O54" s="49">
        <f>'Type of service'!AE40</f>
        <v>18.410852713178294</v>
      </c>
    </row>
    <row r="55" spans="1:15">
      <c r="A55" s="80">
        <v>28</v>
      </c>
      <c r="B55" s="49"/>
      <c r="C55" s="161">
        <f>'Type of service'!G40</f>
        <v>29.069767441860463</v>
      </c>
      <c r="D55" s="50"/>
      <c r="E55" s="49">
        <f>'Type of service'!K40</f>
        <v>10.271317829457365</v>
      </c>
      <c r="F55" s="49"/>
      <c r="G55" s="49">
        <f>'Type of service'!O40</f>
        <v>10.271317829457365</v>
      </c>
      <c r="H55" s="49"/>
      <c r="I55" s="49">
        <f>'Type of service'!S40</f>
        <v>13.081395348837209</v>
      </c>
      <c r="J55" s="49"/>
      <c r="K55" s="49">
        <f>'Type of service'!W40</f>
        <v>2.9069767441860463</v>
      </c>
      <c r="L55" s="50"/>
      <c r="M55" s="49">
        <f>'Type of service'!AA40</f>
        <v>15.988372093023255</v>
      </c>
      <c r="N55" s="50"/>
      <c r="O55" s="49">
        <f>'Type of service'!AE41</f>
        <v>18.410852713178294</v>
      </c>
    </row>
    <row r="56" spans="1:15">
      <c r="A56" s="80">
        <v>29</v>
      </c>
      <c r="B56" s="49"/>
      <c r="C56" s="161">
        <f>'Type of service'!G41</f>
        <v>29.069767441860463</v>
      </c>
      <c r="D56" s="50"/>
      <c r="E56" s="49">
        <f>'Type of service'!K41</f>
        <v>10.271317829457365</v>
      </c>
      <c r="F56" s="49"/>
      <c r="G56" s="49">
        <f>'Type of service'!O41</f>
        <v>10.271317829457365</v>
      </c>
      <c r="H56" s="49"/>
      <c r="I56" s="49">
        <f>'Type of service'!S41</f>
        <v>13.081395348837209</v>
      </c>
      <c r="J56" s="49"/>
      <c r="K56" s="49">
        <f>'Type of service'!W41</f>
        <v>2.9069767441860463</v>
      </c>
      <c r="L56" s="50"/>
      <c r="M56" s="49">
        <f>'Type of service'!AA41</f>
        <v>15.988372093023255</v>
      </c>
      <c r="N56" s="50"/>
      <c r="O56" s="49">
        <f>'Type of service'!AE42</f>
        <v>18.410852713178294</v>
      </c>
    </row>
    <row r="57" spans="1:15">
      <c r="A57" s="80">
        <v>30</v>
      </c>
      <c r="B57" s="49"/>
      <c r="C57" s="161">
        <f>'Type of service'!G42</f>
        <v>29.069767441860463</v>
      </c>
      <c r="D57" s="50"/>
      <c r="E57" s="49">
        <f>'Type of service'!K42</f>
        <v>10.271317829457365</v>
      </c>
      <c r="F57" s="49"/>
      <c r="G57" s="49">
        <f>'Type of service'!O42</f>
        <v>10.271317829457365</v>
      </c>
      <c r="H57" s="49"/>
      <c r="I57" s="49">
        <f>'Type of service'!S42</f>
        <v>13.081395348837209</v>
      </c>
      <c r="J57" s="49"/>
      <c r="K57" s="49">
        <f>'Type of service'!W42</f>
        <v>2.9069767441860463</v>
      </c>
      <c r="L57" s="50"/>
      <c r="M57" s="49">
        <f>'Type of service'!AA42</f>
        <v>15.988372093023255</v>
      </c>
      <c r="N57" s="50"/>
      <c r="O57" s="49">
        <f>'Type of service'!AE43</f>
        <v>18.410852713178294</v>
      </c>
    </row>
    <row r="58" spans="1:15">
      <c r="A58" s="80">
        <v>31</v>
      </c>
      <c r="B58" s="49"/>
      <c r="C58" s="161">
        <f>'Type of service'!G43</f>
        <v>29.069767441860463</v>
      </c>
      <c r="D58" s="50"/>
      <c r="E58" s="49">
        <f>'Type of service'!K43</f>
        <v>10.271317829457365</v>
      </c>
      <c r="F58" s="49"/>
      <c r="G58" s="49">
        <f>'Type of service'!O43</f>
        <v>10.271317829457365</v>
      </c>
      <c r="H58" s="49"/>
      <c r="I58" s="49">
        <f>'Type of service'!S43</f>
        <v>13.081395348837209</v>
      </c>
      <c r="J58" s="49"/>
      <c r="K58" s="49">
        <f>'Type of service'!W43</f>
        <v>2.9069767441860463</v>
      </c>
      <c r="L58" s="50"/>
      <c r="M58" s="49">
        <f>'Type of service'!AA43</f>
        <v>15.988372093023255</v>
      </c>
      <c r="N58" s="50"/>
      <c r="O58" s="49">
        <f>'Type of service'!AE44</f>
        <v>18.410852713178294</v>
      </c>
    </row>
    <row r="59" spans="1:15">
      <c r="A59" s="80">
        <v>32</v>
      </c>
      <c r="B59" s="49"/>
      <c r="C59" s="161">
        <f>'Type of service'!G44</f>
        <v>29.069767441860463</v>
      </c>
      <c r="D59" s="50"/>
      <c r="E59" s="49">
        <f>'Type of service'!K44</f>
        <v>10.271317829457365</v>
      </c>
      <c r="F59" s="49"/>
      <c r="G59" s="49">
        <f>'Type of service'!O44</f>
        <v>10.271317829457365</v>
      </c>
      <c r="H59" s="49"/>
      <c r="I59" s="49">
        <f>'Type of service'!S44</f>
        <v>13.081395348837209</v>
      </c>
      <c r="J59" s="49"/>
      <c r="K59" s="49">
        <f>'Type of service'!W44</f>
        <v>2.9069767441860463</v>
      </c>
      <c r="L59" s="50"/>
      <c r="M59" s="49">
        <f>'Type of service'!AA44</f>
        <v>15.988372093023255</v>
      </c>
      <c r="N59" s="50"/>
      <c r="O59" s="49">
        <f>'Type of service'!AE45</f>
        <v>18.410852713178294</v>
      </c>
    </row>
    <row r="60" spans="1:15">
      <c r="A60" s="80">
        <v>33</v>
      </c>
      <c r="B60" s="49"/>
      <c r="C60" s="161">
        <f>'Type of service'!G45</f>
        <v>29.069767441860463</v>
      </c>
      <c r="D60" s="50"/>
      <c r="E60" s="49">
        <f>'Type of service'!K45</f>
        <v>10.271317829457365</v>
      </c>
      <c r="F60" s="49"/>
      <c r="G60" s="49">
        <f>'Type of service'!O45</f>
        <v>10.271317829457365</v>
      </c>
      <c r="H60" s="49"/>
      <c r="I60" s="49">
        <f>'Type of service'!S45</f>
        <v>13.081395348837209</v>
      </c>
      <c r="J60" s="49"/>
      <c r="K60" s="49">
        <f>'Type of service'!W45</f>
        <v>2.9069767441860463</v>
      </c>
      <c r="L60" s="50"/>
      <c r="M60" s="49">
        <f>'Type of service'!AA45</f>
        <v>15.988372093023255</v>
      </c>
      <c r="N60" s="50"/>
      <c r="O60" s="49">
        <f>'Type of service'!AE46</f>
        <v>18.410852713178294</v>
      </c>
    </row>
    <row r="61" spans="1:15">
      <c r="A61" s="80">
        <v>34</v>
      </c>
      <c r="B61" s="49"/>
      <c r="C61" s="161">
        <f>'Type of service'!G46</f>
        <v>29.069767441860463</v>
      </c>
      <c r="D61" s="50"/>
      <c r="E61" s="49">
        <f>'Type of service'!K46</f>
        <v>10.271317829457365</v>
      </c>
      <c r="F61" s="49"/>
      <c r="G61" s="49">
        <f>'Type of service'!O46</f>
        <v>10.271317829457365</v>
      </c>
      <c r="H61" s="49"/>
      <c r="I61" s="49">
        <f>'Type of service'!S46</f>
        <v>13.081395348837209</v>
      </c>
      <c r="J61" s="49"/>
      <c r="K61" s="49">
        <f>'Type of service'!W46</f>
        <v>2.9069767441860463</v>
      </c>
      <c r="L61" s="50"/>
      <c r="M61" s="49">
        <f>'Type of service'!AA46</f>
        <v>15.988372093023255</v>
      </c>
      <c r="N61" s="50"/>
      <c r="O61" s="49">
        <f>'Type of service'!AE47</f>
        <v>18.410852713178294</v>
      </c>
    </row>
    <row r="62" spans="1:15">
      <c r="A62" s="80">
        <v>35</v>
      </c>
      <c r="B62" s="49"/>
      <c r="C62" s="161">
        <f>'Type of service'!G47</f>
        <v>29.069767441860463</v>
      </c>
      <c r="D62" s="50"/>
      <c r="E62" s="49">
        <f>'Type of service'!K47</f>
        <v>10.271317829457365</v>
      </c>
      <c r="F62" s="49"/>
      <c r="G62" s="49">
        <f>'Type of service'!O47</f>
        <v>10.271317829457365</v>
      </c>
      <c r="H62" s="49"/>
      <c r="I62" s="49">
        <f>'Type of service'!S47</f>
        <v>13.081395348837209</v>
      </c>
      <c r="J62" s="49"/>
      <c r="K62" s="49">
        <f>'Type of service'!W47</f>
        <v>2.9069767441860463</v>
      </c>
      <c r="L62" s="50"/>
      <c r="M62" s="49">
        <f>'Type of service'!AA47</f>
        <v>15.988372093023255</v>
      </c>
      <c r="N62" s="50"/>
      <c r="O62" s="49">
        <f>'Type of service'!AE48</f>
        <v>18.410852713178294</v>
      </c>
    </row>
    <row r="63" spans="1:15">
      <c r="A63" s="80">
        <v>36</v>
      </c>
      <c r="B63" s="49"/>
      <c r="C63" s="161">
        <f>'Type of service'!G48</f>
        <v>29.069767441860463</v>
      </c>
      <c r="D63" s="50"/>
      <c r="E63" s="49">
        <f>'Type of service'!K48</f>
        <v>10.271317829457365</v>
      </c>
      <c r="F63" s="49"/>
      <c r="G63" s="49">
        <f>'Type of service'!O48</f>
        <v>10.271317829457365</v>
      </c>
      <c r="H63" s="49"/>
      <c r="I63" s="49">
        <f>'Type of service'!S48</f>
        <v>13.081395348837209</v>
      </c>
      <c r="J63" s="49"/>
      <c r="K63" s="49">
        <f>'Type of service'!W48</f>
        <v>2.9069767441860463</v>
      </c>
      <c r="L63" s="50"/>
      <c r="M63" s="49">
        <f>'Type of service'!AA48</f>
        <v>15.988372093023255</v>
      </c>
      <c r="N63" s="50"/>
      <c r="O63" s="49">
        <f>'Type of service'!AE49</f>
        <v>18.410852713178294</v>
      </c>
    </row>
    <row r="64" spans="1:15">
      <c r="A64" s="80">
        <v>37</v>
      </c>
      <c r="B64" s="49"/>
      <c r="C64" s="161">
        <f>'Type of service'!G49</f>
        <v>29.069767441860463</v>
      </c>
      <c r="D64" s="50"/>
      <c r="E64" s="49">
        <f>'Type of service'!K49</f>
        <v>10.271317829457365</v>
      </c>
      <c r="F64" s="49"/>
      <c r="G64" s="49">
        <f>'Type of service'!O49</f>
        <v>10.271317829457365</v>
      </c>
      <c r="H64" s="49"/>
      <c r="I64" s="49">
        <f>'Type of service'!S49</f>
        <v>13.081395348837209</v>
      </c>
      <c r="J64" s="49"/>
      <c r="K64" s="49">
        <f>'Type of service'!W49</f>
        <v>2.9069767441860463</v>
      </c>
      <c r="L64" s="50"/>
      <c r="M64" s="49">
        <f>'Type of service'!AA49</f>
        <v>15.988372093023255</v>
      </c>
      <c r="N64" s="50"/>
      <c r="O64" s="49">
        <f>'Type of service'!AE50</f>
        <v>18.410852713178294</v>
      </c>
    </row>
    <row r="65" spans="1:15">
      <c r="A65" s="80">
        <v>38</v>
      </c>
      <c r="B65" s="49"/>
      <c r="C65" s="161">
        <f>'Type of service'!G50</f>
        <v>29.069767441860463</v>
      </c>
      <c r="D65" s="50"/>
      <c r="E65" s="49">
        <f>'Type of service'!K50</f>
        <v>10.271317829457365</v>
      </c>
      <c r="F65" s="49"/>
      <c r="G65" s="49">
        <f>'Type of service'!O50</f>
        <v>10.271317829457365</v>
      </c>
      <c r="H65" s="49"/>
      <c r="I65" s="49">
        <f>'Type of service'!S50</f>
        <v>13.081395348837209</v>
      </c>
      <c r="J65" s="49"/>
      <c r="K65" s="49">
        <f>'Type of service'!W50</f>
        <v>2.9069767441860463</v>
      </c>
      <c r="L65" s="50"/>
      <c r="M65" s="49">
        <f>'Type of service'!AA50</f>
        <v>15.988372093023255</v>
      </c>
      <c r="N65" s="50"/>
      <c r="O65" s="49">
        <f>'Type of service'!AE51</f>
        <v>18.410852713178294</v>
      </c>
    </row>
    <row r="66" spans="1:15">
      <c r="A66" s="80">
        <v>39</v>
      </c>
      <c r="B66" s="49"/>
      <c r="C66" s="161">
        <f>'Type of service'!G51</f>
        <v>29.069767441860463</v>
      </c>
      <c r="D66" s="50"/>
      <c r="E66" s="49">
        <f>'Type of service'!K51</f>
        <v>10.271317829457365</v>
      </c>
      <c r="F66" s="49"/>
      <c r="G66" s="49">
        <f>'Type of service'!O51</f>
        <v>10.271317829457365</v>
      </c>
      <c r="H66" s="49"/>
      <c r="I66" s="49">
        <f>'Type of service'!S51</f>
        <v>13.081395348837209</v>
      </c>
      <c r="J66" s="49"/>
      <c r="K66" s="49">
        <f>'Type of service'!W51</f>
        <v>2.9069767441860463</v>
      </c>
      <c r="L66" s="50"/>
      <c r="M66" s="49">
        <f>'Type of service'!AA51</f>
        <v>15.988372093023255</v>
      </c>
      <c r="N66" s="50"/>
      <c r="O66" s="49">
        <f>'Type of service'!AE52</f>
        <v>18.410852713178294</v>
      </c>
    </row>
    <row r="67" spans="1:15">
      <c r="A67" s="80">
        <v>40</v>
      </c>
      <c r="B67" s="49"/>
      <c r="C67" s="161">
        <f>'Type of service'!G52</f>
        <v>29.069767441860463</v>
      </c>
      <c r="D67" s="50"/>
      <c r="E67" s="49">
        <f>'Type of service'!K52</f>
        <v>10.271317829457365</v>
      </c>
      <c r="F67" s="49"/>
      <c r="G67" s="49">
        <f>'Type of service'!O52</f>
        <v>10.271317829457365</v>
      </c>
      <c r="H67" s="49"/>
      <c r="I67" s="49">
        <f>'Type of service'!S52</f>
        <v>13.081395348837209</v>
      </c>
      <c r="J67" s="49"/>
      <c r="K67" s="49">
        <f>'Type of service'!W52</f>
        <v>2.9069767441860463</v>
      </c>
      <c r="L67" s="50"/>
      <c r="M67" s="49">
        <f>'Type of service'!AA52</f>
        <v>15.988372093023255</v>
      </c>
      <c r="N67" s="50"/>
      <c r="O67" s="49">
        <f>'Type of service'!AE53</f>
        <v>18.410852713178294</v>
      </c>
    </row>
    <row r="68" spans="1:15">
      <c r="A68" s="80">
        <v>41</v>
      </c>
      <c r="B68" s="49"/>
      <c r="C68" s="161">
        <f>'Type of service'!G53</f>
        <v>29.069767441860463</v>
      </c>
      <c r="D68" s="50"/>
      <c r="E68" s="49">
        <f>'Type of service'!K53</f>
        <v>10.271317829457365</v>
      </c>
      <c r="F68" s="49"/>
      <c r="G68" s="49">
        <f>'Type of service'!O53</f>
        <v>10.271317829457365</v>
      </c>
      <c r="H68" s="49"/>
      <c r="I68" s="49">
        <f>'Type of service'!S53</f>
        <v>13.081395348837209</v>
      </c>
      <c r="J68" s="49"/>
      <c r="K68" s="49">
        <f>'Type of service'!W53</f>
        <v>2.9069767441860463</v>
      </c>
      <c r="L68" s="50"/>
      <c r="M68" s="49">
        <f>'Type of service'!AA53</f>
        <v>15.988372093023255</v>
      </c>
      <c r="N68" s="50"/>
      <c r="O68" s="49">
        <f>'Type of service'!AE54</f>
        <v>18.410852713178294</v>
      </c>
    </row>
    <row r="69" spans="1:15">
      <c r="A69" s="80">
        <v>42</v>
      </c>
      <c r="B69" s="49"/>
      <c r="C69" s="161">
        <f>'Type of service'!G54</f>
        <v>29.069767441860463</v>
      </c>
      <c r="D69" s="50"/>
      <c r="E69" s="49">
        <f>'Type of service'!K54</f>
        <v>10.271317829457365</v>
      </c>
      <c r="F69" s="49"/>
      <c r="G69" s="49">
        <f>'Type of service'!O54</f>
        <v>10.271317829457365</v>
      </c>
      <c r="H69" s="49"/>
      <c r="I69" s="49">
        <f>'Type of service'!S54</f>
        <v>13.081395348837209</v>
      </c>
      <c r="J69" s="49"/>
      <c r="K69" s="49">
        <f>'Type of service'!W54</f>
        <v>2.9069767441860463</v>
      </c>
      <c r="L69" s="50"/>
      <c r="M69" s="49">
        <f>'Type of service'!AA54</f>
        <v>15.988372093023255</v>
      </c>
      <c r="N69" s="50"/>
      <c r="O69" s="49">
        <f>'Type of service'!AE55</f>
        <v>18.410852713178294</v>
      </c>
    </row>
    <row r="70" spans="1:15">
      <c r="A70" s="80">
        <v>43</v>
      </c>
      <c r="B70" s="49"/>
      <c r="C70" s="161">
        <f>'Type of service'!G55</f>
        <v>29.069767441860463</v>
      </c>
      <c r="D70" s="50"/>
      <c r="E70" s="49">
        <f>'Type of service'!K55</f>
        <v>10.271317829457365</v>
      </c>
      <c r="F70" s="49"/>
      <c r="G70" s="49">
        <f>'Type of service'!O55</f>
        <v>10.271317829457365</v>
      </c>
      <c r="H70" s="49"/>
      <c r="I70" s="49">
        <f>'Type of service'!S55</f>
        <v>13.081395348837209</v>
      </c>
      <c r="J70" s="49"/>
      <c r="K70" s="49">
        <f>'Type of service'!W55</f>
        <v>2.9069767441860463</v>
      </c>
      <c r="L70" s="50"/>
      <c r="M70" s="49">
        <f>'Type of service'!AA55</f>
        <v>15.988372093023255</v>
      </c>
      <c r="N70" s="50"/>
      <c r="O70" s="49">
        <f>'Type of service'!AE56</f>
        <v>18.410852713178294</v>
      </c>
    </row>
    <row r="71" spans="1:15">
      <c r="A71" s="80">
        <v>44</v>
      </c>
      <c r="B71" s="49"/>
      <c r="C71" s="161">
        <f>'Type of service'!G56</f>
        <v>29.069767441860463</v>
      </c>
      <c r="D71" s="50"/>
      <c r="E71" s="49">
        <f>'Type of service'!K56</f>
        <v>10.271317829457365</v>
      </c>
      <c r="F71" s="49"/>
      <c r="G71" s="49">
        <f>'Type of service'!O56</f>
        <v>10.271317829457365</v>
      </c>
      <c r="H71" s="49"/>
      <c r="I71" s="49">
        <f>'Type of service'!S56</f>
        <v>13.081395348837209</v>
      </c>
      <c r="J71" s="49"/>
      <c r="K71" s="49">
        <f>'Type of service'!W56</f>
        <v>2.9069767441860463</v>
      </c>
      <c r="L71" s="50"/>
      <c r="M71" s="49">
        <f>'Type of service'!AA56</f>
        <v>15.988372093023255</v>
      </c>
      <c r="N71" s="50"/>
      <c r="O71" s="49">
        <f>'Type of service'!AE57</f>
        <v>18.410852713178294</v>
      </c>
    </row>
    <row r="72" spans="1:15">
      <c r="A72" s="80">
        <v>45</v>
      </c>
      <c r="B72" s="49"/>
      <c r="C72" s="161">
        <f>'Type of service'!G57</f>
        <v>29.069767441860463</v>
      </c>
      <c r="D72" s="50"/>
      <c r="E72" s="49">
        <f>'Type of service'!K57</f>
        <v>10.271317829457365</v>
      </c>
      <c r="F72" s="49"/>
      <c r="G72" s="49">
        <f>'Type of service'!O57</f>
        <v>10.271317829457365</v>
      </c>
      <c r="H72" s="49"/>
      <c r="I72" s="49">
        <f>'Type of service'!S57</f>
        <v>13.081395348837209</v>
      </c>
      <c r="J72" s="49"/>
      <c r="K72" s="49">
        <f>'Type of service'!W57</f>
        <v>2.9069767441860463</v>
      </c>
      <c r="L72" s="50"/>
      <c r="M72" s="49">
        <f>'Type of service'!AA57</f>
        <v>15.988372093023255</v>
      </c>
      <c r="N72" s="50"/>
      <c r="O72" s="49">
        <f>'Type of service'!AE58</f>
        <v>18.410852713178294</v>
      </c>
    </row>
    <row r="73" spans="1:15">
      <c r="A73" s="80">
        <v>46</v>
      </c>
      <c r="B73" s="49"/>
      <c r="C73" s="161">
        <f>'Type of service'!G58</f>
        <v>29.069767441860463</v>
      </c>
      <c r="D73" s="50"/>
      <c r="E73" s="49">
        <f>'Type of service'!K58</f>
        <v>10.271317829457365</v>
      </c>
      <c r="F73" s="49"/>
      <c r="G73" s="49">
        <f>'Type of service'!O58</f>
        <v>10.271317829457365</v>
      </c>
      <c r="H73" s="49"/>
      <c r="I73" s="49">
        <f>'Type of service'!S58</f>
        <v>13.081395348837209</v>
      </c>
      <c r="J73" s="49"/>
      <c r="K73" s="49">
        <f>'Type of service'!W58</f>
        <v>2.9069767441860463</v>
      </c>
      <c r="L73" s="50"/>
      <c r="M73" s="49">
        <f>'Type of service'!AA58</f>
        <v>15.988372093023255</v>
      </c>
      <c r="N73" s="50"/>
      <c r="O73" s="49">
        <f>'Type of service'!AE59</f>
        <v>18.410852713178294</v>
      </c>
    </row>
    <row r="74" spans="1:15">
      <c r="A74" s="80">
        <v>47</v>
      </c>
      <c r="B74" s="49"/>
      <c r="C74" s="161">
        <f>'Type of service'!G59</f>
        <v>29.069767441860463</v>
      </c>
      <c r="D74" s="50"/>
      <c r="E74" s="49">
        <f>'Type of service'!K59</f>
        <v>10.271317829457365</v>
      </c>
      <c r="F74" s="49"/>
      <c r="G74" s="49">
        <f>'Type of service'!O59</f>
        <v>10.271317829457365</v>
      </c>
      <c r="H74" s="49"/>
      <c r="I74" s="49">
        <f>'Type of service'!S59</f>
        <v>13.081395348837209</v>
      </c>
      <c r="J74" s="49"/>
      <c r="K74" s="49">
        <f>'Type of service'!W59</f>
        <v>2.9069767441860463</v>
      </c>
      <c r="L74" s="50"/>
      <c r="M74" s="49">
        <f>'Type of service'!AA59</f>
        <v>15.988372093023255</v>
      </c>
      <c r="N74" s="50"/>
      <c r="O74" s="49">
        <f>'Type of service'!AE60</f>
        <v>18.410852713178294</v>
      </c>
    </row>
    <row r="75" spans="1:15">
      <c r="A75" s="80">
        <v>48</v>
      </c>
      <c r="B75" s="49"/>
      <c r="C75" s="161">
        <f>'Type of service'!G60</f>
        <v>29.069767441860463</v>
      </c>
      <c r="D75" s="50"/>
      <c r="E75" s="49">
        <f>'Type of service'!K60</f>
        <v>10.271317829457365</v>
      </c>
      <c r="F75" s="49"/>
      <c r="G75" s="49">
        <f>'Type of service'!O60</f>
        <v>10.271317829457365</v>
      </c>
      <c r="H75" s="49"/>
      <c r="I75" s="49">
        <f>'Type of service'!S60</f>
        <v>13.081395348837209</v>
      </c>
      <c r="J75" s="49"/>
      <c r="K75" s="49">
        <f>'Type of service'!W60</f>
        <v>2.9069767441860463</v>
      </c>
      <c r="L75" s="50"/>
      <c r="M75" s="49">
        <f>'Type of service'!AA60</f>
        <v>15.988372093023255</v>
      </c>
      <c r="N75" s="50"/>
      <c r="O75" s="49">
        <f>'Type of service'!AE61</f>
        <v>18.410852713178294</v>
      </c>
    </row>
    <row r="76" spans="1:15">
      <c r="A76" s="80">
        <v>49</v>
      </c>
      <c r="B76" s="49"/>
      <c r="C76" s="161">
        <f>'Type of service'!G61</f>
        <v>29.069767441860463</v>
      </c>
      <c r="D76" s="50"/>
      <c r="E76" s="49">
        <f>'Type of service'!K61</f>
        <v>10.271317829457365</v>
      </c>
      <c r="F76" s="49"/>
      <c r="G76" s="49">
        <f>'Type of service'!O61</f>
        <v>10.271317829457365</v>
      </c>
      <c r="H76" s="49"/>
      <c r="I76" s="49">
        <f>'Type of service'!S61</f>
        <v>13.081395348837209</v>
      </c>
      <c r="J76" s="49"/>
      <c r="K76" s="49">
        <f>'Type of service'!W61</f>
        <v>2.9069767441860463</v>
      </c>
      <c r="L76" s="50"/>
      <c r="M76" s="49">
        <f>'Type of service'!AA61</f>
        <v>15.988372093023255</v>
      </c>
      <c r="N76" s="50"/>
      <c r="O76" s="49">
        <f>'Type of service'!AE62</f>
        <v>18.410852713178294</v>
      </c>
    </row>
    <row r="77" spans="1:15">
      <c r="A77" s="80">
        <v>50</v>
      </c>
      <c r="B77" s="49"/>
      <c r="C77" s="161">
        <f>'Type of service'!G62</f>
        <v>29.069767441860463</v>
      </c>
      <c r="D77" s="50"/>
      <c r="E77" s="49">
        <f>'Type of service'!K62</f>
        <v>10.271317829457365</v>
      </c>
      <c r="F77" s="49"/>
      <c r="G77" s="49">
        <f>'Type of service'!O62</f>
        <v>10.271317829457365</v>
      </c>
      <c r="H77" s="49"/>
      <c r="I77" s="49">
        <f>'Type of service'!S62</f>
        <v>13.081395348837209</v>
      </c>
      <c r="J77" s="49"/>
      <c r="K77" s="49">
        <f>'Type of service'!W62</f>
        <v>2.9069767441860463</v>
      </c>
      <c r="L77" s="50"/>
      <c r="M77" s="49">
        <f>'Type of service'!AA62</f>
        <v>15.988372093023255</v>
      </c>
      <c r="N77" s="50"/>
      <c r="O77" s="49">
        <f>'Type of service'!AE63</f>
        <v>0</v>
      </c>
    </row>
    <row r="78" spans="1:15">
      <c r="M78" s="49"/>
    </row>
  </sheetData>
  <sheetProtection algorithmName="SHA-512" hashValue="mXy0QamYq0jMTAxgjOK4BT5kNpOskGwcgWZZVf4pgBWGFl+gy5worV5ZElmo8ppV/iUgJNP/xTClPf2o50dPaA==" saltValue="6KVJx7AjLp9D8hfihMbLA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heetViews>
  <sheetFormatPr defaultColWidth="9.140625" defaultRowHeight="15"/>
  <cols>
    <col min="1" max="1" width="15.7109375" style="2" customWidth="1"/>
    <col min="2" max="2" width="11.7109375" style="2" customWidth="1"/>
    <col min="3" max="4" width="11.42578125" style="2" customWidth="1"/>
    <col min="5" max="6" width="11.28515625" style="2" customWidth="1"/>
    <col min="7" max="7" width="13" style="2" customWidth="1"/>
    <col min="8" max="8" width="13.7109375" style="2" customWidth="1"/>
    <col min="9" max="10" width="11" style="2" customWidth="1"/>
    <col min="11" max="12" width="11.5703125" style="2" customWidth="1"/>
    <col min="13" max="13" width="14.85546875" style="2" customWidth="1"/>
    <col min="14" max="16384" width="9.140625" style="2"/>
  </cols>
  <sheetData>
    <row r="1" spans="1:13" ht="30">
      <c r="A1" s="184"/>
      <c r="B1" s="185" t="s">
        <v>257</v>
      </c>
      <c r="C1" s="185" t="s">
        <v>258</v>
      </c>
      <c r="D1" s="186" t="s">
        <v>259</v>
      </c>
      <c r="E1" s="186" t="s">
        <v>260</v>
      </c>
      <c r="F1" s="187" t="s">
        <v>261</v>
      </c>
      <c r="G1" s="188" t="s">
        <v>262</v>
      </c>
      <c r="H1" s="189" t="s">
        <v>263</v>
      </c>
      <c r="I1" s="190" t="s">
        <v>264</v>
      </c>
      <c r="J1" s="191" t="s">
        <v>265</v>
      </c>
      <c r="K1" s="192" t="s">
        <v>266</v>
      </c>
      <c r="L1" s="193" t="s">
        <v>267</v>
      </c>
      <c r="M1" s="194" t="s">
        <v>268</v>
      </c>
    </row>
    <row r="2" spans="1:13">
      <c r="A2" s="80">
        <v>75</v>
      </c>
      <c r="B2" s="195">
        <v>13.744076443733432</v>
      </c>
      <c r="C2" s="195"/>
      <c r="D2" s="195">
        <v>14.187900268899813</v>
      </c>
      <c r="E2" s="195"/>
      <c r="F2" s="195">
        <v>1.156523266903428</v>
      </c>
      <c r="G2" s="195"/>
      <c r="H2" s="195">
        <v>41.360990873295208</v>
      </c>
      <c r="I2" s="195"/>
      <c r="J2" s="195">
        <v>26.492770393451686</v>
      </c>
      <c r="K2" s="195"/>
      <c r="L2" s="195">
        <v>15.123479214614107</v>
      </c>
      <c r="M2" s="50"/>
    </row>
    <row r="3" spans="1:13">
      <c r="A3" s="80">
        <v>76</v>
      </c>
      <c r="B3" s="195">
        <v>16.18864321647899</v>
      </c>
      <c r="C3" s="195"/>
      <c r="D3" s="195">
        <v>15.758123387965377</v>
      </c>
      <c r="E3" s="195"/>
      <c r="F3" s="195">
        <v>1.2584911483103398</v>
      </c>
      <c r="G3" s="195"/>
      <c r="H3" s="195">
        <v>47.348089872230055</v>
      </c>
      <c r="I3" s="195"/>
      <c r="J3" s="195">
        <v>28.467861804745002</v>
      </c>
      <c r="K3" s="195"/>
      <c r="L3" s="195">
        <v>15.353126987610521</v>
      </c>
      <c r="M3" s="50"/>
    </row>
    <row r="4" spans="1:13">
      <c r="A4" s="80">
        <v>77</v>
      </c>
      <c r="B4" s="195">
        <v>17.707173517099719</v>
      </c>
      <c r="C4" s="195"/>
      <c r="D4" s="195">
        <v>16.934874730468842</v>
      </c>
      <c r="E4" s="195"/>
      <c r="F4" s="195">
        <v>1.3612586697289741</v>
      </c>
      <c r="G4" s="195"/>
      <c r="H4" s="195">
        <v>54.958638549814317</v>
      </c>
      <c r="I4" s="195"/>
      <c r="J4" s="195">
        <v>30.404128588338452</v>
      </c>
      <c r="K4" s="195"/>
      <c r="L4" s="195">
        <v>16.918457516058318</v>
      </c>
      <c r="M4" s="50"/>
    </row>
    <row r="5" spans="1:13">
      <c r="A5" s="80">
        <v>78</v>
      </c>
      <c r="B5" s="195">
        <v>21.703487447717073</v>
      </c>
      <c r="C5" s="195"/>
      <c r="D5" s="195">
        <v>20.211677239052765</v>
      </c>
      <c r="E5" s="195"/>
      <c r="F5" s="195">
        <v>1.5998944703540174</v>
      </c>
      <c r="G5" s="195"/>
      <c r="H5" s="195">
        <v>61.850226382605896</v>
      </c>
      <c r="I5" s="195"/>
      <c r="J5" s="195">
        <v>30.244001291966221</v>
      </c>
      <c r="K5" s="195"/>
      <c r="L5" s="195">
        <v>17.686215416314578</v>
      </c>
      <c r="M5" s="50"/>
    </row>
    <row r="6" spans="1:13">
      <c r="A6" s="80">
        <v>79</v>
      </c>
      <c r="B6" s="195">
        <v>25.887684970221848</v>
      </c>
      <c r="C6" s="195"/>
      <c r="D6" s="195">
        <v>24.392172301557235</v>
      </c>
      <c r="E6" s="195"/>
      <c r="F6" s="195">
        <v>2.1720422684821954</v>
      </c>
      <c r="G6" s="195"/>
      <c r="H6" s="195">
        <v>68.953231478597402</v>
      </c>
      <c r="I6" s="195"/>
      <c r="J6" s="195">
        <v>32.082761186730522</v>
      </c>
      <c r="K6" s="195"/>
      <c r="L6" s="195">
        <v>16.824581234212694</v>
      </c>
      <c r="M6" s="50"/>
    </row>
    <row r="7" spans="1:13">
      <c r="A7" s="80">
        <v>80</v>
      </c>
      <c r="B7" s="195">
        <v>30.560035496715599</v>
      </c>
      <c r="C7" s="195"/>
      <c r="D7" s="195">
        <v>29.293658025382605</v>
      </c>
      <c r="E7" s="195"/>
      <c r="F7" s="195">
        <v>2.1020093510425522</v>
      </c>
      <c r="G7" s="195"/>
      <c r="H7" s="195">
        <v>77.281544635494157</v>
      </c>
      <c r="I7" s="195"/>
      <c r="J7" s="195">
        <v>33.991651570520595</v>
      </c>
      <c r="K7" s="195"/>
      <c r="L7" s="195">
        <v>25.425551721330347</v>
      </c>
      <c r="M7" s="50"/>
    </row>
    <row r="8" spans="1:13">
      <c r="A8" s="80">
        <v>81</v>
      </c>
      <c r="B8" s="195">
        <v>36.396111858502806</v>
      </c>
      <c r="C8" s="195"/>
      <c r="D8" s="195">
        <v>29.942785353962766</v>
      </c>
      <c r="E8" s="195"/>
      <c r="F8" s="195">
        <v>2.0032830196793525</v>
      </c>
      <c r="G8" s="195"/>
      <c r="H8" s="195">
        <v>86.430730123128711</v>
      </c>
      <c r="I8" s="195"/>
      <c r="J8" s="195">
        <v>44.730497930209779</v>
      </c>
      <c r="K8" s="195"/>
      <c r="L8" s="195">
        <v>29.306377353476599</v>
      </c>
      <c r="M8" s="50"/>
    </row>
    <row r="9" spans="1:13">
      <c r="A9" s="80">
        <v>82</v>
      </c>
      <c r="B9" s="195">
        <v>43.429287106545331</v>
      </c>
      <c r="C9" s="195"/>
      <c r="D9" s="195">
        <v>33.977612051418298</v>
      </c>
      <c r="E9" s="195"/>
      <c r="F9" s="195">
        <v>2.6937519988058298</v>
      </c>
      <c r="G9" s="195"/>
      <c r="H9" s="195">
        <v>100.95252589846781</v>
      </c>
      <c r="I9" s="195"/>
      <c r="J9" s="195">
        <v>49.387913996050514</v>
      </c>
      <c r="K9" s="195"/>
      <c r="L9" s="195">
        <v>32.217125832013274</v>
      </c>
      <c r="M9" s="50"/>
    </row>
    <row r="10" spans="1:13">
      <c r="A10" s="80">
        <v>83</v>
      </c>
      <c r="B10" s="195">
        <v>49.003706355300068</v>
      </c>
      <c r="C10" s="195"/>
      <c r="D10" s="195">
        <v>37.339632496101522</v>
      </c>
      <c r="E10" s="195"/>
      <c r="F10" s="195">
        <v>3.129709890327633</v>
      </c>
      <c r="G10" s="195"/>
      <c r="H10" s="195">
        <v>111.24954936844264</v>
      </c>
      <c r="I10" s="195"/>
      <c r="J10" s="195">
        <v>50.844184930470163</v>
      </c>
      <c r="K10" s="195"/>
      <c r="L10" s="195">
        <v>28.82700946554775</v>
      </c>
      <c r="M10" s="50"/>
    </row>
    <row r="11" spans="1:13">
      <c r="A11" s="80">
        <v>84</v>
      </c>
      <c r="B11" s="195">
        <v>55.004072806209372</v>
      </c>
      <c r="C11" s="195"/>
      <c r="D11" s="195">
        <v>38.749508887011942</v>
      </c>
      <c r="E11" s="195"/>
      <c r="F11" s="195">
        <v>3.1738125477671453</v>
      </c>
      <c r="G11" s="195"/>
      <c r="H11" s="195">
        <v>121.77690388296983</v>
      </c>
      <c r="I11" s="195"/>
      <c r="J11" s="195">
        <v>51.262332312150399</v>
      </c>
      <c r="K11" s="195"/>
      <c r="L11" s="195">
        <v>31.803607910603628</v>
      </c>
      <c r="M11" s="50"/>
    </row>
    <row r="12" spans="1:13">
      <c r="A12" s="80">
        <v>85</v>
      </c>
      <c r="B12" s="195">
        <v>58.91634306831908</v>
      </c>
      <c r="C12" s="195"/>
      <c r="D12" s="195">
        <v>40.221186332592644</v>
      </c>
      <c r="E12" s="195"/>
      <c r="F12" s="195">
        <v>3.2352537636044794</v>
      </c>
      <c r="G12" s="195"/>
      <c r="H12" s="195">
        <v>135.9393855786104</v>
      </c>
      <c r="I12" s="195"/>
      <c r="J12" s="195">
        <v>56.021295415913436</v>
      </c>
      <c r="K12" s="195"/>
      <c r="L12" s="195">
        <v>35.005067919770184</v>
      </c>
      <c r="M12" s="50"/>
    </row>
    <row r="13" spans="1:13">
      <c r="A13" s="80">
        <v>86</v>
      </c>
      <c r="B13" s="195">
        <v>65.135618801807865</v>
      </c>
      <c r="C13" s="195"/>
      <c r="D13" s="195">
        <v>42.332092200517572</v>
      </c>
      <c r="E13" s="195"/>
      <c r="F13" s="195">
        <v>2.9468925394508574</v>
      </c>
      <c r="G13" s="195"/>
      <c r="H13" s="195">
        <v>146.73428699842913</v>
      </c>
      <c r="I13" s="195"/>
      <c r="J13" s="195">
        <v>65.086785130158333</v>
      </c>
      <c r="K13" s="195"/>
      <c r="L13" s="195">
        <v>38.27309826555134</v>
      </c>
      <c r="M13" s="50"/>
    </row>
    <row r="14" spans="1:13">
      <c r="A14" s="80">
        <v>87</v>
      </c>
      <c r="B14" s="195">
        <v>67.938019974356365</v>
      </c>
      <c r="C14" s="195"/>
      <c r="D14" s="195">
        <v>45.259906336210015</v>
      </c>
      <c r="E14" s="195"/>
      <c r="F14" s="195">
        <v>2.8968697397436869</v>
      </c>
      <c r="G14" s="195"/>
      <c r="H14" s="195">
        <v>158.55442454633467</v>
      </c>
      <c r="I14" s="195"/>
      <c r="J14" s="195">
        <v>68.072491707045842</v>
      </c>
      <c r="K14" s="195"/>
      <c r="L14" s="195">
        <v>39.593236043770148</v>
      </c>
      <c r="M14" s="50"/>
    </row>
    <row r="15" spans="1:13">
      <c r="A15" s="80">
        <v>88</v>
      </c>
      <c r="B15" s="195">
        <v>71.024555416477369</v>
      </c>
      <c r="C15" s="195"/>
      <c r="D15" s="195">
        <v>47.409986638369759</v>
      </c>
      <c r="E15" s="195"/>
      <c r="F15" s="195">
        <v>2.9702663158742744</v>
      </c>
      <c r="G15" s="195"/>
      <c r="H15" s="195">
        <v>171.88165494735742</v>
      </c>
      <c r="I15" s="195"/>
      <c r="J15" s="195">
        <v>75.907438388106684</v>
      </c>
      <c r="K15" s="195"/>
      <c r="L15" s="195">
        <v>41.75258328351461</v>
      </c>
      <c r="M15" s="50"/>
    </row>
    <row r="16" spans="1:13">
      <c r="A16" s="80">
        <v>89</v>
      </c>
      <c r="B16" s="195">
        <v>73.351010978413427</v>
      </c>
      <c r="C16" s="195"/>
      <c r="D16" s="195">
        <v>48.118305632015783</v>
      </c>
      <c r="E16" s="195"/>
      <c r="F16" s="195">
        <v>3.0777602184900217</v>
      </c>
      <c r="G16" s="195"/>
      <c r="H16" s="195">
        <v>185.4465476068419</v>
      </c>
      <c r="I16" s="195"/>
      <c r="J16" s="195">
        <v>84.01328503183521</v>
      </c>
      <c r="K16" s="195"/>
      <c r="L16" s="195">
        <v>53.497110075912012</v>
      </c>
      <c r="M16" s="50"/>
    </row>
    <row r="17" spans="1:13">
      <c r="A17" s="80">
        <v>90</v>
      </c>
      <c r="B17" s="195">
        <v>80.884811666573185</v>
      </c>
      <c r="C17" s="195"/>
      <c r="D17" s="195">
        <v>57.094894382278845</v>
      </c>
      <c r="E17" s="195"/>
      <c r="F17" s="195">
        <v>3.1721707242486965</v>
      </c>
      <c r="G17" s="195"/>
      <c r="H17" s="195">
        <v>198.4359661824771</v>
      </c>
      <c r="I17" s="195"/>
      <c r="J17" s="195">
        <v>93.649189162662282</v>
      </c>
      <c r="K17" s="195"/>
      <c r="L17" s="195">
        <v>54.834985504086731</v>
      </c>
      <c r="M17" s="50"/>
    </row>
    <row r="18" spans="1:13">
      <c r="A18" s="80">
        <v>91</v>
      </c>
      <c r="B18" s="195">
        <v>86.381213803919422</v>
      </c>
      <c r="C18" s="195"/>
      <c r="D18" s="195">
        <v>63.082877169277197</v>
      </c>
      <c r="E18" s="195"/>
      <c r="F18" s="195">
        <v>3.2436872433659123</v>
      </c>
      <c r="G18" s="195"/>
      <c r="H18" s="195">
        <v>211.1404547197813</v>
      </c>
      <c r="I18" s="195"/>
      <c r="J18" s="195">
        <v>102.09702830640411</v>
      </c>
      <c r="K18" s="195"/>
      <c r="L18" s="195">
        <v>57.406931302586322</v>
      </c>
      <c r="M18" s="50"/>
    </row>
    <row r="19" spans="1:13">
      <c r="A19" s="80">
        <v>92</v>
      </c>
      <c r="B19" s="195">
        <v>89.462528058303377</v>
      </c>
      <c r="C19" s="195"/>
      <c r="D19" s="195">
        <v>66.622846096750735</v>
      </c>
      <c r="E19" s="195"/>
      <c r="F19" s="195">
        <v>3.3075725635747268</v>
      </c>
      <c r="G19" s="195"/>
      <c r="H19" s="195">
        <v>220.22874245749961</v>
      </c>
      <c r="I19" s="195"/>
      <c r="J19" s="195">
        <v>112.53474862714397</v>
      </c>
      <c r="K19" s="195"/>
      <c r="L19" s="195">
        <v>61.090107312024386</v>
      </c>
      <c r="M19" s="50"/>
    </row>
    <row r="20" spans="1:13">
      <c r="A20" s="80">
        <v>93</v>
      </c>
      <c r="B20" s="195">
        <v>93.089590752275114</v>
      </c>
      <c r="C20" s="195"/>
      <c r="D20" s="195">
        <v>70.179639996398748</v>
      </c>
      <c r="E20" s="195"/>
      <c r="F20" s="195">
        <v>3.3909487583441509</v>
      </c>
      <c r="G20" s="195"/>
      <c r="H20" s="195">
        <v>230.44226944357413</v>
      </c>
      <c r="I20" s="195"/>
      <c r="J20" s="195">
        <v>124.07412092220382</v>
      </c>
      <c r="K20" s="195"/>
      <c r="L20" s="195">
        <v>71.604198364533943</v>
      </c>
      <c r="M20" s="50"/>
    </row>
    <row r="21" spans="1:13">
      <c r="A21" s="80">
        <v>94</v>
      </c>
      <c r="B21" s="195">
        <v>91.746477978194619</v>
      </c>
      <c r="C21" s="195"/>
      <c r="D21" s="195">
        <v>72.140195826286842</v>
      </c>
      <c r="E21" s="195"/>
      <c r="F21" s="195">
        <v>3.5239617554670186</v>
      </c>
      <c r="G21" s="195"/>
      <c r="H21" s="195">
        <v>243.37359516166143</v>
      </c>
      <c r="I21" s="195"/>
      <c r="J21" s="195">
        <v>126.67078042087913</v>
      </c>
      <c r="K21" s="195"/>
      <c r="L21" s="195">
        <v>76.707428176476867</v>
      </c>
      <c r="M21" s="50"/>
    </row>
    <row r="22" spans="1:13">
      <c r="A22" s="80">
        <v>95</v>
      </c>
      <c r="B22" s="195">
        <v>81.290885240895278</v>
      </c>
      <c r="C22" s="195"/>
      <c r="D22" s="195">
        <v>72.095148083601828</v>
      </c>
      <c r="E22" s="195"/>
      <c r="F22" s="195">
        <v>3.7221878703878089</v>
      </c>
      <c r="G22" s="195"/>
      <c r="H22" s="195">
        <v>255.28616426068191</v>
      </c>
      <c r="I22" s="195"/>
      <c r="J22" s="195">
        <v>137.66085264293741</v>
      </c>
      <c r="K22" s="195"/>
      <c r="L22" s="195">
        <v>84.084417542461495</v>
      </c>
      <c r="M22" s="50"/>
    </row>
    <row r="23" spans="1:13">
      <c r="A23" s="80">
        <v>96</v>
      </c>
      <c r="B23" s="195">
        <v>75.921019115572435</v>
      </c>
      <c r="C23" s="195"/>
      <c r="D23" s="195">
        <v>71.10064459862096</v>
      </c>
      <c r="E23" s="195"/>
      <c r="F23" s="195">
        <v>4.034230070822808</v>
      </c>
      <c r="G23" s="195"/>
      <c r="H23" s="195">
        <v>263.17906991605093</v>
      </c>
      <c r="I23" s="195"/>
      <c r="J23" s="195">
        <v>144.31539121793577</v>
      </c>
      <c r="K23" s="195"/>
      <c r="L23" s="195">
        <v>85.258385979104219</v>
      </c>
      <c r="M23" s="50"/>
    </row>
    <row r="24" spans="1:13">
      <c r="A24" s="80">
        <v>97</v>
      </c>
      <c r="B24" s="195">
        <v>77.832813327321745</v>
      </c>
      <c r="C24" s="195"/>
      <c r="D24" s="195">
        <v>71.290985002861234</v>
      </c>
      <c r="E24" s="195"/>
      <c r="F24" s="195">
        <v>4.0566001706177088</v>
      </c>
      <c r="G24" s="195"/>
      <c r="H24" s="195">
        <v>286.15813679453794</v>
      </c>
      <c r="I24" s="195"/>
      <c r="J24" s="195">
        <v>164.94855847243451</v>
      </c>
      <c r="K24" s="195"/>
      <c r="L24" s="195">
        <v>83.044826790217854</v>
      </c>
      <c r="M24" s="50"/>
    </row>
    <row r="25" spans="1:13">
      <c r="A25" s="80">
        <v>98</v>
      </c>
      <c r="B25" s="195">
        <v>77.450198730537963</v>
      </c>
      <c r="C25" s="195"/>
      <c r="D25" s="195">
        <v>73.29407021935161</v>
      </c>
      <c r="E25" s="195"/>
      <c r="F25" s="195">
        <v>4.7517918703142428</v>
      </c>
      <c r="G25" s="195"/>
      <c r="H25" s="195">
        <v>298.79095809651238</v>
      </c>
      <c r="I25" s="195"/>
      <c r="J25" s="195">
        <v>180.50619484614913</v>
      </c>
      <c r="K25" s="195"/>
      <c r="L25" s="195">
        <v>85.652106412156286</v>
      </c>
      <c r="M25" s="50"/>
    </row>
    <row r="26" spans="1:13">
      <c r="A26" s="80">
        <v>99</v>
      </c>
      <c r="B26" s="195">
        <v>81.467896103922271</v>
      </c>
      <c r="C26" s="195"/>
      <c r="D26" s="195">
        <v>78.805199984281472</v>
      </c>
      <c r="E26" s="195"/>
      <c r="F26" s="195">
        <v>5.0309874694274184</v>
      </c>
      <c r="G26" s="195"/>
      <c r="H26" s="195">
        <v>318.80329390911936</v>
      </c>
      <c r="I26" s="195"/>
      <c r="J26" s="195">
        <v>187.11532220511788</v>
      </c>
      <c r="K26" s="195"/>
      <c r="L26" s="195">
        <v>112.28726802073076</v>
      </c>
      <c r="M26" s="50"/>
    </row>
    <row r="27" spans="1:13">
      <c r="A27" s="80" t="s">
        <v>45</v>
      </c>
      <c r="B27" s="195">
        <v>86.827163065302244</v>
      </c>
      <c r="C27" s="195"/>
      <c r="D27" s="195">
        <v>86.35585390419736</v>
      </c>
      <c r="E27" s="195"/>
      <c r="F27" s="195">
        <v>5.7132304169876971</v>
      </c>
      <c r="G27" s="195"/>
      <c r="H27" s="195">
        <v>337.14970789726578</v>
      </c>
      <c r="I27" s="195"/>
      <c r="J27" s="195">
        <v>209.4987246980688</v>
      </c>
      <c r="K27" s="195"/>
      <c r="L27" s="195">
        <v>118.88541080938623</v>
      </c>
      <c r="M27" s="50"/>
    </row>
    <row r="28" spans="1:13">
      <c r="A28" s="80" t="s">
        <v>46</v>
      </c>
      <c r="B28" s="195">
        <v>94.310914279788875</v>
      </c>
      <c r="C28" s="195"/>
      <c r="D28" s="195">
        <v>87.679638864944636</v>
      </c>
      <c r="E28" s="195"/>
      <c r="F28" s="195">
        <v>4.7861531702896176</v>
      </c>
      <c r="G28" s="195"/>
      <c r="H28" s="195">
        <v>365.07359194174853</v>
      </c>
      <c r="I28" s="195"/>
      <c r="J28" s="195">
        <v>228.95603475759245</v>
      </c>
      <c r="K28" s="195"/>
      <c r="L28" s="195">
        <v>143.72852885720985</v>
      </c>
      <c r="M28" s="50"/>
    </row>
    <row r="29" spans="1:13">
      <c r="A29" s="80" t="s">
        <v>47</v>
      </c>
      <c r="B29" s="195">
        <v>104.52956954855109</v>
      </c>
      <c r="C29" s="195"/>
      <c r="D29" s="195">
        <v>93.815143415236022</v>
      </c>
      <c r="E29" s="195"/>
      <c r="F29" s="195">
        <v>8.280095777182801</v>
      </c>
      <c r="G29" s="195"/>
      <c r="H29" s="195">
        <v>379.17872343667614</v>
      </c>
      <c r="I29" s="195"/>
      <c r="J29" s="195">
        <v>253.21056185588125</v>
      </c>
      <c r="K29" s="195"/>
      <c r="L29" s="195">
        <v>163.85468062985444</v>
      </c>
      <c r="M29" s="50"/>
    </row>
    <row r="30" spans="1:13">
      <c r="A30" s="80" t="s">
        <v>48</v>
      </c>
      <c r="B30" s="195">
        <v>105.04702156959841</v>
      </c>
      <c r="C30" s="195"/>
      <c r="D30" s="195">
        <v>97.487282680795047</v>
      </c>
      <c r="E30" s="195"/>
      <c r="F30" s="195">
        <v>6.209239957650059</v>
      </c>
      <c r="G30" s="195"/>
      <c r="H30" s="195">
        <v>380.3278141302664</v>
      </c>
      <c r="I30" s="195"/>
      <c r="J30" s="195">
        <v>279.34402390801108</v>
      </c>
      <c r="K30" s="195"/>
      <c r="L30" s="195">
        <v>181.68591617115999</v>
      </c>
      <c r="M30" s="50"/>
    </row>
    <row r="31" spans="1:13">
      <c r="A31" s="80" t="s">
        <v>49</v>
      </c>
      <c r="B31" s="195">
        <v>113.42249006809314</v>
      </c>
      <c r="C31" s="195"/>
      <c r="D31" s="195">
        <v>111.76625015387523</v>
      </c>
      <c r="E31" s="195"/>
      <c r="F31" s="195">
        <v>7.2640606282836364</v>
      </c>
      <c r="G31" s="195"/>
      <c r="H31" s="195">
        <v>406.34523299918169</v>
      </c>
      <c r="I31" s="195"/>
      <c r="J31" s="195">
        <v>299.85745820053683</v>
      </c>
      <c r="K31" s="195"/>
      <c r="L31" s="195">
        <v>173.55741845142387</v>
      </c>
      <c r="M31" s="50"/>
    </row>
    <row r="32" spans="1:13">
      <c r="A32" s="80" t="s">
        <v>50</v>
      </c>
      <c r="B32" s="195">
        <v>118.63445443916402</v>
      </c>
      <c r="C32" s="195"/>
      <c r="D32" s="195">
        <v>111.01253935765607</v>
      </c>
      <c r="E32" s="195"/>
      <c r="F32" s="195">
        <v>7.8579688173558129</v>
      </c>
      <c r="G32" s="195"/>
      <c r="H32" s="195">
        <v>435.0171599631073</v>
      </c>
      <c r="I32" s="195"/>
      <c r="J32" s="195">
        <v>315.6228902546469</v>
      </c>
      <c r="K32" s="195"/>
      <c r="L32" s="195">
        <v>183.14139379892384</v>
      </c>
      <c r="M32" s="50"/>
    </row>
    <row r="33" spans="1:13">
      <c r="A33" s="80" t="s">
        <v>51</v>
      </c>
      <c r="B33" s="195">
        <v>122.03820612942539</v>
      </c>
      <c r="C33" s="195"/>
      <c r="D33" s="195">
        <v>126.78422741138642</v>
      </c>
      <c r="E33" s="195"/>
      <c r="F33" s="195">
        <v>9.3335513063736624</v>
      </c>
      <c r="G33" s="195"/>
      <c r="H33" s="195">
        <v>464.22444193519772</v>
      </c>
      <c r="I33" s="195"/>
      <c r="J33" s="195">
        <v>344.32534013537702</v>
      </c>
      <c r="K33" s="195"/>
      <c r="L33" s="195">
        <v>204.38332825104897</v>
      </c>
      <c r="M33" s="50"/>
    </row>
    <row r="34" spans="1:13">
      <c r="A34" s="80" t="s">
        <v>52</v>
      </c>
      <c r="B34" s="195">
        <v>126.44345614938941</v>
      </c>
      <c r="C34" s="195"/>
      <c r="D34" s="195">
        <v>136.64326944491273</v>
      </c>
      <c r="E34" s="195"/>
      <c r="F34" s="195">
        <v>7.4264050787875737</v>
      </c>
      <c r="G34" s="195"/>
      <c r="H34" s="195">
        <v>489.52209661170048</v>
      </c>
      <c r="I34" s="195"/>
      <c r="J34" s="195">
        <v>359.75915091907899</v>
      </c>
      <c r="K34" s="195"/>
      <c r="L34" s="195">
        <v>197.7908831194205</v>
      </c>
      <c r="M34" s="50"/>
    </row>
    <row r="35" spans="1:13">
      <c r="A35" s="80" t="s">
        <v>53</v>
      </c>
      <c r="B35" s="195">
        <v>133.75151607834482</v>
      </c>
      <c r="C35" s="195"/>
      <c r="D35" s="195">
        <v>143.3541358498365</v>
      </c>
      <c r="E35" s="195"/>
      <c r="F35" s="195">
        <v>11.74131857965823</v>
      </c>
      <c r="G35" s="195"/>
      <c r="H35" s="195">
        <v>516.35791247289592</v>
      </c>
      <c r="I35" s="195"/>
      <c r="J35" s="195">
        <v>380.04816124051115</v>
      </c>
      <c r="K35" s="195"/>
      <c r="L35" s="195">
        <v>201.85430821861857</v>
      </c>
      <c r="M35" s="50"/>
    </row>
    <row r="36" spans="1:13">
      <c r="A36" s="80" t="s">
        <v>54</v>
      </c>
      <c r="B36" s="195">
        <v>144.03781287827857</v>
      </c>
      <c r="C36" s="195"/>
      <c r="D36" s="195">
        <v>154.88593298371862</v>
      </c>
      <c r="E36" s="195"/>
      <c r="F36" s="195">
        <v>11.828460826063647</v>
      </c>
      <c r="G36" s="195"/>
      <c r="H36" s="195">
        <v>523.83314997375862</v>
      </c>
      <c r="I36" s="195"/>
      <c r="J36" s="195">
        <v>394.86536640971161</v>
      </c>
      <c r="K36" s="195"/>
      <c r="L36" s="195">
        <v>203.26851035668048</v>
      </c>
      <c r="M36" s="50"/>
    </row>
    <row r="37" spans="1:13">
      <c r="A37" s="80">
        <v>10</v>
      </c>
      <c r="B37" s="195">
        <v>151.33705201069151</v>
      </c>
      <c r="C37" s="195"/>
      <c r="D37" s="195">
        <v>164.19010576898475</v>
      </c>
      <c r="E37" s="195"/>
      <c r="F37" s="195">
        <v>8.5796461451832453</v>
      </c>
      <c r="G37" s="195"/>
      <c r="H37" s="195">
        <v>504.36019202513648</v>
      </c>
      <c r="I37" s="195"/>
      <c r="J37" s="195">
        <v>465.46879444287521</v>
      </c>
      <c r="K37" s="195"/>
      <c r="L37" s="195">
        <v>242.83470125146445</v>
      </c>
      <c r="M37" s="50"/>
    </row>
    <row r="38" spans="1:13">
      <c r="A38" s="80">
        <v>11</v>
      </c>
      <c r="B38" s="195">
        <v>151.90675653096241</v>
      </c>
      <c r="C38" s="195"/>
      <c r="D38" s="195">
        <v>166.38197734436926</v>
      </c>
      <c r="E38" s="195"/>
      <c r="F38" s="195">
        <v>11.371431204753955</v>
      </c>
      <c r="G38" s="195"/>
      <c r="H38" s="195">
        <v>507.67545146237603</v>
      </c>
      <c r="I38" s="195"/>
      <c r="J38" s="195">
        <v>464.26595422284419</v>
      </c>
      <c r="K38" s="195"/>
      <c r="L38" s="195">
        <v>250.73081932906405</v>
      </c>
      <c r="M38" s="50"/>
    </row>
    <row r="39" spans="1:13">
      <c r="A39" s="80">
        <v>12</v>
      </c>
      <c r="B39" s="195">
        <v>159.98981827354891</v>
      </c>
      <c r="C39" s="195"/>
      <c r="D39" s="195">
        <v>172.03870464046182</v>
      </c>
      <c r="E39" s="195"/>
      <c r="F39" s="195">
        <v>12.990049634658345</v>
      </c>
      <c r="G39" s="195"/>
      <c r="H39" s="195">
        <v>532.11339468198776</v>
      </c>
      <c r="I39" s="195"/>
      <c r="J39" s="195">
        <v>467.58524563272795</v>
      </c>
      <c r="K39" s="195"/>
      <c r="L39" s="195">
        <v>246.88128114335865</v>
      </c>
      <c r="M39" s="50"/>
    </row>
    <row r="40" spans="1:13">
      <c r="A40" s="80">
        <v>13</v>
      </c>
      <c r="B40" s="195">
        <v>167.66145490439371</v>
      </c>
      <c r="C40" s="195"/>
      <c r="D40" s="195">
        <v>182.11754805068995</v>
      </c>
      <c r="E40" s="195"/>
      <c r="F40" s="195">
        <v>11.240957356002097</v>
      </c>
      <c r="G40" s="195"/>
      <c r="H40" s="195">
        <v>538.06511765827327</v>
      </c>
      <c r="I40" s="195"/>
      <c r="J40" s="195">
        <v>462.54582154725648</v>
      </c>
      <c r="K40" s="195"/>
      <c r="L40" s="195">
        <v>237.66463450080767</v>
      </c>
      <c r="M40" s="50"/>
    </row>
    <row r="41" spans="1:13">
      <c r="A41" s="80">
        <v>14</v>
      </c>
      <c r="B41" s="195">
        <v>170.14411058948033</v>
      </c>
      <c r="C41" s="195"/>
      <c r="D41" s="195">
        <v>189.13259184490647</v>
      </c>
      <c r="E41" s="195"/>
      <c r="F41" s="195">
        <v>11.56540830287717</v>
      </c>
      <c r="G41" s="195"/>
      <c r="H41" s="195">
        <v>547.6696595377831</v>
      </c>
      <c r="I41" s="195"/>
      <c r="J41" s="195">
        <v>462.02584470076988</v>
      </c>
      <c r="K41" s="195"/>
      <c r="L41" s="195">
        <v>246.3052016394806</v>
      </c>
      <c r="M41" s="50"/>
    </row>
    <row r="42" spans="1:13">
      <c r="A42" s="80">
        <v>15</v>
      </c>
      <c r="B42" s="195">
        <v>173.2803036724153</v>
      </c>
      <c r="C42" s="195">
        <v>173.2803036724153</v>
      </c>
      <c r="D42" s="195">
        <v>193.43302899486534</v>
      </c>
      <c r="E42" s="195">
        <v>193.43302899486534</v>
      </c>
      <c r="F42" s="195">
        <v>12.506265253595767</v>
      </c>
      <c r="G42" s="195">
        <v>12.506265253595767</v>
      </c>
      <c r="H42" s="195">
        <v>556.32060650645167</v>
      </c>
      <c r="I42" s="195">
        <v>556.32060650645167</v>
      </c>
      <c r="J42" s="195">
        <v>462.79173609965898</v>
      </c>
      <c r="K42" s="195">
        <v>462.79173609965898</v>
      </c>
      <c r="L42" s="195">
        <v>243.29199775835195</v>
      </c>
      <c r="M42" s="195">
        <v>243.29199775835195</v>
      </c>
    </row>
    <row r="43" spans="1:13">
      <c r="A43" s="80">
        <v>16</v>
      </c>
      <c r="B43" s="80"/>
      <c r="C43" s="49">
        <f>'Private spending by service'!J24</f>
        <v>177.94643523534739</v>
      </c>
      <c r="D43" s="49"/>
      <c r="E43" s="49">
        <f>'Private spending by service'!O24</f>
        <v>185.99349898963482</v>
      </c>
      <c r="F43" s="49"/>
      <c r="G43" s="49">
        <f>'Private spending by service'!AD24</f>
        <v>13.245110726365796</v>
      </c>
      <c r="H43" s="49"/>
      <c r="I43" s="49">
        <f>'Private spending by service'!T24</f>
        <v>600.21097619317845</v>
      </c>
      <c r="J43" s="49"/>
      <c r="K43" s="49">
        <f>'Private spending by service'!Y24</f>
        <v>480.54353497183263</v>
      </c>
      <c r="L43" s="49"/>
      <c r="M43" s="49">
        <f>'Private spending by service'!AI24</f>
        <v>260.57503231992155</v>
      </c>
    </row>
    <row r="44" spans="1:13">
      <c r="A44" s="80">
        <v>17</v>
      </c>
      <c r="B44" s="80"/>
      <c r="C44" s="49">
        <f>'Private spending by service'!J25</f>
        <v>185.11864332930182</v>
      </c>
      <c r="D44" s="49"/>
      <c r="E44" s="49">
        <f>'Private spending by service'!O25</f>
        <v>193.0883565099758</v>
      </c>
      <c r="F44" s="49"/>
      <c r="G44" s="49">
        <f>'Private spending by service'!AD25</f>
        <v>13.845633386652114</v>
      </c>
      <c r="H44" s="49"/>
      <c r="I44" s="49">
        <f>'Private spending by service'!T25</f>
        <v>627.11212125218356</v>
      </c>
      <c r="J44" s="49"/>
      <c r="K44" s="49">
        <f>'Private spending by service'!Y25</f>
        <v>499.90199258869114</v>
      </c>
      <c r="L44" s="49"/>
      <c r="M44" s="49">
        <f>'Private spending by service'!AI25</f>
        <v>271.25714231679035</v>
      </c>
    </row>
    <row r="45" spans="1:13">
      <c r="A45" s="80">
        <v>18</v>
      </c>
      <c r="B45" s="80"/>
      <c r="C45" s="49">
        <f>'Private spending by service'!J26</f>
        <v>192.20978518910647</v>
      </c>
      <c r="D45" s="49"/>
      <c r="E45" s="49">
        <f>'Private spending by service'!O26</f>
        <v>200.06634655566216</v>
      </c>
      <c r="F45" s="49"/>
      <c r="G45" s="49">
        <f>'Private spending by service'!AD26</f>
        <v>14.44545585228831</v>
      </c>
      <c r="H45" s="49"/>
      <c r="I45" s="49">
        <f>'Private spending by service'!T26</f>
        <v>653.95658152351837</v>
      </c>
      <c r="J45" s="49"/>
      <c r="K45" s="49">
        <f>'Private spending by service'!Y26</f>
        <v>519.04072660620204</v>
      </c>
      <c r="L45" s="49"/>
      <c r="M45" s="49">
        <f>'Private spending by service'!AI26</f>
        <v>281.83490499447157</v>
      </c>
    </row>
    <row r="46" spans="1:13">
      <c r="A46" s="80">
        <v>19</v>
      </c>
      <c r="B46" s="80"/>
      <c r="C46" s="49">
        <f>'Private spending by service'!J27</f>
        <v>199.57202856836867</v>
      </c>
      <c r="D46" s="49"/>
      <c r="E46" s="49">
        <f>'Private spending by service'!O27</f>
        <v>207.29363443458749</v>
      </c>
      <c r="F46" s="49"/>
      <c r="G46" s="49">
        <f>'Private spending by service'!AD27</f>
        <v>15.071111101756756</v>
      </c>
      <c r="H46" s="49"/>
      <c r="I46" s="49">
        <f>'Private spending by service'!T27</f>
        <v>681.9452192225566</v>
      </c>
      <c r="J46" s="49"/>
      <c r="K46" s="49">
        <f>'Private spending by service'!Y27</f>
        <v>538.91071615697172</v>
      </c>
      <c r="L46" s="49"/>
      <c r="M46" s="49">
        <f>'Private spending by service'!AI27</f>
        <v>292.82487725866025</v>
      </c>
    </row>
    <row r="47" spans="1:13">
      <c r="A47" s="80">
        <v>20</v>
      </c>
      <c r="B47" s="80"/>
      <c r="C47" s="49">
        <f>'Private spending by service'!J28</f>
        <v>207.64629091001379</v>
      </c>
      <c r="D47" s="49"/>
      <c r="E47" s="49">
        <f>'Private spending by service'!O28</f>
        <v>215.2252901431745</v>
      </c>
      <c r="F47" s="49"/>
      <c r="G47" s="49">
        <f>'Private spending by service'!AD28</f>
        <v>15.756378452965999</v>
      </c>
      <c r="H47" s="49"/>
      <c r="I47" s="49">
        <f>'Private spending by service'!T28</f>
        <v>712.60427293941405</v>
      </c>
      <c r="J47" s="49"/>
      <c r="K47" s="49">
        <f>'Private spending by service'!Y28</f>
        <v>560.70251189653277</v>
      </c>
      <c r="L47" s="49"/>
      <c r="M47" s="49">
        <f>'Private spending by service'!AI28</f>
        <v>304.87530058492285</v>
      </c>
    </row>
    <row r="48" spans="1:13">
      <c r="A48" s="80">
        <v>21</v>
      </c>
      <c r="B48" s="80"/>
      <c r="C48" s="49">
        <f>'Private spending by service'!J29</f>
        <v>216.49463604896843</v>
      </c>
      <c r="D48" s="49"/>
      <c r="E48" s="49">
        <f>'Private spending by service'!O29</f>
        <v>223.92064491053202</v>
      </c>
      <c r="F48" s="49"/>
      <c r="G48" s="49">
        <f>'Private spending by service'!AD29</f>
        <v>16.506796916698992</v>
      </c>
      <c r="H48" s="49"/>
      <c r="I48" s="49">
        <f>'Private spending by service'!T29</f>
        <v>746.18044505846763</v>
      </c>
      <c r="J48" s="49"/>
      <c r="K48" s="49">
        <f>'Private spending by service'!Y29</f>
        <v>584.58357823550989</v>
      </c>
      <c r="L48" s="49"/>
      <c r="M48" s="49">
        <f>'Private spending by service'!AI29</f>
        <v>318.0795334162695</v>
      </c>
    </row>
    <row r="49" spans="1:13">
      <c r="A49" s="80">
        <v>22</v>
      </c>
      <c r="B49" s="80"/>
      <c r="C49" s="49">
        <f>'Private spending by service'!J30</f>
        <v>226.18650828542749</v>
      </c>
      <c r="D49" s="49"/>
      <c r="E49" s="49">
        <f>'Private spending by service'!O30</f>
        <v>233.44606780687442</v>
      </c>
      <c r="F49" s="49"/>
      <c r="G49" s="49">
        <f>'Private spending by service'!AD30</f>
        <v>17.32856712095538</v>
      </c>
      <c r="H49" s="49"/>
      <c r="I49" s="49">
        <f>'Private spending by service'!T30</f>
        <v>782.94989433489434</v>
      </c>
      <c r="J49" s="49"/>
      <c r="K49" s="49">
        <f>'Private spending by service'!Y30</f>
        <v>610.74129356195681</v>
      </c>
      <c r="L49" s="49"/>
      <c r="M49" s="49">
        <f>'Private spending by service'!AI30</f>
        <v>332.54204402900905</v>
      </c>
    </row>
    <row r="50" spans="1:13">
      <c r="A50" s="80">
        <v>23</v>
      </c>
      <c r="B50" s="80"/>
      <c r="C50" s="49">
        <f>'Private spending by service'!J31</f>
        <v>236.79961350342654</v>
      </c>
      <c r="D50" s="49"/>
      <c r="E50" s="49">
        <f>'Private spending by service'!O31</f>
        <v>243.87578676384669</v>
      </c>
      <c r="F50" s="49"/>
      <c r="G50" s="49">
        <f>'Private spending by service'!AD31</f>
        <v>18.228633484098165</v>
      </c>
      <c r="H50" s="49"/>
      <c r="I50" s="49">
        <f>'Private spending by service'!T31</f>
        <v>823.22188201266135</v>
      </c>
      <c r="J50" s="49"/>
      <c r="K50" s="49">
        <f>'Private spending by service'!Y31</f>
        <v>639.38532719563011</v>
      </c>
      <c r="L50" s="49"/>
      <c r="M50" s="49">
        <f>'Private spending by service'!AI31</f>
        <v>348.37974546081767</v>
      </c>
    </row>
    <row r="51" spans="1:13">
      <c r="A51" s="80">
        <v>24</v>
      </c>
      <c r="B51" s="80"/>
      <c r="C51" s="49">
        <f>'Private spending by service'!J32</f>
        <v>248.42092302901125</v>
      </c>
      <c r="D51" s="49"/>
      <c r="E51" s="49">
        <f>'Private spending by service'!O32</f>
        <v>255.29282313763616</v>
      </c>
      <c r="F51" s="49"/>
      <c r="G51" s="49">
        <f>'Private spending by service'!AD32</f>
        <v>19.214777971656083</v>
      </c>
      <c r="H51" s="49"/>
      <c r="I51" s="49">
        <f>'Private spending by service'!T32</f>
        <v>867.34293141136163</v>
      </c>
      <c r="J51" s="49"/>
      <c r="K51" s="49">
        <f>'Private spending by service'!Y32</f>
        <v>670.75034743073877</v>
      </c>
      <c r="L51" s="49"/>
      <c r="M51" s="49">
        <f>'Private spending by service'!AI32</f>
        <v>365.72351676271859</v>
      </c>
    </row>
    <row r="52" spans="1:13">
      <c r="A52" s="80">
        <v>25</v>
      </c>
      <c r="B52" s="80"/>
      <c r="C52" s="49">
        <f>'Private spending by service'!J33</f>
        <v>261.14781790445954</v>
      </c>
      <c r="D52" s="49"/>
      <c r="E52" s="49">
        <f>'Private spending by service'!O33</f>
        <v>267.7900558815947</v>
      </c>
      <c r="F52" s="49"/>
      <c r="G52" s="49">
        <f>'Private spending by service'!AD33</f>
        <v>20.295727152357451</v>
      </c>
      <c r="H52" s="49"/>
      <c r="I52" s="49">
        <f>'Private spending by service'!T33</f>
        <v>915.70157685354275</v>
      </c>
      <c r="J52" s="49"/>
      <c r="K52" s="49">
        <f>'Private spending by service'!Y33</f>
        <v>705.09910834204072</v>
      </c>
      <c r="L52" s="49"/>
      <c r="M52" s="49">
        <f>'Private spending by service'!AI33</f>
        <v>384.71993753606245</v>
      </c>
    </row>
    <row r="53" spans="1:13">
      <c r="A53" s="80">
        <v>26</v>
      </c>
      <c r="B53" s="80"/>
      <c r="C53" s="49">
        <f>'Private spending by service'!J34</f>
        <v>274.97981097911565</v>
      </c>
      <c r="D53" s="49"/>
      <c r="E53" s="49">
        <f>'Private spending by service'!O34</f>
        <v>281.97386269314973</v>
      </c>
      <c r="F53" s="49"/>
      <c r="G53" s="49">
        <f>'Private spending by service'!AD34</f>
        <v>21.370713570659532</v>
      </c>
      <c r="H53" s="49"/>
      <c r="I53" s="49">
        <f>'Private spending by service'!T34</f>
        <v>964.20275894698761</v>
      </c>
      <c r="J53" s="49"/>
      <c r="K53" s="49">
        <f>'Private spending by service'!Y34</f>
        <v>742.4454896436124</v>
      </c>
      <c r="L53" s="49"/>
      <c r="M53" s="49">
        <f>'Private spending by service'!AI34</f>
        <v>405.09706936271169</v>
      </c>
    </row>
    <row r="54" spans="1:13">
      <c r="A54" s="80">
        <v>27</v>
      </c>
      <c r="B54" s="80"/>
      <c r="C54" s="49">
        <f>'Private spending by service'!J35</f>
        <v>289.54443139851696</v>
      </c>
      <c r="D54" s="49"/>
      <c r="E54" s="49">
        <f>'Private spending by service'!O35</f>
        <v>296.90893106669665</v>
      </c>
      <c r="F54" s="49"/>
      <c r="G54" s="49">
        <f>'Private spending by service'!AD35</f>
        <v>22.502637874993439</v>
      </c>
      <c r="H54" s="49"/>
      <c r="I54" s="49">
        <f>'Private spending by service'!T35</f>
        <v>1015.2728616625245</v>
      </c>
      <c r="J54" s="49"/>
      <c r="K54" s="49">
        <f>'Private spending by service'!Y35</f>
        <v>781.76996477599596</v>
      </c>
      <c r="L54" s="49"/>
      <c r="M54" s="49">
        <f>'Private spending by service'!AI35</f>
        <v>426.5534992994094</v>
      </c>
    </row>
    <row r="55" spans="1:13">
      <c r="A55" s="80">
        <v>28</v>
      </c>
      <c r="B55" s="80"/>
      <c r="C55" s="49">
        <f>'Private spending by service'!J36</f>
        <v>304.88048360851383</v>
      </c>
      <c r="D55" s="49"/>
      <c r="E55" s="49">
        <f>'Private spending by service'!O36</f>
        <v>312.63505243073041</v>
      </c>
      <c r="F55" s="49"/>
      <c r="G55" s="49">
        <f>'Private spending by service'!AD36</f>
        <v>23.694515845661673</v>
      </c>
      <c r="H55" s="49"/>
      <c r="I55" s="49">
        <f>'Private spending by service'!T36</f>
        <v>1069.0479508211868</v>
      </c>
      <c r="J55" s="49"/>
      <c r="K55" s="49">
        <f>'Private spending by service'!Y36</f>
        <v>823.17730574298741</v>
      </c>
      <c r="L55" s="49"/>
      <c r="M55" s="49">
        <f>'Private spending by service'!AI36</f>
        <v>449.1463936058758</v>
      </c>
    </row>
    <row r="56" spans="1:13">
      <c r="A56" s="80">
        <v>29</v>
      </c>
      <c r="B56" s="80"/>
      <c r="C56" s="49">
        <f>'Private spending by service'!J37</f>
        <v>321.02882737684507</v>
      </c>
      <c r="D56" s="49"/>
      <c r="E56" s="49">
        <f>'Private spending by service'!O37</f>
        <v>329.1941258122996</v>
      </c>
      <c r="F56" s="49"/>
      <c r="G56" s="49">
        <f>'Private spending by service'!AD37</f>
        <v>24.949522997222203</v>
      </c>
      <c r="H56" s="49"/>
      <c r="I56" s="49">
        <f>'Private spending by service'!T37</f>
        <v>1125.6712991259535</v>
      </c>
      <c r="J56" s="49"/>
      <c r="K56" s="49">
        <f>'Private spending by service'!Y37</f>
        <v>866.77783391748187</v>
      </c>
      <c r="L56" s="49"/>
      <c r="M56" s="49">
        <f>'Private spending by service'!AI37</f>
        <v>472.93594641820732</v>
      </c>
    </row>
    <row r="57" spans="1:13">
      <c r="A57" s="80">
        <v>30</v>
      </c>
      <c r="B57" s="80"/>
      <c r="C57" s="49">
        <f>'Private spending by service'!J38</f>
        <v>338.03248665561432</v>
      </c>
      <c r="D57" s="49"/>
      <c r="E57" s="49">
        <f>'Private spending by service'!O38</f>
        <v>346.6302694683767</v>
      </c>
      <c r="F57" s="49"/>
      <c r="G57" s="49">
        <f>'Private spending by service'!AD38</f>
        <v>26.271003038996117</v>
      </c>
      <c r="H57" s="49"/>
      <c r="I57" s="49">
        <f>'Private spending by service'!T38</f>
        <v>1185.2937678825017</v>
      </c>
      <c r="J57" s="49"/>
      <c r="K57" s="49">
        <f>'Private spending by service'!Y38</f>
        <v>912.68771397015894</v>
      </c>
      <c r="L57" s="49"/>
      <c r="M57" s="49">
        <f>'Private spending by service'!AI38</f>
        <v>497.98554012381447</v>
      </c>
    </row>
    <row r="58" spans="1:13">
      <c r="A58" s="80">
        <v>31</v>
      </c>
      <c r="B58" s="80"/>
      <c r="C58" s="49">
        <f>'Private spending by service'!J39</f>
        <v>355.5099073438933</v>
      </c>
      <c r="D58" s="49"/>
      <c r="E58" s="49">
        <f>'Private spending by service'!O39</f>
        <v>364.55222455242279</v>
      </c>
      <c r="F58" s="49"/>
      <c r="G58" s="49">
        <f>'Private spending by service'!AD39</f>
        <v>27.629302581617793</v>
      </c>
      <c r="H58" s="49"/>
      <c r="I58" s="49">
        <f>'Private spending by service'!T39</f>
        <v>1246.5774569901198</v>
      </c>
      <c r="J58" s="49"/>
      <c r="K58" s="49">
        <f>'Private spending by service'!Y39</f>
        <v>959.87674982851195</v>
      </c>
      <c r="L58" s="49"/>
      <c r="M58" s="49">
        <f>'Private spending by service'!AI39</f>
        <v>523.73307364502546</v>
      </c>
    </row>
    <row r="59" spans="1:13">
      <c r="A59" s="80">
        <v>32</v>
      </c>
      <c r="B59" s="80"/>
      <c r="C59" s="49">
        <f>'Private spending by service'!J40</f>
        <v>373.40929771044125</v>
      </c>
      <c r="D59" s="49"/>
      <c r="E59" s="49">
        <f>'Private spending by service'!O40</f>
        <v>382.90688202177205</v>
      </c>
      <c r="F59" s="49"/>
      <c r="G59" s="49">
        <f>'Private spending by service'!AD40</f>
        <v>29.020396506844076</v>
      </c>
      <c r="H59" s="49"/>
      <c r="I59" s="49">
        <f>'Private spending by service'!T40</f>
        <v>1309.3407613703291</v>
      </c>
      <c r="J59" s="49"/>
      <c r="K59" s="49">
        <f>'Private spending by service'!Y40</f>
        <v>1008.2051038181914</v>
      </c>
      <c r="L59" s="49"/>
      <c r="M59" s="49">
        <f>'Private spending by service'!AI40</f>
        <v>550.10224800386004</v>
      </c>
    </row>
    <row r="60" spans="1:13">
      <c r="A60" s="80">
        <v>33</v>
      </c>
      <c r="B60" s="80"/>
      <c r="C60" s="49">
        <f>'Private spending by service'!J41</f>
        <v>391.71796347866689</v>
      </c>
      <c r="D60" s="49"/>
      <c r="E60" s="49">
        <f>'Private spending by service'!O41</f>
        <v>401.6812247236677</v>
      </c>
      <c r="F60" s="49"/>
      <c r="G60" s="49">
        <f>'Private spending by service'!AD41</f>
        <v>30.443298248613786</v>
      </c>
      <c r="H60" s="49"/>
      <c r="I60" s="49">
        <f>'Private spending by service'!T41</f>
        <v>1373.5391691861746</v>
      </c>
      <c r="J60" s="49"/>
      <c r="K60" s="49">
        <f>'Private spending by service'!Y41</f>
        <v>1057.6385013924005</v>
      </c>
      <c r="L60" s="49"/>
      <c r="M60" s="49">
        <f>'Private spending by service'!AI41</f>
        <v>577.07436213922438</v>
      </c>
    </row>
    <row r="61" spans="1:13">
      <c r="A61" s="80">
        <v>34</v>
      </c>
      <c r="B61" s="80"/>
      <c r="C61" s="49">
        <f>'Private spending by service'!J42</f>
        <v>410.42118919190978</v>
      </c>
      <c r="D61" s="49"/>
      <c r="E61" s="49">
        <f>'Private spending by service'!O42</f>
        <v>420.86016291700832</v>
      </c>
      <c r="F61" s="49"/>
      <c r="G61" s="49">
        <f>'Private spending by service'!AD42</f>
        <v>31.896864160023423</v>
      </c>
      <c r="H61" s="49"/>
      <c r="I61" s="49">
        <f>'Private spending by service'!T42</f>
        <v>1439.1210814353135</v>
      </c>
      <c r="J61" s="49"/>
      <c r="K61" s="49">
        <f>'Private spending by service'!Y42</f>
        <v>1108.1372108181565</v>
      </c>
      <c r="L61" s="49"/>
      <c r="M61" s="49">
        <f>'Private spending by service'!AI42</f>
        <v>604.62773741097999</v>
      </c>
    </row>
    <row r="62" spans="1:13">
      <c r="A62" s="80">
        <v>35</v>
      </c>
      <c r="B62" s="80"/>
      <c r="C62" s="49">
        <f>'Private spending by service'!J43</f>
        <v>429.50196083331218</v>
      </c>
      <c r="D62" s="49"/>
      <c r="E62" s="49">
        <f>'Private spending by service'!O43</f>
        <v>440.42624983711596</v>
      </c>
      <c r="F62" s="49"/>
      <c r="G62" s="49">
        <f>'Private spending by service'!AD43</f>
        <v>33.379771956067202</v>
      </c>
      <c r="H62" s="49"/>
      <c r="I62" s="49">
        <f>'Private spending by service'!T43</f>
        <v>1506.0268393306626</v>
      </c>
      <c r="J62" s="49"/>
      <c r="K62" s="49">
        <f>'Private spending by service'!Y43</f>
        <v>1159.6552942499432</v>
      </c>
      <c r="L62" s="49"/>
      <c r="M62" s="49">
        <f>'Private spending by service'!AI43</f>
        <v>632.73730896675636</v>
      </c>
    </row>
    <row r="63" spans="1:13">
      <c r="A63" s="80">
        <v>36</v>
      </c>
      <c r="B63" s="80"/>
      <c r="C63" s="49">
        <f>'Private spending by service'!J44</f>
        <v>448.94066900356245</v>
      </c>
      <c r="D63" s="49"/>
      <c r="E63" s="49">
        <f>'Private spending by service'!O44</f>
        <v>460.35937732387049</v>
      </c>
      <c r="F63" s="49"/>
      <c r="G63" s="49">
        <f>'Private spending by service'!AD44</f>
        <v>34.890497645385565</v>
      </c>
      <c r="H63" s="49"/>
      <c r="I63" s="49">
        <f>'Private spending by service'!T44</f>
        <v>1574.1876835082167</v>
      </c>
      <c r="J63" s="49"/>
      <c r="K63" s="49">
        <f>'Private spending by service'!Y44</f>
        <v>1212.139806309619</v>
      </c>
      <c r="L63" s="49"/>
      <c r="M63" s="49">
        <f>'Private spending by service'!AI44</f>
        <v>661.37418846684227</v>
      </c>
    </row>
    <row r="64" spans="1:13">
      <c r="A64" s="80">
        <v>37</v>
      </c>
      <c r="B64" s="80"/>
      <c r="C64" s="49">
        <f>'Private spending by service'!J45</f>
        <v>468.71479397540833</v>
      </c>
      <c r="D64" s="49"/>
      <c r="E64" s="49">
        <f>'Private spending by service'!O45</f>
        <v>480.63645286565242</v>
      </c>
      <c r="F64" s="49"/>
      <c r="G64" s="49">
        <f>'Private spending by service'!AD45</f>
        <v>36.427291053523582</v>
      </c>
      <c r="H64" s="49"/>
      <c r="I64" s="49">
        <f>'Private spending by service'!T45</f>
        <v>1643.5246496866689</v>
      </c>
      <c r="J64" s="49"/>
      <c r="K64" s="49">
        <f>'Private spending by service'!Y45</f>
        <v>1265.5299437336025</v>
      </c>
      <c r="L64" s="49"/>
      <c r="M64" s="49">
        <f>'Private spending by service'!AI45</f>
        <v>690.50520011014862</v>
      </c>
    </row>
    <row r="65" spans="1:13">
      <c r="A65" s="80">
        <v>38</v>
      </c>
      <c r="B65" s="80"/>
      <c r="C65" s="49">
        <f>'Private spending by service'!J46</f>
        <v>488.79857425343181</v>
      </c>
      <c r="D65" s="49"/>
      <c r="E65" s="49">
        <f>'Private spending by service'!O46</f>
        <v>501.23105972900834</v>
      </c>
      <c r="F65" s="49"/>
      <c r="G65" s="49">
        <f>'Private spending by service'!AD46</f>
        <v>37.988150064261283</v>
      </c>
      <c r="H65" s="49"/>
      <c r="I65" s="49">
        <f>'Private spending by service'!T46</f>
        <v>1713.947406489081</v>
      </c>
      <c r="J65" s="49"/>
      <c r="K65" s="49">
        <f>'Private spending by service'!Y46</f>
        <v>1319.7561504842661</v>
      </c>
      <c r="L65" s="49"/>
      <c r="M65" s="49">
        <f>'Private spending by service'!AI46</f>
        <v>720.09239236030942</v>
      </c>
    </row>
    <row r="66" spans="1:13">
      <c r="A66" s="80">
        <v>39</v>
      </c>
      <c r="B66" s="80"/>
      <c r="C66" s="49">
        <f>'Private spending by service'!J47</f>
        <v>509.16266068081114</v>
      </c>
      <c r="D66" s="49"/>
      <c r="E66" s="49">
        <f>'Private spending by service'!O47</f>
        <v>522.11310226769262</v>
      </c>
      <c r="F66" s="49"/>
      <c r="G66" s="49">
        <f>'Private spending by service'!AD47</f>
        <v>39.570793737693478</v>
      </c>
      <c r="H66" s="49"/>
      <c r="I66" s="49">
        <f>'Private spending by service'!T47</f>
        <v>1785.3530425857805</v>
      </c>
      <c r="J66" s="49"/>
      <c r="K66" s="49">
        <f>'Private spending by service'!Y47</f>
        <v>1374.7391838381902</v>
      </c>
      <c r="L66" s="49"/>
      <c r="M66" s="49">
        <f>'Private spending by service'!AI47</f>
        <v>750.09252837977476</v>
      </c>
    </row>
    <row r="67" spans="1:13">
      <c r="A67" s="80">
        <v>40</v>
      </c>
      <c r="B67" s="80"/>
      <c r="C67" s="49">
        <f>'Private spending by service'!J48</f>
        <v>529.77375866698128</v>
      </c>
      <c r="D67" s="49"/>
      <c r="E67" s="49">
        <f>'Private spending by service'!O48</f>
        <v>543.24843905046771</v>
      </c>
      <c r="F67" s="49"/>
      <c r="G67" s="49">
        <f>'Private spending by service'!AD48</f>
        <v>41.17263450509693</v>
      </c>
      <c r="H67" s="49"/>
      <c r="I67" s="49">
        <f>'Private spending by service'!T48</f>
        <v>1857.6248121838091</v>
      </c>
      <c r="J67" s="49"/>
      <c r="K67" s="49">
        <f>'Private spending by service'!Y48</f>
        <v>1430.3891484008498</v>
      </c>
      <c r="L67" s="49"/>
      <c r="M67" s="49">
        <f>'Private spending by service'!AI48</f>
        <v>780.45655896374865</v>
      </c>
    </row>
    <row r="68" spans="1:13">
      <c r="A68" s="80">
        <v>41</v>
      </c>
      <c r="B68" s="80"/>
      <c r="C68" s="49">
        <f>'Private spending by service'!J49</f>
        <v>551.21920173184913</v>
      </c>
      <c r="D68" s="49"/>
      <c r="E68" s="49">
        <f>'Private spending by service'!O49</f>
        <v>565.23934229763756</v>
      </c>
      <c r="F68" s="49"/>
      <c r="G68" s="49">
        <f>'Private spending by service'!AD49</f>
        <v>42.839318395464367</v>
      </c>
      <c r="H68" s="49"/>
      <c r="I68" s="49">
        <f>'Private spending by service'!T49</f>
        <v>1932.8221704784385</v>
      </c>
      <c r="J68" s="49"/>
      <c r="K68" s="49">
        <f>'Private spending by service'!Y49</f>
        <v>1488.2918446759929</v>
      </c>
      <c r="L68" s="49"/>
      <c r="M68" s="49">
        <f>'Private spending by service'!AI49</f>
        <v>812.0497370440936</v>
      </c>
    </row>
    <row r="69" spans="1:13">
      <c r="A69" s="80">
        <v>42</v>
      </c>
      <c r="B69" s="80"/>
      <c r="C69" s="49">
        <f>'Private spending by service'!J50</f>
        <v>573.53276448125087</v>
      </c>
      <c r="D69" s="49"/>
      <c r="E69" s="49">
        <f>'Private spending by service'!O50</f>
        <v>588.12044566479597</v>
      </c>
      <c r="F69" s="49"/>
      <c r="G69" s="49">
        <f>'Private spending by service'!AD50</f>
        <v>44.573470283053751</v>
      </c>
      <c r="H69" s="49"/>
      <c r="I69" s="49">
        <f>'Private spending by service'!T50</f>
        <v>2011.0635464118302</v>
      </c>
      <c r="J69" s="49"/>
      <c r="K69" s="49">
        <f>'Private spending by service'!Y50</f>
        <v>1548.538464099378</v>
      </c>
      <c r="L69" s="49"/>
      <c r="M69" s="49">
        <f>'Private spending by service'!AI50</f>
        <v>844.92181897853868</v>
      </c>
    </row>
    <row r="70" spans="1:13">
      <c r="A70" s="80">
        <v>43</v>
      </c>
      <c r="B70" s="80"/>
      <c r="C70" s="49">
        <f>'Private spending by service'!J51</f>
        <v>596.74958872990248</v>
      </c>
      <c r="D70" s="49"/>
      <c r="E70" s="49">
        <f>'Private spending by service'!O51</f>
        <v>611.92778479107608</v>
      </c>
      <c r="F70" s="49"/>
      <c r="G70" s="49">
        <f>'Private spending by service'!AD51</f>
        <v>46.377821298030469</v>
      </c>
      <c r="H70" s="49"/>
      <c r="I70" s="49">
        <f>'Private spending by service'!T51</f>
        <v>2092.4721629747282</v>
      </c>
      <c r="J70" s="49"/>
      <c r="K70" s="49">
        <f>'Private spending by service'!Y51</f>
        <v>1611.2238895707369</v>
      </c>
      <c r="L70" s="49"/>
      <c r="M70" s="49">
        <f>'Private spending by service'!AI51</f>
        <v>879.12457528108087</v>
      </c>
    </row>
    <row r="71" spans="1:13">
      <c r="A71" s="80">
        <v>44</v>
      </c>
      <c r="B71" s="80"/>
      <c r="C71" s="49">
        <f>'Private spending by service'!J52</f>
        <v>620.90623884653269</v>
      </c>
      <c r="D71" s="49"/>
      <c r="E71" s="49">
        <f>'Private spending by service'!O52</f>
        <v>636.69885405197715</v>
      </c>
      <c r="F71" s="49"/>
      <c r="G71" s="49">
        <f>'Private spending by service'!AD52</f>
        <v>48.255213127746835</v>
      </c>
      <c r="H71" s="49"/>
      <c r="I71" s="49">
        <f>'Private spending by service'!T52</f>
        <v>2177.1762312713672</v>
      </c>
      <c r="J71" s="49"/>
      <c r="K71" s="49">
        <f>'Private spending by service'!Y52</f>
        <v>1676.4468448856383</v>
      </c>
      <c r="L71" s="49"/>
      <c r="M71" s="49">
        <f>'Private spending by service'!AI52</f>
        <v>914.71187215579778</v>
      </c>
    </row>
    <row r="72" spans="1:13">
      <c r="A72" s="80">
        <v>45</v>
      </c>
      <c r="B72" s="80"/>
      <c r="C72" s="49">
        <f>'Private spending by service'!J53</f>
        <v>646.0407593394109</v>
      </c>
      <c r="D72" s="49"/>
      <c r="E72" s="49">
        <f>'Private spending by service'!O53</f>
        <v>662.47266560956575</v>
      </c>
      <c r="F72" s="49"/>
      <c r="G72" s="49">
        <f>'Private spending by service'!AD53</f>
        <v>50.208602492139015</v>
      </c>
      <c r="H72" s="49"/>
      <c r="I72" s="49">
        <f>'Private spending by service'!T53</f>
        <v>2265.3091524402007</v>
      </c>
      <c r="J72" s="49"/>
      <c r="K72" s="49">
        <f>'Private spending by service'!Y53</f>
        <v>1744.31005021641</v>
      </c>
      <c r="L72" s="49"/>
      <c r="M72" s="49">
        <f>'Private spending by service'!AI53</f>
        <v>951.73975633117584</v>
      </c>
    </row>
    <row r="73" spans="1:13">
      <c r="A73" s="80">
        <v>46</v>
      </c>
      <c r="B73" s="80"/>
      <c r="C73" s="49">
        <f>'Private spending by service'!J54</f>
        <v>672.19273477295894</v>
      </c>
      <c r="D73" s="49"/>
      <c r="E73" s="49">
        <f>'Private spending by service'!O54</f>
        <v>689.28981085305384</v>
      </c>
      <c r="F73" s="49"/>
      <c r="G73" s="49">
        <f>'Private spending by service'!AD54</f>
        <v>52.241065800289746</v>
      </c>
      <c r="H73" s="49"/>
      <c r="I73" s="49">
        <f>'Private spending by service'!T54</f>
        <v>2357.0097277484574</v>
      </c>
      <c r="J73" s="49"/>
      <c r="K73" s="49">
        <f>'Private spending by service'!Y54</f>
        <v>1814.9203838869892</v>
      </c>
      <c r="L73" s="49"/>
      <c r="M73" s="49">
        <f>'Private spending by service'!AI54</f>
        <v>990.26654332856913</v>
      </c>
    </row>
    <row r="74" spans="1:13">
      <c r="A74" s="80">
        <v>47</v>
      </c>
      <c r="B74" s="80"/>
      <c r="C74" s="49">
        <f>'Private spending by service'!J55</f>
        <v>699.40335210980743</v>
      </c>
      <c r="D74" s="49"/>
      <c r="E74" s="49">
        <f>'Private spending by service'!O55</f>
        <v>717.19252432651354</v>
      </c>
      <c r="F74" s="49"/>
      <c r="G74" s="49">
        <f>'Private spending by service'!AD55</f>
        <v>54.355803995490476</v>
      </c>
      <c r="H74" s="49"/>
      <c r="I74" s="49">
        <f>'Private spending by service'!T55</f>
        <v>2452.4223771914112</v>
      </c>
      <c r="J74" s="49"/>
      <c r="K74" s="49">
        <f>'Private spending by service'!Y55</f>
        <v>1888.3890506964804</v>
      </c>
      <c r="L74" s="49"/>
      <c r="M74" s="49">
        <f>'Private spending by service'!AI55</f>
        <v>1030.352909303796</v>
      </c>
    </row>
    <row r="75" spans="1:13">
      <c r="A75" s="80">
        <v>48</v>
      </c>
      <c r="B75" s="80"/>
      <c r="C75" s="49">
        <f>'Private spending by service'!J56</f>
        <v>727.71546557648617</v>
      </c>
      <c r="D75" s="49"/>
      <c r="E75" s="49">
        <f>'Private spending by service'!O56</f>
        <v>746.22475024440996</v>
      </c>
      <c r="F75" s="49"/>
      <c r="G75" s="49">
        <f>'Private spending by service'!AD56</f>
        <v>56.556147596433448</v>
      </c>
      <c r="H75" s="49"/>
      <c r="I75" s="49">
        <f>'Private spending by service'!T56</f>
        <v>2551.6973669406229</v>
      </c>
      <c r="J75" s="49"/>
      <c r="K75" s="49">
        <f>'Private spending by service'!Y56</f>
        <v>1964.831757056513</v>
      </c>
      <c r="L75" s="49"/>
      <c r="M75" s="49">
        <f>'Private spending by service'!AI56</f>
        <v>1072.0619866065192</v>
      </c>
    </row>
    <row r="76" spans="1:13">
      <c r="A76" s="80">
        <v>49</v>
      </c>
      <c r="B76" s="80"/>
      <c r="C76" s="49">
        <f>'Private spending by service'!J57</f>
        <v>757.17366415489948</v>
      </c>
      <c r="D76" s="49"/>
      <c r="E76" s="49">
        <f>'Private spending by service'!O57</f>
        <v>776.43221169970889</v>
      </c>
      <c r="F76" s="49"/>
      <c r="G76" s="49">
        <f>'Private spending by service'!AD57</f>
        <v>58.845561942473161</v>
      </c>
      <c r="H76" s="49"/>
      <c r="I76" s="49">
        <f>'Private spending by service'!T57</f>
        <v>2654.9910459993789</v>
      </c>
      <c r="J76" s="49"/>
      <c r="K76" s="49">
        <f>'Private spending by service'!Y57</f>
        <v>2044.3688932182285</v>
      </c>
      <c r="L76" s="49"/>
      <c r="M76" s="49">
        <f>'Private spending by service'!AI57</f>
        <v>1115.4594632079063</v>
      </c>
    </row>
    <row r="77" spans="1:13">
      <c r="A77" s="80">
        <v>50</v>
      </c>
      <c r="B77" s="80"/>
      <c r="C77" s="49">
        <f>'Private spending by service'!J58</f>
        <v>787.824341805882</v>
      </c>
      <c r="D77" s="49"/>
      <c r="E77" s="49">
        <f>'Private spending by service'!O58</f>
        <v>807.86248267355347</v>
      </c>
      <c r="F77" s="49"/>
      <c r="G77" s="49">
        <f>'Private spending by service'!AD58</f>
        <v>61.227652651218015</v>
      </c>
      <c r="H77" s="49"/>
      <c r="I77" s="49">
        <f>'Private spending by service'!T58</f>
        <v>2762.4660924380314</v>
      </c>
      <c r="J77" s="49"/>
      <c r="K77" s="49">
        <f>'Private spending by service'!Y58</f>
        <v>2127.1257228758818</v>
      </c>
      <c r="L77" s="49"/>
      <c r="M77" s="49">
        <f>'Private spending by service'!AI58</f>
        <v>1160.6136861531581</v>
      </c>
    </row>
  </sheetData>
  <sheetProtection algorithmName="SHA-512" hashValue="6NzPzKFjl/T2iP30AR2LZq7R/Z4gFz787sECAB1+6oBNUvwABc5iBQ4VsY7/5Zw/e9INl/FXgupppKmB751o6Q==" saltValue="Ljs3Mp8Xx9yWWhDvu200i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heetViews>
  <sheetFormatPr defaultRowHeight="15"/>
  <cols>
    <col min="1" max="1" width="10.42578125" style="57" customWidth="1"/>
    <col min="2" max="3" width="13.140625" style="61" customWidth="1"/>
    <col min="4" max="4" width="12.140625" style="61" customWidth="1"/>
    <col min="5" max="5" width="11.7109375" style="61" customWidth="1"/>
    <col min="6" max="11" width="12.5703125" style="61" customWidth="1"/>
    <col min="12" max="13" width="12.140625" style="61" customWidth="1"/>
    <col min="14" max="21" width="11.140625" style="61" customWidth="1"/>
    <col min="22" max="22" width="13.28515625" style="61" customWidth="1"/>
    <col min="23" max="23" width="9.140625" style="61"/>
    <col min="24" max="16384" width="9.140625" style="2"/>
  </cols>
  <sheetData>
    <row r="1" spans="1:23" ht="18" customHeight="1">
      <c r="A1" s="91" t="s">
        <v>91</v>
      </c>
    </row>
    <row r="2" spans="1:23" s="59" customFormat="1" ht="42" customHeight="1">
      <c r="A2" s="60"/>
      <c r="B2" s="92" t="s">
        <v>79</v>
      </c>
      <c r="C2" s="92" t="s">
        <v>80</v>
      </c>
      <c r="D2" s="92" t="s">
        <v>92</v>
      </c>
      <c r="E2" s="92" t="s">
        <v>81</v>
      </c>
      <c r="F2" s="92" t="s">
        <v>93</v>
      </c>
      <c r="G2" s="92" t="s">
        <v>82</v>
      </c>
      <c r="H2" s="92" t="s">
        <v>94</v>
      </c>
      <c r="I2" s="92" t="s">
        <v>83</v>
      </c>
      <c r="J2" s="92" t="s">
        <v>95</v>
      </c>
      <c r="K2" s="92" t="s">
        <v>84</v>
      </c>
      <c r="L2" s="92" t="s">
        <v>96</v>
      </c>
      <c r="M2" s="92" t="s">
        <v>85</v>
      </c>
      <c r="N2" s="92" t="s">
        <v>97</v>
      </c>
      <c r="O2" s="92" t="s">
        <v>86</v>
      </c>
      <c r="P2" s="92" t="s">
        <v>98</v>
      </c>
      <c r="Q2" s="92" t="s">
        <v>87</v>
      </c>
      <c r="R2" s="92" t="s">
        <v>99</v>
      </c>
      <c r="S2" s="92" t="s">
        <v>88</v>
      </c>
      <c r="T2" s="92" t="s">
        <v>100</v>
      </c>
      <c r="U2" s="92" t="s">
        <v>89</v>
      </c>
      <c r="V2" s="95" t="s">
        <v>101</v>
      </c>
      <c r="W2" s="92" t="s">
        <v>90</v>
      </c>
    </row>
    <row r="3" spans="1:23">
      <c r="A3" s="80">
        <v>75</v>
      </c>
      <c r="B3" s="93">
        <v>2.1680740377406624</v>
      </c>
      <c r="C3" s="93"/>
      <c r="D3" s="93">
        <v>0.48502436106251268</v>
      </c>
      <c r="E3" s="93"/>
      <c r="F3" s="93">
        <v>3.1351668084844886</v>
      </c>
      <c r="G3" s="93"/>
      <c r="H3" s="93">
        <v>2.2745306556449525</v>
      </c>
      <c r="I3" s="93"/>
      <c r="J3" s="93">
        <v>27.696139538376386</v>
      </c>
      <c r="K3" s="93"/>
      <c r="L3" s="93">
        <v>36.254296645418613</v>
      </c>
      <c r="M3" s="93"/>
      <c r="N3" s="93">
        <v>4.4783552335309382</v>
      </c>
      <c r="O3" s="93"/>
      <c r="P3" s="93">
        <v>3.6165354062519821</v>
      </c>
      <c r="Q3" s="93"/>
      <c r="R3" s="93">
        <v>8.1343371504003574</v>
      </c>
      <c r="S3" s="93"/>
      <c r="T3" s="93">
        <v>11.339529884147712</v>
      </c>
      <c r="U3" s="93"/>
      <c r="V3" s="93">
        <v>0.41801027894137865</v>
      </c>
      <c r="W3" s="93"/>
    </row>
    <row r="4" spans="1:23">
      <c r="A4" s="80">
        <v>76</v>
      </c>
      <c r="B4" s="94">
        <v>2.2265334317764509</v>
      </c>
      <c r="C4" s="94"/>
      <c r="D4" s="94">
        <v>0.4474214042130169</v>
      </c>
      <c r="E4" s="94"/>
      <c r="F4" s="94">
        <v>3.1472631978883219</v>
      </c>
      <c r="G4" s="94"/>
      <c r="H4" s="94">
        <v>2.2910332611724629</v>
      </c>
      <c r="I4" s="94"/>
      <c r="J4" s="94">
        <v>27.581665907551773</v>
      </c>
      <c r="K4" s="94"/>
      <c r="L4" s="94">
        <v>35.878136377508284</v>
      </c>
      <c r="M4" s="94"/>
      <c r="N4" s="94">
        <v>4.4796753401907434</v>
      </c>
      <c r="O4" s="94"/>
      <c r="P4" s="94">
        <v>3.7035476655980495</v>
      </c>
      <c r="Q4" s="94"/>
      <c r="R4" s="94">
        <v>8.2485183749569195</v>
      </c>
      <c r="S4" s="94"/>
      <c r="T4" s="94">
        <v>11.589647863484389</v>
      </c>
      <c r="U4" s="94"/>
      <c r="V4" s="94">
        <v>0.40655717565958405</v>
      </c>
      <c r="W4" s="93"/>
    </row>
    <row r="5" spans="1:23">
      <c r="A5" s="80">
        <v>77</v>
      </c>
      <c r="B5" s="94">
        <v>2.3487561624107367</v>
      </c>
      <c r="C5" s="94"/>
      <c r="D5" s="94">
        <v>0.44482149000223853</v>
      </c>
      <c r="E5" s="94"/>
      <c r="F5" s="94">
        <v>3.0363350607805146</v>
      </c>
      <c r="G5" s="94"/>
      <c r="H5" s="94">
        <v>2.3228653685941616</v>
      </c>
      <c r="I5" s="94"/>
      <c r="J5" s="94">
        <v>27.188936041357152</v>
      </c>
      <c r="K5" s="94"/>
      <c r="L5" s="94">
        <v>35.757901253156383</v>
      </c>
      <c r="M5" s="94"/>
      <c r="N5" s="94">
        <v>4.5695078704057588</v>
      </c>
      <c r="O5" s="94"/>
      <c r="P5" s="94">
        <v>3.8017315913026204</v>
      </c>
      <c r="Q5" s="94"/>
      <c r="R5" s="94">
        <v>8.2337805583718051</v>
      </c>
      <c r="S5" s="94"/>
      <c r="T5" s="94">
        <v>11.856456871934192</v>
      </c>
      <c r="U5" s="94"/>
      <c r="V5" s="94">
        <v>0.43890773168445357</v>
      </c>
      <c r="W5" s="93"/>
    </row>
    <row r="6" spans="1:23">
      <c r="A6" s="80">
        <v>78</v>
      </c>
      <c r="B6" s="94">
        <v>2.4124610197715146</v>
      </c>
      <c r="C6" s="94"/>
      <c r="D6" s="94">
        <v>0.46464112866783897</v>
      </c>
      <c r="E6" s="94"/>
      <c r="F6" s="94">
        <v>2.9957824873240795</v>
      </c>
      <c r="G6" s="94"/>
      <c r="H6" s="94">
        <v>2.3654902733038807</v>
      </c>
      <c r="I6" s="94"/>
      <c r="J6" s="94">
        <v>27.279064096415052</v>
      </c>
      <c r="K6" s="94"/>
      <c r="L6" s="94">
        <v>35.493949663812735</v>
      </c>
      <c r="M6" s="94"/>
      <c r="N6" s="94">
        <v>4.3785202661228642</v>
      </c>
      <c r="O6" s="94"/>
      <c r="P6" s="94">
        <v>3.6382217591667834</v>
      </c>
      <c r="Q6" s="94"/>
      <c r="R6" s="94">
        <v>8.5659224704979611</v>
      </c>
      <c r="S6" s="94"/>
      <c r="T6" s="94">
        <v>11.950884515943677</v>
      </c>
      <c r="U6" s="94"/>
      <c r="V6" s="94">
        <v>0.4550623189735874</v>
      </c>
      <c r="W6" s="93"/>
    </row>
    <row r="7" spans="1:23">
      <c r="A7" s="80">
        <v>79</v>
      </c>
      <c r="B7" s="94">
        <v>2.4691945697865441</v>
      </c>
      <c r="C7" s="94"/>
      <c r="D7" s="94">
        <v>0.50383063287329644</v>
      </c>
      <c r="E7" s="94"/>
      <c r="F7" s="94">
        <v>2.9888431942377482</v>
      </c>
      <c r="G7" s="94"/>
      <c r="H7" s="94">
        <v>2.4519145914560507</v>
      </c>
      <c r="I7" s="94"/>
      <c r="J7" s="94">
        <v>26.863308765732967</v>
      </c>
      <c r="K7" s="94"/>
      <c r="L7" s="94">
        <v>35.096873848290066</v>
      </c>
      <c r="M7" s="94"/>
      <c r="N7" s="94">
        <v>4.2949037850058165</v>
      </c>
      <c r="O7" s="94"/>
      <c r="P7" s="94">
        <v>3.6696882478975734</v>
      </c>
      <c r="Q7" s="94"/>
      <c r="R7" s="94">
        <v>9.2905011829524113</v>
      </c>
      <c r="S7" s="94"/>
      <c r="T7" s="94">
        <v>11.938505647857394</v>
      </c>
      <c r="U7" s="94"/>
      <c r="V7" s="94">
        <v>0.43243553391012879</v>
      </c>
      <c r="W7" s="93"/>
    </row>
    <row r="8" spans="1:23">
      <c r="A8" s="80">
        <v>80</v>
      </c>
      <c r="B8" s="94">
        <v>2.369689358890033</v>
      </c>
      <c r="C8" s="94"/>
      <c r="D8" s="94">
        <v>0.54853359646162714</v>
      </c>
      <c r="E8" s="94"/>
      <c r="F8" s="94">
        <v>2.9474073511907806</v>
      </c>
      <c r="G8" s="94"/>
      <c r="H8" s="94">
        <v>2.5224765436565497</v>
      </c>
      <c r="I8" s="94"/>
      <c r="J8" s="94">
        <v>26.398836574588959</v>
      </c>
      <c r="K8" s="94"/>
      <c r="L8" s="94">
        <v>34.235993897715666</v>
      </c>
      <c r="M8" s="94"/>
      <c r="N8" s="94">
        <v>4.3564453625139326</v>
      </c>
      <c r="O8" s="94"/>
      <c r="P8" s="94">
        <v>3.6580372595922257</v>
      </c>
      <c r="Q8" s="94"/>
      <c r="R8" s="94">
        <v>9.6559020392499981</v>
      </c>
      <c r="S8" s="94"/>
      <c r="T8" s="94">
        <v>12.915719199101769</v>
      </c>
      <c r="U8" s="94"/>
      <c r="V8" s="94">
        <v>0.3909588170384769</v>
      </c>
      <c r="W8" s="93"/>
    </row>
    <row r="9" spans="1:23">
      <c r="A9" s="80">
        <v>81</v>
      </c>
      <c r="B9" s="94">
        <v>2.3643078366881727</v>
      </c>
      <c r="C9" s="94"/>
      <c r="D9" s="94">
        <v>0.51902899480275777</v>
      </c>
      <c r="E9" s="94"/>
      <c r="F9" s="94">
        <v>3.0020658232158137</v>
      </c>
      <c r="G9" s="94"/>
      <c r="H9" s="94">
        <v>2.5923554525638539</v>
      </c>
      <c r="I9" s="94"/>
      <c r="J9" s="94">
        <v>26.212428573555879</v>
      </c>
      <c r="K9" s="94"/>
      <c r="L9" s="94">
        <v>33.881574507049706</v>
      </c>
      <c r="M9" s="94"/>
      <c r="N9" s="94">
        <v>4.3888110722216389</v>
      </c>
      <c r="O9" s="94"/>
      <c r="P9" s="94">
        <v>3.6116327150844221</v>
      </c>
      <c r="Q9" s="94"/>
      <c r="R9" s="94">
        <v>9.9849052023010358</v>
      </c>
      <c r="S9" s="94"/>
      <c r="T9" s="94">
        <v>13.054803710862023</v>
      </c>
      <c r="U9" s="94"/>
      <c r="V9" s="94">
        <v>0.38808611165467605</v>
      </c>
      <c r="W9" s="93"/>
    </row>
    <row r="10" spans="1:23">
      <c r="A10" s="80">
        <v>82</v>
      </c>
      <c r="B10" s="94">
        <v>2.2797925927226426</v>
      </c>
      <c r="C10" s="94"/>
      <c r="D10" s="94">
        <v>0.49535762877137135</v>
      </c>
      <c r="E10" s="94"/>
      <c r="F10" s="94">
        <v>2.9879179407326277</v>
      </c>
      <c r="G10" s="94"/>
      <c r="H10" s="94">
        <v>2.6636259957658668</v>
      </c>
      <c r="I10" s="94"/>
      <c r="J10" s="94">
        <v>25.652433027813061</v>
      </c>
      <c r="K10" s="94"/>
      <c r="L10" s="94">
        <v>33.95810916609566</v>
      </c>
      <c r="M10" s="94"/>
      <c r="N10" s="94">
        <v>4.3307265639561905</v>
      </c>
      <c r="O10" s="94"/>
      <c r="P10" s="94">
        <v>3.6735840176324168</v>
      </c>
      <c r="Q10" s="94"/>
      <c r="R10" s="94">
        <v>10.896439804429818</v>
      </c>
      <c r="S10" s="94"/>
      <c r="T10" s="94">
        <v>12.582438292913398</v>
      </c>
      <c r="U10" s="94"/>
      <c r="V10" s="94">
        <v>0.47957496916697295</v>
      </c>
      <c r="W10" s="93"/>
    </row>
    <row r="11" spans="1:23">
      <c r="A11" s="80">
        <v>83</v>
      </c>
      <c r="B11" s="94">
        <v>2.2731043461742257</v>
      </c>
      <c r="C11" s="94"/>
      <c r="D11" s="94">
        <v>0.48326678498522535</v>
      </c>
      <c r="E11" s="94"/>
      <c r="F11" s="94">
        <v>2.9521275810832859</v>
      </c>
      <c r="G11" s="94"/>
      <c r="H11" s="94">
        <v>2.6282257422537207</v>
      </c>
      <c r="I11" s="94"/>
      <c r="J11" s="94">
        <v>25.486708864513545</v>
      </c>
      <c r="K11" s="94"/>
      <c r="L11" s="94">
        <v>34.813552185765644</v>
      </c>
      <c r="M11" s="94"/>
      <c r="N11" s="94">
        <v>4.3438677345792271</v>
      </c>
      <c r="O11" s="94"/>
      <c r="P11" s="94">
        <v>3.6946291528003168</v>
      </c>
      <c r="Q11" s="94"/>
      <c r="R11" s="94">
        <v>10.641122994072907</v>
      </c>
      <c r="S11" s="94"/>
      <c r="T11" s="94">
        <v>12.208846643457433</v>
      </c>
      <c r="U11" s="94"/>
      <c r="V11" s="94">
        <v>0.47454797031449109</v>
      </c>
      <c r="W11" s="93"/>
    </row>
    <row r="12" spans="1:23">
      <c r="A12" s="80">
        <v>84</v>
      </c>
      <c r="B12" s="94">
        <v>2.0458784912752277</v>
      </c>
      <c r="C12" s="94"/>
      <c r="D12" s="94">
        <v>0.46550832979558604</v>
      </c>
      <c r="E12" s="94"/>
      <c r="F12" s="94">
        <v>3.0627421601808353</v>
      </c>
      <c r="G12" s="94"/>
      <c r="H12" s="94">
        <v>2.6538814839430001</v>
      </c>
      <c r="I12" s="94"/>
      <c r="J12" s="94">
        <v>25.348268136176056</v>
      </c>
      <c r="K12" s="94"/>
      <c r="L12" s="94">
        <v>35.614766447653132</v>
      </c>
      <c r="M12" s="94"/>
      <c r="N12" s="94">
        <v>4.3328966753229619</v>
      </c>
      <c r="O12" s="94"/>
      <c r="P12" s="94">
        <v>3.7322022284840877</v>
      </c>
      <c r="Q12" s="94"/>
      <c r="R12" s="94">
        <v>10.244712775270184</v>
      </c>
      <c r="S12" s="94"/>
      <c r="T12" s="94">
        <v>12.053722986435039</v>
      </c>
      <c r="U12" s="94"/>
      <c r="V12" s="94">
        <v>0.44542028546390333</v>
      </c>
      <c r="W12" s="93"/>
    </row>
    <row r="13" spans="1:23">
      <c r="A13" s="80">
        <v>85</v>
      </c>
      <c r="B13" s="94">
        <v>1.9723094554678546</v>
      </c>
      <c r="C13" s="94"/>
      <c r="D13" s="94">
        <v>0.45480673738266841</v>
      </c>
      <c r="E13" s="94"/>
      <c r="F13" s="94">
        <v>3.093520927915216</v>
      </c>
      <c r="G13" s="94"/>
      <c r="H13" s="94">
        <v>2.5757400798681962</v>
      </c>
      <c r="I13" s="94"/>
      <c r="J13" s="94">
        <v>25.179097910201758</v>
      </c>
      <c r="K13" s="94"/>
      <c r="L13" s="94">
        <v>36.249858767930803</v>
      </c>
      <c r="M13" s="94"/>
      <c r="N13" s="94">
        <v>4.333312812235647</v>
      </c>
      <c r="O13" s="94"/>
      <c r="P13" s="94">
        <v>3.8370050220095293</v>
      </c>
      <c r="Q13" s="94"/>
      <c r="R13" s="94">
        <v>10.216292601695676</v>
      </c>
      <c r="S13" s="94"/>
      <c r="T13" s="94">
        <v>11.64064472519458</v>
      </c>
      <c r="U13" s="94"/>
      <c r="V13" s="94">
        <v>0.44741096009807718</v>
      </c>
      <c r="W13" s="93"/>
    </row>
    <row r="14" spans="1:23">
      <c r="A14" s="80">
        <v>86</v>
      </c>
      <c r="B14" s="94">
        <v>1.8747331771616158</v>
      </c>
      <c r="C14" s="94"/>
      <c r="D14" s="94">
        <v>0.43281363467206851</v>
      </c>
      <c r="E14" s="94"/>
      <c r="F14" s="94">
        <v>3.1770859860259271</v>
      </c>
      <c r="G14" s="94"/>
      <c r="H14" s="94">
        <v>2.5177465129299392</v>
      </c>
      <c r="I14" s="94"/>
      <c r="J14" s="94">
        <v>24.314314415129644</v>
      </c>
      <c r="K14" s="94"/>
      <c r="L14" s="94">
        <v>37.143370213876601</v>
      </c>
      <c r="M14" s="94"/>
      <c r="N14" s="94">
        <v>4.3603938560771969</v>
      </c>
      <c r="O14" s="94"/>
      <c r="P14" s="94">
        <v>3.9310240536579575</v>
      </c>
      <c r="Q14" s="94"/>
      <c r="R14" s="94">
        <v>10.264578151188747</v>
      </c>
      <c r="S14" s="94"/>
      <c r="T14" s="94">
        <v>11.500459194736294</v>
      </c>
      <c r="U14" s="94"/>
      <c r="V14" s="94">
        <v>0.48348080454399506</v>
      </c>
      <c r="W14" s="93"/>
    </row>
    <row r="15" spans="1:23">
      <c r="A15" s="80">
        <v>87</v>
      </c>
      <c r="B15" s="94">
        <v>1.8841891517194393</v>
      </c>
      <c r="C15" s="94"/>
      <c r="D15" s="94">
        <v>0.4337152592344351</v>
      </c>
      <c r="E15" s="94"/>
      <c r="F15" s="94">
        <v>3.3353411731064342</v>
      </c>
      <c r="G15" s="94"/>
      <c r="H15" s="94">
        <v>2.5519040963120734</v>
      </c>
      <c r="I15" s="94"/>
      <c r="J15" s="94">
        <v>24.083725730411686</v>
      </c>
      <c r="K15" s="94"/>
      <c r="L15" s="94">
        <v>38.184793887913344</v>
      </c>
      <c r="M15" s="94"/>
      <c r="N15" s="94">
        <v>4.232119423276826</v>
      </c>
      <c r="O15" s="94"/>
      <c r="P15" s="94">
        <v>3.7781825193544569</v>
      </c>
      <c r="Q15" s="94"/>
      <c r="R15" s="94">
        <v>9.6173708901423733</v>
      </c>
      <c r="S15" s="94"/>
      <c r="T15" s="94">
        <v>11.415638167742948</v>
      </c>
      <c r="U15" s="94"/>
      <c r="V15" s="94">
        <v>0.48301970078593942</v>
      </c>
      <c r="W15" s="93"/>
    </row>
    <row r="16" spans="1:23">
      <c r="A16" s="80">
        <v>88</v>
      </c>
      <c r="B16" s="94">
        <v>1.8266824838217455</v>
      </c>
      <c r="C16" s="94"/>
      <c r="D16" s="94">
        <v>0.43079192119928639</v>
      </c>
      <c r="E16" s="94"/>
      <c r="F16" s="94">
        <v>3.1107014587077226</v>
      </c>
      <c r="G16" s="94"/>
      <c r="H16" s="94">
        <v>2.5342610741400553</v>
      </c>
      <c r="I16" s="94"/>
      <c r="J16" s="94">
        <v>24.095762718924554</v>
      </c>
      <c r="K16" s="94"/>
      <c r="L16" s="94">
        <v>38.892743808152574</v>
      </c>
      <c r="M16" s="94"/>
      <c r="N16" s="94">
        <v>4.0612876656528281</v>
      </c>
      <c r="O16" s="94"/>
      <c r="P16" s="94">
        <v>3.6060477834690854</v>
      </c>
      <c r="Q16" s="94"/>
      <c r="R16" s="94">
        <v>9.4791547159935412</v>
      </c>
      <c r="S16" s="94"/>
      <c r="T16" s="94">
        <v>11.458282655611672</v>
      </c>
      <c r="U16" s="94"/>
      <c r="V16" s="94">
        <v>0.50428371432695407</v>
      </c>
      <c r="W16" s="93"/>
    </row>
    <row r="17" spans="1:23">
      <c r="A17" s="80">
        <v>89</v>
      </c>
      <c r="B17" s="94">
        <v>1.7676938631969534</v>
      </c>
      <c r="C17" s="94"/>
      <c r="D17" s="94">
        <v>0.42666531279849701</v>
      </c>
      <c r="E17" s="94"/>
      <c r="F17" s="94">
        <v>3.1229134000694292</v>
      </c>
      <c r="G17" s="94"/>
      <c r="H17" s="94">
        <v>2.4958893937264972</v>
      </c>
      <c r="I17" s="94"/>
      <c r="J17" s="94">
        <v>23.692018559888652</v>
      </c>
      <c r="K17" s="94"/>
      <c r="L17" s="94">
        <v>39.166194036725798</v>
      </c>
      <c r="M17" s="94"/>
      <c r="N17" s="94">
        <v>4.0242190968145826</v>
      </c>
      <c r="O17" s="94"/>
      <c r="P17" s="94">
        <v>3.6595395961841706</v>
      </c>
      <c r="Q17" s="94"/>
      <c r="R17" s="94">
        <v>9.5367640328236352</v>
      </c>
      <c r="S17" s="94"/>
      <c r="T17" s="94">
        <v>11.604590438425026</v>
      </c>
      <c r="U17" s="94"/>
      <c r="V17" s="94">
        <v>0.5035122693467281</v>
      </c>
      <c r="W17" s="93"/>
    </row>
    <row r="18" spans="1:23">
      <c r="A18" s="80">
        <v>90</v>
      </c>
      <c r="B18" s="94">
        <v>1.7947158059785202</v>
      </c>
      <c r="C18" s="94"/>
      <c r="D18" s="94">
        <v>0.41938427215604601</v>
      </c>
      <c r="E18" s="94"/>
      <c r="F18" s="94">
        <v>3.0558824361659482</v>
      </c>
      <c r="G18" s="94"/>
      <c r="H18" s="94">
        <v>2.5101073557079574</v>
      </c>
      <c r="I18" s="94"/>
      <c r="J18" s="94">
        <v>23.534756665826343</v>
      </c>
      <c r="K18" s="94"/>
      <c r="L18" s="94">
        <v>38.95557578076663</v>
      </c>
      <c r="M18" s="94"/>
      <c r="N18" s="94">
        <v>4.0665082352975457</v>
      </c>
      <c r="O18" s="94"/>
      <c r="P18" s="94">
        <v>3.6864803135055997</v>
      </c>
      <c r="Q18" s="94"/>
      <c r="R18" s="94">
        <v>9.410937614198458</v>
      </c>
      <c r="S18" s="94"/>
      <c r="T18" s="94">
        <v>12.073937737054008</v>
      </c>
      <c r="U18" s="94"/>
      <c r="V18" s="94">
        <v>0.4917137833429539</v>
      </c>
      <c r="W18" s="93"/>
    </row>
    <row r="19" spans="1:23">
      <c r="A19" s="80">
        <v>91</v>
      </c>
      <c r="B19" s="94">
        <v>1.7358188023564476</v>
      </c>
      <c r="C19" s="94"/>
      <c r="D19" s="94">
        <v>0.42237408235047313</v>
      </c>
      <c r="E19" s="94"/>
      <c r="F19" s="94">
        <v>2.9652523061397971</v>
      </c>
      <c r="G19" s="94"/>
      <c r="H19" s="94">
        <v>2.4523343050684829</v>
      </c>
      <c r="I19" s="94"/>
      <c r="J19" s="94">
        <v>23.754981041438519</v>
      </c>
      <c r="K19" s="94"/>
      <c r="L19" s="94">
        <v>39.427055180038245</v>
      </c>
      <c r="M19" s="94"/>
      <c r="N19" s="94">
        <v>3.8773403843893504</v>
      </c>
      <c r="O19" s="94"/>
      <c r="P19" s="94">
        <v>3.4917354136841356</v>
      </c>
      <c r="Q19" s="94"/>
      <c r="R19" s="94">
        <v>9.1251890957124306</v>
      </c>
      <c r="S19" s="94"/>
      <c r="T19" s="94">
        <v>12.233091853050595</v>
      </c>
      <c r="U19" s="94"/>
      <c r="V19" s="94">
        <v>0.51482753577153673</v>
      </c>
      <c r="W19" s="93"/>
    </row>
    <row r="20" spans="1:23">
      <c r="A20" s="80">
        <v>92</v>
      </c>
      <c r="B20" s="94">
        <v>1.7141442918705476</v>
      </c>
      <c r="C20" s="94"/>
      <c r="D20" s="94">
        <v>0.42225827838135965</v>
      </c>
      <c r="E20" s="94"/>
      <c r="F20" s="94">
        <v>2.9083279701601152</v>
      </c>
      <c r="G20" s="94"/>
      <c r="H20" s="94">
        <v>2.4334449997151499</v>
      </c>
      <c r="I20" s="94"/>
      <c r="J20" s="94">
        <v>23.591937538897138</v>
      </c>
      <c r="K20" s="94"/>
      <c r="L20" s="94">
        <v>39.475700684655898</v>
      </c>
      <c r="M20" s="94"/>
      <c r="N20" s="94">
        <v>3.8679765816440463</v>
      </c>
      <c r="O20" s="94"/>
      <c r="P20" s="94">
        <v>3.3289109535821502</v>
      </c>
      <c r="Q20" s="94"/>
      <c r="R20" s="94">
        <v>9.2058969948899954</v>
      </c>
      <c r="S20" s="94"/>
      <c r="T20" s="94">
        <v>12.554434913013035</v>
      </c>
      <c r="U20" s="94"/>
      <c r="V20" s="94">
        <v>0.49696679319054893</v>
      </c>
      <c r="W20" s="93"/>
    </row>
    <row r="21" spans="1:23">
      <c r="A21" s="80">
        <v>93</v>
      </c>
      <c r="B21" s="94">
        <v>1.6905615825664533</v>
      </c>
      <c r="C21" s="94"/>
      <c r="D21" s="94">
        <v>0.43584863139941216</v>
      </c>
      <c r="E21" s="94"/>
      <c r="F21" s="94">
        <v>2.8314522227497743</v>
      </c>
      <c r="G21" s="94"/>
      <c r="H21" s="94">
        <v>2.4316348586851921</v>
      </c>
      <c r="I21" s="94"/>
      <c r="J21" s="94">
        <v>23.662531985401333</v>
      </c>
      <c r="K21" s="94"/>
      <c r="L21" s="94">
        <v>39.255060884726269</v>
      </c>
      <c r="M21" s="94"/>
      <c r="N21" s="94">
        <v>3.8439161897136911</v>
      </c>
      <c r="O21" s="94"/>
      <c r="P21" s="94">
        <v>3.2186179488561137</v>
      </c>
      <c r="Q21" s="94"/>
      <c r="R21" s="94">
        <v>9.1170544540599288</v>
      </c>
      <c r="S21" s="94"/>
      <c r="T21" s="94">
        <v>12.99995028969461</v>
      </c>
      <c r="U21" s="94"/>
      <c r="V21" s="94">
        <v>0.51337095214721906</v>
      </c>
      <c r="W21" s="93"/>
    </row>
    <row r="22" spans="1:23">
      <c r="A22" s="80">
        <v>94</v>
      </c>
      <c r="B22" s="94">
        <v>1.7075927601893828</v>
      </c>
      <c r="C22" s="94"/>
      <c r="D22" s="94">
        <v>0.4287511323489715</v>
      </c>
      <c r="E22" s="94"/>
      <c r="F22" s="94">
        <v>2.7656667017188781</v>
      </c>
      <c r="G22" s="94"/>
      <c r="H22" s="94">
        <v>2.4507533039436669</v>
      </c>
      <c r="I22" s="94"/>
      <c r="J22" s="94">
        <v>23.750954101880048</v>
      </c>
      <c r="K22" s="94"/>
      <c r="L22" s="94">
        <v>39.296334889742617</v>
      </c>
      <c r="M22" s="94"/>
      <c r="N22" s="94">
        <v>3.8339429529464875</v>
      </c>
      <c r="O22" s="94"/>
      <c r="P22" s="94">
        <v>3.2602923880562136</v>
      </c>
      <c r="Q22" s="94"/>
      <c r="R22" s="94">
        <v>8.6296823219226422</v>
      </c>
      <c r="S22" s="94"/>
      <c r="T22" s="94">
        <v>13.356170277633533</v>
      </c>
      <c r="U22" s="94"/>
      <c r="V22" s="94">
        <v>0.51985916961755729</v>
      </c>
      <c r="W22" s="93"/>
    </row>
    <row r="23" spans="1:23">
      <c r="A23" s="80">
        <v>95</v>
      </c>
      <c r="B23" s="94">
        <v>1.7099838794005002</v>
      </c>
      <c r="C23" s="94"/>
      <c r="D23" s="94">
        <v>0.44106784624718615</v>
      </c>
      <c r="E23" s="94"/>
      <c r="F23" s="94">
        <v>2.7766209390686587</v>
      </c>
      <c r="G23" s="94"/>
      <c r="H23" s="94">
        <v>2.4507031112245228</v>
      </c>
      <c r="I23" s="94"/>
      <c r="J23" s="94">
        <v>23.598537113389153</v>
      </c>
      <c r="K23" s="94"/>
      <c r="L23" s="94">
        <v>39.450098445649267</v>
      </c>
      <c r="M23" s="94"/>
      <c r="N23" s="94">
        <v>3.9272163818530945</v>
      </c>
      <c r="O23" s="94"/>
      <c r="P23" s="94">
        <v>3.2898204845478798</v>
      </c>
      <c r="Q23" s="94"/>
      <c r="R23" s="94">
        <v>8.2067544644161945</v>
      </c>
      <c r="S23" s="94"/>
      <c r="T23" s="94">
        <v>13.622832732122816</v>
      </c>
      <c r="U23" s="94"/>
      <c r="V23" s="94">
        <v>0.52636460208071634</v>
      </c>
      <c r="W23" s="93"/>
    </row>
    <row r="24" spans="1:23">
      <c r="A24" s="80">
        <v>96</v>
      </c>
      <c r="B24" s="94">
        <v>1.6693095148397241</v>
      </c>
      <c r="C24" s="94"/>
      <c r="D24" s="94">
        <v>0.45157489495036057</v>
      </c>
      <c r="E24" s="94"/>
      <c r="F24" s="94">
        <v>2.7822950270707207</v>
      </c>
      <c r="G24" s="94"/>
      <c r="H24" s="94">
        <v>2.4156430726282032</v>
      </c>
      <c r="I24" s="94"/>
      <c r="J24" s="94">
        <v>23.100994899920792</v>
      </c>
      <c r="K24" s="94"/>
      <c r="L24" s="94">
        <v>39.548151826323021</v>
      </c>
      <c r="M24" s="94"/>
      <c r="N24" s="94">
        <v>3.9584262307594154</v>
      </c>
      <c r="O24" s="94"/>
      <c r="P24" s="94">
        <v>3.3163936356106283</v>
      </c>
      <c r="Q24" s="94"/>
      <c r="R24" s="94">
        <v>8.4182691191058208</v>
      </c>
      <c r="S24" s="94"/>
      <c r="T24" s="94">
        <v>13.822326153794704</v>
      </c>
      <c r="U24" s="94"/>
      <c r="V24" s="94">
        <v>0.51661562499664282</v>
      </c>
      <c r="W24" s="93"/>
    </row>
    <row r="25" spans="1:23">
      <c r="A25" s="80">
        <v>97</v>
      </c>
      <c r="B25" s="94">
        <v>1.6577670629382215</v>
      </c>
      <c r="C25" s="94"/>
      <c r="D25" s="94">
        <v>0.43219798536783494</v>
      </c>
      <c r="E25" s="94"/>
      <c r="F25" s="94">
        <v>3.0024884127217639</v>
      </c>
      <c r="G25" s="94"/>
      <c r="H25" s="94">
        <v>2.3585435507146646</v>
      </c>
      <c r="I25" s="94"/>
      <c r="J25" s="94">
        <v>22.880317234319598</v>
      </c>
      <c r="K25" s="94"/>
      <c r="L25" s="94">
        <v>39.109080931710324</v>
      </c>
      <c r="M25" s="94"/>
      <c r="N25" s="94">
        <v>3.9376058462594723</v>
      </c>
      <c r="O25" s="94"/>
      <c r="P25" s="94">
        <v>3.3732999167993238</v>
      </c>
      <c r="Q25" s="94"/>
      <c r="R25" s="94">
        <v>8.9941714826800219</v>
      </c>
      <c r="S25" s="94"/>
      <c r="T25" s="94">
        <v>13.756379588813026</v>
      </c>
      <c r="U25" s="94"/>
      <c r="V25" s="94">
        <v>0.49814798767573532</v>
      </c>
      <c r="W25" s="93"/>
    </row>
    <row r="26" spans="1:23">
      <c r="A26" s="80">
        <v>98</v>
      </c>
      <c r="B26" s="94">
        <v>1.7050442443251501</v>
      </c>
      <c r="C26" s="94"/>
      <c r="D26" s="94">
        <v>0.42989757354101105</v>
      </c>
      <c r="E26" s="94"/>
      <c r="F26" s="94">
        <v>3.0367436480132324</v>
      </c>
      <c r="G26" s="94"/>
      <c r="H26" s="94">
        <v>2.2889310093540964</v>
      </c>
      <c r="I26" s="94"/>
      <c r="J26" s="94">
        <v>22.787753242910387</v>
      </c>
      <c r="K26" s="94"/>
      <c r="L26" s="94">
        <v>39.403704674972687</v>
      </c>
      <c r="M26" s="94"/>
      <c r="N26" s="94">
        <v>3.9091968789989489</v>
      </c>
      <c r="O26" s="94"/>
      <c r="P26" s="94">
        <v>3.3047278980517971</v>
      </c>
      <c r="Q26" s="94"/>
      <c r="R26" s="94">
        <v>9.0639610538042099</v>
      </c>
      <c r="S26" s="94"/>
      <c r="T26" s="94">
        <v>13.577624851271336</v>
      </c>
      <c r="U26" s="94"/>
      <c r="V26" s="94">
        <v>0.49241492475714305</v>
      </c>
      <c r="W26" s="93"/>
    </row>
    <row r="27" spans="1:23">
      <c r="A27" s="80">
        <v>99</v>
      </c>
      <c r="B27" s="94">
        <v>1.7501377746834972</v>
      </c>
      <c r="C27" s="94"/>
      <c r="D27" s="94">
        <v>0.41861610978765973</v>
      </c>
      <c r="E27" s="94"/>
      <c r="F27" s="94">
        <v>2.9600738974252261</v>
      </c>
      <c r="G27" s="94"/>
      <c r="H27" s="94">
        <v>2.2952389043741062</v>
      </c>
      <c r="I27" s="94"/>
      <c r="J27" s="94">
        <v>22.299102527524443</v>
      </c>
      <c r="K27" s="94"/>
      <c r="L27" s="94">
        <v>39.17299964174542</v>
      </c>
      <c r="M27" s="94"/>
      <c r="N27" s="94">
        <v>4.0907561727594262</v>
      </c>
      <c r="O27" s="94"/>
      <c r="P27" s="94">
        <v>3.2961168708187945</v>
      </c>
      <c r="Q27" s="94"/>
      <c r="R27" s="94">
        <v>9.6185247604339583</v>
      </c>
      <c r="S27" s="94"/>
      <c r="T27" s="94">
        <v>13.573454686087885</v>
      </c>
      <c r="U27" s="94"/>
      <c r="V27" s="94">
        <v>0.52497865435957003</v>
      </c>
      <c r="W27" s="93"/>
    </row>
    <row r="28" spans="1:23">
      <c r="A28" s="80" t="s">
        <v>45</v>
      </c>
      <c r="B28" s="94">
        <v>1.7110372910136533</v>
      </c>
      <c r="C28" s="94"/>
      <c r="D28" s="94">
        <v>0.40700912951436807</v>
      </c>
      <c r="E28" s="94"/>
      <c r="F28" s="94">
        <v>2.8765780598465018</v>
      </c>
      <c r="G28" s="94"/>
      <c r="H28" s="94">
        <v>2.2498642913080054</v>
      </c>
      <c r="I28" s="94"/>
      <c r="J28" s="94">
        <v>21.987465650286246</v>
      </c>
      <c r="K28" s="94"/>
      <c r="L28" s="94">
        <v>39.590398853022194</v>
      </c>
      <c r="M28" s="94"/>
      <c r="N28" s="94">
        <v>4.120990280256704</v>
      </c>
      <c r="O28" s="94"/>
      <c r="P28" s="94">
        <v>3.2106175357511146</v>
      </c>
      <c r="Q28" s="94"/>
      <c r="R28" s="94">
        <v>9.7371260823343331</v>
      </c>
      <c r="S28" s="94"/>
      <c r="T28" s="94">
        <v>13.601708406779705</v>
      </c>
      <c r="U28" s="94"/>
      <c r="V28" s="94">
        <v>0.50720441988719245</v>
      </c>
      <c r="W28" s="93"/>
    </row>
    <row r="29" spans="1:23">
      <c r="A29" s="80" t="s">
        <v>46</v>
      </c>
      <c r="B29" s="94">
        <v>1.6818110872449443</v>
      </c>
      <c r="C29" s="94"/>
      <c r="D29" s="94">
        <v>0.44396920600986622</v>
      </c>
      <c r="E29" s="94"/>
      <c r="F29" s="94">
        <v>2.8108865766010673</v>
      </c>
      <c r="G29" s="94"/>
      <c r="H29" s="94">
        <v>2.3020474910622717</v>
      </c>
      <c r="I29" s="94"/>
      <c r="J29" s="94">
        <v>22.002542438438898</v>
      </c>
      <c r="K29" s="94"/>
      <c r="L29" s="94">
        <v>38.984801312107386</v>
      </c>
      <c r="M29" s="94"/>
      <c r="N29" s="94">
        <v>4.0874308797679779</v>
      </c>
      <c r="O29" s="94"/>
      <c r="P29" s="94">
        <v>3.2376277816101515</v>
      </c>
      <c r="Q29" s="94"/>
      <c r="R29" s="94">
        <v>10.22602770587573</v>
      </c>
      <c r="S29" s="94"/>
      <c r="T29" s="94">
        <v>13.693942873552849</v>
      </c>
      <c r="U29" s="94"/>
      <c r="V29" s="94">
        <v>0.52891264772883939</v>
      </c>
      <c r="W29" s="93"/>
    </row>
    <row r="30" spans="1:23">
      <c r="A30" s="80" t="s">
        <v>47</v>
      </c>
      <c r="B30" s="94">
        <v>1.6740142756533345</v>
      </c>
      <c r="C30" s="94"/>
      <c r="D30" s="94">
        <v>0.43924031249055412</v>
      </c>
      <c r="E30" s="94"/>
      <c r="F30" s="94">
        <v>2.8740709061549876</v>
      </c>
      <c r="G30" s="94"/>
      <c r="H30" s="94">
        <v>2.2733060332716293</v>
      </c>
      <c r="I30" s="94"/>
      <c r="J30" s="94">
        <v>21.685642115362832</v>
      </c>
      <c r="K30" s="94"/>
      <c r="L30" s="94">
        <v>39.462865812690545</v>
      </c>
      <c r="M30" s="94"/>
      <c r="N30" s="94">
        <v>4.0044479848980119</v>
      </c>
      <c r="O30" s="94"/>
      <c r="P30" s="94">
        <v>3.1635986712031641</v>
      </c>
      <c r="Q30" s="94"/>
      <c r="R30" s="94">
        <v>10.250375828088911</v>
      </c>
      <c r="S30" s="94"/>
      <c r="T30" s="94">
        <v>13.619542797293501</v>
      </c>
      <c r="U30" s="94"/>
      <c r="V30" s="94">
        <v>0.55289526289251723</v>
      </c>
      <c r="W30" s="93"/>
    </row>
    <row r="31" spans="1:23">
      <c r="A31" s="80" t="s">
        <v>48</v>
      </c>
      <c r="B31" s="94">
        <v>1.6682572303182635</v>
      </c>
      <c r="C31" s="94"/>
      <c r="D31" s="94">
        <v>0.43773014201489108</v>
      </c>
      <c r="E31" s="94"/>
      <c r="F31" s="94">
        <v>2.90938936415301</v>
      </c>
      <c r="G31" s="94"/>
      <c r="H31" s="94">
        <v>2.2562379311680218</v>
      </c>
      <c r="I31" s="94"/>
      <c r="J31" s="94">
        <v>21.41157651719481</v>
      </c>
      <c r="K31" s="94"/>
      <c r="L31" s="94">
        <v>40.12344901522097</v>
      </c>
      <c r="M31" s="94"/>
      <c r="N31" s="94">
        <v>3.9868906038600564</v>
      </c>
      <c r="O31" s="94"/>
      <c r="P31" s="94">
        <v>3.1478205234867058</v>
      </c>
      <c r="Q31" s="94"/>
      <c r="R31" s="94">
        <v>10.219742849879754</v>
      </c>
      <c r="S31" s="94"/>
      <c r="T31" s="94">
        <v>13.262494991743015</v>
      </c>
      <c r="U31" s="94"/>
      <c r="V31" s="94">
        <v>0.57641083096048862</v>
      </c>
      <c r="W31" s="93"/>
    </row>
    <row r="32" spans="1:23">
      <c r="A32" s="80" t="s">
        <v>49</v>
      </c>
      <c r="B32" s="94">
        <v>1.6251878852863604</v>
      </c>
      <c r="C32" s="94"/>
      <c r="D32" s="94">
        <v>0.40907449001546109</v>
      </c>
      <c r="E32" s="94"/>
      <c r="F32" s="94">
        <v>2.8292326457067247</v>
      </c>
      <c r="G32" s="94"/>
      <c r="H32" s="94">
        <v>2.2650405759119958</v>
      </c>
      <c r="I32" s="94"/>
      <c r="J32" s="94">
        <v>21.151205317930906</v>
      </c>
      <c r="K32" s="94"/>
      <c r="L32" s="94">
        <v>40.482710157167062</v>
      </c>
      <c r="M32" s="94"/>
      <c r="N32" s="94">
        <v>3.9790385341282617</v>
      </c>
      <c r="O32" s="94"/>
      <c r="P32" s="94">
        <v>3.1505385614424828</v>
      </c>
      <c r="Q32" s="94"/>
      <c r="R32" s="94">
        <v>10.514874902407419</v>
      </c>
      <c r="S32" s="94"/>
      <c r="T32" s="94">
        <v>13.015530582158998</v>
      </c>
      <c r="U32" s="94"/>
      <c r="V32" s="94">
        <v>0.57756634784430627</v>
      </c>
      <c r="W32" s="93"/>
    </row>
    <row r="33" spans="1:23">
      <c r="A33" s="80" t="s">
        <v>50</v>
      </c>
      <c r="B33" s="94">
        <v>1.5950270562091331</v>
      </c>
      <c r="C33" s="94"/>
      <c r="D33" s="94">
        <v>0.41083157027199652</v>
      </c>
      <c r="E33" s="94"/>
      <c r="F33" s="94">
        <v>2.872263622066074</v>
      </c>
      <c r="G33" s="94"/>
      <c r="H33" s="94">
        <v>2.349541208647921</v>
      </c>
      <c r="I33" s="94"/>
      <c r="J33" s="94">
        <v>21.050141897858136</v>
      </c>
      <c r="K33" s="94"/>
      <c r="L33" s="94">
        <v>40.32582122103873</v>
      </c>
      <c r="M33" s="94"/>
      <c r="N33" s="94">
        <v>4.0074985044504148</v>
      </c>
      <c r="O33" s="94"/>
      <c r="P33" s="94">
        <v>3.1679891442318411</v>
      </c>
      <c r="Q33" s="94"/>
      <c r="R33" s="94">
        <v>10.821019462360097</v>
      </c>
      <c r="S33" s="94"/>
      <c r="T33" s="94">
        <v>12.823030700017442</v>
      </c>
      <c r="U33" s="94"/>
      <c r="V33" s="94">
        <v>0.5768356128482065</v>
      </c>
      <c r="W33" s="93"/>
    </row>
    <row r="34" spans="1:23">
      <c r="A34" s="80" t="s">
        <v>51</v>
      </c>
      <c r="B34" s="94">
        <v>1.5571967128290953</v>
      </c>
      <c r="C34" s="94"/>
      <c r="D34" s="94">
        <v>0.41271308238715748</v>
      </c>
      <c r="E34" s="94"/>
      <c r="F34" s="94">
        <v>2.9669027407687327</v>
      </c>
      <c r="G34" s="94"/>
      <c r="H34" s="94">
        <v>2.3776005807018237</v>
      </c>
      <c r="I34" s="94"/>
      <c r="J34" s="94">
        <v>20.964660104278444</v>
      </c>
      <c r="K34" s="94"/>
      <c r="L34" s="94">
        <v>39.88397153697084</v>
      </c>
      <c r="M34" s="94"/>
      <c r="N34" s="94">
        <v>3.9679159439641518</v>
      </c>
      <c r="O34" s="94"/>
      <c r="P34" s="94">
        <v>3.1790946505079258</v>
      </c>
      <c r="Q34" s="94"/>
      <c r="R34" s="94">
        <v>11.28153141832694</v>
      </c>
      <c r="S34" s="94"/>
      <c r="T34" s="94">
        <v>12.815365474106519</v>
      </c>
      <c r="U34" s="94"/>
      <c r="V34" s="94">
        <v>0.59304775515835673</v>
      </c>
      <c r="W34" s="93"/>
    </row>
    <row r="35" spans="1:23">
      <c r="A35" s="80" t="s">
        <v>52</v>
      </c>
      <c r="B35" s="94">
        <v>1.5989761879298403</v>
      </c>
      <c r="C35" s="94"/>
      <c r="D35" s="94">
        <v>0.4083723694453959</v>
      </c>
      <c r="E35" s="94"/>
      <c r="F35" s="94">
        <v>2.9740190014357468</v>
      </c>
      <c r="G35" s="94"/>
      <c r="H35" s="94">
        <v>2.32410386546022</v>
      </c>
      <c r="I35" s="94"/>
      <c r="J35" s="94">
        <v>20.932224015313228</v>
      </c>
      <c r="K35" s="94"/>
      <c r="L35" s="94">
        <v>39.928248071277686</v>
      </c>
      <c r="M35" s="94"/>
      <c r="N35" s="94">
        <v>3.9228706157522222</v>
      </c>
      <c r="O35" s="94"/>
      <c r="P35" s="94">
        <v>3.2017754511327663</v>
      </c>
      <c r="Q35" s="94"/>
      <c r="R35" s="94">
        <v>11.536073046142507</v>
      </c>
      <c r="S35" s="94"/>
      <c r="T35" s="94">
        <v>12.569603324792181</v>
      </c>
      <c r="U35" s="94"/>
      <c r="V35" s="94">
        <v>0.60373405131818625</v>
      </c>
      <c r="W35" s="93"/>
    </row>
    <row r="36" spans="1:23">
      <c r="A36" s="80" t="s">
        <v>53</v>
      </c>
      <c r="B36" s="94">
        <v>1.5918043926445442</v>
      </c>
      <c r="C36" s="94"/>
      <c r="D36" s="94">
        <v>0.40453240213828046</v>
      </c>
      <c r="E36" s="94"/>
      <c r="F36" s="94">
        <v>2.9163946077347918</v>
      </c>
      <c r="G36" s="94"/>
      <c r="H36" s="94">
        <v>2.3167051498414977</v>
      </c>
      <c r="I36" s="94"/>
      <c r="J36" s="94">
        <v>20.885018531579266</v>
      </c>
      <c r="K36" s="94"/>
      <c r="L36" s="94">
        <v>39.449132909964888</v>
      </c>
      <c r="M36" s="94"/>
      <c r="N36" s="94">
        <v>3.9242147206880018</v>
      </c>
      <c r="O36" s="94"/>
      <c r="P36" s="94">
        <v>3.1802318693211431</v>
      </c>
      <c r="Q36" s="94"/>
      <c r="R36" s="94">
        <v>11.862227229304732</v>
      </c>
      <c r="S36" s="94"/>
      <c r="T36" s="94">
        <v>12.881012574148604</v>
      </c>
      <c r="U36" s="94"/>
      <c r="V36" s="94">
        <v>0.58872561263424672</v>
      </c>
      <c r="W36" s="93"/>
    </row>
    <row r="37" spans="1:23">
      <c r="A37" s="80" t="s">
        <v>54</v>
      </c>
      <c r="B37" s="94">
        <v>1.6461935428171357</v>
      </c>
      <c r="C37" s="94"/>
      <c r="D37" s="94">
        <v>0.43303451363416146</v>
      </c>
      <c r="E37" s="94"/>
      <c r="F37" s="94">
        <v>2.9013704758415049</v>
      </c>
      <c r="G37" s="94"/>
      <c r="H37" s="94">
        <v>2.3654208314108365</v>
      </c>
      <c r="I37" s="94"/>
      <c r="J37" s="94">
        <v>21.038754547228042</v>
      </c>
      <c r="K37" s="94"/>
      <c r="L37" s="94">
        <v>39.404940202217524</v>
      </c>
      <c r="M37" s="94"/>
      <c r="N37" s="94">
        <v>4.0124951217012637</v>
      </c>
      <c r="O37" s="94"/>
      <c r="P37" s="94">
        <v>3.2118490782010616</v>
      </c>
      <c r="Q37" s="94"/>
      <c r="R37" s="94">
        <v>11.831901514228495</v>
      </c>
      <c r="S37" s="94"/>
      <c r="T37" s="94">
        <v>12.544243080254736</v>
      </c>
      <c r="U37" s="94"/>
      <c r="V37" s="94">
        <v>0.6097970924652365</v>
      </c>
      <c r="W37" s="93"/>
    </row>
    <row r="38" spans="1:23">
      <c r="A38" s="80">
        <v>10</v>
      </c>
      <c r="B38" s="94">
        <v>1.7104633605358539</v>
      </c>
      <c r="C38" s="94"/>
      <c r="D38" s="94">
        <v>0.43882364896645321</v>
      </c>
      <c r="E38" s="94"/>
      <c r="F38" s="94">
        <v>3.0043578093081931</v>
      </c>
      <c r="G38" s="94"/>
      <c r="H38" s="94">
        <v>2.3347238265918078</v>
      </c>
      <c r="I38" s="94"/>
      <c r="J38" s="94">
        <v>21.001349086402797</v>
      </c>
      <c r="K38" s="94"/>
      <c r="L38" s="94">
        <v>38.718833153284507</v>
      </c>
      <c r="M38" s="94"/>
      <c r="N38" s="94">
        <v>3.980098815413867</v>
      </c>
      <c r="O38" s="94"/>
      <c r="P38" s="94">
        <v>3.2567436280504096</v>
      </c>
      <c r="Q38" s="94"/>
      <c r="R38" s="94">
        <v>12.399512379370993</v>
      </c>
      <c r="S38" s="94"/>
      <c r="T38" s="94">
        <v>12.573895558357941</v>
      </c>
      <c r="U38" s="94"/>
      <c r="V38" s="94">
        <v>0.58119873371718533</v>
      </c>
      <c r="W38" s="93"/>
    </row>
    <row r="39" spans="1:23">
      <c r="A39" s="80">
        <v>11</v>
      </c>
      <c r="B39" s="94">
        <v>1.7550788299384432</v>
      </c>
      <c r="C39" s="94"/>
      <c r="D39" s="94">
        <v>0.46917936789465903</v>
      </c>
      <c r="E39" s="94"/>
      <c r="F39" s="94">
        <v>3.0161710992369466</v>
      </c>
      <c r="G39" s="94"/>
      <c r="H39" s="94">
        <v>2.3471932131231106</v>
      </c>
      <c r="I39" s="94"/>
      <c r="J39" s="94">
        <v>21.044296628386959</v>
      </c>
      <c r="K39" s="94"/>
      <c r="L39" s="94">
        <v>38.493973932919076</v>
      </c>
      <c r="M39" s="94"/>
      <c r="N39" s="94">
        <v>3.9672901085682861</v>
      </c>
      <c r="O39" s="94"/>
      <c r="P39" s="94">
        <v>3.331736227144487</v>
      </c>
      <c r="Q39" s="94"/>
      <c r="R39" s="94">
        <v>12.386772275476345</v>
      </c>
      <c r="S39" s="94"/>
      <c r="T39" s="94">
        <v>12.578121607630832</v>
      </c>
      <c r="U39" s="94"/>
      <c r="V39" s="94">
        <v>0.61018670968085509</v>
      </c>
      <c r="W39" s="93"/>
    </row>
    <row r="40" spans="1:23">
      <c r="A40" s="80">
        <v>12</v>
      </c>
      <c r="B40" s="94">
        <v>1.7677510244857166</v>
      </c>
      <c r="C40" s="94"/>
      <c r="D40" s="94">
        <v>0.44709605545391728</v>
      </c>
      <c r="E40" s="94"/>
      <c r="F40" s="94">
        <v>2.9403073712256345</v>
      </c>
      <c r="G40" s="94"/>
      <c r="H40" s="94">
        <v>2.2812464885646628</v>
      </c>
      <c r="I40" s="94"/>
      <c r="J40" s="94">
        <v>21.149165887601388</v>
      </c>
      <c r="K40" s="94"/>
      <c r="L40" s="94">
        <v>38.132962741934527</v>
      </c>
      <c r="M40" s="94"/>
      <c r="N40" s="94">
        <v>4.0561324673486867</v>
      </c>
      <c r="O40" s="94"/>
      <c r="P40" s="94">
        <v>3.3273993594574147</v>
      </c>
      <c r="Q40" s="94"/>
      <c r="R40" s="94">
        <v>12.550614792349958</v>
      </c>
      <c r="S40" s="94"/>
      <c r="T40" s="94">
        <v>12.725536802582878</v>
      </c>
      <c r="U40" s="94"/>
      <c r="V40" s="94">
        <v>0.62178700899521289</v>
      </c>
      <c r="W40" s="93"/>
    </row>
    <row r="41" spans="1:23">
      <c r="A41" s="80">
        <v>13</v>
      </c>
      <c r="B41" s="94">
        <v>1.7212856724864445</v>
      </c>
      <c r="C41" s="94"/>
      <c r="D41" s="94">
        <v>0.43978713921179957</v>
      </c>
      <c r="E41" s="94"/>
      <c r="F41" s="94">
        <v>2.8435517894562379</v>
      </c>
      <c r="G41" s="94"/>
      <c r="H41" s="94">
        <v>2.2085135603851116</v>
      </c>
      <c r="I41" s="94"/>
      <c r="J41" s="94">
        <v>21.48638819665193</v>
      </c>
      <c r="K41" s="94"/>
      <c r="L41" s="94">
        <v>38.018993920824066</v>
      </c>
      <c r="M41" s="94"/>
      <c r="N41" s="94">
        <v>4.0508577211100443</v>
      </c>
      <c r="O41" s="94"/>
      <c r="P41" s="94">
        <v>3.4307767072300184</v>
      </c>
      <c r="Q41" s="94"/>
      <c r="R41" s="94">
        <v>12.782674999614507</v>
      </c>
      <c r="S41" s="94"/>
      <c r="T41" s="94">
        <v>12.364691431646941</v>
      </c>
      <c r="U41" s="94"/>
      <c r="V41" s="94">
        <v>0.65247886138290323</v>
      </c>
      <c r="W41" s="93"/>
    </row>
    <row r="42" spans="1:23">
      <c r="A42" s="80">
        <v>14</v>
      </c>
      <c r="B42" s="94">
        <v>1.6582660996969294</v>
      </c>
      <c r="C42" s="94"/>
      <c r="D42" s="94">
        <v>0.43060354868912554</v>
      </c>
      <c r="E42" s="94"/>
      <c r="F42" s="94">
        <v>2.8053861927947477</v>
      </c>
      <c r="G42" s="94"/>
      <c r="H42" s="94">
        <v>2.1694001817343649</v>
      </c>
      <c r="I42" s="94"/>
      <c r="J42" s="94">
        <v>21.465697046517036</v>
      </c>
      <c r="K42" s="94"/>
      <c r="L42" s="94">
        <v>37.564178814152314</v>
      </c>
      <c r="M42" s="94"/>
      <c r="N42" s="94">
        <v>4.0317019585020555</v>
      </c>
      <c r="O42" s="94"/>
      <c r="P42" s="94">
        <v>3.4461967528821158</v>
      </c>
      <c r="Q42" s="94"/>
      <c r="R42" s="94">
        <v>13.299503424002243</v>
      </c>
      <c r="S42" s="94"/>
      <c r="T42" s="94">
        <v>12.459722863221808</v>
      </c>
      <c r="U42" s="94"/>
      <c r="V42" s="94">
        <v>0.66934311780724121</v>
      </c>
      <c r="W42" s="93"/>
    </row>
    <row r="43" spans="1:23">
      <c r="A43" s="80">
        <v>15</v>
      </c>
      <c r="B43" s="94">
        <v>1.6818826863469829</v>
      </c>
      <c r="C43" s="94">
        <v>1.6818826863469829</v>
      </c>
      <c r="D43" s="94">
        <v>0.42860472962704876</v>
      </c>
      <c r="E43" s="94">
        <v>0.42860472962704876</v>
      </c>
      <c r="F43" s="94">
        <v>2.8279188596566152</v>
      </c>
      <c r="G43" s="94">
        <v>2.8279188596566152</v>
      </c>
      <c r="H43" s="94">
        <v>2.1751377512598902</v>
      </c>
      <c r="I43" s="94">
        <v>2.1751377512598902</v>
      </c>
      <c r="J43" s="94">
        <v>21.387662012748709</v>
      </c>
      <c r="K43" s="94">
        <v>21.387662012748709</v>
      </c>
      <c r="L43" s="94">
        <v>37.312729956167246</v>
      </c>
      <c r="M43" s="94">
        <v>37.312729956167246</v>
      </c>
      <c r="N43" s="94">
        <v>4.0941401841773724</v>
      </c>
      <c r="O43" s="94">
        <v>4.0941401841773724</v>
      </c>
      <c r="P43" s="94">
        <v>3.4560166645177004</v>
      </c>
      <c r="Q43" s="94">
        <v>3.4560166645177004</v>
      </c>
      <c r="R43" s="94">
        <v>13.35198944683</v>
      </c>
      <c r="S43" s="94">
        <v>13.35198944683</v>
      </c>
      <c r="T43" s="94">
        <v>12.586616434885423</v>
      </c>
      <c r="U43" s="94">
        <v>12.586616434885423</v>
      </c>
      <c r="V43" s="97">
        <v>0.6973012737830252</v>
      </c>
      <c r="W43" s="94">
        <v>0.6973012737830252</v>
      </c>
    </row>
    <row r="44" spans="1:23">
      <c r="A44" s="90">
        <v>16</v>
      </c>
      <c r="B44" s="96"/>
      <c r="C44" s="94">
        <f>'Provincial spending Projection '!J36</f>
        <v>1.6268208551814332</v>
      </c>
      <c r="D44" s="96"/>
      <c r="E44" s="94">
        <f>'Provincial spending Projection '!O36</f>
        <v>0.43192475783108375</v>
      </c>
      <c r="F44" s="94"/>
      <c r="G44" s="94">
        <f>'Provincial spending Projection '!T36</f>
        <v>2.7743037631487995</v>
      </c>
      <c r="H44" s="96"/>
      <c r="I44" s="94">
        <f>'Provincial spending Projection '!Y36</f>
        <v>2.1457834434060872</v>
      </c>
      <c r="J44" s="94"/>
      <c r="K44" s="94">
        <f>'Provincial spending Projection '!AD36</f>
        <v>21.253163436590501</v>
      </c>
      <c r="L44" s="96"/>
      <c r="M44" s="94">
        <f>'Provincial spending Projection '!AI36</f>
        <v>37.088156470240655</v>
      </c>
      <c r="N44" s="96"/>
      <c r="O44" s="94">
        <f>'Provincial spending Projection '!$AN$36</f>
        <v>4.1056216946320383</v>
      </c>
      <c r="P44" s="96"/>
      <c r="Q44" s="94">
        <f>'Provincial spending Projection '!AS36</f>
        <v>3.4375588853941292</v>
      </c>
      <c r="R44" s="96"/>
      <c r="S44" s="94">
        <f>'Provincial spending Projection '!AX36</f>
        <v>13.818738388451926</v>
      </c>
      <c r="T44" s="96"/>
      <c r="U44" s="96">
        <f>'Provincial spending Projection '!BC36</f>
        <v>12.611341158900434</v>
      </c>
      <c r="V44" s="96"/>
      <c r="W44" s="93">
        <f>'Provincial spending Projection '!BH36</f>
        <v>0.70658714622292917</v>
      </c>
    </row>
    <row r="45" spans="1:23">
      <c r="A45" s="80">
        <v>17</v>
      </c>
      <c r="B45" s="93"/>
      <c r="C45" s="94">
        <f>'Provincial spending Projection '!J37</f>
        <v>1.6167634656290844</v>
      </c>
      <c r="D45" s="94"/>
      <c r="E45" s="94">
        <f>'Provincial spending Projection '!O37</f>
        <v>0.43420239140839684</v>
      </c>
      <c r="F45" s="93"/>
      <c r="G45" s="94">
        <f>'Provincial spending Projection '!T37</f>
        <v>2.7656276907175901</v>
      </c>
      <c r="H45" s="93"/>
      <c r="I45" s="94">
        <f>'Provincial spending Projection '!Y37</f>
        <v>2.1390317096360181</v>
      </c>
      <c r="J45" s="93"/>
      <c r="K45" s="94">
        <f>'Provincial spending Projection '!AD37</f>
        <v>21.194584729829526</v>
      </c>
      <c r="L45" s="93"/>
      <c r="M45" s="94">
        <f>'Provincial spending Projection '!AI37</f>
        <v>36.935621173656216</v>
      </c>
      <c r="N45" s="93"/>
      <c r="O45" s="94">
        <f>'Provincial spending Projection '!$AN$36</f>
        <v>4.1056216946320383</v>
      </c>
      <c r="P45" s="93"/>
      <c r="Q45" s="94">
        <f>'Provincial spending Projection '!AS37</f>
        <v>3.4487976106982452</v>
      </c>
      <c r="R45" s="93"/>
      <c r="S45" s="94">
        <f>'Provincial spending Projection '!AX37</f>
        <v>14.045058486023365</v>
      </c>
      <c r="T45" s="93"/>
      <c r="U45" s="96">
        <f>'Provincial spending Projection '!BC37</f>
        <v>12.587808546996108</v>
      </c>
      <c r="V45" s="98"/>
      <c r="W45" s="93">
        <f>'Provincial spending Projection '!BH37</f>
        <v>0.71536620501434622</v>
      </c>
    </row>
    <row r="46" spans="1:23">
      <c r="A46" s="80">
        <v>18</v>
      </c>
      <c r="B46" s="93"/>
      <c r="C46" s="94">
        <f>'Provincial spending Projection '!J38</f>
        <v>1.6048518854594278</v>
      </c>
      <c r="D46" s="94"/>
      <c r="E46" s="94">
        <f>'Provincial spending Projection '!O38</f>
        <v>0.43646595957442813</v>
      </c>
      <c r="F46" s="93"/>
      <c r="G46" s="94">
        <f>'Provincial spending Projection '!T38</f>
        <v>2.7551128938709577</v>
      </c>
      <c r="H46" s="93"/>
      <c r="I46" s="94">
        <f>'Provincial spending Projection '!Y38</f>
        <v>2.1308479887248115</v>
      </c>
      <c r="J46" s="93"/>
      <c r="K46" s="94">
        <f>'Provincial spending Projection '!AD38</f>
        <v>21.135783271482108</v>
      </c>
      <c r="L46" s="93"/>
      <c r="M46" s="94">
        <f>'Provincial spending Projection '!AI38</f>
        <v>36.799127906984651</v>
      </c>
      <c r="N46" s="93"/>
      <c r="O46" s="94">
        <f>'Provincial spending Projection '!$AN$36</f>
        <v>4.1056216946320383</v>
      </c>
      <c r="P46" s="93"/>
      <c r="Q46" s="94">
        <f>'Provincial spending Projection '!AS38</f>
        <v>3.4580509854459334</v>
      </c>
      <c r="R46" s="93"/>
      <c r="S46" s="94">
        <f>'Provincial spending Projection '!AX38</f>
        <v>14.260333016692373</v>
      </c>
      <c r="T46" s="93"/>
      <c r="U46" s="96">
        <f>'Provincial spending Projection '!BC38</f>
        <v>12.568697850164545</v>
      </c>
      <c r="V46" s="98"/>
      <c r="W46" s="93">
        <f>'Provincial spending Projection '!BH38</f>
        <v>0.72245117685094629</v>
      </c>
    </row>
    <row r="47" spans="1:23">
      <c r="A47" s="80">
        <v>19</v>
      </c>
      <c r="B47" s="93"/>
      <c r="C47" s="94">
        <f>'Provincial spending Projection '!J39</f>
        <v>1.5917706411787282</v>
      </c>
      <c r="D47" s="94"/>
      <c r="E47" s="94">
        <f>'Provincial spending Projection '!O39</f>
        <v>0.43815619516358956</v>
      </c>
      <c r="F47" s="93"/>
      <c r="G47" s="94">
        <f>'Provincial spending Projection '!T39</f>
        <v>2.7425418865662112</v>
      </c>
      <c r="H47" s="93"/>
      <c r="I47" s="94">
        <f>'Provincial spending Projection '!Y39</f>
        <v>2.1212876492329706</v>
      </c>
      <c r="J47" s="93"/>
      <c r="K47" s="94">
        <f>'Provincial spending Projection '!AD39</f>
        <v>21.076708176574844</v>
      </c>
      <c r="L47" s="93"/>
      <c r="M47" s="94">
        <f>'Provincial spending Projection '!AI39</f>
        <v>36.679504727576635</v>
      </c>
      <c r="N47" s="93"/>
      <c r="O47" s="94">
        <f>'Provincial spending Projection '!$AN$36</f>
        <v>4.1056216946320383</v>
      </c>
      <c r="P47" s="93"/>
      <c r="Q47" s="94">
        <f>'Provincial spending Projection '!AS39</f>
        <v>3.4650746212180352</v>
      </c>
      <c r="R47" s="93"/>
      <c r="S47" s="94">
        <f>'Provincial spending Projection '!AX39</f>
        <v>14.464314382573971</v>
      </c>
      <c r="T47" s="93"/>
      <c r="U47" s="96">
        <f>'Provincial spending Projection '!BC39</f>
        <v>12.554026050693592</v>
      </c>
      <c r="V47" s="98"/>
      <c r="W47" s="93">
        <f>'Provincial spending Projection '!BH39</f>
        <v>0.72781473187072232</v>
      </c>
    </row>
    <row r="48" spans="1:23">
      <c r="A48" s="80">
        <v>20</v>
      </c>
      <c r="B48" s="93"/>
      <c r="C48" s="94">
        <f>'Provincial spending Projection '!J40</f>
        <v>1.5772398516666957</v>
      </c>
      <c r="D48" s="94"/>
      <c r="E48" s="94">
        <f>'Provincial spending Projection '!O40</f>
        <v>0.43983076446037744</v>
      </c>
      <c r="F48" s="93"/>
      <c r="G48" s="94">
        <f>'Provincial spending Projection '!T40</f>
        <v>2.7282323542040756</v>
      </c>
      <c r="H48" s="93"/>
      <c r="I48" s="94">
        <f>'Provincial spending Projection '!Y40</f>
        <v>2.1103712689922784</v>
      </c>
      <c r="J48" s="93"/>
      <c r="K48" s="94">
        <f>'Provincial spending Projection '!AD40</f>
        <v>21.016954848090098</v>
      </c>
      <c r="L48" s="93"/>
      <c r="M48" s="94">
        <f>'Provincial spending Projection '!AI40</f>
        <v>36.576443881279737</v>
      </c>
      <c r="N48" s="93"/>
      <c r="O48" s="94">
        <f>'Provincial spending Projection '!$AN$36</f>
        <v>4.1056216946320383</v>
      </c>
      <c r="P48" s="93"/>
      <c r="Q48" s="94">
        <f>'Provincial spending Projection '!AS40</f>
        <v>3.4698664762948082</v>
      </c>
      <c r="R48" s="93"/>
      <c r="S48" s="94">
        <f>'Provincial spending Projection '!AX40</f>
        <v>14.656235020528127</v>
      </c>
      <c r="T48" s="93"/>
      <c r="U48" s="96">
        <f>'Provincial spending Projection '!BC40</f>
        <v>12.544098741877805</v>
      </c>
      <c r="V48" s="98"/>
      <c r="W48" s="93">
        <f>'Provincial spending Projection '!BH40</f>
        <v>0.73201846465401677</v>
      </c>
    </row>
    <row r="49" spans="1:23">
      <c r="A49" s="80">
        <v>21</v>
      </c>
      <c r="B49" s="93"/>
      <c r="C49" s="94">
        <f>'Provincial spending Projection '!J41</f>
        <v>1.5612537128222159</v>
      </c>
      <c r="D49" s="94"/>
      <c r="E49" s="94">
        <f>'Provincial spending Projection '!O41</f>
        <v>0.44091753341924578</v>
      </c>
      <c r="F49" s="93"/>
      <c r="G49" s="94">
        <f>'Provincial spending Projection '!T41</f>
        <v>2.7121384592094087</v>
      </c>
      <c r="H49" s="93"/>
      <c r="I49" s="94">
        <f>'Provincial spending Projection '!Y41</f>
        <v>2.0980635782272894</v>
      </c>
      <c r="J49" s="93"/>
      <c r="K49" s="94">
        <f>'Provincial spending Projection '!AD41</f>
        <v>20.956509070225138</v>
      </c>
      <c r="L49" s="93"/>
      <c r="M49" s="94">
        <f>'Provincial spending Projection '!AI41</f>
        <v>36.4901308517573</v>
      </c>
      <c r="N49" s="93"/>
      <c r="O49" s="94">
        <f>'Provincial spending Projection '!$AN$36</f>
        <v>4.1056216946320383</v>
      </c>
      <c r="P49" s="93"/>
      <c r="Q49" s="94">
        <f>'Provincial spending Projection '!AS41</f>
        <v>3.4726217317008174</v>
      </c>
      <c r="R49" s="93"/>
      <c r="S49" s="94">
        <f>'Provincial spending Projection '!AX41</f>
        <v>14.835865000961693</v>
      </c>
      <c r="T49" s="93"/>
      <c r="U49" s="96">
        <f>'Provincial spending Projection '!BC41</f>
        <v>12.539597043945207</v>
      </c>
      <c r="V49" s="98"/>
      <c r="W49" s="93">
        <f>'Provincial spending Projection '!BH41</f>
        <v>0.73502025959041928</v>
      </c>
    </row>
    <row r="50" spans="1:23">
      <c r="A50" s="80">
        <v>22</v>
      </c>
      <c r="B50" s="93"/>
      <c r="C50" s="94">
        <f>'Provincial spending Projection '!J42</f>
        <v>1.5436143189232281</v>
      </c>
      <c r="D50" s="94"/>
      <c r="E50" s="94">
        <f>'Provincial spending Projection '!O42</f>
        <v>0.44171329119784875</v>
      </c>
      <c r="F50" s="93"/>
      <c r="G50" s="94">
        <f>'Provincial spending Projection '!T42</f>
        <v>2.6941258147056826</v>
      </c>
      <c r="H50" s="93"/>
      <c r="I50" s="94">
        <f>'Provincial spending Projection '!Y42</f>
        <v>2.0842078001240081</v>
      </c>
      <c r="J50" s="93"/>
      <c r="K50" s="94">
        <f>'Provincial spending Projection '!AD42</f>
        <v>20.895148600333773</v>
      </c>
      <c r="L50" s="93"/>
      <c r="M50" s="94">
        <f>'Provincial spending Projection '!AI42</f>
        <v>36.42133506289526</v>
      </c>
      <c r="N50" s="93"/>
      <c r="O50" s="94">
        <f>'Provincial spending Projection '!$AN$36</f>
        <v>4.1056216946320383</v>
      </c>
      <c r="P50" s="93"/>
      <c r="Q50" s="94">
        <f>'Provincial spending Projection '!AS42</f>
        <v>3.4729122281736586</v>
      </c>
      <c r="R50" s="93"/>
      <c r="S50" s="94">
        <f>'Provincial spending Projection '!AX42</f>
        <v>15.003116466593141</v>
      </c>
      <c r="T50" s="93"/>
      <c r="U50" s="96">
        <f>'Provincial spending Projection '!BC42</f>
        <v>12.541078222066195</v>
      </c>
      <c r="V50" s="98"/>
      <c r="W50" s="93">
        <f>'Provincial spending Projection '!BH42</f>
        <v>0.73624855536539202</v>
      </c>
    </row>
    <row r="51" spans="1:23">
      <c r="A51" s="80">
        <v>23</v>
      </c>
      <c r="B51" s="93"/>
      <c r="C51" s="94">
        <f>'Provincial spending Projection '!J43</f>
        <v>1.5249729186539307</v>
      </c>
      <c r="D51" s="94"/>
      <c r="E51" s="94">
        <f>'Provincial spending Projection '!O43</f>
        <v>0.44221510540243258</v>
      </c>
      <c r="F51" s="93"/>
      <c r="G51" s="94">
        <f>'Provincial spending Projection '!T43</f>
        <v>2.6742231676621113</v>
      </c>
      <c r="H51" s="93"/>
      <c r="I51" s="94">
        <f>'Provincial spending Projection '!Y43</f>
        <v>2.0688276014353071</v>
      </c>
      <c r="J51" s="93"/>
      <c r="K51" s="94">
        <f>'Provincial spending Projection '!AD43</f>
        <v>20.833110027558224</v>
      </c>
      <c r="L51" s="93"/>
      <c r="M51" s="94">
        <f>'Provincial spending Projection '!AI43</f>
        <v>36.368912363566032</v>
      </c>
      <c r="N51" s="93"/>
      <c r="O51" s="94">
        <f>'Provincial spending Projection '!$AN$36</f>
        <v>4.1056216946320383</v>
      </c>
      <c r="P51" s="93"/>
      <c r="Q51" s="94">
        <f>'Provincial spending Projection '!AS43</f>
        <v>3.4707380019120961</v>
      </c>
      <c r="R51" s="93"/>
      <c r="S51" s="94">
        <f>'Provincial spending Projection '!AX43</f>
        <v>15.157555551133324</v>
      </c>
      <c r="T51" s="93"/>
      <c r="U51" s="96">
        <f>'Provincial spending Projection '!BC43</f>
        <v>12.548037302144619</v>
      </c>
      <c r="V51" s="98"/>
      <c r="W51" s="93">
        <f>'Provincial spending Projection '!BH43</f>
        <v>0.73744978059174304</v>
      </c>
    </row>
    <row r="52" spans="1:23">
      <c r="A52" s="80">
        <v>24</v>
      </c>
      <c r="B52" s="93"/>
      <c r="C52" s="94">
        <f>'Provincial spending Projection '!J44</f>
        <v>1.5045187809225173</v>
      </c>
      <c r="D52" s="94"/>
      <c r="E52" s="94">
        <f>'Provincial spending Projection '!O44</f>
        <v>0.44243821692131236</v>
      </c>
      <c r="F52" s="93"/>
      <c r="G52" s="94">
        <f>'Provincial spending Projection '!T44</f>
        <v>2.6525687599795513</v>
      </c>
      <c r="H52" s="93"/>
      <c r="I52" s="94">
        <f>'Provincial spending Projection '!Y44</f>
        <v>2.052298933773983</v>
      </c>
      <c r="J52" s="93"/>
      <c r="K52" s="94">
        <f>'Provincial spending Projection '!AD44</f>
        <v>20.770279974162705</v>
      </c>
      <c r="L52" s="93"/>
      <c r="M52" s="94">
        <f>'Provincial spending Projection '!AI44</f>
        <v>36.33370184017879</v>
      </c>
      <c r="N52" s="93"/>
      <c r="O52" s="94">
        <f>'Provincial spending Projection '!$AN$36</f>
        <v>4.1056216946320383</v>
      </c>
      <c r="P52" s="93"/>
      <c r="Q52" s="94">
        <f>'Provincial spending Projection '!AS44</f>
        <v>3.4665246489524355</v>
      </c>
      <c r="R52" s="93"/>
      <c r="S52" s="94">
        <f>'Provincial spending Projection '!AX44</f>
        <v>15.299684855040487</v>
      </c>
      <c r="T52" s="93"/>
      <c r="U52" s="96">
        <f>'Provincial spending Projection '!BC44</f>
        <v>12.560969125613147</v>
      </c>
      <c r="V52" s="98"/>
      <c r="W52" s="93">
        <f>'Provincial spending Projection '!BH44</f>
        <v>0.73630628496991224</v>
      </c>
    </row>
    <row r="53" spans="1:23">
      <c r="A53" s="80">
        <v>25</v>
      </c>
      <c r="B53" s="93"/>
      <c r="C53" s="94">
        <f>'Provincial spending Projection '!J45</f>
        <v>1.4832073308553368</v>
      </c>
      <c r="D53" s="94"/>
      <c r="E53" s="94">
        <f>'Provincial spending Projection '!O45</f>
        <v>0.44238135505220672</v>
      </c>
      <c r="F53" s="93"/>
      <c r="G53" s="94">
        <f>'Provincial spending Projection '!T45</f>
        <v>2.6291994572957509</v>
      </c>
      <c r="H53" s="93"/>
      <c r="I53" s="94">
        <f>'Provincial spending Projection '!Y45</f>
        <v>2.0341147062100604</v>
      </c>
      <c r="J53" s="93"/>
      <c r="K53" s="94">
        <f>'Provincial spending Projection '!AD45</f>
        <v>20.706689568370351</v>
      </c>
      <c r="L53" s="93"/>
      <c r="M53" s="94">
        <f>'Provincial spending Projection '!AI45</f>
        <v>36.314699766170861</v>
      </c>
      <c r="N53" s="93"/>
      <c r="O53" s="94">
        <f>'Provincial spending Projection '!$AN$36</f>
        <v>4.1056216946320383</v>
      </c>
      <c r="P53" s="93"/>
      <c r="Q53" s="94">
        <f>'Provincial spending Projection '!AS45</f>
        <v>3.4602773353069436</v>
      </c>
      <c r="R53" s="93"/>
      <c r="S53" s="94">
        <f>'Provincial spending Projection '!AX45</f>
        <v>15.428565672420158</v>
      </c>
      <c r="T53" s="93"/>
      <c r="U53" s="96">
        <f>'Provincial spending Projection '!BC45</f>
        <v>12.58012695747477</v>
      </c>
      <c r="V53" s="98"/>
      <c r="W53" s="93">
        <f>'Provincial spending Projection '!BH45</f>
        <v>0.73399287882760011</v>
      </c>
    </row>
    <row r="54" spans="1:23">
      <c r="A54" s="80">
        <v>26</v>
      </c>
      <c r="B54" s="93"/>
      <c r="C54" s="94">
        <f>'Provincial spending Projection '!J46</f>
        <v>1.4618162527593315</v>
      </c>
      <c r="D54" s="94"/>
      <c r="E54" s="94">
        <f>'Provincial spending Projection '!O46</f>
        <v>0.44210520120445979</v>
      </c>
      <c r="F54" s="93"/>
      <c r="G54" s="94">
        <f>'Provincial spending Projection '!T46</f>
        <v>2.6056746307947076</v>
      </c>
      <c r="H54" s="93"/>
      <c r="I54" s="94">
        <f>'Provincial spending Projection '!Y46</f>
        <v>2.0161840557177957</v>
      </c>
      <c r="J54" s="93"/>
      <c r="K54" s="94">
        <f>'Provincial spending Projection '!AD46</f>
        <v>20.642401347734722</v>
      </c>
      <c r="L54" s="93"/>
      <c r="M54" s="94">
        <f>'Provincial spending Projection '!AI46</f>
        <v>36.295977549289816</v>
      </c>
      <c r="N54" s="93"/>
      <c r="O54" s="94">
        <f>'Provincial spending Projection '!$AN$36</f>
        <v>4.1056216946320383</v>
      </c>
      <c r="P54" s="93"/>
      <c r="Q54" s="94">
        <f>'Provincial spending Projection '!AS46</f>
        <v>3.4536553198179831</v>
      </c>
      <c r="R54" s="93"/>
      <c r="S54" s="94">
        <f>'Provincial spending Projection '!AX46</f>
        <v>15.558305939443596</v>
      </c>
      <c r="T54" s="93"/>
      <c r="U54" s="96">
        <f>'Provincial spending Projection '!BC46</f>
        <v>12.599547905776605</v>
      </c>
      <c r="V54" s="98"/>
      <c r="W54" s="93">
        <f>'Provincial spending Projection '!BH46</f>
        <v>0.73122432651339708</v>
      </c>
    </row>
    <row r="55" spans="1:23">
      <c r="A55" s="80">
        <v>27</v>
      </c>
      <c r="B55" s="93"/>
      <c r="C55" s="94">
        <f>'Provincial spending Projection '!J47</f>
        <v>1.4403259067022167</v>
      </c>
      <c r="D55" s="94"/>
      <c r="E55" s="94">
        <f>'Provincial spending Projection '!O47</f>
        <v>0.44213719999425605</v>
      </c>
      <c r="F55" s="93"/>
      <c r="G55" s="94">
        <f>'Provincial spending Projection '!T47</f>
        <v>2.5825066211244665</v>
      </c>
      <c r="H55" s="93"/>
      <c r="I55" s="94">
        <f>'Provincial spending Projection '!Y47</f>
        <v>1.9982134198601469</v>
      </c>
      <c r="J55" s="93"/>
      <c r="K55" s="94">
        <f>'Provincial spending Projection '!AD47</f>
        <v>20.576969941154967</v>
      </c>
      <c r="L55" s="93"/>
      <c r="M55" s="94">
        <f>'Provincial spending Projection '!AI47</f>
        <v>36.276209650204024</v>
      </c>
      <c r="N55" s="93"/>
      <c r="O55" s="94">
        <f>'Provincial spending Projection '!$AN$36</f>
        <v>4.1056216946320383</v>
      </c>
      <c r="P55" s="93"/>
      <c r="Q55" s="94">
        <f>'Provincial spending Projection '!AS47</f>
        <v>3.4471816940530116</v>
      </c>
      <c r="R55" s="93"/>
      <c r="S55" s="94">
        <f>'Provincial spending Projection '!AX47</f>
        <v>15.688758880120401</v>
      </c>
      <c r="T55" s="93"/>
      <c r="U55" s="96">
        <f>'Provincial spending Projection '!BC47</f>
        <v>12.619098787420707</v>
      </c>
      <c r="V55" s="98"/>
      <c r="W55" s="93">
        <f>'Provincial spending Projection '!BH47</f>
        <v>0.7291331161937592</v>
      </c>
    </row>
    <row r="56" spans="1:23">
      <c r="A56" s="80">
        <v>28</v>
      </c>
      <c r="B56" s="93"/>
      <c r="C56" s="94">
        <f>'Provincial spending Projection '!J48</f>
        <v>1.4190619087539023</v>
      </c>
      <c r="D56" s="94"/>
      <c r="E56" s="94">
        <f>'Provincial spending Projection '!O48</f>
        <v>0.44169783665023282</v>
      </c>
      <c r="F56" s="93"/>
      <c r="G56" s="94">
        <f>'Provincial spending Projection '!T48</f>
        <v>2.5589404087769076</v>
      </c>
      <c r="H56" s="93"/>
      <c r="I56" s="94">
        <f>'Provincial spending Projection '!Y48</f>
        <v>1.9799924988517756</v>
      </c>
      <c r="J56" s="93"/>
      <c r="K56" s="94">
        <f>'Provincial spending Projection '!AD48</f>
        <v>20.510946799441989</v>
      </c>
      <c r="L56" s="93"/>
      <c r="M56" s="94">
        <f>'Provincial spending Projection '!AI48</f>
        <v>36.256141729254566</v>
      </c>
      <c r="N56" s="93"/>
      <c r="O56" s="94">
        <f>'Provincial spending Projection '!$AN$36</f>
        <v>4.1056216946320383</v>
      </c>
      <c r="P56" s="93"/>
      <c r="Q56" s="94">
        <f>'Provincial spending Projection '!AS48</f>
        <v>3.4409418216843761</v>
      </c>
      <c r="R56" s="93"/>
      <c r="S56" s="94">
        <f>'Provincial spending Projection '!AX48</f>
        <v>15.820071193458913</v>
      </c>
      <c r="T56" s="93"/>
      <c r="U56" s="96">
        <f>'Provincial spending Projection '!BC48</f>
        <v>12.639115099957946</v>
      </c>
      <c r="V56" s="98"/>
      <c r="W56" s="93">
        <f>'Provincial spending Projection '!BH48</f>
        <v>0.72716099973369153</v>
      </c>
    </row>
    <row r="57" spans="1:23">
      <c r="A57" s="80">
        <v>29</v>
      </c>
      <c r="B57" s="93"/>
      <c r="C57" s="94">
        <f>'Provincial spending Projection '!J49</f>
        <v>1.3980061898035954</v>
      </c>
      <c r="D57" s="94"/>
      <c r="E57" s="94">
        <f>'Provincial spending Projection '!O49</f>
        <v>0.44157406474427424</v>
      </c>
      <c r="F57" s="93"/>
      <c r="G57" s="94">
        <f>'Provincial spending Projection '!T49</f>
        <v>2.535501958324871</v>
      </c>
      <c r="H57" s="93"/>
      <c r="I57" s="94">
        <f>'Provincial spending Projection '!Y49</f>
        <v>1.9620268501559222</v>
      </c>
      <c r="J57" s="93"/>
      <c r="K57" s="94">
        <f>'Provincial spending Projection '!AD49</f>
        <v>20.444246579219097</v>
      </c>
      <c r="L57" s="93"/>
      <c r="M57" s="94">
        <f>'Provincial spending Projection '!AI49</f>
        <v>36.234950360167637</v>
      </c>
      <c r="N57" s="93"/>
      <c r="O57" s="94">
        <f>'Provincial spending Projection '!$AN$36</f>
        <v>4.1056216946320383</v>
      </c>
      <c r="P57" s="93"/>
      <c r="Q57" s="94">
        <f>'Provincial spending Projection '!AS49</f>
        <v>3.4346434769267478</v>
      </c>
      <c r="R57" s="93"/>
      <c r="S57" s="94">
        <f>'Provincial spending Projection '!AX49</f>
        <v>15.952780229259176</v>
      </c>
      <c r="T57" s="93"/>
      <c r="U57" s="96">
        <f>'Provincial spending Projection '!BC49</f>
        <v>12.659317583043491</v>
      </c>
      <c r="V57" s="98"/>
      <c r="W57" s="93">
        <f>'Provincial spending Projection '!BH49</f>
        <v>0.7241901342647199</v>
      </c>
    </row>
    <row r="58" spans="1:23">
      <c r="A58" s="80">
        <v>30</v>
      </c>
      <c r="B58" s="93"/>
      <c r="C58" s="94">
        <f>'Provincial spending Projection '!J50</f>
        <v>1.3768603473778283</v>
      </c>
      <c r="D58" s="94"/>
      <c r="E58" s="94">
        <f>'Provincial spending Projection '!O50</f>
        <v>0.44124431804071468</v>
      </c>
      <c r="F58" s="93"/>
      <c r="G58" s="94">
        <f>'Provincial spending Projection '!T50</f>
        <v>2.5119164711505335</v>
      </c>
      <c r="H58" s="93"/>
      <c r="I58" s="94">
        <f>'Provincial spending Projection '!Y50</f>
        <v>1.9437959969632572</v>
      </c>
      <c r="J58" s="93"/>
      <c r="K58" s="94">
        <f>'Provincial spending Projection '!AD50</f>
        <v>20.377536679160091</v>
      </c>
      <c r="L58" s="93"/>
      <c r="M58" s="94">
        <f>'Provincial spending Projection '!AI50</f>
        <v>36.212669203705921</v>
      </c>
      <c r="N58" s="93"/>
      <c r="O58" s="94">
        <f>'Provincial spending Projection '!$AN$36</f>
        <v>4.1056216946320383</v>
      </c>
      <c r="P58" s="93"/>
      <c r="Q58" s="94">
        <f>'Provincial spending Projection '!AS50</f>
        <v>3.4282872887992601</v>
      </c>
      <c r="R58" s="93"/>
      <c r="S58" s="94">
        <f>'Provincial spending Projection '!AX50</f>
        <v>16.086619771180068</v>
      </c>
      <c r="T58" s="93"/>
      <c r="U58" s="96">
        <f>'Provincial spending Projection '!BC50</f>
        <v>12.679487805599905</v>
      </c>
      <c r="V58" s="98"/>
      <c r="W58" s="93">
        <f>'Provincial spending Projection '!BH50</f>
        <v>0.72189778625416023</v>
      </c>
    </row>
    <row r="59" spans="1:23">
      <c r="A59" s="80">
        <v>31</v>
      </c>
      <c r="B59" s="93"/>
      <c r="C59" s="94">
        <f>'Provincial spending Projection '!J51</f>
        <v>1.3558895867951692</v>
      </c>
      <c r="D59" s="94"/>
      <c r="E59" s="94">
        <f>'Provincial spending Projection '!O51</f>
        <v>0.44096363809775663</v>
      </c>
      <c r="F59" s="93"/>
      <c r="G59" s="94">
        <f>'Provincial spending Projection '!T51</f>
        <v>2.48841548276893</v>
      </c>
      <c r="H59" s="93"/>
      <c r="I59" s="94">
        <f>'Provincial spending Projection '!Y51</f>
        <v>1.9257845040549428</v>
      </c>
      <c r="J59" s="93"/>
      <c r="K59" s="94">
        <f>'Provincial spending Projection '!AD51</f>
        <v>20.310574910185579</v>
      </c>
      <c r="L59" s="93"/>
      <c r="M59" s="94">
        <f>'Provincial spending Projection '!AI51</f>
        <v>36.188697719565383</v>
      </c>
      <c r="N59" s="93"/>
      <c r="O59" s="94">
        <f>'Provincial spending Projection '!$AN$36</f>
        <v>4.1056216946320383</v>
      </c>
      <c r="P59" s="93"/>
      <c r="Q59" s="94">
        <f>'Provincial spending Projection '!AS51</f>
        <v>3.4221027841136178</v>
      </c>
      <c r="R59" s="93"/>
      <c r="S59" s="94">
        <f>'Provincial spending Projection '!AX51</f>
        <v>16.221714056226961</v>
      </c>
      <c r="T59" s="93"/>
      <c r="U59" s="96">
        <f>'Provincial spending Projection '!BC51</f>
        <v>12.699495480142915</v>
      </c>
      <c r="V59" s="98"/>
      <c r="W59" s="93">
        <f>'Provincial spending Projection '!BH51</f>
        <v>0.71971244876510976</v>
      </c>
    </row>
    <row r="60" spans="1:23">
      <c r="A60" s="80">
        <v>32</v>
      </c>
      <c r="B60" s="93"/>
      <c r="C60" s="94">
        <f>'Provincial spending Projection '!J52</f>
        <v>1.3348189023471584</v>
      </c>
      <c r="D60" s="94"/>
      <c r="E60" s="94">
        <f>'Provincial spending Projection '!O52</f>
        <v>0.44048345226305713</v>
      </c>
      <c r="F60" s="93"/>
      <c r="G60" s="94">
        <f>'Provincial spending Projection '!T52</f>
        <v>2.4647621685503949</v>
      </c>
      <c r="H60" s="93"/>
      <c r="I60" s="94">
        <f>'Provincial spending Projection '!Y52</f>
        <v>1.9075060301249409</v>
      </c>
      <c r="J60" s="93"/>
      <c r="K60" s="94">
        <f>'Provincial spending Projection '!AD52</f>
        <v>20.243837296658601</v>
      </c>
      <c r="L60" s="93"/>
      <c r="M60" s="94">
        <f>'Provincial spending Projection '!AI52</f>
        <v>36.163776330375825</v>
      </c>
      <c r="N60" s="93"/>
      <c r="O60" s="94">
        <f>'Provincial spending Projection '!$AN$36</f>
        <v>4.1056216946320383</v>
      </c>
      <c r="P60" s="93"/>
      <c r="Q60" s="94">
        <f>'Provincial spending Projection '!AS52</f>
        <v>3.4161300961774224</v>
      </c>
      <c r="R60" s="93"/>
      <c r="S60" s="94">
        <f>'Provincial spending Projection '!AX52</f>
        <v>16.358574130678008</v>
      </c>
      <c r="T60" s="93"/>
      <c r="U60" s="96">
        <f>'Provincial spending Projection '!BC52</f>
        <v>12.719298503417001</v>
      </c>
      <c r="V60" s="98"/>
      <c r="W60" s="93">
        <f>'Provincial spending Projection '!BH52</f>
        <v>0.71709743330596198</v>
      </c>
    </row>
    <row r="61" spans="1:23">
      <c r="A61" s="80">
        <v>33</v>
      </c>
      <c r="B61" s="93"/>
      <c r="C61" s="94">
        <f>'Provincial spending Projection '!J53</f>
        <v>1.3141557243064321</v>
      </c>
      <c r="D61" s="94"/>
      <c r="E61" s="94">
        <f>'Provincial spending Projection '!O53</f>
        <v>0.44029447525707566</v>
      </c>
      <c r="F61" s="93"/>
      <c r="G61" s="94">
        <f>'Provincial spending Projection '!T53</f>
        <v>2.4408607659049184</v>
      </c>
      <c r="H61" s="93"/>
      <c r="I61" s="94">
        <f>'Provincial spending Projection '!Y53</f>
        <v>1.8893877598604778</v>
      </c>
      <c r="J61" s="93"/>
      <c r="K61" s="94">
        <f>'Provincial spending Projection '!AD53</f>
        <v>20.177410598966553</v>
      </c>
      <c r="L61" s="93"/>
      <c r="M61" s="94">
        <f>'Provincial spending Projection '!AI53</f>
        <v>36.136567454871248</v>
      </c>
      <c r="N61" s="93"/>
      <c r="O61" s="94">
        <f>'Provincial spending Projection '!$AN$36</f>
        <v>4.1056216946320383</v>
      </c>
      <c r="P61" s="93"/>
      <c r="Q61" s="94">
        <f>'Provincial spending Projection '!AS53</f>
        <v>3.4102351327232179</v>
      </c>
      <c r="R61" s="93"/>
      <c r="S61" s="94">
        <f>'Provincial spending Projection '!AX53</f>
        <v>16.49686815784791</v>
      </c>
      <c r="T61" s="93"/>
      <c r="U61" s="96">
        <f>'Provincial spending Projection '!BC53</f>
        <v>12.738652865038132</v>
      </c>
      <c r="V61" s="98"/>
      <c r="W61" s="93">
        <f>'Provincial spending Projection '!BH53</f>
        <v>0.71457396550257946</v>
      </c>
    </row>
    <row r="62" spans="1:23">
      <c r="A62" s="80">
        <v>34</v>
      </c>
      <c r="B62" s="93"/>
      <c r="C62" s="94">
        <f>'Provincial spending Projection '!J54</f>
        <v>1.2933428456602847</v>
      </c>
      <c r="D62" s="94"/>
      <c r="E62" s="94">
        <f>'Provincial spending Projection '!O54</f>
        <v>0.4398956515274588</v>
      </c>
      <c r="F62" s="93"/>
      <c r="G62" s="94">
        <f>'Provincial spending Projection '!T54</f>
        <v>2.4169939490855841</v>
      </c>
      <c r="H62" s="93"/>
      <c r="I62" s="94">
        <f>'Provincial spending Projection '!Y54</f>
        <v>1.8711945995934498</v>
      </c>
      <c r="J62" s="93"/>
      <c r="K62" s="94">
        <f>'Provincial spending Projection '!AD54</f>
        <v>20.111268658420496</v>
      </c>
      <c r="L62" s="93"/>
      <c r="M62" s="94">
        <f>'Provincial spending Projection '!AI54</f>
        <v>36.107713859486616</v>
      </c>
      <c r="N62" s="93"/>
      <c r="O62" s="94">
        <f>'Provincial spending Projection '!$AN$36</f>
        <v>4.1056216946320383</v>
      </c>
      <c r="P62" s="93"/>
      <c r="Q62" s="94">
        <f>'Provincial spending Projection '!AS54</f>
        <v>3.4044505737158937</v>
      </c>
      <c r="R62" s="93"/>
      <c r="S62" s="94">
        <f>'Provincial spending Projection '!AX54</f>
        <v>16.636494306005858</v>
      </c>
      <c r="T62" s="93"/>
      <c r="U62" s="96">
        <f>'Provincial spending Projection '!BC54</f>
        <v>12.757706243777349</v>
      </c>
      <c r="V62" s="98"/>
      <c r="W62" s="93">
        <f>'Provincial spending Projection '!BH54</f>
        <v>0.7126824122626404</v>
      </c>
    </row>
    <row r="63" spans="1:23">
      <c r="A63" s="80">
        <v>35</v>
      </c>
      <c r="B63" s="93"/>
      <c r="C63" s="94">
        <f>'Provincial spending Projection '!J55</f>
        <v>1.2726436721498693</v>
      </c>
      <c r="D63" s="94"/>
      <c r="E63" s="94">
        <f>'Provincial spending Projection '!O55</f>
        <v>0.43928745254773377</v>
      </c>
      <c r="F63" s="93"/>
      <c r="G63" s="94">
        <f>'Provincial spending Projection '!T55</f>
        <v>2.3931337798608934</v>
      </c>
      <c r="H63" s="93"/>
      <c r="I63" s="94">
        <f>'Provincial spending Projection '!Y55</f>
        <v>1.8529071530444658</v>
      </c>
      <c r="J63" s="93"/>
      <c r="K63" s="94">
        <f>'Provincial spending Projection '!AD55</f>
        <v>20.045852900496353</v>
      </c>
      <c r="L63" s="93"/>
      <c r="M63" s="94">
        <f>'Provincial spending Projection '!AI55</f>
        <v>36.07714285060996</v>
      </c>
      <c r="N63" s="93"/>
      <c r="O63" s="94">
        <f>'Provincial spending Projection '!$AN$36</f>
        <v>4.1056216946320383</v>
      </c>
      <c r="P63" s="93"/>
      <c r="Q63" s="94">
        <f>'Provincial spending Projection '!AS55</f>
        <v>3.398742492299867</v>
      </c>
      <c r="R63" s="93"/>
      <c r="S63" s="94">
        <f>'Provincial spending Projection '!AX55</f>
        <v>16.777858007450412</v>
      </c>
      <c r="T63" s="93"/>
      <c r="U63" s="96">
        <f>'Provincial spending Projection '!BC55</f>
        <v>12.776356579151571</v>
      </c>
      <c r="V63" s="98"/>
      <c r="W63" s="93">
        <f>'Provincial spending Projection '!BH55</f>
        <v>0.71033916463876623</v>
      </c>
    </row>
    <row r="64" spans="1:23">
      <c r="A64" s="80">
        <v>36</v>
      </c>
      <c r="B64" s="93"/>
      <c r="C64" s="94">
        <f>'Provincial spending Projection '!J56</f>
        <v>1.2520307779628777</v>
      </c>
      <c r="D64" s="94"/>
      <c r="E64" s="94">
        <f>'Provincial spending Projection '!O56</f>
        <v>0.43895934684497007</v>
      </c>
      <c r="F64" s="93"/>
      <c r="G64" s="94">
        <f>'Provincial spending Projection '!T56</f>
        <v>2.3692361313659678</v>
      </c>
      <c r="H64" s="93"/>
      <c r="I64" s="94">
        <f>'Provincial spending Projection '!Y56</f>
        <v>1.8344933737388094</v>
      </c>
      <c r="J64" s="93"/>
      <c r="K64" s="94">
        <f>'Provincial spending Projection '!AD56</f>
        <v>19.980807435150652</v>
      </c>
      <c r="L64" s="93"/>
      <c r="M64" s="94">
        <f>'Provincial spending Projection '!AI56</f>
        <v>36.044730831794105</v>
      </c>
      <c r="N64" s="93"/>
      <c r="O64" s="94">
        <f>'Provincial spending Projection '!$AN$36</f>
        <v>4.1056216946320383</v>
      </c>
      <c r="P64" s="93"/>
      <c r="Q64" s="94">
        <f>'Provincial spending Projection '!AS56</f>
        <v>3.3930526356115456</v>
      </c>
      <c r="R64" s="93"/>
      <c r="S64" s="94">
        <f>'Provincial spending Projection '!AX56</f>
        <v>16.920950082176329</v>
      </c>
      <c r="T64" s="93"/>
      <c r="U64" s="96">
        <f>'Provincial spending Projection '!BC56</f>
        <v>12.794839968368869</v>
      </c>
      <c r="V64" s="98"/>
      <c r="W64" s="93">
        <f>'Provincial spending Projection '!BH56</f>
        <v>0.70754159647393866</v>
      </c>
    </row>
    <row r="65" spans="1:23">
      <c r="A65" s="80">
        <v>37</v>
      </c>
      <c r="B65" s="93"/>
      <c r="C65" s="94">
        <f>'Provincial spending Projection '!J57</f>
        <v>1.2520307779628777</v>
      </c>
      <c r="D65" s="94"/>
      <c r="E65" s="94">
        <f>'Provincial spending Projection '!O57</f>
        <v>0.43895934684497001</v>
      </c>
      <c r="F65" s="93"/>
      <c r="G65" s="94">
        <f>'Provincial spending Projection '!T57</f>
        <v>2.3692361313659673</v>
      </c>
      <c r="H65" s="93"/>
      <c r="I65" s="94">
        <f>'Provincial spending Projection '!Y57</f>
        <v>1.8344933737388092</v>
      </c>
      <c r="J65" s="93"/>
      <c r="K65" s="94">
        <f>'Provincial spending Projection '!AD57</f>
        <v>19.980807435150652</v>
      </c>
      <c r="L65" s="93"/>
      <c r="M65" s="94">
        <f>'Provincial spending Projection '!AI57</f>
        <v>36.044730831794105</v>
      </c>
      <c r="N65" s="93"/>
      <c r="O65" s="94">
        <f>'Provincial spending Projection '!$AN$36</f>
        <v>4.1056216946320383</v>
      </c>
      <c r="P65" s="93"/>
      <c r="Q65" s="94">
        <f>'Provincial spending Projection '!AS57</f>
        <v>3.3930526356115447</v>
      </c>
      <c r="R65" s="93"/>
      <c r="S65" s="94">
        <f>'Provincial spending Projection '!AX57</f>
        <v>16.920950082176329</v>
      </c>
      <c r="T65" s="93"/>
      <c r="U65" s="96">
        <f>'Provincial spending Projection '!BC57</f>
        <v>12.794839968368867</v>
      </c>
      <c r="V65" s="98"/>
      <c r="W65" s="93">
        <f>'Provincial spending Projection '!BH57</f>
        <v>0.70754159647393855</v>
      </c>
    </row>
    <row r="66" spans="1:23">
      <c r="A66" s="80">
        <v>38</v>
      </c>
      <c r="B66" s="93"/>
      <c r="C66" s="94">
        <f>'Provincial spending Projection '!J58</f>
        <v>1.2520307779628777</v>
      </c>
      <c r="D66" s="94"/>
      <c r="E66" s="94">
        <f>'Provincial spending Projection '!O58</f>
        <v>0.43895934684497007</v>
      </c>
      <c r="F66" s="93"/>
      <c r="G66" s="94">
        <f>'Provincial spending Projection '!T58</f>
        <v>2.3692361313659678</v>
      </c>
      <c r="H66" s="93"/>
      <c r="I66" s="94">
        <f>'Provincial spending Projection '!Y58</f>
        <v>1.8344933737388094</v>
      </c>
      <c r="J66" s="93"/>
      <c r="K66" s="94">
        <f>'Provincial spending Projection '!AD58</f>
        <v>19.980807435150652</v>
      </c>
      <c r="L66" s="93"/>
      <c r="M66" s="94">
        <f>'Provincial spending Projection '!AI58</f>
        <v>36.044730831794105</v>
      </c>
      <c r="N66" s="93"/>
      <c r="O66" s="94">
        <f>'Provincial spending Projection '!$AN$36</f>
        <v>4.1056216946320383</v>
      </c>
      <c r="P66" s="93"/>
      <c r="Q66" s="94">
        <f>'Provincial spending Projection '!AS58</f>
        <v>3.3930526356115456</v>
      </c>
      <c r="R66" s="93"/>
      <c r="S66" s="94">
        <f>'Provincial spending Projection '!AX58</f>
        <v>16.920950082176329</v>
      </c>
      <c r="T66" s="93"/>
      <c r="U66" s="96">
        <f>'Provincial spending Projection '!BC58</f>
        <v>12.794839968368873</v>
      </c>
      <c r="V66" s="98"/>
      <c r="W66" s="93">
        <f>'Provincial spending Projection '!BH58</f>
        <v>0.70754159647393855</v>
      </c>
    </row>
    <row r="67" spans="1:23">
      <c r="A67" s="80">
        <v>39</v>
      </c>
      <c r="B67" s="93"/>
      <c r="C67" s="94">
        <f>'Provincial spending Projection '!J59</f>
        <v>1.2520307779628779</v>
      </c>
      <c r="D67" s="94"/>
      <c r="E67" s="94">
        <f>'Provincial spending Projection '!O59</f>
        <v>0.43895934684497012</v>
      </c>
      <c r="F67" s="93"/>
      <c r="G67" s="94">
        <f>'Provincial spending Projection '!T59</f>
        <v>2.3692361313659678</v>
      </c>
      <c r="H67" s="93"/>
      <c r="I67" s="94">
        <f>'Provincial spending Projection '!Y59</f>
        <v>1.8344933737388096</v>
      </c>
      <c r="J67" s="93"/>
      <c r="K67" s="94">
        <f>'Provincial spending Projection '!AD59</f>
        <v>19.980807435150652</v>
      </c>
      <c r="L67" s="93"/>
      <c r="M67" s="94">
        <f>'Provincial spending Projection '!AI59</f>
        <v>36.044730831794112</v>
      </c>
      <c r="N67" s="93"/>
      <c r="O67" s="94">
        <f>'Provincial spending Projection '!$AN$36</f>
        <v>4.1056216946320383</v>
      </c>
      <c r="P67" s="93"/>
      <c r="Q67" s="94">
        <f>'Provincial spending Projection '!AS59</f>
        <v>3.393052635611546</v>
      </c>
      <c r="R67" s="93"/>
      <c r="S67" s="94">
        <f>'Provincial spending Projection '!AX59</f>
        <v>16.920950082176333</v>
      </c>
      <c r="T67" s="93"/>
      <c r="U67" s="96">
        <f>'Provincial spending Projection '!BC59</f>
        <v>12.794839968368871</v>
      </c>
      <c r="V67" s="98"/>
      <c r="W67" s="93">
        <f>'Provincial spending Projection '!BH59</f>
        <v>0.70754159647393877</v>
      </c>
    </row>
    <row r="68" spans="1:23">
      <c r="A68" s="80">
        <v>40</v>
      </c>
      <c r="B68" s="93"/>
      <c r="C68" s="94">
        <f>'Provincial spending Projection '!J60</f>
        <v>1.2520307779628777</v>
      </c>
      <c r="D68" s="94"/>
      <c r="E68" s="94">
        <f>'Provincial spending Projection '!O60</f>
        <v>0.43895934684497007</v>
      </c>
      <c r="F68" s="93"/>
      <c r="G68" s="94">
        <f>'Provincial spending Projection '!T60</f>
        <v>2.3692361313659678</v>
      </c>
      <c r="H68" s="93"/>
      <c r="I68" s="94">
        <f>'Provincial spending Projection '!Y60</f>
        <v>1.8344933737388092</v>
      </c>
      <c r="J68" s="93"/>
      <c r="K68" s="94">
        <f>'Provincial spending Projection '!AD60</f>
        <v>19.980807435150652</v>
      </c>
      <c r="L68" s="93"/>
      <c r="M68" s="94">
        <f>'Provincial spending Projection '!AI60</f>
        <v>36.044730831794105</v>
      </c>
      <c r="N68" s="93"/>
      <c r="O68" s="94">
        <f>'Provincial spending Projection '!$AN$36</f>
        <v>4.1056216946320383</v>
      </c>
      <c r="P68" s="93"/>
      <c r="Q68" s="94">
        <f>'Provincial spending Projection '!AS60</f>
        <v>3.3930526356115456</v>
      </c>
      <c r="R68" s="93"/>
      <c r="S68" s="94">
        <f>'Provincial spending Projection '!AX60</f>
        <v>16.920950082176329</v>
      </c>
      <c r="T68" s="93"/>
      <c r="U68" s="96">
        <f>'Provincial spending Projection '!BC60</f>
        <v>12.794839968368869</v>
      </c>
      <c r="V68" s="98"/>
      <c r="W68" s="93">
        <f>'Provincial spending Projection '!BH60</f>
        <v>0.70754159647393866</v>
      </c>
    </row>
    <row r="69" spans="1:23">
      <c r="A69" s="80">
        <v>41</v>
      </c>
      <c r="B69" s="93"/>
      <c r="C69" s="94">
        <f>'Provincial spending Projection '!J61</f>
        <v>1.2520307779628777</v>
      </c>
      <c r="D69" s="94"/>
      <c r="E69" s="94">
        <f>'Provincial spending Projection '!O61</f>
        <v>0.43895934684497007</v>
      </c>
      <c r="F69" s="93"/>
      <c r="G69" s="94">
        <f>'Provincial spending Projection '!T61</f>
        <v>2.3692361313659678</v>
      </c>
      <c r="H69" s="93"/>
      <c r="I69" s="94">
        <f>'Provincial spending Projection '!Y61</f>
        <v>1.8344933737388094</v>
      </c>
      <c r="J69" s="93"/>
      <c r="K69" s="94">
        <f>'Provincial spending Projection '!AD61</f>
        <v>19.980807435150648</v>
      </c>
      <c r="L69" s="93"/>
      <c r="M69" s="94">
        <f>'Provincial spending Projection '!AI61</f>
        <v>36.044730831794105</v>
      </c>
      <c r="N69" s="93"/>
      <c r="O69" s="94">
        <f>'Provincial spending Projection '!$AN$36</f>
        <v>4.1056216946320383</v>
      </c>
      <c r="P69" s="93"/>
      <c r="Q69" s="94">
        <f>'Provincial spending Projection '!AS61</f>
        <v>3.3930526356115456</v>
      </c>
      <c r="R69" s="93"/>
      <c r="S69" s="94">
        <f>'Provincial spending Projection '!AX61</f>
        <v>16.920950082176333</v>
      </c>
      <c r="T69" s="93"/>
      <c r="U69" s="96">
        <f>'Provincial spending Projection '!BC61</f>
        <v>12.794839968368869</v>
      </c>
      <c r="V69" s="98"/>
      <c r="W69" s="93">
        <f>'Provincial spending Projection '!BH61</f>
        <v>0.70754159647393888</v>
      </c>
    </row>
    <row r="70" spans="1:23">
      <c r="A70" s="80">
        <v>42</v>
      </c>
      <c r="B70" s="93"/>
      <c r="C70" s="94">
        <f>'Provincial spending Projection '!J62</f>
        <v>1.2520307779628777</v>
      </c>
      <c r="D70" s="94"/>
      <c r="E70" s="94">
        <f>'Provincial spending Projection '!O62</f>
        <v>0.43895934684497007</v>
      </c>
      <c r="F70" s="93"/>
      <c r="G70" s="94">
        <f>'Provincial spending Projection '!T62</f>
        <v>2.3692361313659678</v>
      </c>
      <c r="H70" s="93"/>
      <c r="I70" s="94">
        <f>'Provincial spending Projection '!Y62</f>
        <v>1.8344933737388094</v>
      </c>
      <c r="J70" s="93"/>
      <c r="K70" s="94">
        <f>'Provincial spending Projection '!AD62</f>
        <v>19.980807435150652</v>
      </c>
      <c r="L70" s="93"/>
      <c r="M70" s="94">
        <f>'Provincial spending Projection '!AI62</f>
        <v>36.044730831794105</v>
      </c>
      <c r="N70" s="93"/>
      <c r="O70" s="94">
        <f>'Provincial spending Projection '!$AN$36</f>
        <v>4.1056216946320383</v>
      </c>
      <c r="P70" s="93"/>
      <c r="Q70" s="94">
        <f>'Provincial spending Projection '!AS62</f>
        <v>3.3930526356115465</v>
      </c>
      <c r="R70" s="93"/>
      <c r="S70" s="94">
        <f>'Provincial spending Projection '!AX62</f>
        <v>16.920950082176333</v>
      </c>
      <c r="T70" s="93"/>
      <c r="U70" s="96">
        <f>'Provincial spending Projection '!BC62</f>
        <v>12.794839968368869</v>
      </c>
      <c r="V70" s="98"/>
      <c r="W70" s="93">
        <f>'Provincial spending Projection '!BH62</f>
        <v>0.70754159647393855</v>
      </c>
    </row>
    <row r="71" spans="1:23">
      <c r="A71" s="80">
        <v>43</v>
      </c>
      <c r="B71" s="93"/>
      <c r="C71" s="94">
        <f>'Provincial spending Projection '!J63</f>
        <v>1.2520307779628777</v>
      </c>
      <c r="D71" s="94"/>
      <c r="E71" s="94">
        <f>'Provincial spending Projection '!O63</f>
        <v>0.43895934684497007</v>
      </c>
      <c r="F71" s="93"/>
      <c r="G71" s="94">
        <f>'Provincial spending Projection '!T63</f>
        <v>2.3692361313659678</v>
      </c>
      <c r="H71" s="93"/>
      <c r="I71" s="94">
        <f>'Provincial spending Projection '!Y63</f>
        <v>1.8344933737388094</v>
      </c>
      <c r="J71" s="93"/>
      <c r="K71" s="94">
        <f>'Provincial spending Projection '!AD63</f>
        <v>19.980807435150652</v>
      </c>
      <c r="L71" s="93"/>
      <c r="M71" s="94">
        <f>'Provincial spending Projection '!AI63</f>
        <v>36.044730831794105</v>
      </c>
      <c r="N71" s="93"/>
      <c r="O71" s="94">
        <f>'Provincial spending Projection '!$AN$36</f>
        <v>4.1056216946320383</v>
      </c>
      <c r="P71" s="93"/>
      <c r="Q71" s="94">
        <f>'Provincial spending Projection '!AS63</f>
        <v>3.3930526356115465</v>
      </c>
      <c r="R71" s="93"/>
      <c r="S71" s="94">
        <f>'Provincial spending Projection '!AX63</f>
        <v>16.920950082176329</v>
      </c>
      <c r="T71" s="93"/>
      <c r="U71" s="96">
        <f>'Provincial spending Projection '!BC63</f>
        <v>12.794839968368869</v>
      </c>
      <c r="V71" s="98"/>
      <c r="W71" s="93">
        <f>'Provincial spending Projection '!BH63</f>
        <v>0.70754159647393866</v>
      </c>
    </row>
    <row r="72" spans="1:23">
      <c r="A72" s="80">
        <v>44</v>
      </c>
      <c r="B72" s="93"/>
      <c r="C72" s="94">
        <f>'Provincial spending Projection '!J64</f>
        <v>1.2520307779628777</v>
      </c>
      <c r="D72" s="94"/>
      <c r="E72" s="94">
        <f>'Provincial spending Projection '!O64</f>
        <v>0.43895934684497007</v>
      </c>
      <c r="F72" s="93"/>
      <c r="G72" s="94">
        <f>'Provincial spending Projection '!T64</f>
        <v>2.3692361313659678</v>
      </c>
      <c r="H72" s="93"/>
      <c r="I72" s="94">
        <f>'Provincial spending Projection '!Y64</f>
        <v>1.8344933737388094</v>
      </c>
      <c r="J72" s="93"/>
      <c r="K72" s="94">
        <f>'Provincial spending Projection '!AD64</f>
        <v>19.980807435150652</v>
      </c>
      <c r="L72" s="93"/>
      <c r="M72" s="94">
        <f>'Provincial spending Projection '!AI64</f>
        <v>36.044730831794105</v>
      </c>
      <c r="N72" s="93"/>
      <c r="O72" s="94">
        <f>'Provincial spending Projection '!$AN$36</f>
        <v>4.1056216946320383</v>
      </c>
      <c r="P72" s="93"/>
      <c r="Q72" s="94">
        <f>'Provincial spending Projection '!AS64</f>
        <v>3.3930526356115451</v>
      </c>
      <c r="R72" s="93"/>
      <c r="S72" s="94">
        <f>'Provincial spending Projection '!AX64</f>
        <v>16.920950082176329</v>
      </c>
      <c r="T72" s="93"/>
      <c r="U72" s="96">
        <f>'Provincial spending Projection '!BC64</f>
        <v>12.794839968368869</v>
      </c>
      <c r="V72" s="98"/>
      <c r="W72" s="93">
        <f>'Provincial spending Projection '!BH64</f>
        <v>0.70754159647393855</v>
      </c>
    </row>
    <row r="73" spans="1:23">
      <c r="A73" s="80">
        <v>45</v>
      </c>
      <c r="B73" s="93"/>
      <c r="C73" s="94">
        <f>'Provincial spending Projection '!J65</f>
        <v>1.2520307779628777</v>
      </c>
      <c r="D73" s="94"/>
      <c r="E73" s="94">
        <f>'Provincial spending Projection '!O65</f>
        <v>0.43895934684497007</v>
      </c>
      <c r="F73" s="93"/>
      <c r="G73" s="94">
        <f>'Provincial spending Projection '!T65</f>
        <v>2.3692361313659678</v>
      </c>
      <c r="H73" s="93"/>
      <c r="I73" s="94">
        <f>'Provincial spending Projection '!Y65</f>
        <v>1.8344933737388094</v>
      </c>
      <c r="J73" s="93"/>
      <c r="K73" s="94">
        <f>'Provincial spending Projection '!AD65</f>
        <v>19.980807435150652</v>
      </c>
      <c r="L73" s="93"/>
      <c r="M73" s="94">
        <f>'Provincial spending Projection '!AI65</f>
        <v>36.044730831794098</v>
      </c>
      <c r="N73" s="93"/>
      <c r="O73" s="94">
        <f>'Provincial spending Projection '!$AN$36</f>
        <v>4.1056216946320383</v>
      </c>
      <c r="P73" s="93"/>
      <c r="Q73" s="94">
        <f>'Provincial spending Projection '!AS65</f>
        <v>3.3930526356115456</v>
      </c>
      <c r="R73" s="93"/>
      <c r="S73" s="94">
        <f>'Provincial spending Projection '!AX65</f>
        <v>16.920950082176333</v>
      </c>
      <c r="T73" s="93"/>
      <c r="U73" s="96">
        <f>'Provincial spending Projection '!BC65</f>
        <v>12.794839968368869</v>
      </c>
      <c r="V73" s="98"/>
      <c r="W73" s="93">
        <f>'Provincial spending Projection '!BH65</f>
        <v>0.70754159647393866</v>
      </c>
    </row>
    <row r="74" spans="1:23">
      <c r="A74" s="80">
        <v>46</v>
      </c>
      <c r="B74" s="93"/>
      <c r="C74" s="94">
        <f>'Provincial spending Projection '!J66</f>
        <v>1.2520307779628777</v>
      </c>
      <c r="D74" s="94"/>
      <c r="E74" s="94">
        <f>'Provincial spending Projection '!O66</f>
        <v>0.43895934684497007</v>
      </c>
      <c r="F74" s="93"/>
      <c r="G74" s="94">
        <f>'Provincial spending Projection '!T66</f>
        <v>2.3692361313659678</v>
      </c>
      <c r="H74" s="93"/>
      <c r="I74" s="94">
        <f>'Provincial spending Projection '!Y66</f>
        <v>1.8344933737388094</v>
      </c>
      <c r="J74" s="93"/>
      <c r="K74" s="94">
        <f>'Provincial spending Projection '!AD66</f>
        <v>19.980807435150655</v>
      </c>
      <c r="L74" s="93"/>
      <c r="M74" s="94">
        <f>'Provincial spending Projection '!AI66</f>
        <v>36.044730831794098</v>
      </c>
      <c r="N74" s="93"/>
      <c r="O74" s="94">
        <f>'Provincial spending Projection '!$AN$36</f>
        <v>4.1056216946320383</v>
      </c>
      <c r="P74" s="93"/>
      <c r="Q74" s="94">
        <f>'Provincial spending Projection '!AS66</f>
        <v>3.3930526356115456</v>
      </c>
      <c r="R74" s="93"/>
      <c r="S74" s="94">
        <f>'Provincial spending Projection '!AX66</f>
        <v>16.920950082176333</v>
      </c>
      <c r="T74" s="93"/>
      <c r="U74" s="96">
        <f>'Provincial spending Projection '!BC66</f>
        <v>12.794839968368869</v>
      </c>
      <c r="V74" s="98"/>
      <c r="W74" s="93">
        <f>'Provincial spending Projection '!BH66</f>
        <v>0.70754159647393888</v>
      </c>
    </row>
    <row r="75" spans="1:23">
      <c r="A75" s="80">
        <v>47</v>
      </c>
      <c r="B75" s="93"/>
      <c r="C75" s="94">
        <f>'Provincial spending Projection '!J67</f>
        <v>1.2520307779628777</v>
      </c>
      <c r="D75" s="94"/>
      <c r="E75" s="94">
        <f>'Provincial spending Projection '!O67</f>
        <v>0.43895934684497007</v>
      </c>
      <c r="F75" s="93"/>
      <c r="G75" s="94">
        <f>'Provincial spending Projection '!T67</f>
        <v>2.3692361313659678</v>
      </c>
      <c r="H75" s="93"/>
      <c r="I75" s="94">
        <f>'Provincial spending Projection '!Y67</f>
        <v>1.8344933737388094</v>
      </c>
      <c r="J75" s="93"/>
      <c r="K75" s="94">
        <f>'Provincial spending Projection '!AD67</f>
        <v>19.980807435150652</v>
      </c>
      <c r="L75" s="93"/>
      <c r="M75" s="94">
        <f>'Provincial spending Projection '!AI67</f>
        <v>36.044730831794105</v>
      </c>
      <c r="N75" s="93"/>
      <c r="O75" s="94">
        <f>'Provincial spending Projection '!$AN$36</f>
        <v>4.1056216946320383</v>
      </c>
      <c r="P75" s="93"/>
      <c r="Q75" s="94">
        <f>'Provincial spending Projection '!AS67</f>
        <v>3.3930526356115451</v>
      </c>
      <c r="R75" s="93"/>
      <c r="S75" s="94">
        <f>'Provincial spending Projection '!AX67</f>
        <v>16.920950082176333</v>
      </c>
      <c r="T75" s="93"/>
      <c r="U75" s="96">
        <f>'Provincial spending Projection '!BC67</f>
        <v>12.794839968368869</v>
      </c>
      <c r="V75" s="98"/>
      <c r="W75" s="93">
        <f>'Provincial spending Projection '!BH67</f>
        <v>0.70754159647393866</v>
      </c>
    </row>
    <row r="76" spans="1:23">
      <c r="A76" s="80">
        <v>48</v>
      </c>
      <c r="B76" s="93"/>
      <c r="C76" s="94">
        <f>'Provincial spending Projection '!J68</f>
        <v>1.2520307779628777</v>
      </c>
      <c r="D76" s="94"/>
      <c r="E76" s="94">
        <f>'Provincial spending Projection '!O68</f>
        <v>0.43895934684497007</v>
      </c>
      <c r="F76" s="93"/>
      <c r="G76" s="94">
        <f>'Provincial spending Projection '!T68</f>
        <v>2.3692361313659678</v>
      </c>
      <c r="H76" s="93"/>
      <c r="I76" s="94">
        <f>'Provincial spending Projection '!Y68</f>
        <v>1.8344933737388092</v>
      </c>
      <c r="J76" s="93"/>
      <c r="K76" s="94">
        <f>'Provincial spending Projection '!AD68</f>
        <v>19.980807435150652</v>
      </c>
      <c r="L76" s="93"/>
      <c r="M76" s="94">
        <f>'Provincial spending Projection '!AI68</f>
        <v>36.044730831794105</v>
      </c>
      <c r="N76" s="93"/>
      <c r="O76" s="94">
        <f>'Provincial spending Projection '!$AN$36</f>
        <v>4.1056216946320383</v>
      </c>
      <c r="P76" s="93"/>
      <c r="Q76" s="94">
        <f>'Provincial spending Projection '!AS68</f>
        <v>3.3930526356115456</v>
      </c>
      <c r="R76" s="93"/>
      <c r="S76" s="94">
        <f>'Provincial spending Projection '!AX68</f>
        <v>16.920950082176329</v>
      </c>
      <c r="T76" s="93"/>
      <c r="U76" s="96">
        <f>'Provincial spending Projection '!BC68</f>
        <v>12.794839968368869</v>
      </c>
      <c r="V76" s="98"/>
      <c r="W76" s="93">
        <f>'Provincial spending Projection '!BH68</f>
        <v>0.70754159647393855</v>
      </c>
    </row>
    <row r="77" spans="1:23">
      <c r="A77" s="80">
        <v>49</v>
      </c>
      <c r="B77" s="93"/>
      <c r="C77" s="94">
        <f>'Provincial spending Projection '!J69</f>
        <v>1.2520307779628777</v>
      </c>
      <c r="D77" s="94"/>
      <c r="E77" s="94">
        <f>'Provincial spending Projection '!O69</f>
        <v>0.43895934684497007</v>
      </c>
      <c r="F77" s="93"/>
      <c r="G77" s="94">
        <f>'Provincial spending Projection '!T69</f>
        <v>2.3692361313659678</v>
      </c>
      <c r="H77" s="93"/>
      <c r="I77" s="94">
        <f>'Provincial spending Projection '!Y69</f>
        <v>1.8344933737388094</v>
      </c>
      <c r="J77" s="93"/>
      <c r="K77" s="94">
        <f>'Provincial spending Projection '!AD69</f>
        <v>19.980807435150652</v>
      </c>
      <c r="L77" s="93"/>
      <c r="M77" s="94">
        <f>'Provincial spending Projection '!AI69</f>
        <v>36.044730831794105</v>
      </c>
      <c r="N77" s="93"/>
      <c r="O77" s="94">
        <f>'Provincial spending Projection '!$AN$36</f>
        <v>4.1056216946320383</v>
      </c>
      <c r="P77" s="93"/>
      <c r="Q77" s="94">
        <f>'Provincial spending Projection '!AS69</f>
        <v>3.3930526356115465</v>
      </c>
      <c r="R77" s="93"/>
      <c r="S77" s="94">
        <f>'Provincial spending Projection '!AX69</f>
        <v>16.920950082176329</v>
      </c>
      <c r="T77" s="93"/>
      <c r="U77" s="96">
        <f>'Provincial spending Projection '!BC69</f>
        <v>12.794839968368869</v>
      </c>
      <c r="V77" s="98"/>
      <c r="W77" s="93">
        <f>'Provincial spending Projection '!BH69</f>
        <v>0.70754159647393866</v>
      </c>
    </row>
    <row r="78" spans="1:23">
      <c r="A78" s="80">
        <v>50</v>
      </c>
      <c r="B78" s="93"/>
      <c r="C78" s="94">
        <f>'Provincial spending Projection '!J70</f>
        <v>1.2520307779628777</v>
      </c>
      <c r="D78" s="94"/>
      <c r="E78" s="94">
        <f>'Provincial spending Projection '!O70</f>
        <v>0.43895934684497007</v>
      </c>
      <c r="F78" s="93"/>
      <c r="G78" s="94">
        <f>'Provincial spending Projection '!T70</f>
        <v>2.3692361313659678</v>
      </c>
      <c r="H78" s="93"/>
      <c r="I78" s="94">
        <f>'Provincial spending Projection '!Y70</f>
        <v>1.8344933737388094</v>
      </c>
      <c r="J78" s="93"/>
      <c r="K78" s="94">
        <f>'Provincial spending Projection '!AD70</f>
        <v>19.980807435150652</v>
      </c>
      <c r="L78" s="93"/>
      <c r="M78" s="94">
        <f>'Provincial spending Projection '!AI70</f>
        <v>36.044730831794105</v>
      </c>
      <c r="N78" s="93"/>
      <c r="O78" s="94">
        <f>'Provincial spending Projection '!$AN$36</f>
        <v>4.1056216946320383</v>
      </c>
      <c r="P78" s="93"/>
      <c r="Q78" s="94">
        <f>'Provincial spending Projection '!AS70</f>
        <v>3.3930526356115451</v>
      </c>
      <c r="R78" s="93"/>
      <c r="S78" s="94">
        <f>'Provincial spending Projection '!AX70</f>
        <v>16.920950082176329</v>
      </c>
      <c r="T78" s="93"/>
      <c r="U78" s="96">
        <f>'Provincial spending Projection '!BC70</f>
        <v>12.794839968368869</v>
      </c>
      <c r="V78" s="98"/>
      <c r="W78" s="93">
        <f>'Provincial spending Projection '!BH70</f>
        <v>0.70754159647393855</v>
      </c>
    </row>
    <row r="79" spans="1:23">
      <c r="J79" s="101"/>
      <c r="K79" s="136"/>
    </row>
  </sheetData>
  <sheetProtection algorithmName="SHA-512" hashValue="MiEUqaUmeftPXWwqem8RuTIiQQ1OMtqHFOuPXioU3mGPbwYWq5v2uQ6ZzhIRGxX1mEnx2PzOy9k0JeHKlotiwg==" saltValue="/XCgz88wNLphKotmGcOo8A=="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workbookViewId="0"/>
  </sheetViews>
  <sheetFormatPr defaultRowHeight="15"/>
  <cols>
    <col min="1" max="1" width="9.140625" style="2"/>
    <col min="2" max="2" width="11.7109375" style="2" customWidth="1"/>
    <col min="3" max="3" width="10.85546875" style="2" customWidth="1"/>
    <col min="4" max="4" width="12.42578125" style="2" customWidth="1"/>
    <col min="5" max="5" width="7.85546875" style="2" customWidth="1"/>
    <col min="6" max="6" width="10.42578125" style="2" customWidth="1"/>
    <col min="7" max="7" width="10.140625" style="2" customWidth="1"/>
    <col min="8" max="78" width="9.140625" style="2"/>
    <col min="79" max="79" width="9.140625" style="58"/>
    <col min="80" max="16384" width="9.140625" style="2"/>
  </cols>
  <sheetData>
    <row r="1" spans="1:79">
      <c r="C1" s="81" t="s">
        <v>55</v>
      </c>
      <c r="I1" s="163" t="s">
        <v>184</v>
      </c>
      <c r="P1" s="163" t="s">
        <v>226</v>
      </c>
      <c r="W1" s="163" t="s">
        <v>227</v>
      </c>
      <c r="AD1" s="163" t="s">
        <v>228</v>
      </c>
      <c r="AK1" s="163" t="s">
        <v>229</v>
      </c>
      <c r="AR1" s="163" t="s">
        <v>230</v>
      </c>
      <c r="AZ1" s="81" t="s">
        <v>231</v>
      </c>
      <c r="BF1" s="81" t="s">
        <v>232</v>
      </c>
      <c r="BN1" s="81" t="s">
        <v>233</v>
      </c>
      <c r="BU1" s="81" t="s">
        <v>234</v>
      </c>
    </row>
    <row r="2" spans="1:79" s="106" customFormat="1">
      <c r="B2" s="106" t="s">
        <v>172</v>
      </c>
      <c r="C2" s="106" t="s">
        <v>174</v>
      </c>
      <c r="D2" s="106" t="s">
        <v>176</v>
      </c>
      <c r="E2" s="106" t="s">
        <v>224</v>
      </c>
      <c r="F2" s="106" t="s">
        <v>158</v>
      </c>
      <c r="G2" s="106" t="s">
        <v>225</v>
      </c>
      <c r="I2" s="106" t="s">
        <v>172</v>
      </c>
      <c r="J2" s="106" t="s">
        <v>174</v>
      </c>
      <c r="K2" s="106" t="s">
        <v>176</v>
      </c>
      <c r="L2" s="106" t="s">
        <v>224</v>
      </c>
      <c r="M2" s="106" t="s">
        <v>158</v>
      </c>
      <c r="N2" s="106" t="s">
        <v>225</v>
      </c>
      <c r="P2" s="106" t="s">
        <v>172</v>
      </c>
      <c r="Q2" s="106" t="s">
        <v>174</v>
      </c>
      <c r="R2" s="106" t="s">
        <v>176</v>
      </c>
      <c r="S2" s="106" t="s">
        <v>224</v>
      </c>
      <c r="T2" s="106" t="s">
        <v>158</v>
      </c>
      <c r="U2" s="106" t="s">
        <v>225</v>
      </c>
      <c r="V2" s="106" t="s">
        <v>236</v>
      </c>
      <c r="W2" s="106" t="s">
        <v>172</v>
      </c>
      <c r="X2" s="106" t="s">
        <v>174</v>
      </c>
      <c r="Y2" s="106" t="s">
        <v>176</v>
      </c>
      <c r="Z2" s="106" t="s">
        <v>224</v>
      </c>
      <c r="AA2" s="106" t="s">
        <v>158</v>
      </c>
      <c r="AB2" s="106" t="s">
        <v>225</v>
      </c>
      <c r="AC2" s="106" t="s">
        <v>236</v>
      </c>
      <c r="AD2" s="106" t="s">
        <v>172</v>
      </c>
      <c r="AE2" s="106" t="s">
        <v>174</v>
      </c>
      <c r="AF2" s="106" t="s">
        <v>176</v>
      </c>
      <c r="AG2" s="106" t="s">
        <v>224</v>
      </c>
      <c r="AH2" s="106" t="s">
        <v>158</v>
      </c>
      <c r="AI2" s="106" t="s">
        <v>225</v>
      </c>
      <c r="AJ2" s="106" t="s">
        <v>236</v>
      </c>
      <c r="AK2" s="106" t="s">
        <v>172</v>
      </c>
      <c r="AL2" s="106" t="s">
        <v>174</v>
      </c>
      <c r="AM2" s="106" t="s">
        <v>176</v>
      </c>
      <c r="AN2" s="106" t="s">
        <v>224</v>
      </c>
      <c r="AO2" s="106" t="s">
        <v>158</v>
      </c>
      <c r="AP2" s="106" t="s">
        <v>225</v>
      </c>
      <c r="AQ2" s="106" t="s">
        <v>236</v>
      </c>
      <c r="AR2" s="106" t="s">
        <v>172</v>
      </c>
      <c r="AS2" s="106" t="s">
        <v>174</v>
      </c>
      <c r="AT2" s="106" t="s">
        <v>176</v>
      </c>
      <c r="AU2" s="106" t="s">
        <v>224</v>
      </c>
      <c r="AV2" s="106" t="s">
        <v>158</v>
      </c>
      <c r="AW2" s="106" t="s">
        <v>225</v>
      </c>
      <c r="AX2" s="106" t="s">
        <v>236</v>
      </c>
      <c r="AY2" s="106" t="s">
        <v>172</v>
      </c>
      <c r="AZ2" s="106" t="s">
        <v>174</v>
      </c>
      <c r="BA2" s="106" t="s">
        <v>176</v>
      </c>
      <c r="BB2" s="106" t="s">
        <v>224</v>
      </c>
      <c r="BC2" s="106" t="s">
        <v>158</v>
      </c>
      <c r="BD2" s="106" t="s">
        <v>225</v>
      </c>
      <c r="BE2" s="106" t="s">
        <v>236</v>
      </c>
      <c r="BF2" s="106" t="s">
        <v>172</v>
      </c>
      <c r="BG2" s="106" t="s">
        <v>174</v>
      </c>
      <c r="BH2" s="106" t="s">
        <v>176</v>
      </c>
      <c r="BI2" s="106" t="s">
        <v>224</v>
      </c>
      <c r="BJ2" s="106" t="s">
        <v>158</v>
      </c>
      <c r="BK2" s="106" t="s">
        <v>225</v>
      </c>
      <c r="BL2" s="106" t="s">
        <v>236</v>
      </c>
      <c r="BM2" s="106" t="s">
        <v>172</v>
      </c>
      <c r="BN2" s="106" t="s">
        <v>174</v>
      </c>
      <c r="BO2" s="106" t="s">
        <v>176</v>
      </c>
      <c r="BP2" s="106" t="s">
        <v>224</v>
      </c>
      <c r="BQ2" s="106" t="s">
        <v>158</v>
      </c>
      <c r="BR2" s="106" t="s">
        <v>225</v>
      </c>
      <c r="BS2" s="106" t="s">
        <v>236</v>
      </c>
      <c r="BT2" s="106" t="s">
        <v>172</v>
      </c>
      <c r="BU2" s="106" t="s">
        <v>174</v>
      </c>
      <c r="BV2" s="106" t="s">
        <v>176</v>
      </c>
      <c r="BW2" s="106" t="s">
        <v>224</v>
      </c>
      <c r="BX2" s="106" t="s">
        <v>158</v>
      </c>
      <c r="BY2" s="106" t="s">
        <v>225</v>
      </c>
      <c r="BZ2" s="106" t="s">
        <v>236</v>
      </c>
      <c r="CA2" s="168" t="s">
        <v>235</v>
      </c>
    </row>
    <row r="3" spans="1:79">
      <c r="A3" s="80">
        <v>75</v>
      </c>
      <c r="B3" s="2">
        <v>0.95005000000000006</v>
      </c>
      <c r="C3" s="2">
        <v>0.14427000000000001</v>
      </c>
      <c r="D3" s="2">
        <v>0.10984000000000001</v>
      </c>
      <c r="E3" s="2">
        <v>0.35411999999999999</v>
      </c>
      <c r="F3" s="2">
        <v>0.21803999999999998</v>
      </c>
      <c r="G3" s="2">
        <v>0.39182</v>
      </c>
      <c r="I3" s="2">
        <v>0.20000999999999999</v>
      </c>
      <c r="J3" s="2">
        <v>6.5579999999999999E-2</v>
      </c>
      <c r="K3" s="2">
        <v>3.5250000000000004E-2</v>
      </c>
      <c r="L3" s="2">
        <v>8.115E-2</v>
      </c>
      <c r="M3" s="2">
        <v>5.3280000000000008E-2</v>
      </c>
      <c r="N3" s="2">
        <v>5.0819999999999997E-2</v>
      </c>
      <c r="P3" s="2">
        <v>1.54844</v>
      </c>
      <c r="Q3" s="2">
        <v>0.16148000000000001</v>
      </c>
      <c r="R3" s="2">
        <v>0.25411</v>
      </c>
      <c r="S3" s="2">
        <v>0.24099999999999999</v>
      </c>
      <c r="T3" s="2">
        <v>0.4451</v>
      </c>
      <c r="U3" s="2">
        <v>0.48526999999999998</v>
      </c>
      <c r="W3" s="2">
        <v>1.1246499999999999</v>
      </c>
      <c r="X3" s="2">
        <v>0.15656999999999999</v>
      </c>
      <c r="Y3" s="2">
        <v>0.16968</v>
      </c>
      <c r="Z3" s="2">
        <v>0.21394000000000002</v>
      </c>
      <c r="AA3" s="2">
        <v>0.26395000000000002</v>
      </c>
      <c r="AB3" s="2">
        <v>0.34592000000000001</v>
      </c>
      <c r="AD3" s="2">
        <v>13.128509999999999</v>
      </c>
      <c r="AE3" s="2">
        <v>2.0738699999999999</v>
      </c>
      <c r="AF3" s="2">
        <v>2.1517499999999998</v>
      </c>
      <c r="AG3" s="2">
        <v>2.3665100000000003</v>
      </c>
      <c r="AH3" s="2">
        <v>4.01905</v>
      </c>
      <c r="AI3" s="2">
        <v>3.95675</v>
      </c>
      <c r="AK3" s="2">
        <v>15.899140000000001</v>
      </c>
      <c r="AL3" s="2">
        <v>4.0133099999999997</v>
      </c>
      <c r="AM3" s="2">
        <v>3.3723000000000001</v>
      </c>
      <c r="AN3" s="2">
        <v>3.0403099999999998</v>
      </c>
      <c r="AO3" s="2">
        <v>5.79373</v>
      </c>
      <c r="AP3" s="2">
        <v>4.1354500000000005</v>
      </c>
      <c r="AR3" s="2">
        <v>2.05748</v>
      </c>
      <c r="AS3" s="2">
        <v>0.54183000000000003</v>
      </c>
      <c r="AT3" s="2">
        <v>0.35576000000000002</v>
      </c>
      <c r="AU3" s="2">
        <v>0.42050999999999999</v>
      </c>
      <c r="AV3" s="2">
        <v>0.55249000000000004</v>
      </c>
      <c r="AW3" s="2">
        <v>0.55003000000000002</v>
      </c>
      <c r="AY3" s="2">
        <v>1.56155</v>
      </c>
      <c r="AZ3" s="2">
        <v>0.42050999999999999</v>
      </c>
      <c r="BA3" s="2">
        <v>0.29428000000000004</v>
      </c>
      <c r="BB3" s="2">
        <v>0.29099999999999998</v>
      </c>
      <c r="BC3" s="2">
        <v>0.45084000000000002</v>
      </c>
      <c r="BD3" s="2">
        <v>0.59756999999999993</v>
      </c>
      <c r="BF3" s="2">
        <v>3.5788599999999997</v>
      </c>
      <c r="BG3" s="2">
        <v>0.77298999999999995</v>
      </c>
      <c r="BH3" s="2">
        <v>0.83774999999999999</v>
      </c>
      <c r="BI3" s="2">
        <v>0.67052</v>
      </c>
      <c r="BJ3" s="2">
        <v>1.20252</v>
      </c>
      <c r="BK3" s="2">
        <v>1.07054</v>
      </c>
      <c r="BM3" s="2">
        <v>4.5125199999999994</v>
      </c>
      <c r="BN3" s="2">
        <v>0.85824</v>
      </c>
      <c r="BO3" s="2">
        <v>1.3722000000000001</v>
      </c>
      <c r="BP3" s="2">
        <v>1.11317</v>
      </c>
      <c r="BQ3" s="2">
        <v>2.0476399999999999</v>
      </c>
      <c r="BR3" s="2">
        <v>1.43614</v>
      </c>
      <c r="BT3" s="2">
        <v>0.15246999999999999</v>
      </c>
      <c r="BU3" s="2">
        <v>1.3939999999999999E-2</v>
      </c>
      <c r="BV3" s="2">
        <v>3.3610000000000001E-2</v>
      </c>
      <c r="BW3" s="2">
        <v>3.8530000000000002E-2</v>
      </c>
      <c r="BX3" s="2">
        <v>3.5250000000000004E-2</v>
      </c>
      <c r="BY3" s="2">
        <v>0.14509</v>
      </c>
      <c r="CA3" s="58">
        <f>SUM(B3:BY3)</f>
        <v>100.00084999999999</v>
      </c>
    </row>
    <row r="4" spans="1:79">
      <c r="A4" s="80">
        <v>76</v>
      </c>
      <c r="B4" s="2">
        <v>0.9202999999999999</v>
      </c>
      <c r="C4" s="2">
        <v>0.18292</v>
      </c>
      <c r="D4" s="2">
        <v>0.10533999999999999</v>
      </c>
      <c r="E4" s="2">
        <v>0.48399000000000003</v>
      </c>
      <c r="F4" s="2">
        <v>0.21779999999999999</v>
      </c>
      <c r="G4" s="2">
        <v>0.31673000000000001</v>
      </c>
      <c r="I4" s="2">
        <v>0.18933</v>
      </c>
      <c r="J4" s="2">
        <v>6.2630000000000005E-2</v>
      </c>
      <c r="K4" s="2">
        <v>3.7010000000000001E-2</v>
      </c>
      <c r="L4" s="2">
        <v>6.1919999999999996E-2</v>
      </c>
      <c r="M4" s="2">
        <v>5.1250000000000004E-2</v>
      </c>
      <c r="N4" s="2">
        <v>4.555E-2</v>
      </c>
      <c r="P4" s="2">
        <v>1.56016</v>
      </c>
      <c r="Q4" s="2">
        <v>0.18434</v>
      </c>
      <c r="R4" s="2">
        <v>0.25124999999999997</v>
      </c>
      <c r="S4" s="2">
        <v>0.23416999999999999</v>
      </c>
      <c r="T4" s="2">
        <v>0.43346000000000001</v>
      </c>
      <c r="U4" s="2">
        <v>0.48327999999999999</v>
      </c>
      <c r="W4" s="2">
        <v>1.1644300000000001</v>
      </c>
      <c r="X4" s="2">
        <v>0.19643999999999998</v>
      </c>
      <c r="Y4" s="2">
        <v>0.17296</v>
      </c>
      <c r="Z4" s="2">
        <v>0.20926</v>
      </c>
      <c r="AA4" s="2">
        <v>0.24840000000000001</v>
      </c>
      <c r="AB4" s="2">
        <v>0.29894000000000004</v>
      </c>
      <c r="AD4" s="2">
        <v>13.259979999999999</v>
      </c>
      <c r="AE4" s="2">
        <v>2.4292199999999999</v>
      </c>
      <c r="AF4" s="2">
        <v>2.2014499999999999</v>
      </c>
      <c r="AG4" s="2">
        <v>2.10893</v>
      </c>
      <c r="AH4" s="2">
        <v>3.9445399999999999</v>
      </c>
      <c r="AI4" s="2">
        <v>3.6370600000000004</v>
      </c>
      <c r="AK4" s="2">
        <v>16.077809999999999</v>
      </c>
      <c r="AL4" s="2">
        <v>4.0463199999999997</v>
      </c>
      <c r="AM4" s="2">
        <v>3.3900800000000002</v>
      </c>
      <c r="AN4" s="2">
        <v>3.00075</v>
      </c>
      <c r="AO4" s="2">
        <v>5.5203600000000002</v>
      </c>
      <c r="AP4" s="2">
        <v>3.8427599999999997</v>
      </c>
      <c r="AR4" s="2">
        <v>2.0164</v>
      </c>
      <c r="AS4" s="2">
        <v>0.58791000000000004</v>
      </c>
      <c r="AT4" s="2">
        <v>0.38435000000000002</v>
      </c>
      <c r="AU4" s="2">
        <v>0.36584</v>
      </c>
      <c r="AV4" s="2">
        <v>0.54164000000000001</v>
      </c>
      <c r="AW4" s="2">
        <v>0.58292999999999995</v>
      </c>
      <c r="AY4" s="2">
        <v>1.65625</v>
      </c>
      <c r="AZ4" s="2">
        <v>0.42207</v>
      </c>
      <c r="BA4" s="2">
        <v>0.30107</v>
      </c>
      <c r="BB4" s="2">
        <v>0.28541</v>
      </c>
      <c r="BC4" s="2">
        <v>0.44768999999999998</v>
      </c>
      <c r="BD4" s="2">
        <v>0.59075999999999995</v>
      </c>
      <c r="BF4" s="2">
        <v>3.6712300000000004</v>
      </c>
      <c r="BG4" s="2">
        <v>0.76868999999999998</v>
      </c>
      <c r="BH4" s="2">
        <v>0.84484999999999999</v>
      </c>
      <c r="BI4" s="2">
        <v>0.64271</v>
      </c>
      <c r="BJ4" s="2">
        <v>1.1829400000000001</v>
      </c>
      <c r="BK4" s="2">
        <v>1.1388100000000001</v>
      </c>
      <c r="BM4" s="2">
        <v>4.5780000000000003</v>
      </c>
      <c r="BN4" s="2">
        <v>0.84627999999999992</v>
      </c>
      <c r="BO4" s="2">
        <v>1.35162</v>
      </c>
      <c r="BP4" s="2">
        <v>1.1067799999999999</v>
      </c>
      <c r="BQ4" s="2">
        <v>2.1188899999999999</v>
      </c>
      <c r="BR4" s="2">
        <v>1.58792</v>
      </c>
      <c r="BT4" s="2">
        <v>0.15373999999999999</v>
      </c>
      <c r="BU4" s="2">
        <v>1.3520000000000001E-2</v>
      </c>
      <c r="BV4" s="2">
        <v>3.2739999999999998E-2</v>
      </c>
      <c r="BW4" s="2">
        <v>3.7720000000000004E-2</v>
      </c>
      <c r="BX4" s="2">
        <v>3.3450000000000001E-2</v>
      </c>
      <c r="BY4" s="2">
        <v>0.13523000000000002</v>
      </c>
      <c r="CA4" s="58">
        <f t="shared" ref="CA4:CA67" si="0">SUM(B4:BY4)</f>
        <v>99.998559999999983</v>
      </c>
    </row>
    <row r="5" spans="1:79">
      <c r="A5" s="80">
        <v>77</v>
      </c>
      <c r="B5" s="2">
        <v>0.93203999999999998</v>
      </c>
      <c r="C5" s="2">
        <v>0.21811999999999998</v>
      </c>
      <c r="D5" s="2">
        <v>0.11521000000000001</v>
      </c>
      <c r="E5" s="2">
        <v>0.62912999999999997</v>
      </c>
      <c r="F5" s="2">
        <v>0.20971000000000001</v>
      </c>
      <c r="G5" s="2">
        <v>0.24401</v>
      </c>
      <c r="I5" s="2">
        <v>0.18447</v>
      </c>
      <c r="J5" s="2">
        <v>6.4079999999999998E-2</v>
      </c>
      <c r="K5" s="2">
        <v>3.8830000000000003E-2</v>
      </c>
      <c r="L5" s="2">
        <v>5.2429999999999997E-2</v>
      </c>
      <c r="M5" s="2">
        <v>5.178E-2</v>
      </c>
      <c r="N5" s="2">
        <v>5.3720000000000004E-2</v>
      </c>
      <c r="P5" s="2">
        <v>1.5320400000000001</v>
      </c>
      <c r="Q5" s="2">
        <v>0.2356</v>
      </c>
      <c r="R5" s="2">
        <v>0.27507999999999999</v>
      </c>
      <c r="S5" s="2">
        <v>0.24012999999999998</v>
      </c>
      <c r="T5" s="2">
        <v>0.43106999999999995</v>
      </c>
      <c r="U5" s="2">
        <v>0.32233000000000001</v>
      </c>
      <c r="W5" s="2">
        <v>1.17605</v>
      </c>
      <c r="X5" s="2">
        <v>0.22265000000000001</v>
      </c>
      <c r="Y5" s="2">
        <v>0.18447</v>
      </c>
      <c r="Z5" s="2">
        <v>0.22588999999999998</v>
      </c>
      <c r="AA5" s="2">
        <v>0.24725</v>
      </c>
      <c r="AB5" s="2">
        <v>0.26602000000000003</v>
      </c>
      <c r="AD5" s="2">
        <v>12.61683</v>
      </c>
      <c r="AE5" s="2">
        <v>2.7061500000000001</v>
      </c>
      <c r="AF5" s="2">
        <v>2.28932</v>
      </c>
      <c r="AG5" s="2">
        <v>2.0064700000000002</v>
      </c>
      <c r="AH5" s="2">
        <v>3.9695800000000006</v>
      </c>
      <c r="AI5" s="2">
        <v>3.6006499999999999</v>
      </c>
      <c r="AK5" s="2">
        <v>15.526860000000001</v>
      </c>
      <c r="AL5" s="2">
        <v>4.0925599999999998</v>
      </c>
      <c r="AM5" s="2">
        <v>3.62201</v>
      </c>
      <c r="AN5" s="2">
        <v>2.9430399999999999</v>
      </c>
      <c r="AO5" s="2">
        <v>5.5935300000000003</v>
      </c>
      <c r="AP5" s="2">
        <v>3.97864</v>
      </c>
      <c r="AR5" s="2">
        <v>2.0032399999999999</v>
      </c>
      <c r="AS5" s="2">
        <v>0.59223000000000003</v>
      </c>
      <c r="AT5" s="2">
        <v>0.40194000000000002</v>
      </c>
      <c r="AU5" s="2">
        <v>0.34627999999999998</v>
      </c>
      <c r="AV5" s="2">
        <v>0.53398000000000001</v>
      </c>
      <c r="AW5" s="2">
        <v>0.69191000000000003</v>
      </c>
      <c r="AY5" s="2">
        <v>1.6880300000000001</v>
      </c>
      <c r="AZ5" s="2">
        <v>0.43042000000000002</v>
      </c>
      <c r="BA5" s="2">
        <v>0.34239000000000003</v>
      </c>
      <c r="BB5" s="2">
        <v>0.26990000000000003</v>
      </c>
      <c r="BC5" s="2">
        <v>0.44853999999999994</v>
      </c>
      <c r="BD5" s="2">
        <v>0.62265000000000004</v>
      </c>
      <c r="BF5" s="2">
        <v>3.4931999999999999</v>
      </c>
      <c r="BG5" s="2">
        <v>0.79547000000000001</v>
      </c>
      <c r="BH5" s="2">
        <v>0.92426999999999992</v>
      </c>
      <c r="BI5" s="2">
        <v>0.63754</v>
      </c>
      <c r="BJ5" s="2">
        <v>1.1851099999999999</v>
      </c>
      <c r="BK5" s="2">
        <v>1.1987100000000002</v>
      </c>
      <c r="BM5" s="2">
        <v>4.6420700000000004</v>
      </c>
      <c r="BN5" s="2">
        <v>0.83560000000000001</v>
      </c>
      <c r="BO5" s="2">
        <v>1.4381899999999999</v>
      </c>
      <c r="BP5" s="2">
        <v>1.10615</v>
      </c>
      <c r="BQ5" s="2">
        <v>2.08155</v>
      </c>
      <c r="BR5" s="2">
        <v>1.7534000000000001</v>
      </c>
      <c r="BT5" s="2">
        <v>0.17152000000000001</v>
      </c>
      <c r="BU5" s="2">
        <v>1.359E-2</v>
      </c>
      <c r="BV5" s="2">
        <v>3.3009999999999998E-2</v>
      </c>
      <c r="BW5" s="2">
        <v>3.7540000000000004E-2</v>
      </c>
      <c r="BX5" s="2">
        <v>3.3660000000000002E-2</v>
      </c>
      <c r="BY5" s="2">
        <v>0.15016000000000002</v>
      </c>
      <c r="CA5" s="58">
        <f t="shared" si="0"/>
        <v>99.999999999999972</v>
      </c>
    </row>
    <row r="6" spans="1:79">
      <c r="A6" s="80">
        <v>78</v>
      </c>
      <c r="B6" s="2">
        <v>0.96862000000000004</v>
      </c>
      <c r="C6" s="2">
        <v>0.23441000000000001</v>
      </c>
      <c r="D6" s="2">
        <v>0.12333999999999999</v>
      </c>
      <c r="E6" s="2">
        <v>0.66113999999999995</v>
      </c>
      <c r="F6" s="2">
        <v>0.19816999999999999</v>
      </c>
      <c r="G6" s="2">
        <v>0.22680999999999998</v>
      </c>
      <c r="I6" s="2">
        <v>0.18823000000000001</v>
      </c>
      <c r="J6" s="2">
        <v>6.3130000000000006E-2</v>
      </c>
      <c r="K6" s="2">
        <v>3.6830000000000002E-2</v>
      </c>
      <c r="L6" s="2">
        <v>6.7809999999999995E-2</v>
      </c>
      <c r="M6" s="2">
        <v>5.2610000000000004E-2</v>
      </c>
      <c r="N6" s="2">
        <v>5.6119999999999996E-2</v>
      </c>
      <c r="P6" s="2">
        <v>1.4865400000000002</v>
      </c>
      <c r="Q6" s="2">
        <v>0.25720999999999999</v>
      </c>
      <c r="R6" s="2">
        <v>0.27533000000000002</v>
      </c>
      <c r="S6" s="2">
        <v>0.26656000000000002</v>
      </c>
      <c r="T6" s="2">
        <v>0.42264000000000002</v>
      </c>
      <c r="U6" s="2">
        <v>0.28760000000000002</v>
      </c>
      <c r="W6" s="2">
        <v>1.1609400000000001</v>
      </c>
      <c r="X6" s="2">
        <v>0.24669000000000002</v>
      </c>
      <c r="Y6" s="2">
        <v>0.20518</v>
      </c>
      <c r="Z6" s="2">
        <v>0.23089999999999999</v>
      </c>
      <c r="AA6" s="2">
        <v>0.24610000000000001</v>
      </c>
      <c r="AB6" s="2">
        <v>0.27533000000000002</v>
      </c>
      <c r="AD6" s="2">
        <v>13.11116</v>
      </c>
      <c r="AE6" s="2">
        <v>2.8725400000000003</v>
      </c>
      <c r="AF6" s="2">
        <v>2.3306499999999999</v>
      </c>
      <c r="AG6" s="2">
        <v>1.7764899999999999</v>
      </c>
      <c r="AH6" s="2">
        <v>4.0001600000000002</v>
      </c>
      <c r="AI6" s="2">
        <v>3.1882099999999998</v>
      </c>
      <c r="AK6" s="2">
        <v>14.97475</v>
      </c>
      <c r="AL6" s="2">
        <v>4.0989499999999994</v>
      </c>
      <c r="AM6" s="2">
        <v>3.6961900000000001</v>
      </c>
      <c r="AN6" s="2">
        <v>3.0829800000000001</v>
      </c>
      <c r="AO6" s="2">
        <v>5.7462499999999999</v>
      </c>
      <c r="AP6" s="2">
        <v>3.8943600000000003</v>
      </c>
      <c r="AR6" s="2">
        <v>1.8495600000000001</v>
      </c>
      <c r="AS6" s="2">
        <v>0.58923999999999999</v>
      </c>
      <c r="AT6" s="2">
        <v>0.40860999999999997</v>
      </c>
      <c r="AU6" s="2">
        <v>0.33437</v>
      </c>
      <c r="AV6" s="2">
        <v>0.55357999999999996</v>
      </c>
      <c r="AW6" s="2">
        <v>0.64301999999999992</v>
      </c>
      <c r="AY6" s="2">
        <v>1.6093</v>
      </c>
      <c r="AZ6" s="2">
        <v>0.43724999999999997</v>
      </c>
      <c r="BA6" s="2">
        <v>0.35014999999999996</v>
      </c>
      <c r="BB6" s="2">
        <v>0.26363999999999999</v>
      </c>
      <c r="BC6" s="2">
        <v>0.44602000000000003</v>
      </c>
      <c r="BD6" s="2">
        <v>0.53137000000000001</v>
      </c>
      <c r="BF6" s="2">
        <v>3.2560199999999999</v>
      </c>
      <c r="BG6" s="2">
        <v>0.88327000000000011</v>
      </c>
      <c r="BH6" s="2">
        <v>0.97797000000000001</v>
      </c>
      <c r="BI6" s="2">
        <v>0.64710999999999996</v>
      </c>
      <c r="BJ6" s="2">
        <v>1.2199800000000001</v>
      </c>
      <c r="BK6" s="2">
        <v>1.58124</v>
      </c>
      <c r="BM6" s="2">
        <v>4.37019</v>
      </c>
      <c r="BN6" s="2">
        <v>1.1282099999999999</v>
      </c>
      <c r="BO6" s="2">
        <v>1.5783200000000002</v>
      </c>
      <c r="BP6" s="2">
        <v>1.0802700000000001</v>
      </c>
      <c r="BQ6" s="2">
        <v>2.0845500000000001</v>
      </c>
      <c r="BR6" s="2">
        <v>1.7098499999999999</v>
      </c>
      <c r="BT6" s="2">
        <v>0.17712</v>
      </c>
      <c r="BU6" s="2">
        <v>1.3439999999999999E-2</v>
      </c>
      <c r="BV6" s="2">
        <v>3.3320000000000002E-2</v>
      </c>
      <c r="BW6" s="2">
        <v>3.9169999999999996E-2</v>
      </c>
      <c r="BX6" s="2">
        <v>3.3320000000000002E-2</v>
      </c>
      <c r="BY6" s="2">
        <v>0.15842000000000001</v>
      </c>
      <c r="CA6" s="58">
        <f t="shared" si="0"/>
        <v>99.99881000000002</v>
      </c>
    </row>
    <row r="7" spans="1:79">
      <c r="A7" s="80">
        <v>79</v>
      </c>
      <c r="B7" s="2">
        <v>1.0141</v>
      </c>
      <c r="C7" s="2">
        <v>0.25718000000000002</v>
      </c>
      <c r="D7" s="2">
        <v>0.15024000000000001</v>
      </c>
      <c r="E7" s="2">
        <v>0.63329000000000002</v>
      </c>
      <c r="F7" s="2">
        <v>0.19719</v>
      </c>
      <c r="G7" s="2">
        <v>0.21805000000000002</v>
      </c>
      <c r="I7" s="2">
        <v>0.18832000000000002</v>
      </c>
      <c r="J7" s="2">
        <v>6.2600000000000003E-2</v>
      </c>
      <c r="K7" s="2">
        <v>3.4949999999999995E-2</v>
      </c>
      <c r="L7" s="2">
        <v>8.3470000000000003E-2</v>
      </c>
      <c r="M7" s="2">
        <v>5.008E-2</v>
      </c>
      <c r="N7" s="2">
        <v>8.3989999999999995E-2</v>
      </c>
      <c r="P7" s="2">
        <v>1.47055</v>
      </c>
      <c r="Q7" s="2">
        <v>0.26447999999999999</v>
      </c>
      <c r="R7" s="2">
        <v>0.27283000000000002</v>
      </c>
      <c r="S7" s="2">
        <v>0.29630000000000001</v>
      </c>
      <c r="T7" s="2">
        <v>0.41263000000000005</v>
      </c>
      <c r="U7" s="2">
        <v>0.27230000000000004</v>
      </c>
      <c r="W7" s="2">
        <v>1.1226</v>
      </c>
      <c r="X7" s="2">
        <v>0.29786999999999997</v>
      </c>
      <c r="Y7" s="2">
        <v>0.20501</v>
      </c>
      <c r="Z7" s="2">
        <v>0.26083000000000001</v>
      </c>
      <c r="AA7" s="2">
        <v>0.25144</v>
      </c>
      <c r="AB7" s="2">
        <v>0.31403999999999999</v>
      </c>
      <c r="AD7" s="2">
        <v>13.018460000000001</v>
      </c>
      <c r="AE7" s="2">
        <v>2.9937900000000002</v>
      </c>
      <c r="AF7" s="2">
        <v>2.3625799999999999</v>
      </c>
      <c r="AG7" s="2">
        <v>1.7188599999999998</v>
      </c>
      <c r="AH7" s="2">
        <v>3.9969299999999999</v>
      </c>
      <c r="AI7" s="2">
        <v>2.7726000000000002</v>
      </c>
      <c r="AK7" s="2">
        <v>14.460839999999999</v>
      </c>
      <c r="AL7" s="2">
        <v>4.2113300000000002</v>
      </c>
      <c r="AM7" s="2">
        <v>3.7741900000000004</v>
      </c>
      <c r="AN7" s="2">
        <v>3.09395</v>
      </c>
      <c r="AO7" s="2">
        <v>5.5785999999999998</v>
      </c>
      <c r="AP7" s="2">
        <v>3.9786700000000002</v>
      </c>
      <c r="AR7" s="2">
        <v>1.77363</v>
      </c>
      <c r="AS7" s="2">
        <v>0.58426</v>
      </c>
      <c r="AT7" s="2">
        <v>0.40533000000000002</v>
      </c>
      <c r="AU7" s="2">
        <v>0.36464000000000002</v>
      </c>
      <c r="AV7" s="2">
        <v>0.56181999999999999</v>
      </c>
      <c r="AW7" s="2">
        <v>0.60460000000000003</v>
      </c>
      <c r="AY7" s="2">
        <v>1.55871</v>
      </c>
      <c r="AZ7" s="2">
        <v>0.48618000000000006</v>
      </c>
      <c r="BA7" s="2">
        <v>0.36568000000000001</v>
      </c>
      <c r="BB7" s="2">
        <v>0.25508999999999998</v>
      </c>
      <c r="BC7" s="2">
        <v>0.44235999999999998</v>
      </c>
      <c r="BD7" s="2">
        <v>0.56181999999999999</v>
      </c>
      <c r="BF7" s="2">
        <v>3.2707899999999999</v>
      </c>
      <c r="BG7" s="2">
        <v>0.91445999999999994</v>
      </c>
      <c r="BH7" s="2">
        <v>1.0266199999999999</v>
      </c>
      <c r="BI7" s="2">
        <v>0.69901999999999997</v>
      </c>
      <c r="BJ7" s="2">
        <v>1.2524999999999999</v>
      </c>
      <c r="BK7" s="2">
        <v>2.1267899999999997</v>
      </c>
      <c r="BM7" s="2">
        <v>4.2728900000000003</v>
      </c>
      <c r="BN7" s="2">
        <v>1.24624</v>
      </c>
      <c r="BO7" s="2">
        <v>1.5910500000000001</v>
      </c>
      <c r="BP7" s="2">
        <v>1.2081599999999999</v>
      </c>
      <c r="BQ7" s="2">
        <v>2.1262699999999999</v>
      </c>
      <c r="BR7" s="2">
        <v>1.4940200000000001</v>
      </c>
      <c r="BT7" s="2">
        <v>0.17788000000000001</v>
      </c>
      <c r="BU7" s="2">
        <v>9.9100000000000004E-3</v>
      </c>
      <c r="BV7" s="2">
        <v>3.3389999999999996E-2</v>
      </c>
      <c r="BW7" s="2">
        <v>3.8079999999999996E-2</v>
      </c>
      <c r="BX7" s="2">
        <v>3.3910000000000003E-2</v>
      </c>
      <c r="BY7" s="2">
        <v>0.13928000000000001</v>
      </c>
      <c r="CA7" s="58">
        <f t="shared" si="0"/>
        <v>100.00052000000001</v>
      </c>
    </row>
    <row r="8" spans="1:79">
      <c r="A8" s="80">
        <v>80</v>
      </c>
      <c r="B8" s="2">
        <v>0.98751</v>
      </c>
      <c r="C8" s="2">
        <v>0.26458999999999999</v>
      </c>
      <c r="D8" s="2">
        <v>0.13991999999999999</v>
      </c>
      <c r="E8" s="2">
        <v>0.58255000000000001</v>
      </c>
      <c r="F8" s="2">
        <v>0.20091000000000003</v>
      </c>
      <c r="G8" s="2">
        <v>0.19417999999999999</v>
      </c>
      <c r="I8" s="2">
        <v>0.18342</v>
      </c>
      <c r="J8" s="2">
        <v>6.3230000000000008E-2</v>
      </c>
      <c r="K8" s="2">
        <v>3.2289999999999999E-2</v>
      </c>
      <c r="L8" s="2">
        <v>8.6549999999999988E-2</v>
      </c>
      <c r="M8" s="2">
        <v>4.8879999999999993E-2</v>
      </c>
      <c r="N8" s="2">
        <v>0.13408999999999999</v>
      </c>
      <c r="P8" s="2">
        <v>1.4149</v>
      </c>
      <c r="Q8" s="2">
        <v>0.26997000000000004</v>
      </c>
      <c r="R8" s="2">
        <v>0.25652000000000003</v>
      </c>
      <c r="S8" s="2">
        <v>0.29285</v>
      </c>
      <c r="T8" s="2">
        <v>0.40048</v>
      </c>
      <c r="U8" s="2">
        <v>0.31213000000000002</v>
      </c>
      <c r="W8" s="2">
        <v>1.12161</v>
      </c>
      <c r="X8" s="2">
        <v>0.33635000000000004</v>
      </c>
      <c r="Y8" s="2">
        <v>0.20315</v>
      </c>
      <c r="Z8" s="2">
        <v>0.28028999999999998</v>
      </c>
      <c r="AA8" s="2">
        <v>0.25921</v>
      </c>
      <c r="AB8" s="2">
        <v>0.32200000000000001</v>
      </c>
      <c r="AD8" s="2">
        <v>12.676689999999999</v>
      </c>
      <c r="AE8" s="2">
        <v>3.0204</v>
      </c>
      <c r="AF8" s="2">
        <v>2.3499400000000001</v>
      </c>
      <c r="AG8" s="2">
        <v>1.5315000000000001</v>
      </c>
      <c r="AH8" s="2">
        <v>3.9177700000000004</v>
      </c>
      <c r="AI8" s="2">
        <v>2.90245</v>
      </c>
      <c r="AK8" s="2">
        <v>13.758839999999999</v>
      </c>
      <c r="AL8" s="2">
        <v>4.1388599999999993</v>
      </c>
      <c r="AM8" s="2">
        <v>3.7460100000000005</v>
      </c>
      <c r="AN8" s="2">
        <v>3.0396800000000002</v>
      </c>
      <c r="AO8" s="2">
        <v>5.50488</v>
      </c>
      <c r="AP8" s="2">
        <v>4.0478199999999998</v>
      </c>
      <c r="AR8" s="2">
        <v>1.7781499999999999</v>
      </c>
      <c r="AS8" s="2">
        <v>0.56281999999999999</v>
      </c>
      <c r="AT8" s="2">
        <v>0.40765000000000001</v>
      </c>
      <c r="AU8" s="2">
        <v>0.39374999999999999</v>
      </c>
      <c r="AV8" s="2">
        <v>0.53366999999999998</v>
      </c>
      <c r="AW8" s="2">
        <v>0.67987000000000009</v>
      </c>
      <c r="AY8" s="2">
        <v>1.575</v>
      </c>
      <c r="AZ8" s="2">
        <v>0.46416000000000002</v>
      </c>
      <c r="BA8" s="2">
        <v>0.37222</v>
      </c>
      <c r="BB8" s="2">
        <v>0.24396000000000001</v>
      </c>
      <c r="BC8" s="2">
        <v>0.44129000000000002</v>
      </c>
      <c r="BD8" s="2">
        <v>0.56147999999999998</v>
      </c>
      <c r="BF8" s="2">
        <v>3.37378</v>
      </c>
      <c r="BG8" s="2">
        <v>0.91217000000000004</v>
      </c>
      <c r="BH8" s="2">
        <v>1.0458099999999999</v>
      </c>
      <c r="BI8" s="2">
        <v>0.69735999999999998</v>
      </c>
      <c r="BJ8" s="2">
        <v>1.2799100000000001</v>
      </c>
      <c r="BK8" s="2">
        <v>2.3463600000000002</v>
      </c>
      <c r="BM8" s="2">
        <v>4.8389099999999994</v>
      </c>
      <c r="BN8" s="2">
        <v>1.34673</v>
      </c>
      <c r="BO8" s="2">
        <v>1.55661</v>
      </c>
      <c r="BP8" s="2">
        <v>1.26736</v>
      </c>
      <c r="BQ8" s="2">
        <v>2.1234699999999997</v>
      </c>
      <c r="BR8" s="2">
        <v>1.78264</v>
      </c>
      <c r="BT8" s="2">
        <v>0.15203</v>
      </c>
      <c r="BU8" s="2">
        <v>9.8700000000000003E-3</v>
      </c>
      <c r="BV8" s="2">
        <v>3.3189999999999997E-2</v>
      </c>
      <c r="BW8" s="2">
        <v>3.5429999999999996E-2</v>
      </c>
      <c r="BX8" s="2">
        <v>3.2289999999999999E-2</v>
      </c>
      <c r="BY8" s="2">
        <v>0.12826000000000001</v>
      </c>
      <c r="CA8" s="58">
        <f t="shared" si="0"/>
        <v>99.998620000000017</v>
      </c>
    </row>
    <row r="9" spans="1:79">
      <c r="A9" s="80">
        <v>81</v>
      </c>
      <c r="B9" s="2">
        <v>0.97880999999999996</v>
      </c>
      <c r="C9" s="2">
        <v>0.24699000000000002</v>
      </c>
      <c r="D9" s="2">
        <v>0.12254</v>
      </c>
      <c r="E9" s="2">
        <v>0.60358000000000001</v>
      </c>
      <c r="F9" s="2">
        <v>0.19599</v>
      </c>
      <c r="G9" s="2">
        <v>0.21578</v>
      </c>
      <c r="I9" s="2">
        <v>0.17887</v>
      </c>
      <c r="J9" s="2">
        <v>6.089E-2</v>
      </c>
      <c r="K9" s="2">
        <v>3.3489999999999999E-2</v>
      </c>
      <c r="L9" s="2">
        <v>9.8569999999999991E-2</v>
      </c>
      <c r="M9" s="2">
        <v>4.8329999999999998E-2</v>
      </c>
      <c r="N9" s="2">
        <v>9.8569999999999991E-2</v>
      </c>
      <c r="P9" s="2">
        <v>1.5070399999999999</v>
      </c>
      <c r="Q9" s="2">
        <v>0.25763999999999998</v>
      </c>
      <c r="R9" s="2">
        <v>0.24545999999999998</v>
      </c>
      <c r="S9" s="2">
        <v>0.28276000000000001</v>
      </c>
      <c r="T9" s="2">
        <v>0.36230000000000001</v>
      </c>
      <c r="U9" s="2">
        <v>0.34669</v>
      </c>
      <c r="W9" s="2">
        <v>1.15235</v>
      </c>
      <c r="X9" s="2">
        <v>0.33832000000000001</v>
      </c>
      <c r="Y9" s="2">
        <v>0.18418999999999999</v>
      </c>
      <c r="Z9" s="2">
        <v>0.31206</v>
      </c>
      <c r="AA9" s="2">
        <v>0.27439000000000002</v>
      </c>
      <c r="AB9" s="2">
        <v>0.33109</v>
      </c>
      <c r="AD9" s="2">
        <v>12.40377</v>
      </c>
      <c r="AE9" s="2">
        <v>3.1628799999999999</v>
      </c>
      <c r="AF9" s="2">
        <v>2.2605599999999999</v>
      </c>
      <c r="AG9" s="2">
        <v>1.9956800000000001</v>
      </c>
      <c r="AH9" s="2">
        <v>3.6248799999999997</v>
      </c>
      <c r="AI9" s="2">
        <v>2.7648099999999998</v>
      </c>
      <c r="AK9" s="2">
        <v>13.811100000000001</v>
      </c>
      <c r="AL9" s="2">
        <v>3.7512299999999996</v>
      </c>
      <c r="AM9" s="2">
        <v>3.7204099999999998</v>
      </c>
      <c r="AN9" s="2">
        <v>3.07687</v>
      </c>
      <c r="AO9" s="2">
        <v>5.4717700000000002</v>
      </c>
      <c r="AP9" s="2">
        <v>4.0503600000000004</v>
      </c>
      <c r="AR9" s="2">
        <v>1.7703900000000001</v>
      </c>
      <c r="AS9" s="2">
        <v>0.57694000000000001</v>
      </c>
      <c r="AT9" s="2">
        <v>0.41177000000000002</v>
      </c>
      <c r="AU9" s="2">
        <v>0.39465000000000006</v>
      </c>
      <c r="AV9" s="2">
        <v>0.54078000000000004</v>
      </c>
      <c r="AW9" s="2">
        <v>0.69414999999999993</v>
      </c>
      <c r="AY9" s="2">
        <v>1.4834399999999999</v>
      </c>
      <c r="AZ9" s="2">
        <v>0.51490000000000002</v>
      </c>
      <c r="BA9" s="2">
        <v>0.37789999999999996</v>
      </c>
      <c r="BB9" s="2">
        <v>0.25688</v>
      </c>
      <c r="BC9" s="2">
        <v>0.44374000000000002</v>
      </c>
      <c r="BD9" s="2">
        <v>0.53469</v>
      </c>
      <c r="BF9" s="2">
        <v>3.6108000000000002</v>
      </c>
      <c r="BG9" s="2">
        <v>0.89928000000000008</v>
      </c>
      <c r="BH9" s="2">
        <v>1.06901</v>
      </c>
      <c r="BI9" s="2">
        <v>0.67854999999999999</v>
      </c>
      <c r="BJ9" s="2">
        <v>1.3319799999999999</v>
      </c>
      <c r="BK9" s="2">
        <v>2.3952800000000001</v>
      </c>
      <c r="BM9" s="2">
        <v>4.9351699999999994</v>
      </c>
      <c r="BN9" s="2">
        <v>1.17937</v>
      </c>
      <c r="BO9" s="2">
        <v>1.5435700000000001</v>
      </c>
      <c r="BP9" s="2">
        <v>1.14208</v>
      </c>
      <c r="BQ9" s="2">
        <v>2.2266900000000001</v>
      </c>
      <c r="BR9" s="2">
        <v>2.0280300000000002</v>
      </c>
      <c r="BT9" s="2">
        <v>0.14766000000000001</v>
      </c>
      <c r="BU9" s="2">
        <v>9.5099999999999994E-3</v>
      </c>
      <c r="BV9" s="2">
        <v>3.6150000000000002E-2</v>
      </c>
      <c r="BW9" s="2">
        <v>3.3110000000000001E-2</v>
      </c>
      <c r="BX9" s="2">
        <v>3.4249999999999996E-2</v>
      </c>
      <c r="BY9" s="2">
        <v>0.12711</v>
      </c>
      <c r="CA9" s="58">
        <f t="shared" si="0"/>
        <v>99.998850000000033</v>
      </c>
    </row>
    <row r="10" spans="1:79">
      <c r="A10" s="80">
        <v>82</v>
      </c>
      <c r="B10" s="2">
        <v>0.95548999999999995</v>
      </c>
      <c r="C10" s="2">
        <v>0.24382999999999999</v>
      </c>
      <c r="D10" s="2">
        <v>0.11639000000000001</v>
      </c>
      <c r="E10" s="2">
        <v>0.54293000000000002</v>
      </c>
      <c r="F10" s="2">
        <v>0.19635999999999998</v>
      </c>
      <c r="G10" s="2">
        <v>0.22431999999999999</v>
      </c>
      <c r="I10" s="2">
        <v>0.18499000000000002</v>
      </c>
      <c r="J10" s="2">
        <v>5.7870000000000005E-2</v>
      </c>
      <c r="K10" s="2">
        <v>3.0889999999999997E-2</v>
      </c>
      <c r="L10" s="2">
        <v>0.10306</v>
      </c>
      <c r="M10" s="2">
        <v>4.9089999999999995E-2</v>
      </c>
      <c r="N10" s="2">
        <v>6.9570000000000007E-2</v>
      </c>
      <c r="P10" s="2">
        <v>1.4750099999999999</v>
      </c>
      <c r="Q10" s="2">
        <v>0.27113999999999999</v>
      </c>
      <c r="R10" s="2">
        <v>0.26366000000000001</v>
      </c>
      <c r="S10" s="2">
        <v>0.28283999999999998</v>
      </c>
      <c r="T10" s="2">
        <v>0.35111999999999999</v>
      </c>
      <c r="U10" s="2">
        <v>0.34395999999999999</v>
      </c>
      <c r="W10" s="2">
        <v>1.1778599999999999</v>
      </c>
      <c r="X10" s="2">
        <v>0.35014000000000001</v>
      </c>
      <c r="Y10" s="2">
        <v>0.18889</v>
      </c>
      <c r="Z10" s="2">
        <v>0.32121</v>
      </c>
      <c r="AA10" s="2">
        <v>0.29715000000000003</v>
      </c>
      <c r="AB10" s="2">
        <v>0.32835999999999999</v>
      </c>
      <c r="AD10" s="2">
        <v>12.67625</v>
      </c>
      <c r="AE10" s="2">
        <v>3.2341599999999997</v>
      </c>
      <c r="AF10" s="2">
        <v>2.1788700000000003</v>
      </c>
      <c r="AG10" s="2">
        <v>1.88757</v>
      </c>
      <c r="AH10" s="2">
        <v>3.22864</v>
      </c>
      <c r="AI10" s="2">
        <v>2.4467599999999998</v>
      </c>
      <c r="AK10" s="2">
        <v>13.813800000000001</v>
      </c>
      <c r="AL10" s="2">
        <v>3.6850899999999998</v>
      </c>
      <c r="AM10" s="2">
        <v>3.7130499999999995</v>
      </c>
      <c r="AN10" s="2">
        <v>3.0846200000000001</v>
      </c>
      <c r="AO10" s="2">
        <v>5.4832600000000005</v>
      </c>
      <c r="AP10" s="2">
        <v>4.17828</v>
      </c>
      <c r="AR10" s="2">
        <v>1.73542</v>
      </c>
      <c r="AS10" s="2">
        <v>0.59071999999999991</v>
      </c>
      <c r="AT10" s="2">
        <v>0.39988000000000001</v>
      </c>
      <c r="AU10" s="2">
        <v>0.39012999999999998</v>
      </c>
      <c r="AV10" s="2">
        <v>0.52537</v>
      </c>
      <c r="AW10" s="2">
        <v>0.68923000000000001</v>
      </c>
      <c r="AY10" s="2">
        <v>1.4616799999999999</v>
      </c>
      <c r="AZ10" s="2">
        <v>0.58031999999999995</v>
      </c>
      <c r="BA10" s="2">
        <v>0.34982000000000002</v>
      </c>
      <c r="BB10" s="2">
        <v>0.28316999999999998</v>
      </c>
      <c r="BC10" s="2">
        <v>0.46034999999999998</v>
      </c>
      <c r="BD10" s="2">
        <v>0.53837999999999997</v>
      </c>
      <c r="BF10" s="2">
        <v>4.0550600000000001</v>
      </c>
      <c r="BG10" s="2">
        <v>0.80464000000000002</v>
      </c>
      <c r="BH10" s="2">
        <v>1.0566</v>
      </c>
      <c r="BI10" s="2">
        <v>0.66192000000000006</v>
      </c>
      <c r="BJ10" s="2">
        <v>1.4255899999999999</v>
      </c>
      <c r="BK10" s="2">
        <v>2.8927999999999998</v>
      </c>
      <c r="BM10" s="2">
        <v>4.8450699999999998</v>
      </c>
      <c r="BN10" s="2">
        <v>1.1772100000000001</v>
      </c>
      <c r="BO10" s="2">
        <v>1.55141</v>
      </c>
      <c r="BP10" s="2">
        <v>0.99027999999999994</v>
      </c>
      <c r="BQ10" s="2">
        <v>2.3131400000000002</v>
      </c>
      <c r="BR10" s="2">
        <v>1.7055100000000001</v>
      </c>
      <c r="BT10" s="2">
        <v>0.18499000000000002</v>
      </c>
      <c r="BU10" s="2">
        <v>8.7800000000000013E-3</v>
      </c>
      <c r="BV10" s="2">
        <v>3.3489999999999999E-2</v>
      </c>
      <c r="BW10" s="2">
        <v>3.1859999999999999E-2</v>
      </c>
      <c r="BX10" s="2">
        <v>4.1609999999999994E-2</v>
      </c>
      <c r="BY10" s="2">
        <v>0.17848</v>
      </c>
      <c r="CA10" s="58">
        <f t="shared" si="0"/>
        <v>99.999389999999991</v>
      </c>
    </row>
    <row r="11" spans="1:79">
      <c r="A11" s="80">
        <v>83</v>
      </c>
      <c r="B11" s="2">
        <v>0.95508999999999988</v>
      </c>
      <c r="C11" s="2">
        <v>0.24207999999999999</v>
      </c>
      <c r="D11" s="2">
        <v>0.11310999999999999</v>
      </c>
      <c r="E11" s="2">
        <v>0.49679000000000001</v>
      </c>
      <c r="F11" s="2">
        <v>0.20035999999999998</v>
      </c>
      <c r="G11" s="2">
        <v>0.26529000000000003</v>
      </c>
      <c r="I11" s="2">
        <v>0.18303</v>
      </c>
      <c r="J11" s="2">
        <v>5.4940000000000003E-2</v>
      </c>
      <c r="K11" s="2">
        <v>3.143E-2</v>
      </c>
      <c r="L11" s="2">
        <v>0.10575999999999999</v>
      </c>
      <c r="M11" s="2">
        <v>4.965E-2</v>
      </c>
      <c r="N11" s="2">
        <v>5.8459999999999998E-2</v>
      </c>
      <c r="P11" s="2">
        <v>1.48655</v>
      </c>
      <c r="Q11" s="2">
        <v>0.24707000000000001</v>
      </c>
      <c r="R11" s="2">
        <v>0.26</v>
      </c>
      <c r="S11" s="2">
        <v>0.29819000000000001</v>
      </c>
      <c r="T11" s="2">
        <v>0.35136999999999996</v>
      </c>
      <c r="U11" s="2">
        <v>0.30876999999999999</v>
      </c>
      <c r="W11" s="2">
        <v>1.15604</v>
      </c>
      <c r="X11" s="2">
        <v>0.34637000000000001</v>
      </c>
      <c r="Y11" s="2">
        <v>0.18684999999999999</v>
      </c>
      <c r="Z11" s="2">
        <v>0.31346999999999997</v>
      </c>
      <c r="AA11" s="2">
        <v>0.31140999999999996</v>
      </c>
      <c r="AB11" s="2">
        <v>0.31406000000000001</v>
      </c>
      <c r="AD11" s="2">
        <v>12.405620000000001</v>
      </c>
      <c r="AE11" s="2">
        <v>3.2463100000000003</v>
      </c>
      <c r="AF11" s="2">
        <v>2.1126</v>
      </c>
      <c r="AG11" s="2">
        <v>1.8481999999999998</v>
      </c>
      <c r="AH11" s="2">
        <v>3.3256399999999999</v>
      </c>
      <c r="AI11" s="2">
        <v>2.5482800000000001</v>
      </c>
      <c r="AK11" s="2">
        <v>13.991760000000001</v>
      </c>
      <c r="AL11" s="2">
        <v>3.6861100000000002</v>
      </c>
      <c r="AM11" s="2">
        <v>3.7554400000000001</v>
      </c>
      <c r="AN11" s="2">
        <v>3.2122400000000004</v>
      </c>
      <c r="AO11" s="2">
        <v>5.7875500000000004</v>
      </c>
      <c r="AP11" s="2">
        <v>4.3803200000000002</v>
      </c>
      <c r="AR11" s="2">
        <v>1.7292100000000001</v>
      </c>
      <c r="AS11" s="2">
        <v>0.60607999999999995</v>
      </c>
      <c r="AT11" s="2">
        <v>0.39573000000000003</v>
      </c>
      <c r="AU11" s="2">
        <v>0.41158999999999996</v>
      </c>
      <c r="AV11" s="2">
        <v>0.51295000000000002</v>
      </c>
      <c r="AW11" s="2">
        <v>0.68833999999999995</v>
      </c>
      <c r="AY11" s="2">
        <v>1.4518800000000001</v>
      </c>
      <c r="AZ11" s="2">
        <v>0.62018000000000006</v>
      </c>
      <c r="BA11" s="2">
        <v>0.3543</v>
      </c>
      <c r="BB11" s="2">
        <v>0.27998000000000001</v>
      </c>
      <c r="BC11" s="2">
        <v>0.46211999999999998</v>
      </c>
      <c r="BD11" s="2">
        <v>0.52617000000000003</v>
      </c>
      <c r="BF11" s="2">
        <v>4.1808399999999999</v>
      </c>
      <c r="BG11" s="2">
        <v>0.76707000000000003</v>
      </c>
      <c r="BH11" s="2">
        <v>1.0517500000000002</v>
      </c>
      <c r="BI11" s="2">
        <v>0.70860999999999996</v>
      </c>
      <c r="BJ11" s="2">
        <v>1.4586399999999999</v>
      </c>
      <c r="BK11" s="2">
        <v>2.4742500000000001</v>
      </c>
      <c r="BM11" s="2">
        <v>4.6488399999999999</v>
      </c>
      <c r="BN11" s="2">
        <v>1.16662</v>
      </c>
      <c r="BO11" s="2">
        <v>1.55294</v>
      </c>
      <c r="BP11" s="2">
        <v>0.96831</v>
      </c>
      <c r="BQ11" s="2">
        <v>2.3432200000000001</v>
      </c>
      <c r="BR11" s="2">
        <v>1.52885</v>
      </c>
      <c r="BT11" s="2">
        <v>0.16774999999999998</v>
      </c>
      <c r="BU11" s="2">
        <v>9.11E-3</v>
      </c>
      <c r="BV11" s="2">
        <v>3.4369999999999998E-2</v>
      </c>
      <c r="BW11" s="2">
        <v>3.2320000000000002E-2</v>
      </c>
      <c r="BX11" s="2">
        <v>4.0840000000000001E-2</v>
      </c>
      <c r="BY11" s="2">
        <v>0.18978</v>
      </c>
      <c r="CA11" s="58">
        <f t="shared" si="0"/>
        <v>99.99884999999999</v>
      </c>
    </row>
    <row r="12" spans="1:79">
      <c r="A12" s="80">
        <v>84</v>
      </c>
      <c r="B12" s="2">
        <v>0.9136399999999999</v>
      </c>
      <c r="C12" s="2">
        <v>0.22588999999999998</v>
      </c>
      <c r="D12" s="2">
        <v>0.11647999999999999</v>
      </c>
      <c r="E12" s="2">
        <v>0.34155999999999997</v>
      </c>
      <c r="F12" s="2">
        <v>0.20603000000000002</v>
      </c>
      <c r="G12" s="2">
        <v>0.24248999999999998</v>
      </c>
      <c r="I12" s="2">
        <v>0.1769</v>
      </c>
      <c r="J12" s="2">
        <v>5.9329999999999994E-2</v>
      </c>
      <c r="K12" s="2">
        <v>3.1300000000000001E-2</v>
      </c>
      <c r="L12" s="2">
        <v>8.6819999999999994E-2</v>
      </c>
      <c r="M12" s="2">
        <v>4.8990000000000006E-2</v>
      </c>
      <c r="N12" s="2">
        <v>6.232E-2</v>
      </c>
      <c r="P12" s="2">
        <v>1.52491</v>
      </c>
      <c r="Q12" s="2">
        <v>0.23923</v>
      </c>
      <c r="R12" s="2">
        <v>0.26835000000000003</v>
      </c>
      <c r="S12" s="2">
        <v>0.33311999999999997</v>
      </c>
      <c r="T12" s="2">
        <v>0.36441999999999997</v>
      </c>
      <c r="U12" s="2">
        <v>0.33284999999999998</v>
      </c>
      <c r="W12" s="2">
        <v>1.14906</v>
      </c>
      <c r="X12" s="2">
        <v>0.33394000000000001</v>
      </c>
      <c r="Y12" s="2">
        <v>0.19078000000000001</v>
      </c>
      <c r="Z12" s="2">
        <v>0.30536000000000002</v>
      </c>
      <c r="AA12" s="2">
        <v>0.30481999999999998</v>
      </c>
      <c r="AB12" s="2">
        <v>0.36987000000000003</v>
      </c>
      <c r="AD12" s="2">
        <v>12.01722</v>
      </c>
      <c r="AE12" s="2">
        <v>3.1007199999999999</v>
      </c>
      <c r="AF12" s="2">
        <v>2.1144099999999999</v>
      </c>
      <c r="AG12" s="2">
        <v>1.9745200000000001</v>
      </c>
      <c r="AH12" s="2">
        <v>3.3344999999999998</v>
      </c>
      <c r="AI12" s="2">
        <v>2.8070599999999999</v>
      </c>
      <c r="AK12" s="2">
        <v>14.11666</v>
      </c>
      <c r="AL12" s="2">
        <v>3.5838000000000001</v>
      </c>
      <c r="AM12" s="2">
        <v>3.8750100000000001</v>
      </c>
      <c r="AN12" s="2">
        <v>3.41561</v>
      </c>
      <c r="AO12" s="2">
        <v>6.0844100000000001</v>
      </c>
      <c r="AP12" s="2">
        <v>4.5393600000000003</v>
      </c>
      <c r="AR12" s="2">
        <v>1.7418199999999999</v>
      </c>
      <c r="AS12" s="2">
        <v>0.58623000000000003</v>
      </c>
      <c r="AT12" s="2">
        <v>0.40497</v>
      </c>
      <c r="AU12" s="2">
        <v>0.40416000000000002</v>
      </c>
      <c r="AV12" s="2">
        <v>0.50377000000000005</v>
      </c>
      <c r="AW12" s="2">
        <v>0.69210000000000005</v>
      </c>
      <c r="AY12" s="2">
        <v>1.4231199999999999</v>
      </c>
      <c r="AZ12" s="2">
        <v>0.60447000000000006</v>
      </c>
      <c r="BA12" s="2">
        <v>0.35244999999999999</v>
      </c>
      <c r="BB12" s="2">
        <v>0.31162000000000001</v>
      </c>
      <c r="BC12" s="2">
        <v>0.46349000000000001</v>
      </c>
      <c r="BD12" s="2">
        <v>0.57698000000000005</v>
      </c>
      <c r="BF12" s="2">
        <v>4.0902899999999995</v>
      </c>
      <c r="BG12" s="2">
        <v>0.75062000000000006</v>
      </c>
      <c r="BH12" s="2">
        <v>1.0652299999999999</v>
      </c>
      <c r="BI12" s="2">
        <v>0.76150000000000007</v>
      </c>
      <c r="BJ12" s="2">
        <v>1.42639</v>
      </c>
      <c r="BK12" s="2">
        <v>2.1508800000000003</v>
      </c>
      <c r="BM12" s="2">
        <v>4.4359299999999999</v>
      </c>
      <c r="BN12" s="2">
        <v>1.1624000000000001</v>
      </c>
      <c r="BO12" s="2">
        <v>1.5763499999999999</v>
      </c>
      <c r="BP12" s="2">
        <v>1.0532599999999999</v>
      </c>
      <c r="BQ12" s="2">
        <v>2.2616499999999999</v>
      </c>
      <c r="BR12" s="2">
        <v>1.5638300000000001</v>
      </c>
      <c r="BT12" s="2">
        <v>0.17282</v>
      </c>
      <c r="BU12" s="2">
        <v>1.0069999999999999E-2</v>
      </c>
      <c r="BV12" s="2">
        <v>3.0479999999999997E-2</v>
      </c>
      <c r="BW12" s="2">
        <v>3.2390000000000002E-2</v>
      </c>
      <c r="BX12" s="2">
        <v>4.1100000000000005E-2</v>
      </c>
      <c r="BY12" s="2">
        <v>0.15839999999999999</v>
      </c>
      <c r="CA12" s="58">
        <f t="shared" si="0"/>
        <v>100.00051000000003</v>
      </c>
    </row>
    <row r="13" spans="1:79">
      <c r="A13" s="80">
        <v>85</v>
      </c>
      <c r="B13" s="2">
        <v>0.87018000000000006</v>
      </c>
      <c r="C13" s="2">
        <v>0.22036999999999998</v>
      </c>
      <c r="D13" s="2">
        <v>0.12675</v>
      </c>
      <c r="E13" s="2">
        <v>0.32152000000000003</v>
      </c>
      <c r="F13" s="2">
        <v>0.20054</v>
      </c>
      <c r="G13" s="2">
        <v>0.23292000000000002</v>
      </c>
      <c r="I13" s="2">
        <v>0.17091999999999999</v>
      </c>
      <c r="J13" s="2">
        <v>6.4500000000000002E-2</v>
      </c>
      <c r="K13" s="2">
        <v>3.0620000000000001E-2</v>
      </c>
      <c r="L13" s="2">
        <v>8.2070000000000004E-2</v>
      </c>
      <c r="M13" s="2">
        <v>4.9950000000000008E-2</v>
      </c>
      <c r="N13" s="2">
        <v>5.697E-2</v>
      </c>
      <c r="P13" s="2">
        <v>1.5097</v>
      </c>
      <c r="Q13" s="2">
        <v>0.23016</v>
      </c>
      <c r="R13" s="2">
        <v>0.28061000000000003</v>
      </c>
      <c r="S13" s="2">
        <v>0.37096000000000001</v>
      </c>
      <c r="T13" s="2">
        <v>0.37146000000000001</v>
      </c>
      <c r="U13" s="2">
        <v>0.33080000000000004</v>
      </c>
      <c r="W13" s="2">
        <v>1.11615</v>
      </c>
      <c r="X13" s="2">
        <v>0.32152000000000003</v>
      </c>
      <c r="Y13" s="2">
        <v>0.19979</v>
      </c>
      <c r="Z13" s="2">
        <v>0.30847000000000002</v>
      </c>
      <c r="AA13" s="2">
        <v>0.30395</v>
      </c>
      <c r="AB13" s="2">
        <v>0.32602999999999999</v>
      </c>
      <c r="AD13" s="2">
        <v>11.489520000000001</v>
      </c>
      <c r="AE13" s="2">
        <v>2.9762299999999997</v>
      </c>
      <c r="AF13" s="2">
        <v>2.2174900000000002</v>
      </c>
      <c r="AG13" s="2">
        <v>2.0907399999999998</v>
      </c>
      <c r="AH13" s="2">
        <v>3.35371</v>
      </c>
      <c r="AI13" s="2">
        <v>3.05152</v>
      </c>
      <c r="AK13" s="2">
        <v>14.09629</v>
      </c>
      <c r="AL13" s="2">
        <v>3.4807100000000002</v>
      </c>
      <c r="AM13" s="2">
        <v>4.1029200000000001</v>
      </c>
      <c r="AN13" s="2">
        <v>3.7339600000000002</v>
      </c>
      <c r="AO13" s="2">
        <v>6.3593099999999998</v>
      </c>
      <c r="AP13" s="2">
        <v>4.4766399999999997</v>
      </c>
      <c r="AR13" s="2">
        <v>1.7212800000000001</v>
      </c>
      <c r="AS13" s="2">
        <v>0.57050000000000001</v>
      </c>
      <c r="AT13" s="2">
        <v>0.40761000000000003</v>
      </c>
      <c r="AU13" s="2">
        <v>0.40207999999999999</v>
      </c>
      <c r="AV13" s="2">
        <v>0.49268999999999996</v>
      </c>
      <c r="AW13" s="2">
        <v>0.73890999999999996</v>
      </c>
      <c r="AY13" s="2">
        <v>1.3771800000000001</v>
      </c>
      <c r="AZ13" s="2">
        <v>0.58982000000000001</v>
      </c>
      <c r="BA13" s="2">
        <v>0.36116999999999999</v>
      </c>
      <c r="BB13" s="2">
        <v>0.34160000000000001</v>
      </c>
      <c r="BC13" s="2">
        <v>0.45956000000000002</v>
      </c>
      <c r="BD13" s="2">
        <v>0.70779000000000003</v>
      </c>
      <c r="BF13" s="2">
        <v>4.06602</v>
      </c>
      <c r="BG13" s="2">
        <v>0.72811999999999999</v>
      </c>
      <c r="BH13" s="2">
        <v>1.0960700000000001</v>
      </c>
      <c r="BI13" s="2">
        <v>0.81396000000000002</v>
      </c>
      <c r="BJ13" s="2">
        <v>1.4115600000000001</v>
      </c>
      <c r="BK13" s="2">
        <v>2.1007799999999999</v>
      </c>
      <c r="BM13" s="2">
        <v>4.2223899999999999</v>
      </c>
      <c r="BN13" s="2">
        <v>1.1133900000000001</v>
      </c>
      <c r="BO13" s="2">
        <v>1.5235000000000001</v>
      </c>
      <c r="BP13" s="2">
        <v>1.0453699999999999</v>
      </c>
      <c r="BQ13" s="2">
        <v>2.1321500000000002</v>
      </c>
      <c r="BR13" s="2">
        <v>1.6040700000000001</v>
      </c>
      <c r="BT13" s="2">
        <v>0.17193</v>
      </c>
      <c r="BU13" s="2">
        <v>1.0289999999999999E-2</v>
      </c>
      <c r="BV13" s="2">
        <v>2.836E-2</v>
      </c>
      <c r="BW13" s="2">
        <v>3.288E-2</v>
      </c>
      <c r="BX13" s="2">
        <v>3.9410000000000001E-2</v>
      </c>
      <c r="BY13" s="2">
        <v>0.16464999999999999</v>
      </c>
      <c r="CA13" s="58">
        <f t="shared" si="0"/>
        <v>100.00104</v>
      </c>
    </row>
    <row r="14" spans="1:79">
      <c r="A14" s="80">
        <v>86</v>
      </c>
      <c r="B14" s="2">
        <v>0.86598000000000008</v>
      </c>
      <c r="C14" s="2">
        <v>0.22474</v>
      </c>
      <c r="D14" s="2">
        <v>0.12691</v>
      </c>
      <c r="E14" s="2">
        <v>0.24044000000000001</v>
      </c>
      <c r="F14" s="2">
        <v>0.19982</v>
      </c>
      <c r="G14" s="2">
        <v>0.21689999999999998</v>
      </c>
      <c r="I14" s="2">
        <v>0.16728999999999999</v>
      </c>
      <c r="J14" s="2">
        <v>6.7150000000000001E-2</v>
      </c>
      <c r="K14" s="2">
        <v>3.1379999999999998E-2</v>
      </c>
      <c r="L14" s="2">
        <v>6.4610000000000001E-2</v>
      </c>
      <c r="M14" s="2">
        <v>5.1230000000000005E-2</v>
      </c>
      <c r="N14" s="2">
        <v>5.0990000000000001E-2</v>
      </c>
      <c r="P14" s="2">
        <v>1.4956799999999999</v>
      </c>
      <c r="Q14" s="2">
        <v>0.21643999999999999</v>
      </c>
      <c r="R14" s="2">
        <v>0.28451000000000004</v>
      </c>
      <c r="S14" s="2">
        <v>0.42571999999999999</v>
      </c>
      <c r="T14" s="2">
        <v>0.36319000000000001</v>
      </c>
      <c r="U14" s="2">
        <v>0.39134000000000002</v>
      </c>
      <c r="W14" s="2">
        <v>1.0729600000000001</v>
      </c>
      <c r="X14" s="2">
        <v>0.28727999999999998</v>
      </c>
      <c r="Y14" s="2">
        <v>0.18783</v>
      </c>
      <c r="Z14" s="2">
        <v>0.32766000000000001</v>
      </c>
      <c r="AA14" s="2">
        <v>0.30135000000000001</v>
      </c>
      <c r="AB14" s="2">
        <v>0.34081</v>
      </c>
      <c r="AD14" s="2">
        <v>11.40821</v>
      </c>
      <c r="AE14" s="2">
        <v>2.2456</v>
      </c>
      <c r="AF14" s="2">
        <v>2.2779000000000003</v>
      </c>
      <c r="AG14" s="2">
        <v>2.3672</v>
      </c>
      <c r="AH14" s="2">
        <v>3.2184200000000005</v>
      </c>
      <c r="AI14" s="2">
        <v>2.7968500000000001</v>
      </c>
      <c r="AK14" s="2">
        <v>14.103760000000001</v>
      </c>
      <c r="AL14" s="2">
        <v>3.4330100000000003</v>
      </c>
      <c r="AM14" s="2">
        <v>4.1610000000000005</v>
      </c>
      <c r="AN14" s="2">
        <v>4.0696300000000001</v>
      </c>
      <c r="AO14" s="2">
        <v>6.7626400000000002</v>
      </c>
      <c r="AP14" s="2">
        <v>4.6137200000000007</v>
      </c>
      <c r="AR14" s="2">
        <v>1.7118899999999999</v>
      </c>
      <c r="AS14" s="2">
        <v>0.53486</v>
      </c>
      <c r="AT14" s="2">
        <v>0.39918999999999993</v>
      </c>
      <c r="AU14" s="2">
        <v>0.41394999999999998</v>
      </c>
      <c r="AV14" s="2">
        <v>0.49586999999999998</v>
      </c>
      <c r="AW14" s="2">
        <v>0.80437000000000003</v>
      </c>
      <c r="AY14" s="2">
        <v>1.3466199999999999</v>
      </c>
      <c r="AZ14" s="2">
        <v>0.60292999999999997</v>
      </c>
      <c r="BA14" s="2">
        <v>0.34727000000000002</v>
      </c>
      <c r="BB14" s="2">
        <v>0.37380999999999998</v>
      </c>
      <c r="BC14" s="2">
        <v>0.46195000000000003</v>
      </c>
      <c r="BD14" s="2">
        <v>0.79837000000000002</v>
      </c>
      <c r="BF14" s="2">
        <v>4.0816299999999996</v>
      </c>
      <c r="BG14" s="2">
        <v>0.71599999999999997</v>
      </c>
      <c r="BH14" s="2">
        <v>1.1124200000000002</v>
      </c>
      <c r="BI14" s="2">
        <v>0.84775000000000011</v>
      </c>
      <c r="BJ14" s="2">
        <v>1.41815</v>
      </c>
      <c r="BK14" s="2">
        <v>2.0889199999999999</v>
      </c>
      <c r="BM14" s="2">
        <v>4.2731500000000002</v>
      </c>
      <c r="BN14" s="2">
        <v>1.09257</v>
      </c>
      <c r="BO14" s="2">
        <v>1.4827600000000001</v>
      </c>
      <c r="BP14" s="2">
        <v>1.0281899999999999</v>
      </c>
      <c r="BQ14" s="2">
        <v>2.0889199999999999</v>
      </c>
      <c r="BR14" s="2">
        <v>1.53491</v>
      </c>
      <c r="BT14" s="2">
        <v>0.16936999999999999</v>
      </c>
      <c r="BU14" s="2">
        <v>1.0840000000000001E-2</v>
      </c>
      <c r="BV14" s="2">
        <v>2.7E-2</v>
      </c>
      <c r="BW14" s="2">
        <v>3.3230000000000003E-2</v>
      </c>
      <c r="BX14" s="2">
        <v>4.0149999999999998E-2</v>
      </c>
      <c r="BY14" s="2">
        <v>0.20282</v>
      </c>
      <c r="CA14" s="58">
        <f t="shared" si="0"/>
        <v>100.00001000000002</v>
      </c>
    </row>
    <row r="15" spans="1:79">
      <c r="A15" s="80">
        <v>87</v>
      </c>
      <c r="B15" s="2">
        <v>0.85105000000000008</v>
      </c>
      <c r="C15" s="2">
        <v>0.22761999999999999</v>
      </c>
      <c r="D15" s="2">
        <v>0.13528999999999999</v>
      </c>
      <c r="E15" s="2">
        <v>0.24770999999999999</v>
      </c>
      <c r="F15" s="2">
        <v>0.20389000000000002</v>
      </c>
      <c r="G15" s="2">
        <v>0.21884999999999999</v>
      </c>
      <c r="I15" s="2">
        <v>0.16521000000000002</v>
      </c>
      <c r="J15" s="2">
        <v>6.9249999999999992E-2</v>
      </c>
      <c r="K15" s="2">
        <v>3.184E-2</v>
      </c>
      <c r="L15" s="2">
        <v>6.1550000000000007E-2</v>
      </c>
      <c r="M15" s="2">
        <v>5.2360000000000004E-2</v>
      </c>
      <c r="N15" s="2">
        <v>5.364E-2</v>
      </c>
      <c r="P15" s="2">
        <v>1.4629400000000001</v>
      </c>
      <c r="Q15" s="2">
        <v>0.21073</v>
      </c>
      <c r="R15" s="2">
        <v>0.27827000000000002</v>
      </c>
      <c r="S15" s="2">
        <v>0.45522999999999997</v>
      </c>
      <c r="T15" s="2">
        <v>0.35991000000000001</v>
      </c>
      <c r="U15" s="2">
        <v>0.56829000000000007</v>
      </c>
      <c r="W15" s="2">
        <v>1.07717</v>
      </c>
      <c r="X15" s="2">
        <v>0.26971999999999996</v>
      </c>
      <c r="Y15" s="2">
        <v>0.18786</v>
      </c>
      <c r="Z15" s="2">
        <v>0.35926999999999998</v>
      </c>
      <c r="AA15" s="2">
        <v>0.30691000000000002</v>
      </c>
      <c r="AB15" s="2">
        <v>0.35114999999999996</v>
      </c>
      <c r="AD15" s="2">
        <v>11.47658</v>
      </c>
      <c r="AE15" s="2">
        <v>2.0417100000000001</v>
      </c>
      <c r="AF15" s="2">
        <v>2.3065199999999999</v>
      </c>
      <c r="AG15" s="2">
        <v>2.3832399999999998</v>
      </c>
      <c r="AH15" s="2">
        <v>3.1945399999999999</v>
      </c>
      <c r="AI15" s="2">
        <v>2.6811700000000003</v>
      </c>
      <c r="AK15" s="2">
        <v>14.206269999999998</v>
      </c>
      <c r="AL15" s="2">
        <v>3.5957000000000003</v>
      </c>
      <c r="AM15" s="2">
        <v>4.2214900000000002</v>
      </c>
      <c r="AN15" s="2">
        <v>4.2505500000000005</v>
      </c>
      <c r="AO15" s="2">
        <v>7.1854199999999997</v>
      </c>
      <c r="AP15" s="2">
        <v>4.7254499999999995</v>
      </c>
      <c r="AR15" s="2">
        <v>1.7115100000000001</v>
      </c>
      <c r="AS15" s="2">
        <v>0.52383999999999997</v>
      </c>
      <c r="AT15" s="2">
        <v>0.40223000000000003</v>
      </c>
      <c r="AU15" s="2">
        <v>0.41120999999999996</v>
      </c>
      <c r="AV15" s="2">
        <v>0.49198999999999998</v>
      </c>
      <c r="AW15" s="2">
        <v>0.69160999999999995</v>
      </c>
      <c r="AY15" s="2">
        <v>1.2795700000000001</v>
      </c>
      <c r="AZ15" s="2">
        <v>0.60526999999999997</v>
      </c>
      <c r="BA15" s="2">
        <v>0.32700000000000001</v>
      </c>
      <c r="BB15" s="2">
        <v>0.35178999999999999</v>
      </c>
      <c r="BC15" s="2">
        <v>0.44667999999999997</v>
      </c>
      <c r="BD15" s="2">
        <v>0.76790999999999998</v>
      </c>
      <c r="BF15" s="2">
        <v>3.8442600000000002</v>
      </c>
      <c r="BG15" s="2">
        <v>0.65849000000000002</v>
      </c>
      <c r="BH15" s="2">
        <v>1.1188500000000001</v>
      </c>
      <c r="BI15" s="2">
        <v>0.86814999999999998</v>
      </c>
      <c r="BJ15" s="2">
        <v>1.3620699999999999</v>
      </c>
      <c r="BK15" s="2">
        <v>1.76579</v>
      </c>
      <c r="BM15" s="2">
        <v>4.2479899999999997</v>
      </c>
      <c r="BN15" s="2">
        <v>1.0393400000000002</v>
      </c>
      <c r="BO15" s="2">
        <v>1.4663600000000001</v>
      </c>
      <c r="BP15" s="2">
        <v>1.08209</v>
      </c>
      <c r="BQ15" s="2">
        <v>2.04962</v>
      </c>
      <c r="BR15" s="2">
        <v>1.53027</v>
      </c>
      <c r="BT15" s="2">
        <v>0.18081</v>
      </c>
      <c r="BU15" s="2">
        <v>1.069E-2</v>
      </c>
      <c r="BV15" s="2">
        <v>2.5649999999999999E-2</v>
      </c>
      <c r="BW15" s="2">
        <v>3.3980000000000003E-2</v>
      </c>
      <c r="BX15" s="2">
        <v>4.018E-2</v>
      </c>
      <c r="BY15" s="2">
        <v>0.1915</v>
      </c>
      <c r="CA15" s="58">
        <f t="shared" si="0"/>
        <v>100.00104999999999</v>
      </c>
    </row>
    <row r="16" spans="1:79">
      <c r="A16" s="80">
        <v>88</v>
      </c>
      <c r="B16" s="2">
        <v>0.85714000000000001</v>
      </c>
      <c r="C16" s="2">
        <v>0.21879999999999999</v>
      </c>
      <c r="D16" s="2">
        <v>0.13167000000000001</v>
      </c>
      <c r="E16" s="2">
        <v>0.23782999999999999</v>
      </c>
      <c r="F16" s="2">
        <v>0.2082</v>
      </c>
      <c r="G16" s="2">
        <v>0.17288000000000001</v>
      </c>
      <c r="I16" s="2">
        <v>0.16639999999999999</v>
      </c>
      <c r="J16" s="2">
        <v>6.8479999999999999E-2</v>
      </c>
      <c r="K16" s="2">
        <v>3.4929999999999996E-2</v>
      </c>
      <c r="L16" s="2">
        <v>5.7689999999999998E-2</v>
      </c>
      <c r="M16" s="2">
        <v>5.1809999999999995E-2</v>
      </c>
      <c r="N16" s="2">
        <v>5.1220000000000002E-2</v>
      </c>
      <c r="P16" s="2">
        <v>1.42425</v>
      </c>
      <c r="Q16" s="2">
        <v>0.23862000000000003</v>
      </c>
      <c r="R16" s="2">
        <v>0.28001999999999999</v>
      </c>
      <c r="S16" s="2">
        <v>0.45073999999999997</v>
      </c>
      <c r="T16" s="2">
        <v>0.35695000000000005</v>
      </c>
      <c r="U16" s="2">
        <v>0.36028000000000004</v>
      </c>
      <c r="W16" s="2">
        <v>1.0769199999999999</v>
      </c>
      <c r="X16" s="2">
        <v>0.27001999999999998</v>
      </c>
      <c r="Y16" s="2">
        <v>0.18426000000000001</v>
      </c>
      <c r="Z16" s="2">
        <v>0.34203</v>
      </c>
      <c r="AA16" s="2">
        <v>0.31162000000000001</v>
      </c>
      <c r="AB16" s="2">
        <v>0.34928999999999999</v>
      </c>
      <c r="AD16" s="2">
        <v>11.23232</v>
      </c>
      <c r="AE16" s="2">
        <v>2.0569000000000002</v>
      </c>
      <c r="AF16" s="2">
        <v>2.3308399999999998</v>
      </c>
      <c r="AG16" s="2">
        <v>2.52806</v>
      </c>
      <c r="AH16" s="2">
        <v>3.1663999999999999</v>
      </c>
      <c r="AI16" s="2">
        <v>2.7812000000000001</v>
      </c>
      <c r="AK16" s="2">
        <v>14.233489999999998</v>
      </c>
      <c r="AL16" s="2">
        <v>3.5541499999999995</v>
      </c>
      <c r="AM16" s="2">
        <v>4.2525399999999998</v>
      </c>
      <c r="AN16" s="2">
        <v>4.4283700000000001</v>
      </c>
      <c r="AO16" s="2">
        <v>7.2321300000000006</v>
      </c>
      <c r="AP16" s="2">
        <v>5.1920999999999999</v>
      </c>
      <c r="AR16" s="2">
        <v>1.69034</v>
      </c>
      <c r="AS16" s="2">
        <v>0.50844</v>
      </c>
      <c r="AT16" s="2">
        <v>0.40993000000000002</v>
      </c>
      <c r="AU16" s="2">
        <v>0.39383999999999997</v>
      </c>
      <c r="AV16" s="2">
        <v>0.45938000000000001</v>
      </c>
      <c r="AW16" s="2">
        <v>0.59928999999999999</v>
      </c>
      <c r="AY16" s="2">
        <v>1.2401900000000001</v>
      </c>
      <c r="AZ16" s="2">
        <v>0.56318999999999997</v>
      </c>
      <c r="BA16" s="2">
        <v>0.32632999999999995</v>
      </c>
      <c r="BB16" s="2">
        <v>0.36264000000000002</v>
      </c>
      <c r="BC16" s="2">
        <v>0.42680000000000001</v>
      </c>
      <c r="BD16" s="2">
        <v>0.68681000000000003</v>
      </c>
      <c r="BF16" s="2">
        <v>3.7733400000000001</v>
      </c>
      <c r="BG16" s="2">
        <v>0.66816999999999993</v>
      </c>
      <c r="BH16" s="2">
        <v>1.1459900000000001</v>
      </c>
      <c r="BI16" s="2">
        <v>0.89207000000000003</v>
      </c>
      <c r="BJ16" s="2">
        <v>1.31691</v>
      </c>
      <c r="BK16" s="2">
        <v>1.68289</v>
      </c>
      <c r="BM16" s="2">
        <v>4.1149800000000001</v>
      </c>
      <c r="BN16" s="2">
        <v>1.1410899999999999</v>
      </c>
      <c r="BO16" s="2">
        <v>1.4564300000000001</v>
      </c>
      <c r="BP16" s="2">
        <v>1.1079300000000001</v>
      </c>
      <c r="BQ16" s="2">
        <v>2.0141200000000001</v>
      </c>
      <c r="BR16" s="2">
        <v>1.62382</v>
      </c>
      <c r="BT16" s="2">
        <v>0.22253000000000001</v>
      </c>
      <c r="BU16" s="2">
        <v>1.0789999999999999E-2</v>
      </c>
      <c r="BV16" s="2">
        <v>3.1399999999999997E-2</v>
      </c>
      <c r="BW16" s="2">
        <v>3.4140000000000004E-2</v>
      </c>
      <c r="BX16" s="2">
        <v>4.0620000000000003E-2</v>
      </c>
      <c r="BY16" s="2">
        <v>0.16463999999999998</v>
      </c>
      <c r="CA16" s="58">
        <f t="shared" si="0"/>
        <v>99.999590000000012</v>
      </c>
    </row>
    <row r="17" spans="1:79">
      <c r="A17" s="80">
        <v>89</v>
      </c>
      <c r="B17" s="2">
        <v>0.82769000000000004</v>
      </c>
      <c r="C17" s="2">
        <v>0.2157</v>
      </c>
      <c r="D17" s="2">
        <v>0.12567999999999999</v>
      </c>
      <c r="E17" s="2">
        <v>0.22710999999999998</v>
      </c>
      <c r="F17" s="2">
        <v>0.20642999999999997</v>
      </c>
      <c r="G17" s="2">
        <v>0.16506999999999999</v>
      </c>
      <c r="I17" s="2">
        <v>0.16667999999999999</v>
      </c>
      <c r="J17" s="2">
        <v>6.7029999999999992E-2</v>
      </c>
      <c r="K17" s="2">
        <v>3.8329999999999996E-2</v>
      </c>
      <c r="L17" s="2">
        <v>5.5080000000000004E-2</v>
      </c>
      <c r="M17" s="2">
        <v>5.0630000000000001E-2</v>
      </c>
      <c r="N17" s="2">
        <v>4.8840000000000008E-2</v>
      </c>
      <c r="P17" s="2">
        <v>1.4184600000000001</v>
      </c>
      <c r="Q17" s="2">
        <v>0.25241999999999998</v>
      </c>
      <c r="R17" s="2">
        <v>0.27774000000000004</v>
      </c>
      <c r="S17" s="2">
        <v>0.43996000000000002</v>
      </c>
      <c r="T17" s="2">
        <v>0.33977000000000002</v>
      </c>
      <c r="U17" s="2">
        <v>0.39468000000000003</v>
      </c>
      <c r="W17" s="2">
        <v>1.0669200000000001</v>
      </c>
      <c r="X17" s="2">
        <v>0.25617000000000001</v>
      </c>
      <c r="Y17" s="2">
        <v>0.17754999999999999</v>
      </c>
      <c r="Z17" s="2">
        <v>0.32586999999999999</v>
      </c>
      <c r="AA17" s="2">
        <v>0.31053999999999998</v>
      </c>
      <c r="AB17" s="2">
        <v>0.35885</v>
      </c>
      <c r="AD17" s="2">
        <v>10.89878</v>
      </c>
      <c r="AE17" s="2">
        <v>2.0384599999999997</v>
      </c>
      <c r="AF17" s="2">
        <v>2.33527</v>
      </c>
      <c r="AG17" s="2">
        <v>2.63957</v>
      </c>
      <c r="AH17" s="2">
        <v>3.0781099999999997</v>
      </c>
      <c r="AI17" s="2">
        <v>2.7017899999999999</v>
      </c>
      <c r="AK17" s="2">
        <v>14.416480000000002</v>
      </c>
      <c r="AL17" s="2">
        <v>3.4121699999999997</v>
      </c>
      <c r="AM17" s="2">
        <v>4.23041</v>
      </c>
      <c r="AN17" s="2">
        <v>4.51884</v>
      </c>
      <c r="AO17" s="2">
        <v>7.0170499999999993</v>
      </c>
      <c r="AP17" s="2">
        <v>5.5711399999999998</v>
      </c>
      <c r="AR17" s="2">
        <v>1.63826</v>
      </c>
      <c r="AS17" s="2">
        <v>0.52392000000000005</v>
      </c>
      <c r="AT17" s="2">
        <v>0.40876000000000001</v>
      </c>
      <c r="AU17" s="2">
        <v>0.36259000000000002</v>
      </c>
      <c r="AV17" s="2">
        <v>0.44335000000000002</v>
      </c>
      <c r="AW17" s="2">
        <v>0.64727999999999997</v>
      </c>
      <c r="AY17" s="2">
        <v>1.2305600000000001</v>
      </c>
      <c r="AZ17" s="2">
        <v>0.54281999999999997</v>
      </c>
      <c r="BA17" s="2">
        <v>0.32016</v>
      </c>
      <c r="BB17" s="2">
        <v>0.40591000000000005</v>
      </c>
      <c r="BC17" s="2">
        <v>0.42944000000000004</v>
      </c>
      <c r="BD17" s="2">
        <v>0.73071000000000008</v>
      </c>
      <c r="BF17" s="2">
        <v>3.7209300000000001</v>
      </c>
      <c r="BG17" s="2">
        <v>0.64032999999999995</v>
      </c>
      <c r="BH17" s="2">
        <v>1.2077499999999999</v>
      </c>
      <c r="BI17" s="2">
        <v>0.97458000000000011</v>
      </c>
      <c r="BJ17" s="2">
        <v>1.3011600000000001</v>
      </c>
      <c r="BK17" s="2">
        <v>1.69191</v>
      </c>
      <c r="BM17" s="2">
        <v>4.0844100000000001</v>
      </c>
      <c r="BN17" s="2">
        <v>1.2045399999999999</v>
      </c>
      <c r="BO17" s="2">
        <v>1.46391</v>
      </c>
      <c r="BP17" s="2">
        <v>1.1371499999999999</v>
      </c>
      <c r="BQ17" s="2">
        <v>1.9491499999999999</v>
      </c>
      <c r="BR17" s="2">
        <v>1.7655400000000001</v>
      </c>
      <c r="BT17" s="2">
        <v>0.23068</v>
      </c>
      <c r="BU17" s="2">
        <v>1.159E-2</v>
      </c>
      <c r="BV17" s="2">
        <v>3.3159999999999995E-2</v>
      </c>
      <c r="BW17" s="2">
        <v>3.458E-2</v>
      </c>
      <c r="BX17" s="2">
        <v>3.8679999999999999E-2</v>
      </c>
      <c r="BY17" s="2">
        <v>0.15491000000000002</v>
      </c>
      <c r="CA17" s="58">
        <f t="shared" si="0"/>
        <v>99.999990000000025</v>
      </c>
    </row>
    <row r="18" spans="1:79">
      <c r="A18" s="80">
        <v>90</v>
      </c>
      <c r="B18" s="2">
        <v>0.84887000000000001</v>
      </c>
      <c r="C18" s="2">
        <v>0.22407999999999997</v>
      </c>
      <c r="D18" s="2">
        <v>0.11277999999999999</v>
      </c>
      <c r="E18" s="2">
        <v>0.22342999999999999</v>
      </c>
      <c r="F18" s="2">
        <v>0.20821000000000001</v>
      </c>
      <c r="G18" s="2">
        <v>0.17760000000000001</v>
      </c>
      <c r="I18" s="2">
        <v>0.1663</v>
      </c>
      <c r="J18" s="2">
        <v>6.4159999999999995E-2</v>
      </c>
      <c r="K18" s="2">
        <v>3.6670000000000001E-2</v>
      </c>
      <c r="L18" s="2">
        <v>5.876E-2</v>
      </c>
      <c r="M18" s="2">
        <v>4.9430000000000002E-2</v>
      </c>
      <c r="N18" s="2">
        <v>4.403E-2</v>
      </c>
      <c r="P18" s="2">
        <v>1.41015</v>
      </c>
      <c r="Q18" s="2">
        <v>0.24864000000000003</v>
      </c>
      <c r="R18" s="2">
        <v>0.25714999999999999</v>
      </c>
      <c r="S18" s="2">
        <v>0.43131000000000003</v>
      </c>
      <c r="T18" s="2">
        <v>0.32752999999999999</v>
      </c>
      <c r="U18" s="2">
        <v>0.38106000000000001</v>
      </c>
      <c r="W18" s="2">
        <v>1.0919399999999999</v>
      </c>
      <c r="X18" s="2">
        <v>0.26778999999999997</v>
      </c>
      <c r="Y18" s="2">
        <v>0.17285</v>
      </c>
      <c r="Z18" s="2">
        <v>0.33343</v>
      </c>
      <c r="AA18" s="2">
        <v>0.29431000000000002</v>
      </c>
      <c r="AB18" s="2">
        <v>0.3498</v>
      </c>
      <c r="AD18" s="2">
        <v>8.8727200000000011</v>
      </c>
      <c r="AE18" s="2">
        <v>3.5807799999999999</v>
      </c>
      <c r="AF18" s="2">
        <v>2.2518199999999999</v>
      </c>
      <c r="AG18" s="2">
        <v>2.6669200000000002</v>
      </c>
      <c r="AH18" s="2">
        <v>2.9479700000000002</v>
      </c>
      <c r="AI18" s="2">
        <v>3.2146099999999995</v>
      </c>
      <c r="AK18" s="2">
        <v>13.97396</v>
      </c>
      <c r="AL18" s="2">
        <v>3.5180799999999999</v>
      </c>
      <c r="AM18" s="2">
        <v>4.3139200000000004</v>
      </c>
      <c r="AN18" s="2">
        <v>4.6483299999999996</v>
      </c>
      <c r="AO18" s="2">
        <v>6.99803</v>
      </c>
      <c r="AP18" s="2">
        <v>5.5030900000000003</v>
      </c>
      <c r="AR18" s="2">
        <v>1.5880700000000001</v>
      </c>
      <c r="AS18" s="2">
        <v>0.53607000000000005</v>
      </c>
      <c r="AT18" s="2">
        <v>0.40365000000000001</v>
      </c>
      <c r="AU18" s="2">
        <v>0.36730999999999997</v>
      </c>
      <c r="AV18" s="2">
        <v>0.42411000000000004</v>
      </c>
      <c r="AW18" s="2">
        <v>0.74755000000000005</v>
      </c>
      <c r="AY18" s="2">
        <v>1.2400800000000001</v>
      </c>
      <c r="AZ18" s="2">
        <v>0.52756000000000003</v>
      </c>
      <c r="BA18" s="2">
        <v>0.31803999999999999</v>
      </c>
      <c r="BB18" s="2">
        <v>0.42132999999999998</v>
      </c>
      <c r="BC18" s="2">
        <v>0.42132999999999998</v>
      </c>
      <c r="BD18" s="2">
        <v>0.75834999999999997</v>
      </c>
      <c r="BF18" s="2">
        <v>3.6830799999999995</v>
      </c>
      <c r="BG18" s="2">
        <v>0.67044999999999999</v>
      </c>
      <c r="BH18" s="2">
        <v>1.20865</v>
      </c>
      <c r="BI18" s="2">
        <v>0.97932999999999992</v>
      </c>
      <c r="BJ18" s="2">
        <v>1.2896799999999999</v>
      </c>
      <c r="BK18" s="2">
        <v>1.57989</v>
      </c>
      <c r="BM18" s="2">
        <v>4.1679199999999996</v>
      </c>
      <c r="BN18" s="2">
        <v>1.2867299999999999</v>
      </c>
      <c r="BO18" s="2">
        <v>1.50607</v>
      </c>
      <c r="BP18" s="2">
        <v>1.1813199999999999</v>
      </c>
      <c r="BQ18" s="2">
        <v>2.0247899999999999</v>
      </c>
      <c r="BR18" s="2">
        <v>1.9071</v>
      </c>
      <c r="BT18" s="2">
        <v>0.22555999999999998</v>
      </c>
      <c r="BU18" s="2">
        <v>1.26E-2</v>
      </c>
      <c r="BV18" s="2">
        <v>3.1260000000000003E-2</v>
      </c>
      <c r="BW18" s="2">
        <v>3.2739999999999998E-2</v>
      </c>
      <c r="BX18" s="2">
        <v>3.8960000000000002E-2</v>
      </c>
      <c r="BY18" s="2">
        <v>0.15043000000000001</v>
      </c>
      <c r="CA18" s="58">
        <f t="shared" si="0"/>
        <v>100.00052000000004</v>
      </c>
    </row>
    <row r="19" spans="1:79">
      <c r="A19" s="80">
        <v>91</v>
      </c>
      <c r="B19" s="2">
        <v>0.83026</v>
      </c>
      <c r="C19" s="2">
        <v>0.21854999999999999</v>
      </c>
      <c r="D19" s="2">
        <v>0.11062999999999999</v>
      </c>
      <c r="E19" s="2">
        <v>0.22036</v>
      </c>
      <c r="F19" s="2">
        <v>0.19688000000000003</v>
      </c>
      <c r="G19" s="2">
        <v>0.15909999999999999</v>
      </c>
      <c r="I19" s="2">
        <v>0.16420999999999999</v>
      </c>
      <c r="J19" s="2">
        <v>5.9150000000000001E-2</v>
      </c>
      <c r="K19" s="2">
        <v>3.8980000000000001E-2</v>
      </c>
      <c r="L19" s="2">
        <v>5.8400000000000001E-2</v>
      </c>
      <c r="M19" s="2">
        <v>4.7259999999999996E-2</v>
      </c>
      <c r="N19" s="2">
        <v>5.4190000000000002E-2</v>
      </c>
      <c r="P19" s="2">
        <v>1.3813</v>
      </c>
      <c r="Q19" s="2">
        <v>0.24369000000000002</v>
      </c>
      <c r="R19" s="2">
        <v>0.25858999999999999</v>
      </c>
      <c r="S19" s="2">
        <v>0.41527999999999998</v>
      </c>
      <c r="T19" s="2">
        <v>0.31684000000000001</v>
      </c>
      <c r="U19" s="2">
        <v>0.34965000000000002</v>
      </c>
      <c r="W19" s="2">
        <v>1.08117</v>
      </c>
      <c r="X19" s="2">
        <v>0.27062999999999998</v>
      </c>
      <c r="Y19" s="2">
        <v>0.17158999999999999</v>
      </c>
      <c r="Z19" s="2">
        <v>0.33400000000000002</v>
      </c>
      <c r="AA19" s="2">
        <v>0.29064999999999996</v>
      </c>
      <c r="AB19" s="2">
        <v>0.30435000000000001</v>
      </c>
      <c r="AD19" s="2">
        <v>8.169039999999999</v>
      </c>
      <c r="AE19" s="2">
        <v>3.9753200000000004</v>
      </c>
      <c r="AF19" s="2">
        <v>2.2589700000000001</v>
      </c>
      <c r="AG19" s="2">
        <v>2.81047</v>
      </c>
      <c r="AH19" s="2">
        <v>2.8813600000000004</v>
      </c>
      <c r="AI19" s="2">
        <v>3.6596900000000003</v>
      </c>
      <c r="AK19" s="2">
        <v>14.18102</v>
      </c>
      <c r="AL19" s="2">
        <v>3.6459900000000003</v>
      </c>
      <c r="AM19" s="2">
        <v>4.2521200000000006</v>
      </c>
      <c r="AN19" s="2">
        <v>4.7494300000000003</v>
      </c>
      <c r="AO19" s="2">
        <v>7.2337299999999995</v>
      </c>
      <c r="AP19" s="2">
        <v>5.3647499999999999</v>
      </c>
      <c r="AR19" s="2">
        <v>1.4648400000000001</v>
      </c>
      <c r="AS19" s="2">
        <v>0.52500999999999998</v>
      </c>
      <c r="AT19" s="2">
        <v>0.39088999999999996</v>
      </c>
      <c r="AU19" s="2">
        <v>0.37569000000000002</v>
      </c>
      <c r="AV19" s="2">
        <v>0.43108000000000002</v>
      </c>
      <c r="AW19" s="2">
        <v>0.68981999999999999</v>
      </c>
      <c r="AY19" s="2">
        <v>1.1872799999999999</v>
      </c>
      <c r="AZ19" s="2">
        <v>0.50634000000000001</v>
      </c>
      <c r="BA19" s="2">
        <v>0.31939999999999996</v>
      </c>
      <c r="BB19" s="2">
        <v>0.41060999999999998</v>
      </c>
      <c r="BC19" s="2">
        <v>0.40759999999999996</v>
      </c>
      <c r="BD19" s="2">
        <v>0.66047</v>
      </c>
      <c r="BF19" s="2">
        <v>3.5579399999999999</v>
      </c>
      <c r="BG19" s="2">
        <v>0.67416999999999994</v>
      </c>
      <c r="BH19" s="2">
        <v>1.2059500000000001</v>
      </c>
      <c r="BI19" s="2">
        <v>0.96497000000000011</v>
      </c>
      <c r="BJ19" s="2">
        <v>1.3043900000000002</v>
      </c>
      <c r="BK19" s="2">
        <v>1.4177299999999999</v>
      </c>
      <c r="BM19" s="2">
        <v>4.1690399999999999</v>
      </c>
      <c r="BN19" s="2">
        <v>1.36188</v>
      </c>
      <c r="BO19" s="2">
        <v>1.5184200000000001</v>
      </c>
      <c r="BP19" s="2">
        <v>1.2187399999999999</v>
      </c>
      <c r="BQ19" s="2">
        <v>2.06074</v>
      </c>
      <c r="BR19" s="2">
        <v>1.9043500000000002</v>
      </c>
      <c r="BT19" s="2">
        <v>0.24610000000000001</v>
      </c>
      <c r="BU19" s="2">
        <v>1.37E-2</v>
      </c>
      <c r="BV19" s="2">
        <v>3.3110000000000001E-2</v>
      </c>
      <c r="BW19" s="2">
        <v>3.6430000000000004E-2</v>
      </c>
      <c r="BX19" s="2">
        <v>3.9739999999999998E-2</v>
      </c>
      <c r="BY19" s="2">
        <v>0.14585000000000001</v>
      </c>
      <c r="CA19" s="58">
        <f t="shared" si="0"/>
        <v>99.999879999999962</v>
      </c>
    </row>
    <row r="20" spans="1:79">
      <c r="A20" s="80">
        <v>92</v>
      </c>
      <c r="B20" s="2">
        <v>0.8303100000000001</v>
      </c>
      <c r="C20" s="2">
        <v>0.19713</v>
      </c>
      <c r="D20" s="2">
        <v>0.11123000000000001</v>
      </c>
      <c r="E20" s="2">
        <v>0.22618999999999997</v>
      </c>
      <c r="F20" s="2">
        <v>0.19312000000000001</v>
      </c>
      <c r="G20" s="2">
        <v>0.15617999999999999</v>
      </c>
      <c r="I20" s="2">
        <v>0.15790000000000001</v>
      </c>
      <c r="J20" s="2">
        <v>6.1560000000000004E-2</v>
      </c>
      <c r="K20" s="2">
        <v>3.9369999999999995E-2</v>
      </c>
      <c r="L20" s="2">
        <v>6.2850000000000003E-2</v>
      </c>
      <c r="M20" s="2">
        <v>4.6379999999999998E-2</v>
      </c>
      <c r="N20" s="2">
        <v>5.4109999999999998E-2</v>
      </c>
      <c r="P20" s="2">
        <v>1.3393699999999999</v>
      </c>
      <c r="Q20" s="2">
        <v>0.23763999999999999</v>
      </c>
      <c r="R20" s="2">
        <v>0.25525000000000003</v>
      </c>
      <c r="S20" s="2">
        <v>0.43920000000000003</v>
      </c>
      <c r="T20" s="2">
        <v>0.30936000000000002</v>
      </c>
      <c r="U20" s="2">
        <v>0.32754</v>
      </c>
      <c r="W20" s="2">
        <v>1.08012</v>
      </c>
      <c r="X20" s="2">
        <v>0.28216000000000002</v>
      </c>
      <c r="Y20" s="2">
        <v>0.17249999999999999</v>
      </c>
      <c r="Z20" s="2">
        <v>0.33627000000000001</v>
      </c>
      <c r="AA20" s="2">
        <v>0.28487999999999997</v>
      </c>
      <c r="AB20" s="2">
        <v>0.27772000000000002</v>
      </c>
      <c r="AD20" s="2">
        <v>8.1855499999999992</v>
      </c>
      <c r="AE20" s="2">
        <v>3.9511200000000004</v>
      </c>
      <c r="AF20" s="2">
        <v>2.2037500000000003</v>
      </c>
      <c r="AG20" s="2">
        <v>2.87988</v>
      </c>
      <c r="AH20" s="2">
        <v>2.85798</v>
      </c>
      <c r="AI20" s="2">
        <v>3.51363</v>
      </c>
      <c r="AK20" s="2">
        <v>13.866569999999999</v>
      </c>
      <c r="AL20" s="2">
        <v>3.8227099999999998</v>
      </c>
      <c r="AM20" s="2">
        <v>4.27895</v>
      </c>
      <c r="AN20" s="2">
        <v>5.15578</v>
      </c>
      <c r="AO20" s="2">
        <v>6.9402299999999997</v>
      </c>
      <c r="AP20" s="2">
        <v>5.4114599999999999</v>
      </c>
      <c r="AR20" s="2">
        <v>1.47122</v>
      </c>
      <c r="AS20" s="2">
        <v>0.53711999999999993</v>
      </c>
      <c r="AT20" s="2">
        <v>0.39454</v>
      </c>
      <c r="AU20" s="2">
        <v>0.40413000000000004</v>
      </c>
      <c r="AV20" s="2">
        <v>0.42173999999999995</v>
      </c>
      <c r="AW20" s="2">
        <v>0.63933999999999991</v>
      </c>
      <c r="AY20" s="2">
        <v>1.10202</v>
      </c>
      <c r="AZ20" s="2">
        <v>0.49674999999999997</v>
      </c>
      <c r="BA20" s="2">
        <v>0.30864999999999998</v>
      </c>
      <c r="BB20" s="2">
        <v>0.40098</v>
      </c>
      <c r="BC20" s="2">
        <v>0.39182</v>
      </c>
      <c r="BD20" s="2">
        <v>0.62874000000000008</v>
      </c>
      <c r="BF20" s="2">
        <v>3.5580100000000003</v>
      </c>
      <c r="BG20" s="2">
        <v>0.65307999999999999</v>
      </c>
      <c r="BH20" s="2">
        <v>1.2020899999999999</v>
      </c>
      <c r="BI20" s="2">
        <v>0.96903000000000006</v>
      </c>
      <c r="BJ20" s="2">
        <v>1.3327899999999999</v>
      </c>
      <c r="BK20" s="2">
        <v>1.49098</v>
      </c>
      <c r="BM20" s="2">
        <v>4.2450200000000002</v>
      </c>
      <c r="BN20" s="2">
        <v>1.40422</v>
      </c>
      <c r="BO20" s="2">
        <v>1.5588299999999999</v>
      </c>
      <c r="BP20" s="2">
        <v>1.27939</v>
      </c>
      <c r="BQ20" s="2">
        <v>1.9888699999999999</v>
      </c>
      <c r="BR20" s="2">
        <v>2.0781999999999998</v>
      </c>
      <c r="BT20" s="2">
        <v>0.22533000000000003</v>
      </c>
      <c r="BU20" s="2">
        <v>1.4750000000000001E-2</v>
      </c>
      <c r="BV20" s="2">
        <v>3.2500000000000001E-2</v>
      </c>
      <c r="BW20" s="2">
        <v>3.6499999999999998E-2</v>
      </c>
      <c r="BX20" s="2">
        <v>4.0079999999999998E-2</v>
      </c>
      <c r="BY20" s="2">
        <v>0.14774000000000001</v>
      </c>
      <c r="CA20" s="58">
        <f t="shared" si="0"/>
        <v>100.00041000000002</v>
      </c>
    </row>
    <row r="21" spans="1:79">
      <c r="A21" s="80">
        <v>93</v>
      </c>
      <c r="B21" s="2">
        <v>0.79923000000000011</v>
      </c>
      <c r="C21" s="2">
        <v>0.18903999999999999</v>
      </c>
      <c r="D21" s="2">
        <v>0.10920000000000001</v>
      </c>
      <c r="E21" s="2">
        <v>0.23364000000000001</v>
      </c>
      <c r="F21" s="2">
        <v>0.19016</v>
      </c>
      <c r="G21" s="2">
        <v>0.16919000000000001</v>
      </c>
      <c r="I21" s="2">
        <v>0.15744000000000002</v>
      </c>
      <c r="J21" s="2">
        <v>6.6279999999999992E-2</v>
      </c>
      <c r="K21" s="2">
        <v>3.9990000000000005E-2</v>
      </c>
      <c r="L21" s="2">
        <v>6.6979999999999998E-2</v>
      </c>
      <c r="M21" s="2">
        <v>4.5440000000000001E-2</v>
      </c>
      <c r="N21" s="2">
        <v>5.9699999999999996E-2</v>
      </c>
      <c r="P21" s="2">
        <v>1.1988399999999999</v>
      </c>
      <c r="Q21" s="2">
        <v>0.22623000000000001</v>
      </c>
      <c r="R21" s="2">
        <v>0.26273000000000002</v>
      </c>
      <c r="S21" s="2">
        <v>0.4582</v>
      </c>
      <c r="T21" s="2">
        <v>0.35837000000000002</v>
      </c>
      <c r="U21" s="2">
        <v>0.32705000000000001</v>
      </c>
      <c r="W21" s="2">
        <v>1.0313299999999999</v>
      </c>
      <c r="X21" s="2">
        <v>0.29964000000000002</v>
      </c>
      <c r="Y21" s="2">
        <v>0.17491999999999999</v>
      </c>
      <c r="Z21" s="2">
        <v>0.34299000000000002</v>
      </c>
      <c r="AA21" s="2">
        <v>0.28272000000000003</v>
      </c>
      <c r="AB21" s="2">
        <v>0.30019999999999997</v>
      </c>
      <c r="AD21" s="2">
        <v>8.2190600000000007</v>
      </c>
      <c r="AE21" s="2">
        <v>3.9409100000000001</v>
      </c>
      <c r="AF21" s="2">
        <v>2.22878</v>
      </c>
      <c r="AG21" s="2">
        <v>3.05443</v>
      </c>
      <c r="AH21" s="2">
        <v>2.8976899999999999</v>
      </c>
      <c r="AI21" s="2">
        <v>3.3216299999999999</v>
      </c>
      <c r="AK21" s="2">
        <v>13.53806</v>
      </c>
      <c r="AL21" s="2">
        <v>3.6428000000000003</v>
      </c>
      <c r="AM21" s="2">
        <v>4.4481799999999998</v>
      </c>
      <c r="AN21" s="2">
        <v>5.3671000000000006</v>
      </c>
      <c r="AO21" s="2">
        <v>6.5631400000000006</v>
      </c>
      <c r="AP21" s="2">
        <v>5.6958200000000003</v>
      </c>
      <c r="AR21" s="2">
        <v>1.4351400000000001</v>
      </c>
      <c r="AS21" s="2">
        <v>0.53510000000000002</v>
      </c>
      <c r="AT21" s="2">
        <v>0.39626</v>
      </c>
      <c r="AU21" s="2">
        <v>0.42157</v>
      </c>
      <c r="AV21" s="2">
        <v>0.41428999999999999</v>
      </c>
      <c r="AW21" s="2">
        <v>0.64165000000000005</v>
      </c>
      <c r="AY21" s="2">
        <v>1.0269999999999999</v>
      </c>
      <c r="AZ21" s="2">
        <v>0.49833000000000005</v>
      </c>
      <c r="BA21" s="2">
        <v>0.30620999999999998</v>
      </c>
      <c r="BB21" s="2">
        <v>0.42240000000000005</v>
      </c>
      <c r="BC21" s="2">
        <v>0.36410000000000003</v>
      </c>
      <c r="BD21" s="2">
        <v>0.60039999999999993</v>
      </c>
      <c r="BF21" s="2">
        <v>3.4095800000000001</v>
      </c>
      <c r="BG21" s="2">
        <v>0.62934000000000001</v>
      </c>
      <c r="BH21" s="2">
        <v>1.2223299999999999</v>
      </c>
      <c r="BI21" s="2">
        <v>1.0344100000000001</v>
      </c>
      <c r="BJ21" s="2">
        <v>1.3325099999999999</v>
      </c>
      <c r="BK21" s="2">
        <v>1.4888300000000001</v>
      </c>
      <c r="BM21" s="2">
        <v>4.3206600000000002</v>
      </c>
      <c r="BN21" s="2">
        <v>1.4240999999999999</v>
      </c>
      <c r="BO21" s="2">
        <v>1.55399</v>
      </c>
      <c r="BP21" s="2">
        <v>1.3913800000000001</v>
      </c>
      <c r="BQ21" s="2">
        <v>2.0576300000000001</v>
      </c>
      <c r="BR21" s="2">
        <v>2.2521300000000002</v>
      </c>
      <c r="BT21" s="2">
        <v>0.22358</v>
      </c>
      <c r="BU21" s="2">
        <v>1.8319999999999999E-2</v>
      </c>
      <c r="BV21" s="2">
        <v>3.3419999999999998E-2</v>
      </c>
      <c r="BW21" s="2">
        <v>3.7470000000000003E-2</v>
      </c>
      <c r="BX21" s="2">
        <v>4.0549999999999996E-2</v>
      </c>
      <c r="BY21" s="2">
        <v>0.15996000000000002</v>
      </c>
      <c r="CA21" s="58">
        <f t="shared" si="0"/>
        <v>99.999749999999963</v>
      </c>
    </row>
    <row r="22" spans="1:79">
      <c r="A22" s="80">
        <v>94</v>
      </c>
      <c r="B22" s="2">
        <v>0.79264999999999997</v>
      </c>
      <c r="C22" s="2">
        <v>0.19381999999999999</v>
      </c>
      <c r="D22" s="2">
        <v>0.1114</v>
      </c>
      <c r="E22" s="2">
        <v>0.23907</v>
      </c>
      <c r="F22" s="2">
        <v>0.18972</v>
      </c>
      <c r="G22" s="2">
        <v>0.18096999999999999</v>
      </c>
      <c r="I22" s="2">
        <v>0.15595999999999999</v>
      </c>
      <c r="J22" s="2">
        <v>5.6320000000000002E-2</v>
      </c>
      <c r="K22" s="2">
        <v>4.1829999999999999E-2</v>
      </c>
      <c r="L22" s="2">
        <v>6.93E-2</v>
      </c>
      <c r="M22" s="2">
        <v>4.4010000000000001E-2</v>
      </c>
      <c r="N22" s="2">
        <v>6.1240000000000003E-2</v>
      </c>
      <c r="P22" s="2">
        <v>1.0986900000000002</v>
      </c>
      <c r="Q22" s="2">
        <v>0.21747</v>
      </c>
      <c r="R22" s="2">
        <v>0.26640000000000003</v>
      </c>
      <c r="S22" s="2">
        <v>0.45107000000000003</v>
      </c>
      <c r="T22" s="2">
        <v>0.35498000000000002</v>
      </c>
      <c r="U22" s="2">
        <v>0.37712000000000001</v>
      </c>
      <c r="W22" s="2">
        <v>1.00274</v>
      </c>
      <c r="X22" s="2">
        <v>0.29510999999999998</v>
      </c>
      <c r="Y22" s="2">
        <v>0.17687</v>
      </c>
      <c r="Z22" s="2">
        <v>0.34650000000000003</v>
      </c>
      <c r="AA22" s="2">
        <v>0.28895999999999999</v>
      </c>
      <c r="AB22" s="2">
        <v>0.34049000000000001</v>
      </c>
      <c r="AD22" s="2">
        <v>7.9735299999999993</v>
      </c>
      <c r="AE22" s="2">
        <v>3.9758300000000002</v>
      </c>
      <c r="AF22" s="2">
        <v>2.2769399999999997</v>
      </c>
      <c r="AG22" s="2">
        <v>3.1461399999999999</v>
      </c>
      <c r="AH22" s="2">
        <v>2.91431</v>
      </c>
      <c r="AI22" s="2">
        <v>3.46421</v>
      </c>
      <c r="AK22" s="2">
        <v>12.99583</v>
      </c>
      <c r="AL22" s="2">
        <v>3.5232600000000005</v>
      </c>
      <c r="AM22" s="2">
        <v>4.6580399999999997</v>
      </c>
      <c r="AN22" s="2">
        <v>5.3938199999999998</v>
      </c>
      <c r="AO22" s="2">
        <v>6.5000400000000003</v>
      </c>
      <c r="AP22" s="2">
        <v>6.2254300000000002</v>
      </c>
      <c r="AR22" s="2">
        <v>1.4129400000000001</v>
      </c>
      <c r="AS22" s="2">
        <v>0.54496999999999995</v>
      </c>
      <c r="AT22" s="2">
        <v>0.40759999999999996</v>
      </c>
      <c r="AU22" s="2">
        <v>0.42427999999999999</v>
      </c>
      <c r="AV22" s="2">
        <v>0.39749000000000001</v>
      </c>
      <c r="AW22" s="2">
        <v>0.64681</v>
      </c>
      <c r="AY22" s="2">
        <v>0.94642000000000004</v>
      </c>
      <c r="AZ22" s="2">
        <v>0.50232999999999994</v>
      </c>
      <c r="BA22" s="2">
        <v>0.30358000000000002</v>
      </c>
      <c r="BB22" s="2">
        <v>0.43753999999999998</v>
      </c>
      <c r="BC22" s="2">
        <v>0.40036000000000005</v>
      </c>
      <c r="BD22" s="2">
        <v>0.67018</v>
      </c>
      <c r="BF22" s="2">
        <v>2.8955899999999999</v>
      </c>
      <c r="BG22" s="2">
        <v>0.62439</v>
      </c>
      <c r="BH22" s="2">
        <v>1.2348299999999999</v>
      </c>
      <c r="BI22" s="2">
        <v>1.0512600000000001</v>
      </c>
      <c r="BJ22" s="2">
        <v>1.2521900000000001</v>
      </c>
      <c r="BK22" s="2">
        <v>1.5713600000000001</v>
      </c>
      <c r="BM22" s="2">
        <v>4.35555</v>
      </c>
      <c r="BN22" s="2">
        <v>1.4698</v>
      </c>
      <c r="BO22" s="2">
        <v>1.5971900000000001</v>
      </c>
      <c r="BP22" s="2">
        <v>1.4255100000000001</v>
      </c>
      <c r="BQ22" s="2">
        <v>2.1541899999999998</v>
      </c>
      <c r="BR22" s="2">
        <v>2.3537599999999999</v>
      </c>
      <c r="BT22" s="2">
        <v>0.21036000000000002</v>
      </c>
      <c r="BU22" s="2">
        <v>2.146E-2</v>
      </c>
      <c r="BV22" s="2">
        <v>3.3489999999999999E-2</v>
      </c>
      <c r="BW22" s="2">
        <v>3.3760000000000005E-2</v>
      </c>
      <c r="BX22" s="2">
        <v>4.1009999999999998E-2</v>
      </c>
      <c r="BY22" s="2">
        <v>0.17960999999999999</v>
      </c>
      <c r="CA22" s="58">
        <f t="shared" si="0"/>
        <v>99.999880000000019</v>
      </c>
    </row>
    <row r="23" spans="1:79">
      <c r="A23" s="80">
        <v>95</v>
      </c>
      <c r="B23" s="2">
        <v>0.74006000000000005</v>
      </c>
      <c r="C23" s="2">
        <v>0.2329</v>
      </c>
      <c r="D23" s="2">
        <v>0.1242</v>
      </c>
      <c r="E23" s="2">
        <v>0.25148999999999999</v>
      </c>
      <c r="F23" s="2">
        <v>0.19167999999999999</v>
      </c>
      <c r="G23" s="2">
        <v>0.16958999999999999</v>
      </c>
      <c r="I23" s="2">
        <v>0.16069999999999998</v>
      </c>
      <c r="J23" s="2">
        <v>5.4149999999999997E-2</v>
      </c>
      <c r="K23" s="2">
        <v>4.4179999999999997E-2</v>
      </c>
      <c r="L23" s="2">
        <v>7.4220000000000008E-2</v>
      </c>
      <c r="M23" s="2">
        <v>4.4179999999999997E-2</v>
      </c>
      <c r="N23" s="2">
        <v>6.3710000000000003E-2</v>
      </c>
      <c r="P23" s="2">
        <v>1.09352</v>
      </c>
      <c r="Q23" s="2">
        <v>0.25525999999999999</v>
      </c>
      <c r="R23" s="2">
        <v>0.27101999999999998</v>
      </c>
      <c r="S23" s="2">
        <v>0.45313999999999999</v>
      </c>
      <c r="T23" s="2">
        <v>0.34147</v>
      </c>
      <c r="U23" s="2">
        <v>0.36221999999999999</v>
      </c>
      <c r="W23" s="2">
        <v>0.94655999999999996</v>
      </c>
      <c r="X23" s="2">
        <v>0.29244000000000003</v>
      </c>
      <c r="Y23" s="2">
        <v>0.18212</v>
      </c>
      <c r="Z23" s="2">
        <v>0.35156999999999999</v>
      </c>
      <c r="AA23" s="2">
        <v>0.28933999999999999</v>
      </c>
      <c r="AB23" s="2">
        <v>0.38874999999999998</v>
      </c>
      <c r="AD23" s="2">
        <v>7.6118000000000006</v>
      </c>
      <c r="AE23" s="2">
        <v>3.9830299999999998</v>
      </c>
      <c r="AF23" s="2">
        <v>2.3203899999999997</v>
      </c>
      <c r="AG23" s="2">
        <v>3.3584200000000002</v>
      </c>
      <c r="AH23" s="2">
        <v>2.9982199999999999</v>
      </c>
      <c r="AI23" s="2">
        <v>3.3266299999999998</v>
      </c>
      <c r="AK23" s="2">
        <v>12.771189999999999</v>
      </c>
      <c r="AL23" s="2">
        <v>3.4366800000000004</v>
      </c>
      <c r="AM23" s="2">
        <v>4.8253300000000001</v>
      </c>
      <c r="AN23" s="2">
        <v>5.7336299999999998</v>
      </c>
      <c r="AO23" s="2">
        <v>6.2379600000000002</v>
      </c>
      <c r="AP23" s="2">
        <v>6.4453999999999994</v>
      </c>
      <c r="AR23" s="2">
        <v>1.4046799999999999</v>
      </c>
      <c r="AS23" s="2">
        <v>0.56010000000000004</v>
      </c>
      <c r="AT23" s="2">
        <v>0.42391000000000001</v>
      </c>
      <c r="AU23" s="2">
        <v>0.46984000000000004</v>
      </c>
      <c r="AV23" s="2">
        <v>0.38512000000000002</v>
      </c>
      <c r="AW23" s="2">
        <v>0.68362000000000001</v>
      </c>
      <c r="AY23" s="2">
        <v>0.89347999999999994</v>
      </c>
      <c r="AZ23" s="2">
        <v>0.49759000000000003</v>
      </c>
      <c r="BA23" s="2">
        <v>0.31063000000000002</v>
      </c>
      <c r="BB23" s="2">
        <v>0.44964000000000004</v>
      </c>
      <c r="BC23" s="2">
        <v>0.41057000000000005</v>
      </c>
      <c r="BD23" s="2">
        <v>0.72794000000000003</v>
      </c>
      <c r="BF23" s="2">
        <v>2.6031399999999998</v>
      </c>
      <c r="BG23" s="2">
        <v>0.79556000000000004</v>
      </c>
      <c r="BH23" s="2">
        <v>1.1961599999999999</v>
      </c>
      <c r="BI23" s="2">
        <v>1.0692699999999999</v>
      </c>
      <c r="BJ23" s="2">
        <v>1.1328499999999999</v>
      </c>
      <c r="BK23" s="2">
        <v>1.4097999999999999</v>
      </c>
      <c r="BM23" s="2">
        <v>4.2137799999999999</v>
      </c>
      <c r="BN23" s="2">
        <v>1.4650300000000001</v>
      </c>
      <c r="BO23" s="2">
        <v>1.7363199999999999</v>
      </c>
      <c r="BP23" s="2">
        <v>1.4781</v>
      </c>
      <c r="BQ23" s="2">
        <v>2.2269100000000002</v>
      </c>
      <c r="BR23" s="2">
        <v>2.50265</v>
      </c>
      <c r="BT23" s="2">
        <v>0.20152</v>
      </c>
      <c r="BU23" s="2">
        <v>2.5999999999999999E-2</v>
      </c>
      <c r="BV23" s="2">
        <v>3.354E-2</v>
      </c>
      <c r="BW23" s="2">
        <v>3.4749999999999996E-2</v>
      </c>
      <c r="BX23" s="2">
        <v>4.1489999999999999E-2</v>
      </c>
      <c r="BY23" s="2">
        <v>0.18912000000000001</v>
      </c>
      <c r="CA23" s="58">
        <f t="shared" si="0"/>
        <v>100.00026000000005</v>
      </c>
    </row>
    <row r="24" spans="1:79">
      <c r="A24" s="80">
        <v>96</v>
      </c>
      <c r="B24" s="2">
        <v>0.66699999999999993</v>
      </c>
      <c r="C24" s="2">
        <v>0.27450000000000002</v>
      </c>
      <c r="D24" s="2">
        <v>0.12013</v>
      </c>
      <c r="E24" s="2">
        <v>0.26051000000000002</v>
      </c>
      <c r="F24" s="2">
        <v>0.19059000000000001</v>
      </c>
      <c r="G24" s="2">
        <v>0.15648999999999999</v>
      </c>
      <c r="I24" s="2">
        <v>0.16341999999999998</v>
      </c>
      <c r="J24" s="2">
        <v>6.1930000000000006E-2</v>
      </c>
      <c r="K24" s="2">
        <v>4.7410000000000001E-2</v>
      </c>
      <c r="L24" s="2">
        <v>6.9919999999999996E-2</v>
      </c>
      <c r="M24" s="2">
        <v>4.4749999999999998E-2</v>
      </c>
      <c r="N24" s="2">
        <v>6.3930000000000001E-2</v>
      </c>
      <c r="P24" s="2">
        <v>1.1030599999999999</v>
      </c>
      <c r="Q24" s="2">
        <v>0.27037</v>
      </c>
      <c r="R24" s="2">
        <v>0.27396999999999999</v>
      </c>
      <c r="S24" s="2">
        <v>0.47375000000000006</v>
      </c>
      <c r="T24" s="2">
        <v>0.35814000000000001</v>
      </c>
      <c r="U24" s="2">
        <v>0.30287000000000003</v>
      </c>
      <c r="W24" s="2">
        <v>0.93989999999999996</v>
      </c>
      <c r="X24" s="2">
        <v>0.29100999999999999</v>
      </c>
      <c r="Y24" s="2">
        <v>0.18099999999999999</v>
      </c>
      <c r="Z24" s="2">
        <v>0.33589999999999998</v>
      </c>
      <c r="AA24" s="2">
        <v>0.29288000000000003</v>
      </c>
      <c r="AB24" s="2">
        <v>0.37491999999999998</v>
      </c>
      <c r="AD24" s="2">
        <v>7.29786</v>
      </c>
      <c r="AE24" s="2">
        <v>3.8841399999999999</v>
      </c>
      <c r="AF24" s="2">
        <v>2.3567500000000003</v>
      </c>
      <c r="AG24" s="2">
        <v>3.3089</v>
      </c>
      <c r="AH24" s="2">
        <v>3.0314700000000001</v>
      </c>
      <c r="AI24" s="2">
        <v>3.22193</v>
      </c>
      <c r="AK24" s="2">
        <v>12.87867</v>
      </c>
      <c r="AL24" s="2">
        <v>3.34673</v>
      </c>
      <c r="AM24" s="2">
        <v>4.9416399999999996</v>
      </c>
      <c r="AN24" s="2">
        <v>5.8005700000000004</v>
      </c>
      <c r="AO24" s="2">
        <v>6.2271700000000001</v>
      </c>
      <c r="AP24" s="2">
        <v>6.3533000000000008</v>
      </c>
      <c r="AR24" s="2">
        <v>1.31616</v>
      </c>
      <c r="AS24" s="2">
        <v>0.56378000000000006</v>
      </c>
      <c r="AT24" s="2">
        <v>0.43033000000000005</v>
      </c>
      <c r="AU24" s="2">
        <v>0.49040000000000006</v>
      </c>
      <c r="AV24" s="2">
        <v>0.44817000000000001</v>
      </c>
      <c r="AW24" s="2">
        <v>0.70962000000000003</v>
      </c>
      <c r="AY24" s="2">
        <v>0.89780999999999989</v>
      </c>
      <c r="AZ24" s="2">
        <v>0.48374000000000006</v>
      </c>
      <c r="BA24" s="2">
        <v>0.32111000000000001</v>
      </c>
      <c r="BB24" s="2">
        <v>0.44831000000000004</v>
      </c>
      <c r="BC24" s="2">
        <v>0.40955000000000003</v>
      </c>
      <c r="BD24" s="2">
        <v>0.75597000000000003</v>
      </c>
      <c r="BF24" s="2">
        <v>2.6696</v>
      </c>
      <c r="BG24" s="2">
        <v>0.83494999999999997</v>
      </c>
      <c r="BH24" s="2">
        <v>1.1736500000000001</v>
      </c>
      <c r="BI24" s="2">
        <v>1.14994</v>
      </c>
      <c r="BJ24" s="2">
        <v>1.07376</v>
      </c>
      <c r="BK24" s="2">
        <v>1.51634</v>
      </c>
      <c r="BM24" s="2">
        <v>4.1751499999999995</v>
      </c>
      <c r="BN24" s="2">
        <v>1.54297</v>
      </c>
      <c r="BO24" s="2">
        <v>1.82853</v>
      </c>
      <c r="BP24" s="2">
        <v>1.54617</v>
      </c>
      <c r="BQ24" s="2">
        <v>2.22662</v>
      </c>
      <c r="BR24" s="2">
        <v>2.50285</v>
      </c>
      <c r="BT24" s="2">
        <v>0.183</v>
      </c>
      <c r="BU24" s="2">
        <v>2.8499999999999998E-2</v>
      </c>
      <c r="BV24" s="2">
        <v>3.2629999999999999E-2</v>
      </c>
      <c r="BW24" s="2">
        <v>3.5429999999999996E-2</v>
      </c>
      <c r="BX24" s="2">
        <v>4.2619999999999998E-2</v>
      </c>
      <c r="BY24" s="2">
        <v>0.19431999999999999</v>
      </c>
      <c r="CA24" s="58">
        <f t="shared" si="0"/>
        <v>99.999460000000028</v>
      </c>
    </row>
    <row r="25" spans="1:79">
      <c r="A25" s="80">
        <v>97</v>
      </c>
      <c r="B25" s="2">
        <v>0.61035000000000006</v>
      </c>
      <c r="C25" s="2">
        <v>0.31952999999999998</v>
      </c>
      <c r="D25" s="2">
        <v>0.11417000000000001</v>
      </c>
      <c r="E25" s="2">
        <v>0.23749000000000001</v>
      </c>
      <c r="F25" s="2">
        <v>0.19519999999999998</v>
      </c>
      <c r="G25" s="2">
        <v>0.18109999999999998</v>
      </c>
      <c r="I25" s="2">
        <v>0.15722</v>
      </c>
      <c r="J25" s="2">
        <v>6.0829999999999995E-2</v>
      </c>
      <c r="K25" s="2">
        <v>4.3179999999999996E-2</v>
      </c>
      <c r="L25" s="2">
        <v>6.7820000000000005E-2</v>
      </c>
      <c r="M25" s="2">
        <v>4.369E-2</v>
      </c>
      <c r="N25" s="2">
        <v>5.9559999999999995E-2</v>
      </c>
      <c r="P25" s="2">
        <v>1.2800100000000001</v>
      </c>
      <c r="Q25" s="2">
        <v>0.28129999999999999</v>
      </c>
      <c r="R25" s="2">
        <v>0.27900999999999998</v>
      </c>
      <c r="S25" s="2">
        <v>0.46328999999999998</v>
      </c>
      <c r="T25" s="2">
        <v>0.37171999999999999</v>
      </c>
      <c r="U25" s="2">
        <v>0.32715</v>
      </c>
      <c r="W25" s="2">
        <v>0.86867000000000005</v>
      </c>
      <c r="X25" s="2">
        <v>0.28980999999999996</v>
      </c>
      <c r="Y25" s="2">
        <v>0.19900999999999999</v>
      </c>
      <c r="Z25" s="2">
        <v>0.37463999999999997</v>
      </c>
      <c r="AA25" s="2">
        <v>0.3034</v>
      </c>
      <c r="AB25" s="2">
        <v>0.32296000000000002</v>
      </c>
      <c r="AD25" s="2">
        <v>7.1944300000000005</v>
      </c>
      <c r="AE25" s="2">
        <v>3.7919</v>
      </c>
      <c r="AF25" s="2">
        <v>2.44217</v>
      </c>
      <c r="AG25" s="2">
        <v>3.4530699999999999</v>
      </c>
      <c r="AH25" s="2">
        <v>2.88679</v>
      </c>
      <c r="AI25" s="2">
        <v>3.1119500000000002</v>
      </c>
      <c r="AK25" s="2">
        <v>11.838480000000001</v>
      </c>
      <c r="AL25" s="2">
        <v>3.2511400000000004</v>
      </c>
      <c r="AM25" s="2">
        <v>5.0684800000000001</v>
      </c>
      <c r="AN25" s="2">
        <v>6.2288600000000001</v>
      </c>
      <c r="AO25" s="2">
        <v>6.3477300000000003</v>
      </c>
      <c r="AP25" s="2">
        <v>6.37453</v>
      </c>
      <c r="AR25" s="2">
        <v>1.2823</v>
      </c>
      <c r="AS25" s="2">
        <v>0.54558000000000006</v>
      </c>
      <c r="AT25" s="2">
        <v>0.42976000000000003</v>
      </c>
      <c r="AU25" s="2">
        <v>0.48830999999999997</v>
      </c>
      <c r="AV25" s="2">
        <v>0.45935000000000004</v>
      </c>
      <c r="AW25" s="2">
        <v>0.73214000000000001</v>
      </c>
      <c r="AY25" s="2">
        <v>0.87831999999999999</v>
      </c>
      <c r="AZ25" s="2">
        <v>0.46937999999999996</v>
      </c>
      <c r="BA25" s="2">
        <v>0.35851</v>
      </c>
      <c r="BB25" s="2">
        <v>0.45541000000000004</v>
      </c>
      <c r="BC25" s="2">
        <v>0.42024</v>
      </c>
      <c r="BD25" s="2">
        <v>0.79132000000000002</v>
      </c>
      <c r="BF25" s="2">
        <v>2.8342099999999997</v>
      </c>
      <c r="BG25" s="2">
        <v>0.79550999999999994</v>
      </c>
      <c r="BH25" s="2">
        <v>1.30897</v>
      </c>
      <c r="BI25" s="2">
        <v>1.2210800000000002</v>
      </c>
      <c r="BJ25" s="2">
        <v>1.0521799999999999</v>
      </c>
      <c r="BK25" s="2">
        <v>1.78203</v>
      </c>
      <c r="BM25" s="2">
        <v>4.1679399999999998</v>
      </c>
      <c r="BN25" s="2">
        <v>1.5544499999999999</v>
      </c>
      <c r="BO25" s="2">
        <v>1.8932799999999999</v>
      </c>
      <c r="BP25" s="2">
        <v>1.5867099999999998</v>
      </c>
      <c r="BQ25" s="2">
        <v>2.1347100000000001</v>
      </c>
      <c r="BR25" s="2">
        <v>2.4193099999999998</v>
      </c>
      <c r="BT25" s="2">
        <v>0.17437</v>
      </c>
      <c r="BU25" s="2">
        <v>2.743E-2</v>
      </c>
      <c r="BV25" s="2">
        <v>3.823E-2</v>
      </c>
      <c r="BW25" s="2">
        <v>3.9239999999999997E-2</v>
      </c>
      <c r="BX25" s="2">
        <v>4.0259999999999997E-2</v>
      </c>
      <c r="BY25" s="2">
        <v>0.17856</v>
      </c>
      <c r="CA25" s="58">
        <f t="shared" si="0"/>
        <v>99.999730000000014</v>
      </c>
    </row>
    <row r="26" spans="1:79">
      <c r="A26" s="80">
        <v>98</v>
      </c>
      <c r="B26" s="2">
        <v>0.63009000000000004</v>
      </c>
      <c r="C26" s="2">
        <v>0.30249999999999999</v>
      </c>
      <c r="D26" s="2">
        <v>0.11621999999999999</v>
      </c>
      <c r="E26" s="2">
        <v>0.23801999999999998</v>
      </c>
      <c r="F26" s="2">
        <v>0.19294</v>
      </c>
      <c r="G26" s="2">
        <v>0.22541000000000003</v>
      </c>
      <c r="I26" s="2">
        <v>0.14857000000000001</v>
      </c>
      <c r="J26" s="2">
        <v>5.9949999999999996E-2</v>
      </c>
      <c r="K26" s="2">
        <v>4.0440000000000004E-2</v>
      </c>
      <c r="L26" s="2">
        <v>7.399E-2</v>
      </c>
      <c r="M26" s="2">
        <v>4.4010000000000001E-2</v>
      </c>
      <c r="N26" s="2">
        <v>6.2810000000000005E-2</v>
      </c>
      <c r="P26" s="2">
        <v>1.2446000000000002</v>
      </c>
      <c r="Q26" s="2">
        <v>0.29464000000000001</v>
      </c>
      <c r="R26" s="2">
        <v>0.26585999999999999</v>
      </c>
      <c r="S26" s="2">
        <v>0.50185999999999997</v>
      </c>
      <c r="T26" s="2">
        <v>0.37707999999999997</v>
      </c>
      <c r="U26" s="2">
        <v>0.35269</v>
      </c>
      <c r="W26" s="2">
        <v>0.83814000000000011</v>
      </c>
      <c r="X26" s="2">
        <v>0.29060000000000002</v>
      </c>
      <c r="Y26" s="2">
        <v>0.19508</v>
      </c>
      <c r="Z26" s="2">
        <v>0.3634</v>
      </c>
      <c r="AA26" s="2">
        <v>0.28453000000000001</v>
      </c>
      <c r="AB26" s="2">
        <v>0.31724999999999998</v>
      </c>
      <c r="AD26" s="2">
        <v>7.1297600000000001</v>
      </c>
      <c r="AE26" s="2">
        <v>3.7502099999999996</v>
      </c>
      <c r="AF26" s="2">
        <v>2.2703199999999999</v>
      </c>
      <c r="AG26" s="2">
        <v>3.4353400000000001</v>
      </c>
      <c r="AH26" s="2">
        <v>2.8541400000000001</v>
      </c>
      <c r="AI26" s="2">
        <v>3.3480299999999996</v>
      </c>
      <c r="AK26" s="2">
        <v>11.6107</v>
      </c>
      <c r="AL26" s="2">
        <v>3.2620299999999998</v>
      </c>
      <c r="AM26" s="2">
        <v>4.9704199999999998</v>
      </c>
      <c r="AN26" s="2">
        <v>6.5457100000000006</v>
      </c>
      <c r="AO26" s="2">
        <v>6.1668399999999997</v>
      </c>
      <c r="AP26" s="2">
        <v>6.8479700000000001</v>
      </c>
      <c r="AR26" s="2">
        <v>1.2635099999999999</v>
      </c>
      <c r="AS26" s="2">
        <v>0.50126999999999999</v>
      </c>
      <c r="AT26" s="2">
        <v>0.42157</v>
      </c>
      <c r="AU26" s="2">
        <v>0.49459999999999998</v>
      </c>
      <c r="AV26" s="2">
        <v>0.47819000000000006</v>
      </c>
      <c r="AW26" s="2">
        <v>0.75011000000000005</v>
      </c>
      <c r="AY26" s="2">
        <v>0.88156000000000001</v>
      </c>
      <c r="AZ26" s="2">
        <v>0.44309999999999999</v>
      </c>
      <c r="BA26" s="2">
        <v>0.32117000000000001</v>
      </c>
      <c r="BB26" s="2">
        <v>0.44642999999999999</v>
      </c>
      <c r="BC26" s="2">
        <v>0.40848000000000007</v>
      </c>
      <c r="BD26" s="2">
        <v>0.80400000000000005</v>
      </c>
      <c r="BF26" s="2">
        <v>2.8294000000000001</v>
      </c>
      <c r="BG26" s="2">
        <v>0.74702000000000002</v>
      </c>
      <c r="BH26" s="2">
        <v>1.2718399999999999</v>
      </c>
      <c r="BI26" s="2">
        <v>1.22902</v>
      </c>
      <c r="BJ26" s="2">
        <v>1.0735400000000002</v>
      </c>
      <c r="BK26" s="2">
        <v>1.9131100000000001</v>
      </c>
      <c r="BM26" s="2">
        <v>4.0173800000000002</v>
      </c>
      <c r="BN26" s="2">
        <v>1.4847600000000001</v>
      </c>
      <c r="BO26" s="2">
        <v>2.04705</v>
      </c>
      <c r="BP26" s="2">
        <v>1.64856</v>
      </c>
      <c r="BQ26" s="2">
        <v>2.0842800000000001</v>
      </c>
      <c r="BR26" s="2">
        <v>2.2956600000000003</v>
      </c>
      <c r="BT26" s="2">
        <v>0.17474000000000001</v>
      </c>
      <c r="BU26" s="2">
        <v>2.4979999999999999E-2</v>
      </c>
      <c r="BV26" s="2">
        <v>3.3189999999999997E-2</v>
      </c>
      <c r="BW26" s="2">
        <v>3.7829999999999996E-2</v>
      </c>
      <c r="BX26" s="2">
        <v>3.8059999999999997E-2</v>
      </c>
      <c r="BY26" s="2">
        <v>0.18378</v>
      </c>
      <c r="CA26" s="58">
        <f t="shared" si="0"/>
        <v>100.00034000000004</v>
      </c>
    </row>
    <row r="27" spans="1:79">
      <c r="A27" s="80">
        <v>99</v>
      </c>
      <c r="B27" s="2">
        <v>0.61480000000000001</v>
      </c>
      <c r="C27" s="2">
        <v>0.28993999999999998</v>
      </c>
      <c r="D27" s="2">
        <v>0.11872000000000001</v>
      </c>
      <c r="E27" s="2">
        <v>0.24130000000000001</v>
      </c>
      <c r="F27" s="2">
        <v>0.19001000000000001</v>
      </c>
      <c r="G27" s="2">
        <v>0.29546</v>
      </c>
      <c r="I27" s="2">
        <v>0.14291999999999999</v>
      </c>
      <c r="J27" s="2">
        <v>5.8359999999999995E-2</v>
      </c>
      <c r="K27" s="2">
        <v>3.8580000000000003E-2</v>
      </c>
      <c r="L27" s="2">
        <v>7.2069999999999995E-2</v>
      </c>
      <c r="M27" s="2">
        <v>4.2110000000000002E-2</v>
      </c>
      <c r="N27" s="2">
        <v>6.4549999999999996E-2</v>
      </c>
      <c r="P27" s="2">
        <v>1.16991</v>
      </c>
      <c r="Q27" s="2">
        <v>0.31015999999999999</v>
      </c>
      <c r="R27" s="2">
        <v>0.27026</v>
      </c>
      <c r="S27" s="2">
        <v>0.48082999999999998</v>
      </c>
      <c r="T27" s="2">
        <v>0.38533000000000001</v>
      </c>
      <c r="U27" s="2">
        <v>0.34366000000000002</v>
      </c>
      <c r="W27" s="2">
        <v>0.82713999999999999</v>
      </c>
      <c r="X27" s="2">
        <v>0.27312999999999998</v>
      </c>
      <c r="Y27" s="2">
        <v>0.19420999999999999</v>
      </c>
      <c r="Z27" s="2">
        <v>0.37526999999999999</v>
      </c>
      <c r="AA27" s="2">
        <v>0.28971000000000002</v>
      </c>
      <c r="AB27" s="2">
        <v>0.33581</v>
      </c>
      <c r="AD27" s="2">
        <v>6.6840899999999994</v>
      </c>
      <c r="AE27" s="2">
        <v>3.5304000000000002</v>
      </c>
      <c r="AF27" s="2">
        <v>2.4345499999999998</v>
      </c>
      <c r="AG27" s="2">
        <v>3.6750900000000004</v>
      </c>
      <c r="AH27" s="2">
        <v>2.8024100000000001</v>
      </c>
      <c r="AI27" s="2">
        <v>3.1724899999999998</v>
      </c>
      <c r="AK27" s="2">
        <v>11.41878</v>
      </c>
      <c r="AL27" s="2">
        <v>3.3235899999999998</v>
      </c>
      <c r="AM27" s="2">
        <v>4.9964399999999998</v>
      </c>
      <c r="AN27" s="2">
        <v>6.2632900000000005</v>
      </c>
      <c r="AO27" s="2">
        <v>5.9256000000000002</v>
      </c>
      <c r="AP27" s="2">
        <v>7.2453900000000004</v>
      </c>
      <c r="AR27" s="2">
        <v>1.25071</v>
      </c>
      <c r="AS27" s="2">
        <v>0.52691999999999994</v>
      </c>
      <c r="AT27" s="2">
        <v>0.39395000000000002</v>
      </c>
      <c r="AU27" s="2">
        <v>0.47905999999999999</v>
      </c>
      <c r="AV27" s="2">
        <v>0.48547000000000001</v>
      </c>
      <c r="AW27" s="2">
        <v>0.95448000000000011</v>
      </c>
      <c r="AY27" s="2">
        <v>0.89744000000000002</v>
      </c>
      <c r="AZ27" s="2">
        <v>0.43905000000000005</v>
      </c>
      <c r="BA27" s="2">
        <v>0.30674000000000001</v>
      </c>
      <c r="BB27" s="2">
        <v>0.44711999999999996</v>
      </c>
      <c r="BC27" s="2">
        <v>0.39981</v>
      </c>
      <c r="BD27" s="2">
        <v>0.80602999999999991</v>
      </c>
      <c r="BF27" s="2">
        <v>2.9283099999999997</v>
      </c>
      <c r="BG27" s="2">
        <v>0.71738000000000002</v>
      </c>
      <c r="BH27" s="2">
        <v>1.30023</v>
      </c>
      <c r="BI27" s="2">
        <v>1.29647</v>
      </c>
      <c r="BJ27" s="2">
        <v>1.0806</v>
      </c>
      <c r="BK27" s="2">
        <v>2.2955000000000001</v>
      </c>
      <c r="BM27" s="2">
        <v>3.9801700000000002</v>
      </c>
      <c r="BN27" s="2">
        <v>1.53026</v>
      </c>
      <c r="BO27" s="2">
        <v>1.8648499999999999</v>
      </c>
      <c r="BP27" s="2">
        <v>1.6631199999999999</v>
      </c>
      <c r="BQ27" s="2">
        <v>2.0682300000000002</v>
      </c>
      <c r="BR27" s="2">
        <v>2.4669400000000001</v>
      </c>
      <c r="BT27" s="2">
        <v>0.18337999999999999</v>
      </c>
      <c r="BU27" s="2">
        <v>2.6420000000000003E-2</v>
      </c>
      <c r="BV27" s="2">
        <v>3.703E-2</v>
      </c>
      <c r="BW27" s="2">
        <v>3.8470000000000004E-2</v>
      </c>
      <c r="BX27" s="2">
        <v>4.6309999999999997E-2</v>
      </c>
      <c r="BY27" s="2">
        <v>0.19333</v>
      </c>
      <c r="CA27" s="58">
        <f t="shared" si="0"/>
        <v>100.00014000000006</v>
      </c>
    </row>
    <row r="28" spans="1:79">
      <c r="A28" s="80" t="s">
        <v>45</v>
      </c>
      <c r="B28" s="2">
        <v>0.59902999999999995</v>
      </c>
      <c r="C28" s="2">
        <v>0.28140999999999999</v>
      </c>
      <c r="D28" s="2">
        <v>0.11854999999999999</v>
      </c>
      <c r="E28" s="2">
        <v>0.24926999999999999</v>
      </c>
      <c r="F28" s="2">
        <v>0.18467</v>
      </c>
      <c r="G28" s="2">
        <v>0.27806999999999998</v>
      </c>
      <c r="I28" s="2">
        <v>0.13760999999999998</v>
      </c>
      <c r="J28" s="2">
        <v>5.8109999999999995E-2</v>
      </c>
      <c r="K28" s="2">
        <v>3.3869999999999997E-2</v>
      </c>
      <c r="L28" s="2">
        <v>7.0779999999999996E-2</v>
      </c>
      <c r="M28" s="2">
        <v>4.1070000000000002E-2</v>
      </c>
      <c r="N28" s="2">
        <v>6.5509999999999999E-2</v>
      </c>
      <c r="P28" s="2">
        <v>1.0605399999999998</v>
      </c>
      <c r="Q28" s="2">
        <v>0.31741000000000003</v>
      </c>
      <c r="R28" s="2">
        <v>0.28262999999999999</v>
      </c>
      <c r="S28" s="2">
        <v>0.47673000000000004</v>
      </c>
      <c r="T28" s="2">
        <v>0.36792000000000002</v>
      </c>
      <c r="U28" s="2">
        <v>0.37136000000000002</v>
      </c>
      <c r="W28" s="2">
        <v>0.80357000000000001</v>
      </c>
      <c r="X28" s="2">
        <v>0.25971</v>
      </c>
      <c r="Y28" s="2">
        <v>0.20027999999999999</v>
      </c>
      <c r="Z28" s="2">
        <v>0.37755</v>
      </c>
      <c r="AA28" s="2">
        <v>0.28050000000000003</v>
      </c>
      <c r="AB28" s="2">
        <v>0.32826</v>
      </c>
      <c r="AD28" s="2">
        <v>6.5526</v>
      </c>
      <c r="AE28" s="2">
        <v>3.4185300000000001</v>
      </c>
      <c r="AF28" s="2">
        <v>2.2331500000000002</v>
      </c>
      <c r="AG28" s="2">
        <v>3.80348</v>
      </c>
      <c r="AH28" s="2">
        <v>2.7187999999999999</v>
      </c>
      <c r="AI28" s="2">
        <v>3.2608400000000004</v>
      </c>
      <c r="AK28" s="2">
        <v>11.673389999999999</v>
      </c>
      <c r="AL28" s="2">
        <v>3.3059600000000002</v>
      </c>
      <c r="AM28" s="2">
        <v>4.9365300000000003</v>
      </c>
      <c r="AN28" s="2">
        <v>6.3801999999999994</v>
      </c>
      <c r="AO28" s="2">
        <v>5.7532899999999998</v>
      </c>
      <c r="AP28" s="2">
        <v>7.54094</v>
      </c>
      <c r="AR28" s="2">
        <v>1.22828</v>
      </c>
      <c r="AS28" s="2">
        <v>0.52946000000000004</v>
      </c>
      <c r="AT28" s="2">
        <v>0.37684000000000001</v>
      </c>
      <c r="AU28" s="2">
        <v>0.49620000000000003</v>
      </c>
      <c r="AV28" s="2">
        <v>0.49071999999999993</v>
      </c>
      <c r="AW28" s="2">
        <v>0.99950000000000006</v>
      </c>
      <c r="AY28" s="2">
        <v>0.89058000000000004</v>
      </c>
      <c r="AZ28" s="2">
        <v>0.44102999999999998</v>
      </c>
      <c r="BA28" s="2">
        <v>0.31173000000000001</v>
      </c>
      <c r="BB28" s="2">
        <v>0.44244999999999995</v>
      </c>
      <c r="BC28" s="2">
        <v>0.40604999999999997</v>
      </c>
      <c r="BD28" s="2">
        <v>0.71878999999999993</v>
      </c>
      <c r="BF28" s="2">
        <v>2.9957500000000001</v>
      </c>
      <c r="BG28" s="2">
        <v>0.69425000000000003</v>
      </c>
      <c r="BH28" s="2">
        <v>1.29409</v>
      </c>
      <c r="BI28" s="2">
        <v>1.3362799999999999</v>
      </c>
      <c r="BJ28" s="2">
        <v>1.06653</v>
      </c>
      <c r="BK28" s="2">
        <v>2.3502800000000001</v>
      </c>
      <c r="BM28" s="2">
        <v>3.9106700000000001</v>
      </c>
      <c r="BN28" s="2">
        <v>1.63757</v>
      </c>
      <c r="BO28" s="2">
        <v>1.8918999999999999</v>
      </c>
      <c r="BP28" s="2">
        <v>1.68929</v>
      </c>
      <c r="BQ28" s="2">
        <v>2.0497999999999998</v>
      </c>
      <c r="BR28" s="2">
        <v>2.42258</v>
      </c>
      <c r="BT28" s="2">
        <v>0.18092</v>
      </c>
      <c r="BU28" s="2">
        <v>3.032E-2</v>
      </c>
      <c r="BV28" s="2">
        <v>3.5389999999999998E-2</v>
      </c>
      <c r="BW28" s="2">
        <v>3.6000000000000004E-2</v>
      </c>
      <c r="BX28" s="2">
        <v>4.7969999999999999E-2</v>
      </c>
      <c r="BY28" s="2">
        <v>0.17665999999999998</v>
      </c>
      <c r="CA28" s="58">
        <f t="shared" si="0"/>
        <v>99.999999999999986</v>
      </c>
    </row>
    <row r="29" spans="1:79">
      <c r="A29" s="80" t="s">
        <v>46</v>
      </c>
      <c r="B29" s="2">
        <v>0.61399000000000004</v>
      </c>
      <c r="C29" s="2">
        <v>0.27657999999999999</v>
      </c>
      <c r="D29" s="2">
        <v>0.12015000000000001</v>
      </c>
      <c r="E29" s="2">
        <v>0.24832000000000001</v>
      </c>
      <c r="F29" s="2">
        <v>0.17873</v>
      </c>
      <c r="G29" s="2">
        <v>0.24403</v>
      </c>
      <c r="I29" s="2">
        <v>0.13442000000000001</v>
      </c>
      <c r="J29" s="2">
        <v>5.6530000000000004E-2</v>
      </c>
      <c r="K29" s="2">
        <v>4.5150000000000003E-2</v>
      </c>
      <c r="L29" s="2">
        <v>7.4810000000000001E-2</v>
      </c>
      <c r="M29" s="2">
        <v>4.0299999999999996E-2</v>
      </c>
      <c r="N29" s="2">
        <v>9.2719999999999997E-2</v>
      </c>
      <c r="P29" s="2">
        <v>0.98852000000000007</v>
      </c>
      <c r="Q29" s="2">
        <v>0.30409999999999998</v>
      </c>
      <c r="R29" s="2">
        <v>0.26315</v>
      </c>
      <c r="S29" s="2">
        <v>0.47882000000000002</v>
      </c>
      <c r="T29" s="2">
        <v>0.34794000000000003</v>
      </c>
      <c r="U29" s="2">
        <v>0.42835000000000001</v>
      </c>
      <c r="W29" s="2">
        <v>0.81837000000000004</v>
      </c>
      <c r="X29" s="2">
        <v>0.24767</v>
      </c>
      <c r="Y29" s="2">
        <v>0.19672999999999999</v>
      </c>
      <c r="Z29" s="2">
        <v>0.38684000000000002</v>
      </c>
      <c r="AA29" s="2">
        <v>0.28311000000000003</v>
      </c>
      <c r="AB29" s="2">
        <v>0.36930999999999997</v>
      </c>
      <c r="AD29" s="2">
        <v>6.3719600000000005</v>
      </c>
      <c r="AE29" s="2">
        <v>3.3301900000000004</v>
      </c>
      <c r="AF29" s="2">
        <v>2.3149999999999999</v>
      </c>
      <c r="AG29" s="2">
        <v>3.8707699999999998</v>
      </c>
      <c r="AH29" s="2">
        <v>2.6048300000000002</v>
      </c>
      <c r="AI29" s="2">
        <v>3.5098600000000002</v>
      </c>
      <c r="AK29" s="2">
        <v>11.09943</v>
      </c>
      <c r="AL29" s="2">
        <v>3.1966099999999997</v>
      </c>
      <c r="AM29" s="2">
        <v>4.9853100000000001</v>
      </c>
      <c r="AN29" s="2">
        <v>6.44313</v>
      </c>
      <c r="AO29" s="2">
        <v>5.5752299999999995</v>
      </c>
      <c r="AP29" s="2">
        <v>7.6852799999999997</v>
      </c>
      <c r="AR29" s="2">
        <v>1.2557700000000001</v>
      </c>
      <c r="AS29" s="2">
        <v>0.57108000000000003</v>
      </c>
      <c r="AT29" s="2">
        <v>0.36482999999999999</v>
      </c>
      <c r="AU29" s="2">
        <v>0.50083</v>
      </c>
      <c r="AV29" s="2">
        <v>0.48805999999999999</v>
      </c>
      <c r="AW29" s="2">
        <v>0.90671000000000002</v>
      </c>
      <c r="AY29" s="2">
        <v>0.89998999999999996</v>
      </c>
      <c r="AZ29" s="2">
        <v>0.41799999999999998</v>
      </c>
      <c r="BA29" s="2">
        <v>0.31679000000000002</v>
      </c>
      <c r="BB29" s="2">
        <v>0.46334000000000003</v>
      </c>
      <c r="BC29" s="2">
        <v>0.40718000000000004</v>
      </c>
      <c r="BD29" s="2">
        <v>0.73226999999999998</v>
      </c>
      <c r="BF29" s="2">
        <v>3.1514599999999997</v>
      </c>
      <c r="BG29" s="2">
        <v>0.66500999999999999</v>
      </c>
      <c r="BH29" s="2">
        <v>1.29756</v>
      </c>
      <c r="BI29" s="2">
        <v>1.37974</v>
      </c>
      <c r="BJ29" s="2">
        <v>1.1368400000000001</v>
      </c>
      <c r="BK29" s="2">
        <v>2.5954000000000002</v>
      </c>
      <c r="BM29" s="2">
        <v>3.8955799999999998</v>
      </c>
      <c r="BN29" s="2">
        <v>1.63646</v>
      </c>
      <c r="BO29" s="2">
        <v>1.7593100000000002</v>
      </c>
      <c r="BP29" s="2">
        <v>1.7049300000000001</v>
      </c>
      <c r="BQ29" s="2">
        <v>2.0898099999999999</v>
      </c>
      <c r="BR29" s="2">
        <v>2.6079000000000003</v>
      </c>
      <c r="BT29" s="2">
        <v>0.18078</v>
      </c>
      <c r="BU29" s="2">
        <v>2.9290000000000004E-2</v>
      </c>
      <c r="BV29" s="2">
        <v>3.2739999999999998E-2</v>
      </c>
      <c r="BW29" s="2">
        <v>3.601E-2</v>
      </c>
      <c r="BX29" s="2">
        <v>4.7289999999999999E-2</v>
      </c>
      <c r="BY29" s="2">
        <v>0.20279999999999998</v>
      </c>
      <c r="CA29" s="58">
        <f t="shared" si="0"/>
        <v>100.00000000000001</v>
      </c>
    </row>
    <row r="30" spans="1:79">
      <c r="A30" s="80" t="s">
        <v>47</v>
      </c>
      <c r="B30" s="2">
        <v>0.61891000000000007</v>
      </c>
      <c r="C30" s="2">
        <v>0.26735000000000003</v>
      </c>
      <c r="D30" s="2">
        <v>0.10568999999999999</v>
      </c>
      <c r="E30" s="2">
        <v>0.25996000000000002</v>
      </c>
      <c r="F30" s="2">
        <v>0.17642999999999998</v>
      </c>
      <c r="G30" s="2">
        <v>0.2457</v>
      </c>
      <c r="I30" s="2">
        <v>0.14105999999999999</v>
      </c>
      <c r="J30" s="2">
        <v>4.9540000000000001E-2</v>
      </c>
      <c r="K30" s="2">
        <v>3.9280000000000002E-2</v>
      </c>
      <c r="L30" s="2">
        <v>6.7529999999999993E-2</v>
      </c>
      <c r="M30" s="2">
        <v>4.3979999999999998E-2</v>
      </c>
      <c r="N30" s="2">
        <v>9.7780000000000006E-2</v>
      </c>
      <c r="P30" s="2">
        <v>1.0025500000000001</v>
      </c>
      <c r="Q30" s="2">
        <v>0.29810999999999999</v>
      </c>
      <c r="R30" s="2">
        <v>0.26273999999999997</v>
      </c>
      <c r="S30" s="2">
        <v>0.49531999999999998</v>
      </c>
      <c r="T30" s="2">
        <v>0.34599999999999997</v>
      </c>
      <c r="U30" s="2">
        <v>0.46933000000000002</v>
      </c>
      <c r="W30" s="2">
        <v>0.81542000000000003</v>
      </c>
      <c r="X30" s="2">
        <v>0.24822</v>
      </c>
      <c r="Y30" s="2">
        <v>0.18852000000000002</v>
      </c>
      <c r="Z30" s="2">
        <v>0.39693000000000001</v>
      </c>
      <c r="AA30" s="2">
        <v>0.28011999999999998</v>
      </c>
      <c r="AB30" s="2">
        <v>0.34409000000000001</v>
      </c>
      <c r="AD30" s="2">
        <v>6.12479</v>
      </c>
      <c r="AE30" s="2">
        <v>3.2530799999999997</v>
      </c>
      <c r="AF30" s="2">
        <v>2.2250700000000001</v>
      </c>
      <c r="AG30" s="2">
        <v>3.9886300000000001</v>
      </c>
      <c r="AH30" s="2">
        <v>2.5961000000000003</v>
      </c>
      <c r="AI30" s="2">
        <v>3.4979200000000001</v>
      </c>
      <c r="AK30" s="2">
        <v>11.380189999999999</v>
      </c>
      <c r="AL30" s="2">
        <v>3.2856799999999997</v>
      </c>
      <c r="AM30" s="2">
        <v>4.9192999999999998</v>
      </c>
      <c r="AN30" s="2">
        <v>6.6443600000000007</v>
      </c>
      <c r="AO30" s="2">
        <v>5.46129</v>
      </c>
      <c r="AP30" s="2">
        <v>7.7719700000000005</v>
      </c>
      <c r="AR30" s="2">
        <v>1.2250399999999999</v>
      </c>
      <c r="AS30" s="2">
        <v>0.54016999999999993</v>
      </c>
      <c r="AT30" s="2">
        <v>0.36495</v>
      </c>
      <c r="AU30" s="2">
        <v>0.52417000000000002</v>
      </c>
      <c r="AV30" s="2">
        <v>0.48480000000000001</v>
      </c>
      <c r="AW30" s="2">
        <v>0.86531000000000002</v>
      </c>
      <c r="AY30" s="2">
        <v>0.91120000000000001</v>
      </c>
      <c r="AZ30" s="2">
        <v>0.40797000000000005</v>
      </c>
      <c r="BA30" s="2">
        <v>0.30436999999999997</v>
      </c>
      <c r="BB30" s="2">
        <v>0.46280999999999994</v>
      </c>
      <c r="BC30" s="2">
        <v>0.40892999999999996</v>
      </c>
      <c r="BD30" s="2">
        <v>0.66835999999999995</v>
      </c>
      <c r="BF30" s="2">
        <v>3.22458</v>
      </c>
      <c r="BG30" s="2">
        <v>0.61891000000000007</v>
      </c>
      <c r="BH30" s="2">
        <v>1.2289600000000001</v>
      </c>
      <c r="BI30" s="2">
        <v>1.4229500000000002</v>
      </c>
      <c r="BJ30" s="2">
        <v>1.2332100000000001</v>
      </c>
      <c r="BK30" s="2">
        <v>2.5217900000000002</v>
      </c>
      <c r="BM30" s="2">
        <v>3.8801600000000001</v>
      </c>
      <c r="BN30" s="2">
        <v>1.64588</v>
      </c>
      <c r="BO30" s="2">
        <v>1.6952499999999999</v>
      </c>
      <c r="BP30" s="2">
        <v>1.7301</v>
      </c>
      <c r="BQ30" s="2">
        <v>2.12921</v>
      </c>
      <c r="BR30" s="2">
        <v>2.5388299999999999</v>
      </c>
      <c r="BT30" s="2">
        <v>0.18529999999999999</v>
      </c>
      <c r="BU30" s="2">
        <v>3.329E-2</v>
      </c>
      <c r="BV30" s="2">
        <v>3.2939999999999997E-2</v>
      </c>
      <c r="BW30" s="2">
        <v>3.8329999999999996E-2</v>
      </c>
      <c r="BX30" s="2">
        <v>5.0239999999999993E-2</v>
      </c>
      <c r="BY30" s="2">
        <v>0.21275999999999998</v>
      </c>
      <c r="CA30" s="58">
        <f t="shared" si="0"/>
        <v>99.999710000000022</v>
      </c>
    </row>
    <row r="31" spans="1:79">
      <c r="A31" s="80" t="s">
        <v>48</v>
      </c>
      <c r="B31" s="2">
        <v>0.59406000000000003</v>
      </c>
      <c r="C31" s="2">
        <v>0.25923999999999997</v>
      </c>
      <c r="D31" s="2">
        <v>0.10598999999999999</v>
      </c>
      <c r="E31" s="2">
        <v>0.26483000000000001</v>
      </c>
      <c r="F31" s="2">
        <v>0.20406000000000002</v>
      </c>
      <c r="G31" s="2">
        <v>0.24015</v>
      </c>
      <c r="I31" s="2">
        <v>0.14143</v>
      </c>
      <c r="J31" s="2">
        <v>5.518E-2</v>
      </c>
      <c r="K31" s="2">
        <v>3.9890000000000002E-2</v>
      </c>
      <c r="L31" s="2">
        <v>6.9099999999999995E-2</v>
      </c>
      <c r="M31" s="2">
        <v>4.394E-2</v>
      </c>
      <c r="N31" s="2">
        <v>8.8190000000000004E-2</v>
      </c>
      <c r="P31" s="2">
        <v>1.0183599999999999</v>
      </c>
      <c r="Q31" s="2">
        <v>0.29347000000000001</v>
      </c>
      <c r="R31" s="2">
        <v>0.27008000000000004</v>
      </c>
      <c r="S31" s="2">
        <v>0.49436999999999998</v>
      </c>
      <c r="T31" s="2">
        <v>0.36005999999999999</v>
      </c>
      <c r="U31" s="2">
        <v>0.47300999999999999</v>
      </c>
      <c r="W31" s="2">
        <v>0.80506999999999995</v>
      </c>
      <c r="X31" s="2">
        <v>0.24604999999999999</v>
      </c>
      <c r="Y31" s="2">
        <v>0.17801</v>
      </c>
      <c r="Z31" s="2">
        <v>0.40512999999999999</v>
      </c>
      <c r="AA31" s="2">
        <v>0.28376000000000001</v>
      </c>
      <c r="AB31" s="2">
        <v>0.33821000000000001</v>
      </c>
      <c r="AD31" s="2">
        <v>6.02285</v>
      </c>
      <c r="AE31" s="2">
        <v>3.1843700000000004</v>
      </c>
      <c r="AF31" s="2">
        <v>2.20825</v>
      </c>
      <c r="AG31" s="2">
        <v>4.05159</v>
      </c>
      <c r="AH31" s="2">
        <v>2.5470300000000003</v>
      </c>
      <c r="AI31" s="2">
        <v>3.39758</v>
      </c>
      <c r="AK31" s="2">
        <v>11.52252</v>
      </c>
      <c r="AL31" s="2">
        <v>3.3262100000000001</v>
      </c>
      <c r="AM31" s="2">
        <v>4.3681999999999999</v>
      </c>
      <c r="AN31" s="2">
        <v>6.7903799999999999</v>
      </c>
      <c r="AO31" s="2">
        <v>5.4305699999999995</v>
      </c>
      <c r="AP31" s="2">
        <v>8.6856600000000004</v>
      </c>
      <c r="AR31" s="2">
        <v>1.1861699999999999</v>
      </c>
      <c r="AS31" s="2">
        <v>0.51856999999999998</v>
      </c>
      <c r="AT31" s="2">
        <v>0.35236999999999996</v>
      </c>
      <c r="AU31" s="2">
        <v>0.54349000000000003</v>
      </c>
      <c r="AV31" s="2">
        <v>0.48732999999999999</v>
      </c>
      <c r="AW31" s="2">
        <v>0.89885000000000004</v>
      </c>
      <c r="AY31" s="2">
        <v>0.86899999999999999</v>
      </c>
      <c r="AZ31" s="2">
        <v>0.41038999999999998</v>
      </c>
      <c r="BA31" s="2">
        <v>0.3014</v>
      </c>
      <c r="BB31" s="2">
        <v>0.47373999999999999</v>
      </c>
      <c r="BC31" s="2">
        <v>0.40399000000000002</v>
      </c>
      <c r="BD31" s="2">
        <v>0.68937000000000004</v>
      </c>
      <c r="BF31" s="2">
        <v>3.1842099999999998</v>
      </c>
      <c r="BG31" s="2">
        <v>0.61202000000000001</v>
      </c>
      <c r="BH31" s="2">
        <v>1.16554</v>
      </c>
      <c r="BI31" s="2">
        <v>1.4683899999999999</v>
      </c>
      <c r="BJ31" s="2">
        <v>1.2834300000000001</v>
      </c>
      <c r="BK31" s="2">
        <v>2.5062500000000001</v>
      </c>
      <c r="BM31" s="2">
        <v>3.7745500000000001</v>
      </c>
      <c r="BN31" s="2">
        <v>1.5206600000000001</v>
      </c>
      <c r="BO31" s="2">
        <v>1.6779499999999998</v>
      </c>
      <c r="BP31" s="2">
        <v>1.7302200000000001</v>
      </c>
      <c r="BQ31" s="2">
        <v>2.0713499999999998</v>
      </c>
      <c r="BR31" s="2">
        <v>2.4878</v>
      </c>
      <c r="BT31" s="2">
        <v>0.18301999999999999</v>
      </c>
      <c r="BU31" s="2">
        <v>3.5839999999999997E-2</v>
      </c>
      <c r="BV31" s="2">
        <v>3.4949999999999995E-2</v>
      </c>
      <c r="BW31" s="2">
        <v>4.1509999999999998E-2</v>
      </c>
      <c r="BX31" s="2">
        <v>5.7849999999999999E-2</v>
      </c>
      <c r="BY31" s="2">
        <v>0.22323999999999999</v>
      </c>
      <c r="CA31" s="58">
        <f t="shared" si="0"/>
        <v>100.0003</v>
      </c>
    </row>
    <row r="32" spans="1:79">
      <c r="A32" s="80" t="s">
        <v>49</v>
      </c>
      <c r="B32" s="2">
        <v>0.56934000000000007</v>
      </c>
      <c r="C32" s="2">
        <v>0.25495000000000001</v>
      </c>
      <c r="D32" s="2">
        <v>0.10581</v>
      </c>
      <c r="E32" s="2">
        <v>0.26118000000000002</v>
      </c>
      <c r="F32" s="2">
        <v>0.20706000000000002</v>
      </c>
      <c r="G32" s="2">
        <v>0.22683</v>
      </c>
      <c r="I32" s="2">
        <v>0.13872999999999999</v>
      </c>
      <c r="J32" s="2">
        <v>5.5869999999999996E-2</v>
      </c>
      <c r="K32" s="2">
        <v>3.7249999999999998E-2</v>
      </c>
      <c r="L32" s="2">
        <v>6.9019999999999998E-2</v>
      </c>
      <c r="M32" s="2">
        <v>4.4920000000000002E-2</v>
      </c>
      <c r="N32" s="2">
        <v>6.3320000000000001E-2</v>
      </c>
      <c r="P32" s="2">
        <v>0.99250999999999989</v>
      </c>
      <c r="Q32" s="2">
        <v>0.31286999999999998</v>
      </c>
      <c r="R32" s="2">
        <v>0.25661999999999996</v>
      </c>
      <c r="S32" s="2">
        <v>0.49873000000000001</v>
      </c>
      <c r="T32" s="2">
        <v>0.37862000000000001</v>
      </c>
      <c r="U32" s="2">
        <v>0.38986999999999999</v>
      </c>
      <c r="W32" s="2">
        <v>0.80993000000000004</v>
      </c>
      <c r="X32" s="2">
        <v>0.23906000000000002</v>
      </c>
      <c r="Y32" s="2">
        <v>0.17893999999999999</v>
      </c>
      <c r="Z32" s="2">
        <v>0.39611000000000002</v>
      </c>
      <c r="AA32" s="2">
        <v>0.2903</v>
      </c>
      <c r="AB32" s="2">
        <v>0.35072999999999999</v>
      </c>
      <c r="AD32" s="2">
        <v>5.9719500000000005</v>
      </c>
      <c r="AE32" s="2">
        <v>3.1622499999999998</v>
      </c>
      <c r="AF32" s="2">
        <v>1.9817600000000002</v>
      </c>
      <c r="AG32" s="2">
        <v>4.14222</v>
      </c>
      <c r="AH32" s="2">
        <v>2.5495000000000001</v>
      </c>
      <c r="AI32" s="2">
        <v>3.34362</v>
      </c>
      <c r="AK32" s="2">
        <v>11.887880000000001</v>
      </c>
      <c r="AL32" s="2">
        <v>3.7157799999999996</v>
      </c>
      <c r="AM32" s="2">
        <v>4.5628099999999998</v>
      </c>
      <c r="AN32" s="2">
        <v>6.88009</v>
      </c>
      <c r="AO32" s="2">
        <v>5.4840200000000001</v>
      </c>
      <c r="AP32" s="2">
        <v>7.9522599999999999</v>
      </c>
      <c r="AR32" s="2">
        <v>1.1849800000000001</v>
      </c>
      <c r="AS32" s="2">
        <v>0.51066</v>
      </c>
      <c r="AT32" s="2">
        <v>0.36881999999999998</v>
      </c>
      <c r="AU32" s="2">
        <v>0.53924000000000005</v>
      </c>
      <c r="AV32" s="2">
        <v>0.48824000000000001</v>
      </c>
      <c r="AW32" s="2">
        <v>0.88701000000000008</v>
      </c>
      <c r="AY32" s="2">
        <v>0.85629999999999995</v>
      </c>
      <c r="AZ32" s="2">
        <v>0.41587000000000002</v>
      </c>
      <c r="BA32" s="2">
        <v>0.2903</v>
      </c>
      <c r="BB32" s="2">
        <v>0.48041000000000006</v>
      </c>
      <c r="BC32" s="2">
        <v>0.41192000000000001</v>
      </c>
      <c r="BD32" s="2">
        <v>0.69574999999999998</v>
      </c>
      <c r="BF32" s="2">
        <v>3.35791</v>
      </c>
      <c r="BG32" s="2">
        <v>0.64337999999999995</v>
      </c>
      <c r="BH32" s="2">
        <v>1.2616000000000001</v>
      </c>
      <c r="BI32" s="2">
        <v>1.4825700000000002</v>
      </c>
      <c r="BJ32" s="2">
        <v>1.27224</v>
      </c>
      <c r="BK32" s="2">
        <v>2.4971299999999998</v>
      </c>
      <c r="BM32" s="2">
        <v>3.5957599999999998</v>
      </c>
      <c r="BN32" s="2">
        <v>1.45126</v>
      </c>
      <c r="BO32" s="2">
        <v>1.7205000000000001</v>
      </c>
      <c r="BP32" s="2">
        <v>1.7777399999999999</v>
      </c>
      <c r="BQ32" s="2">
        <v>1.9760599999999999</v>
      </c>
      <c r="BR32" s="2">
        <v>2.4943200000000001</v>
      </c>
      <c r="BT32" s="2">
        <v>0.19064</v>
      </c>
      <c r="BU32" s="2">
        <v>3.603E-2</v>
      </c>
      <c r="BV32" s="2">
        <v>3.5189999999999999E-2</v>
      </c>
      <c r="BW32" s="2">
        <v>4.0739999999999998E-2</v>
      </c>
      <c r="BX32" s="2">
        <v>6.0049999999999999E-2</v>
      </c>
      <c r="BY32" s="2">
        <v>0.21489</v>
      </c>
      <c r="CA32" s="58">
        <f t="shared" si="0"/>
        <v>100.00022000000003</v>
      </c>
    </row>
    <row r="33" spans="1:79">
      <c r="A33" s="80" t="s">
        <v>50</v>
      </c>
      <c r="B33" s="2">
        <v>0.57340999999999998</v>
      </c>
      <c r="C33" s="2">
        <v>0.24101999999999998</v>
      </c>
      <c r="D33" s="2">
        <v>0.10755999999999999</v>
      </c>
      <c r="E33" s="2">
        <v>0.26049</v>
      </c>
      <c r="F33" s="2">
        <v>0.20206999999999997</v>
      </c>
      <c r="G33" s="2">
        <v>0.21042</v>
      </c>
      <c r="I33" s="2">
        <v>0.13239000000000001</v>
      </c>
      <c r="J33" s="2">
        <v>5.6139999999999995E-2</v>
      </c>
      <c r="K33" s="2">
        <v>3.431E-2</v>
      </c>
      <c r="L33" s="2">
        <v>6.8900000000000003E-2</v>
      </c>
      <c r="M33" s="2">
        <v>4.4580000000000002E-2</v>
      </c>
      <c r="N33" s="2">
        <v>7.4470000000000008E-2</v>
      </c>
      <c r="P33" s="2">
        <v>0.98790000000000011</v>
      </c>
      <c r="Q33" s="2">
        <v>0.33182</v>
      </c>
      <c r="R33" s="2">
        <v>0.26112999999999997</v>
      </c>
      <c r="S33" s="2">
        <v>0.50435999999999992</v>
      </c>
      <c r="T33" s="2">
        <v>0.38275000000000003</v>
      </c>
      <c r="U33" s="2">
        <v>0.40422000000000002</v>
      </c>
      <c r="W33" s="2">
        <v>0.80728999999999995</v>
      </c>
      <c r="X33" s="2">
        <v>0.23132</v>
      </c>
      <c r="Y33" s="2">
        <v>0.19558</v>
      </c>
      <c r="Z33" s="2">
        <v>0.41370000000000001</v>
      </c>
      <c r="AA33" s="2">
        <v>0.28980999999999996</v>
      </c>
      <c r="AB33" s="2">
        <v>0.41184999999999999</v>
      </c>
      <c r="AD33" s="2">
        <v>5.8631799999999998</v>
      </c>
      <c r="AE33" s="2">
        <v>3.1058400000000002</v>
      </c>
      <c r="AF33" s="2">
        <v>2.1100300000000001</v>
      </c>
      <c r="AG33" s="2">
        <v>4.1381800000000002</v>
      </c>
      <c r="AH33" s="2">
        <v>2.4504100000000002</v>
      </c>
      <c r="AI33" s="2">
        <v>3.38245</v>
      </c>
      <c r="AK33" s="2">
        <v>11.629849999999999</v>
      </c>
      <c r="AL33" s="2">
        <v>3.7231899999999998</v>
      </c>
      <c r="AM33" s="2">
        <v>4.4928900000000001</v>
      </c>
      <c r="AN33" s="2">
        <v>6.8986500000000008</v>
      </c>
      <c r="AO33" s="2">
        <v>5.64527</v>
      </c>
      <c r="AP33" s="2">
        <v>7.935830000000001</v>
      </c>
      <c r="AR33" s="2">
        <v>1.1657900000000001</v>
      </c>
      <c r="AS33" s="2">
        <v>0.52917999999999998</v>
      </c>
      <c r="AT33" s="2">
        <v>0.36648000000000003</v>
      </c>
      <c r="AU33" s="2">
        <v>0.53532000000000002</v>
      </c>
      <c r="AV33" s="2">
        <v>0.49252000000000001</v>
      </c>
      <c r="AW33" s="2">
        <v>0.91813999999999996</v>
      </c>
      <c r="AY33" s="2">
        <v>0.86814000000000002</v>
      </c>
      <c r="AZ33" s="2">
        <v>0.40749999999999997</v>
      </c>
      <c r="BA33" s="2">
        <v>0.28531000000000001</v>
      </c>
      <c r="BB33" s="2">
        <v>0.47754000000000002</v>
      </c>
      <c r="BC33" s="2">
        <v>0.42091000000000001</v>
      </c>
      <c r="BD33" s="2">
        <v>0.70865</v>
      </c>
      <c r="BF33" s="2">
        <v>3.4823899999999997</v>
      </c>
      <c r="BG33" s="2">
        <v>0.59515999999999991</v>
      </c>
      <c r="BH33" s="2">
        <v>1.2408300000000001</v>
      </c>
      <c r="BI33" s="2">
        <v>1.4806299999999999</v>
      </c>
      <c r="BJ33" s="2">
        <v>1.3263499999999999</v>
      </c>
      <c r="BK33" s="2">
        <v>2.69564</v>
      </c>
      <c r="BM33" s="2">
        <v>3.4775399999999999</v>
      </c>
      <c r="BN33" s="2">
        <v>1.18947</v>
      </c>
      <c r="BO33" s="2">
        <v>1.7107399999999999</v>
      </c>
      <c r="BP33" s="2">
        <v>1.73349</v>
      </c>
      <c r="BQ33" s="2">
        <v>1.9212300000000002</v>
      </c>
      <c r="BR33" s="2">
        <v>2.7905699999999998</v>
      </c>
      <c r="BT33" s="2">
        <v>0.20514000000000002</v>
      </c>
      <c r="BU33" s="2">
        <v>4.0160000000000001E-2</v>
      </c>
      <c r="BV33" s="2">
        <v>3.6660000000000005E-2</v>
      </c>
      <c r="BW33" s="2">
        <v>4.0660000000000002E-2</v>
      </c>
      <c r="BX33" s="2">
        <v>6.0130000000000003E-2</v>
      </c>
      <c r="BY33" s="2">
        <v>0.19408</v>
      </c>
      <c r="CA33" s="58">
        <f t="shared" si="0"/>
        <v>99.999610000000018</v>
      </c>
    </row>
    <row r="34" spans="1:79">
      <c r="A34" s="80" t="s">
        <v>51</v>
      </c>
      <c r="B34" s="2">
        <v>0.58867999999999998</v>
      </c>
      <c r="C34" s="2">
        <v>0.24033000000000002</v>
      </c>
      <c r="D34" s="2">
        <v>0.10198</v>
      </c>
      <c r="E34" s="2">
        <v>0.25287999999999999</v>
      </c>
      <c r="F34" s="2">
        <v>0.19338999999999998</v>
      </c>
      <c r="G34" s="2">
        <v>0.17992</v>
      </c>
      <c r="I34" s="2">
        <v>0.12494999999999999</v>
      </c>
      <c r="J34" s="2">
        <v>6.2210000000000001E-2</v>
      </c>
      <c r="K34" s="2">
        <v>3.499E-2</v>
      </c>
      <c r="L34" s="2">
        <v>6.8909999999999999E-2</v>
      </c>
      <c r="M34" s="2">
        <v>4.4949999999999997E-2</v>
      </c>
      <c r="N34" s="2">
        <v>7.6609999999999998E-2</v>
      </c>
      <c r="P34" s="2">
        <v>1.00508</v>
      </c>
      <c r="Q34" s="2">
        <v>0.34948000000000001</v>
      </c>
      <c r="R34" s="2">
        <v>0.28508</v>
      </c>
      <c r="S34" s="2">
        <v>0.51180000000000003</v>
      </c>
      <c r="T34" s="2">
        <v>0.37968000000000002</v>
      </c>
      <c r="U34" s="2">
        <v>0.43578</v>
      </c>
      <c r="W34" s="2">
        <v>0.79953999999999992</v>
      </c>
      <c r="X34" s="2">
        <v>0.24510999999999999</v>
      </c>
      <c r="Y34" s="2">
        <v>0.18973999999999999</v>
      </c>
      <c r="Z34" s="2">
        <v>0.40651000000000004</v>
      </c>
      <c r="AA34" s="2">
        <v>0.28700000000000003</v>
      </c>
      <c r="AB34" s="2">
        <v>0.44966</v>
      </c>
      <c r="AD34" s="2">
        <v>5.8996199999999996</v>
      </c>
      <c r="AE34" s="2">
        <v>3.0967600000000002</v>
      </c>
      <c r="AF34" s="2">
        <v>2.06088</v>
      </c>
      <c r="AG34" s="2">
        <v>4.1550900000000004</v>
      </c>
      <c r="AH34" s="2">
        <v>2.3597700000000001</v>
      </c>
      <c r="AI34" s="2">
        <v>3.3924599999999998</v>
      </c>
      <c r="AK34" s="2">
        <v>11.42028</v>
      </c>
      <c r="AL34" s="2">
        <v>3.78111</v>
      </c>
      <c r="AM34" s="2">
        <v>4.34755</v>
      </c>
      <c r="AN34" s="2">
        <v>6.8780700000000001</v>
      </c>
      <c r="AO34" s="2">
        <v>5.7503700000000002</v>
      </c>
      <c r="AP34" s="2">
        <v>7.70662</v>
      </c>
      <c r="AR34" s="2">
        <v>1.1588400000000001</v>
      </c>
      <c r="AS34" s="2">
        <v>0.50722</v>
      </c>
      <c r="AT34" s="2">
        <v>0.37298000000000003</v>
      </c>
      <c r="AU34" s="2">
        <v>0.55010999999999999</v>
      </c>
      <c r="AV34" s="2">
        <v>0.49401</v>
      </c>
      <c r="AW34" s="2">
        <v>0.88471</v>
      </c>
      <c r="AY34" s="2">
        <v>0.88</v>
      </c>
      <c r="AZ34" s="2">
        <v>0.42211000000000004</v>
      </c>
      <c r="BA34" s="2">
        <v>0.30412999999999996</v>
      </c>
      <c r="BB34" s="2">
        <v>0.45789000000000002</v>
      </c>
      <c r="BC34" s="2">
        <v>0.42050999999999999</v>
      </c>
      <c r="BD34" s="2">
        <v>0.69443999999999995</v>
      </c>
      <c r="BF34" s="2">
        <v>3.5111000000000003</v>
      </c>
      <c r="BG34" s="2">
        <v>0.59645000000000004</v>
      </c>
      <c r="BH34" s="2">
        <v>1.4125099999999999</v>
      </c>
      <c r="BI34" s="2">
        <v>1.5432400000000002</v>
      </c>
      <c r="BJ34" s="2">
        <v>1.37819</v>
      </c>
      <c r="BK34" s="2">
        <v>2.8401000000000001</v>
      </c>
      <c r="BM34" s="2">
        <v>3.3804500000000002</v>
      </c>
      <c r="BN34" s="2">
        <v>1.0967</v>
      </c>
      <c r="BO34" s="2">
        <v>1.70244</v>
      </c>
      <c r="BP34" s="2">
        <v>1.7807799999999998</v>
      </c>
      <c r="BQ34" s="2">
        <v>1.9409099999999999</v>
      </c>
      <c r="BR34" s="2">
        <v>2.9140600000000001</v>
      </c>
      <c r="BT34" s="2">
        <v>0.21789</v>
      </c>
      <c r="BU34" s="2">
        <v>4.0899999999999999E-2</v>
      </c>
      <c r="BV34" s="2">
        <v>3.4849999999999999E-2</v>
      </c>
      <c r="BW34" s="2">
        <v>4.163E-2</v>
      </c>
      <c r="BX34" s="2">
        <v>6.055E-2</v>
      </c>
      <c r="BY34" s="2">
        <v>0.19718000000000002</v>
      </c>
      <c r="CA34" s="58">
        <f t="shared" si="0"/>
        <v>99.999720000000011</v>
      </c>
    </row>
    <row r="35" spans="1:79">
      <c r="A35" s="80" t="s">
        <v>52</v>
      </c>
      <c r="B35" s="2">
        <v>0.58848</v>
      </c>
      <c r="C35" s="2">
        <v>0.23604</v>
      </c>
      <c r="D35" s="2">
        <v>0.10459</v>
      </c>
      <c r="E35" s="2">
        <v>0.26457999999999998</v>
      </c>
      <c r="F35" s="2">
        <v>0.18852000000000002</v>
      </c>
      <c r="G35" s="2">
        <v>0.21667999999999998</v>
      </c>
      <c r="I35" s="2">
        <v>0.12244999999999999</v>
      </c>
      <c r="J35" s="2">
        <v>6.0069999999999998E-2</v>
      </c>
      <c r="K35" s="2">
        <v>3.4470000000000001E-2</v>
      </c>
      <c r="L35" s="2">
        <v>6.6500000000000004E-2</v>
      </c>
      <c r="M35" s="2">
        <v>4.8460000000000003E-2</v>
      </c>
      <c r="N35" s="2">
        <v>7.6429999999999998E-2</v>
      </c>
      <c r="P35" s="2">
        <v>1.0087900000000001</v>
      </c>
      <c r="Q35" s="2">
        <v>0.35155999999999998</v>
      </c>
      <c r="R35" s="2">
        <v>0.28543000000000002</v>
      </c>
      <c r="S35" s="2">
        <v>0.50524000000000002</v>
      </c>
      <c r="T35" s="2">
        <v>0.37192000000000003</v>
      </c>
      <c r="U35" s="2">
        <v>0.4511</v>
      </c>
      <c r="W35" s="2">
        <v>0.81364999999999998</v>
      </c>
      <c r="X35" s="2">
        <v>0.24827999999999997</v>
      </c>
      <c r="Y35" s="2">
        <v>0.19613999999999998</v>
      </c>
      <c r="Z35" s="2">
        <v>0.39378000000000002</v>
      </c>
      <c r="AA35" s="2">
        <v>0.28743000000000002</v>
      </c>
      <c r="AB35" s="2">
        <v>0.38478000000000001</v>
      </c>
      <c r="AD35" s="2">
        <v>5.9573400000000003</v>
      </c>
      <c r="AE35" s="2">
        <v>3.0919400000000001</v>
      </c>
      <c r="AF35" s="2">
        <v>1.97163</v>
      </c>
      <c r="AG35" s="2">
        <v>4.2045199999999996</v>
      </c>
      <c r="AH35" s="2">
        <v>2.37127</v>
      </c>
      <c r="AI35" s="2">
        <v>3.3355399999999999</v>
      </c>
      <c r="AK35" s="2">
        <v>11.336880000000001</v>
      </c>
      <c r="AL35" s="2">
        <v>3.8240400000000001</v>
      </c>
      <c r="AM35" s="2">
        <v>4.5769400000000005</v>
      </c>
      <c r="AN35" s="2">
        <v>6.8029599999999997</v>
      </c>
      <c r="AO35" s="2">
        <v>5.8342600000000004</v>
      </c>
      <c r="AP35" s="2">
        <v>7.5533600000000005</v>
      </c>
      <c r="AR35" s="2">
        <v>1.1743300000000001</v>
      </c>
      <c r="AS35" s="2">
        <v>0.50155000000000005</v>
      </c>
      <c r="AT35" s="2">
        <v>0.36068</v>
      </c>
      <c r="AU35" s="2">
        <v>0.54015000000000002</v>
      </c>
      <c r="AV35" s="2">
        <v>0.48757</v>
      </c>
      <c r="AW35" s="2">
        <v>0.85860999999999987</v>
      </c>
      <c r="AY35" s="2">
        <v>0.89120999999999995</v>
      </c>
      <c r="AZ35" s="2">
        <v>0.42386999999999997</v>
      </c>
      <c r="BA35" s="2">
        <v>0.30016999999999999</v>
      </c>
      <c r="BB35" s="2">
        <v>0.47502000000000005</v>
      </c>
      <c r="BC35" s="2">
        <v>0.40882000000000002</v>
      </c>
      <c r="BD35" s="2">
        <v>0.70262999999999998</v>
      </c>
      <c r="BF35" s="2">
        <v>3.56596</v>
      </c>
      <c r="BG35" s="2">
        <v>0.62487999999999999</v>
      </c>
      <c r="BH35" s="2">
        <v>1.3938900000000001</v>
      </c>
      <c r="BI35" s="2">
        <v>1.5239</v>
      </c>
      <c r="BJ35" s="2">
        <v>1.4436600000000002</v>
      </c>
      <c r="BK35" s="2">
        <v>2.9838499999999999</v>
      </c>
      <c r="BM35" s="2">
        <v>3.3672</v>
      </c>
      <c r="BN35" s="2">
        <v>1.01529</v>
      </c>
      <c r="BO35" s="2">
        <v>1.6174999999999999</v>
      </c>
      <c r="BP35" s="2">
        <v>1.6742600000000001</v>
      </c>
      <c r="BQ35" s="2">
        <v>1.9590699999999999</v>
      </c>
      <c r="BR35" s="2">
        <v>2.9362699999999999</v>
      </c>
      <c r="BT35" s="2">
        <v>0.21862000000000001</v>
      </c>
      <c r="BU35" s="2">
        <v>4.1780000000000005E-2</v>
      </c>
      <c r="BV35" s="2">
        <v>3.8279999999999995E-2</v>
      </c>
      <c r="BW35" s="2">
        <v>4.2769999999999996E-2</v>
      </c>
      <c r="BX35" s="2">
        <v>5.7640000000000004E-2</v>
      </c>
      <c r="BY35" s="2">
        <v>0.20468999999999998</v>
      </c>
      <c r="CA35" s="58">
        <f t="shared" si="0"/>
        <v>100.00017</v>
      </c>
    </row>
    <row r="36" spans="1:79">
      <c r="A36" s="80" t="s">
        <v>53</v>
      </c>
      <c r="B36" s="2">
        <v>0.58421000000000001</v>
      </c>
      <c r="C36" s="2">
        <v>0.24369000000000002</v>
      </c>
      <c r="D36" s="2">
        <v>9.2759999999999995E-2</v>
      </c>
      <c r="E36" s="2">
        <v>0.24258000000000002</v>
      </c>
      <c r="F36" s="2">
        <v>0.18722</v>
      </c>
      <c r="G36" s="2">
        <v>0.24136000000000002</v>
      </c>
      <c r="I36" s="2">
        <v>0.12260000000000001</v>
      </c>
      <c r="J36" s="2">
        <v>5.3159999999999999E-2</v>
      </c>
      <c r="K36" s="2">
        <v>3.2980000000000002E-2</v>
      </c>
      <c r="L36" s="2">
        <v>6.4440000000000011E-2</v>
      </c>
      <c r="M36" s="2">
        <v>5.0770000000000003E-2</v>
      </c>
      <c r="N36" s="2">
        <v>8.0549999999999997E-2</v>
      </c>
      <c r="P36" s="2">
        <v>0.99219999999999997</v>
      </c>
      <c r="Q36" s="2">
        <v>0.33477000000000001</v>
      </c>
      <c r="R36" s="2">
        <v>0.26271</v>
      </c>
      <c r="S36" s="2">
        <v>0.47847999999999996</v>
      </c>
      <c r="T36" s="2">
        <v>0.36366999999999999</v>
      </c>
      <c r="U36" s="2">
        <v>0.48458000000000001</v>
      </c>
      <c r="W36" s="2">
        <v>0.81318999999999997</v>
      </c>
      <c r="X36" s="2">
        <v>0.24670999999999998</v>
      </c>
      <c r="Y36" s="2">
        <v>0.19861000000000001</v>
      </c>
      <c r="Z36" s="2">
        <v>0.39036999999999999</v>
      </c>
      <c r="AA36" s="2">
        <v>0.28702</v>
      </c>
      <c r="AB36" s="2">
        <v>0.38077</v>
      </c>
      <c r="AD36" s="2">
        <v>5.8507299999999995</v>
      </c>
      <c r="AE36" s="2">
        <v>3.0386600000000001</v>
      </c>
      <c r="AF36" s="2">
        <v>2.0272100000000002</v>
      </c>
      <c r="AG36" s="2">
        <v>4.1330499999999999</v>
      </c>
      <c r="AH36" s="2">
        <v>2.45852</v>
      </c>
      <c r="AI36" s="2">
        <v>3.3769100000000005</v>
      </c>
      <c r="AK36" s="2">
        <v>11.182090000000001</v>
      </c>
      <c r="AL36" s="2">
        <v>3.7625100000000002</v>
      </c>
      <c r="AM36" s="2">
        <v>4.3950500000000003</v>
      </c>
      <c r="AN36" s="2">
        <v>6.7380100000000001</v>
      </c>
      <c r="AO36" s="2">
        <v>5.9729799999999997</v>
      </c>
      <c r="AP36" s="2">
        <v>7.3985300000000001</v>
      </c>
      <c r="AR36" s="2">
        <v>1.20553</v>
      </c>
      <c r="AS36" s="2">
        <v>0.50122</v>
      </c>
      <c r="AT36" s="2">
        <v>0.36797999999999997</v>
      </c>
      <c r="AU36" s="2">
        <v>0.52146000000000003</v>
      </c>
      <c r="AV36" s="2">
        <v>0.48837000000000003</v>
      </c>
      <c r="AW36" s="2">
        <v>0.83970999999999996</v>
      </c>
      <c r="AY36" s="2">
        <v>0.90478999999999998</v>
      </c>
      <c r="AZ36" s="2">
        <v>0.40921000000000002</v>
      </c>
      <c r="BA36" s="2">
        <v>0.28708</v>
      </c>
      <c r="BB36" s="2">
        <v>0.45423000000000002</v>
      </c>
      <c r="BC36" s="2">
        <v>0.41193999999999997</v>
      </c>
      <c r="BD36" s="2">
        <v>0.71304000000000001</v>
      </c>
      <c r="BF36" s="2">
        <v>3.64567</v>
      </c>
      <c r="BG36" s="2">
        <v>0.623</v>
      </c>
      <c r="BH36" s="2">
        <v>1.4079200000000001</v>
      </c>
      <c r="BI36" s="2">
        <v>1.4910299999999999</v>
      </c>
      <c r="BJ36" s="2">
        <v>1.6310800000000001</v>
      </c>
      <c r="BK36" s="2">
        <v>3.0636099999999997</v>
      </c>
      <c r="BM36" s="2">
        <v>3.4471099999999999</v>
      </c>
      <c r="BN36" s="2">
        <v>0.95724999999999993</v>
      </c>
      <c r="BO36" s="2">
        <v>1.7291399999999999</v>
      </c>
      <c r="BP36" s="2">
        <v>1.6676599999999999</v>
      </c>
      <c r="BQ36" s="2">
        <v>1.9168799999999999</v>
      </c>
      <c r="BR36" s="2">
        <v>3.1629499999999999</v>
      </c>
      <c r="BT36" s="2">
        <v>0.20344000000000001</v>
      </c>
      <c r="BU36" s="2">
        <v>5.0770000000000003E-2</v>
      </c>
      <c r="BV36" s="2">
        <v>3.78E-2</v>
      </c>
      <c r="BW36" s="2">
        <v>4.0299999999999996E-2</v>
      </c>
      <c r="BX36" s="2">
        <v>6.1879999999999998E-2</v>
      </c>
      <c r="BY36" s="2">
        <v>0.19449</v>
      </c>
      <c r="CA36" s="58">
        <f t="shared" si="0"/>
        <v>100.00019000000002</v>
      </c>
    </row>
    <row r="37" spans="1:79">
      <c r="A37" s="80" t="s">
        <v>54</v>
      </c>
      <c r="B37" s="2">
        <v>0.60750999999999999</v>
      </c>
      <c r="C37" s="2">
        <v>0.2407</v>
      </c>
      <c r="D37" s="2">
        <v>0.10062</v>
      </c>
      <c r="E37" s="2">
        <v>0.24789999999999998</v>
      </c>
      <c r="F37" s="2">
        <v>0.18579999999999999</v>
      </c>
      <c r="G37" s="2">
        <v>0.26361000000000001</v>
      </c>
      <c r="I37" s="2">
        <v>0.12506999999999999</v>
      </c>
      <c r="J37" s="2">
        <v>5.7870000000000005E-2</v>
      </c>
      <c r="K37" s="2">
        <v>3.286E-2</v>
      </c>
      <c r="L37" s="2">
        <v>6.6769999999999996E-2</v>
      </c>
      <c r="M37" s="2">
        <v>5.314E-2</v>
      </c>
      <c r="N37" s="2">
        <v>9.7380000000000008E-2</v>
      </c>
      <c r="P37" s="2">
        <v>0.99229999999999996</v>
      </c>
      <c r="Q37" s="2">
        <v>0.34599000000000002</v>
      </c>
      <c r="R37" s="2">
        <v>0.26180000000000003</v>
      </c>
      <c r="S37" s="2">
        <v>0.48008000000000001</v>
      </c>
      <c r="T37" s="2">
        <v>0.35576999999999998</v>
      </c>
      <c r="U37" s="2">
        <v>0.46540000000000004</v>
      </c>
      <c r="W37" s="2">
        <v>0.81612000000000007</v>
      </c>
      <c r="X37" s="2">
        <v>0.25312000000000001</v>
      </c>
      <c r="Y37" s="2">
        <v>0.20795000000000002</v>
      </c>
      <c r="Z37" s="2">
        <v>0.40292</v>
      </c>
      <c r="AA37" s="2">
        <v>0.29972000000000004</v>
      </c>
      <c r="AB37" s="2">
        <v>0.38555999999999996</v>
      </c>
      <c r="AD37" s="2">
        <v>5.8511500000000005</v>
      </c>
      <c r="AE37" s="2">
        <v>3.0290500000000002</v>
      </c>
      <c r="AF37" s="2">
        <v>1.9270099999999999</v>
      </c>
      <c r="AG37" s="2">
        <v>4.10379</v>
      </c>
      <c r="AH37" s="2">
        <v>2.6290500000000003</v>
      </c>
      <c r="AI37" s="2">
        <v>3.4987999999999997</v>
      </c>
      <c r="AK37" s="2">
        <v>11.145570000000001</v>
      </c>
      <c r="AL37" s="2">
        <v>3.7619699999999998</v>
      </c>
      <c r="AM37" s="2">
        <v>4.3159099999999997</v>
      </c>
      <c r="AN37" s="2">
        <v>6.6737000000000002</v>
      </c>
      <c r="AO37" s="2">
        <v>6.0393099999999995</v>
      </c>
      <c r="AP37" s="2">
        <v>7.4686100000000009</v>
      </c>
      <c r="AR37" s="2">
        <v>1.22536</v>
      </c>
      <c r="AS37" s="2">
        <v>0.48447000000000007</v>
      </c>
      <c r="AT37" s="2">
        <v>0.34994999999999998</v>
      </c>
      <c r="AU37" s="2">
        <v>0.53937000000000002</v>
      </c>
      <c r="AV37" s="2">
        <v>0.49040999999999996</v>
      </c>
      <c r="AW37" s="2">
        <v>0.92288999999999999</v>
      </c>
      <c r="AY37" s="2">
        <v>0.91427000000000003</v>
      </c>
      <c r="AZ37" s="2">
        <v>0.40688000000000002</v>
      </c>
      <c r="BA37" s="2">
        <v>0.3095</v>
      </c>
      <c r="BB37" s="2">
        <v>0.46249000000000001</v>
      </c>
      <c r="BC37" s="2">
        <v>0.41528999999999999</v>
      </c>
      <c r="BD37" s="2">
        <v>0.70345999999999997</v>
      </c>
      <c r="BF37" s="2">
        <v>3.8717199999999998</v>
      </c>
      <c r="BG37" s="2">
        <v>0.7890299999999999</v>
      </c>
      <c r="BH37" s="2">
        <v>1.4169799999999999</v>
      </c>
      <c r="BI37" s="2">
        <v>1.5684900000000002</v>
      </c>
      <c r="BJ37" s="2">
        <v>1.67719</v>
      </c>
      <c r="BK37" s="2">
        <v>2.50848</v>
      </c>
      <c r="BM37" s="2">
        <v>3.4324699999999999</v>
      </c>
      <c r="BN37" s="2">
        <v>0.94938</v>
      </c>
      <c r="BO37" s="2">
        <v>1.61229</v>
      </c>
      <c r="BP37" s="2">
        <v>1.6412500000000001</v>
      </c>
      <c r="BQ37" s="2">
        <v>1.89794</v>
      </c>
      <c r="BR37" s="2">
        <v>3.0108600000000001</v>
      </c>
      <c r="BT37" s="2">
        <v>0.20837999999999998</v>
      </c>
      <c r="BU37" s="2">
        <v>5.6599999999999998E-2</v>
      </c>
      <c r="BV37" s="2">
        <v>3.6430000000000004E-2</v>
      </c>
      <c r="BW37" s="2">
        <v>4.1000000000000002E-2</v>
      </c>
      <c r="BX37" s="2">
        <v>6.495999999999999E-2</v>
      </c>
      <c r="BY37" s="2">
        <v>0.20244999999999999</v>
      </c>
      <c r="CA37" s="58">
        <f t="shared" si="0"/>
        <v>100.00012</v>
      </c>
    </row>
    <row r="38" spans="1:79">
      <c r="A38" s="80">
        <v>10</v>
      </c>
      <c r="B38" s="2">
        <v>0.61214000000000002</v>
      </c>
      <c r="C38" s="2">
        <v>0.23286000000000001</v>
      </c>
      <c r="D38" s="2">
        <v>0.10038</v>
      </c>
      <c r="E38" s="2">
        <v>0.25880000000000003</v>
      </c>
      <c r="F38" s="2">
        <v>0.21132999999999999</v>
      </c>
      <c r="G38" s="2">
        <v>0.29493999999999998</v>
      </c>
      <c r="I38" s="2">
        <v>0.13150000000000001</v>
      </c>
      <c r="J38" s="2">
        <v>5.9069999999999998E-2</v>
      </c>
      <c r="K38" s="2">
        <v>3.0130000000000001E-2</v>
      </c>
      <c r="L38" s="2">
        <v>6.9370000000000001E-2</v>
      </c>
      <c r="M38" s="2">
        <v>5.1929999999999997E-2</v>
      </c>
      <c r="N38" s="2">
        <v>9.6860000000000002E-2</v>
      </c>
      <c r="P38" s="2">
        <v>0.96159000000000006</v>
      </c>
      <c r="Q38" s="2">
        <v>0.36730999999999997</v>
      </c>
      <c r="R38" s="2">
        <v>0.26511999999999997</v>
      </c>
      <c r="S38" s="2">
        <v>0.51185999999999998</v>
      </c>
      <c r="T38" s="2">
        <v>0.3669</v>
      </c>
      <c r="U38" s="2">
        <v>0.53157999999999994</v>
      </c>
      <c r="W38" s="2">
        <v>0.80409999999999993</v>
      </c>
      <c r="X38" s="2">
        <v>0.25880000000000003</v>
      </c>
      <c r="Y38" s="2">
        <v>0.17944000000000002</v>
      </c>
      <c r="Z38" s="2">
        <v>0.42192999999999997</v>
      </c>
      <c r="AA38" s="2">
        <v>0.28836000000000001</v>
      </c>
      <c r="AB38" s="2">
        <v>0.38211999999999996</v>
      </c>
      <c r="AD38" s="2">
        <v>5.7733499999999998</v>
      </c>
      <c r="AE38" s="2">
        <v>2.97349</v>
      </c>
      <c r="AF38" s="2">
        <v>1.95346</v>
      </c>
      <c r="AG38" s="2">
        <v>4.2367500000000007</v>
      </c>
      <c r="AH38" s="2">
        <v>2.6322700000000001</v>
      </c>
      <c r="AI38" s="2">
        <v>3.4319700000000002</v>
      </c>
      <c r="AK38" s="2">
        <v>10.92038</v>
      </c>
      <c r="AL38" s="2">
        <v>3.7190399999999997</v>
      </c>
      <c r="AM38" s="2">
        <v>3.8338700000000001</v>
      </c>
      <c r="AN38" s="2">
        <v>6.6799499999999998</v>
      </c>
      <c r="AO38" s="2">
        <v>6.0394499999999995</v>
      </c>
      <c r="AP38" s="2">
        <v>7.5260900000000008</v>
      </c>
      <c r="AR38" s="2">
        <v>1.21055</v>
      </c>
      <c r="AS38" s="2">
        <v>0.47654999999999997</v>
      </c>
      <c r="AT38" s="2">
        <v>0.32843</v>
      </c>
      <c r="AU38" s="2">
        <v>0.55446000000000006</v>
      </c>
      <c r="AV38" s="2">
        <v>0.50056999999999996</v>
      </c>
      <c r="AW38" s="2">
        <v>0.90956000000000004</v>
      </c>
      <c r="AY38" s="2">
        <v>0.94196999999999997</v>
      </c>
      <c r="AZ38" s="2">
        <v>0.42115000000000002</v>
      </c>
      <c r="BA38" s="2">
        <v>0.29710999999999999</v>
      </c>
      <c r="BB38" s="2">
        <v>0.48157</v>
      </c>
      <c r="BC38" s="2">
        <v>0.42623</v>
      </c>
      <c r="BD38" s="2">
        <v>0.68869999999999998</v>
      </c>
      <c r="BF38" s="2">
        <v>4.2542499999999999</v>
      </c>
      <c r="BG38" s="2">
        <v>0.90795000000000003</v>
      </c>
      <c r="BH38" s="2">
        <v>1.2728299999999999</v>
      </c>
      <c r="BI38" s="2">
        <v>1.7042299999999999</v>
      </c>
      <c r="BJ38" s="2">
        <v>1.7450299999999999</v>
      </c>
      <c r="BK38" s="2">
        <v>2.5152700000000001</v>
      </c>
      <c r="BM38" s="2">
        <v>3.56311</v>
      </c>
      <c r="BN38" s="2">
        <v>0.87170999999999998</v>
      </c>
      <c r="BO38" s="2">
        <v>1.4628800000000002</v>
      </c>
      <c r="BP38" s="2">
        <v>1.8196299999999999</v>
      </c>
      <c r="BQ38" s="2">
        <v>1.8800500000000002</v>
      </c>
      <c r="BR38" s="2">
        <v>2.97655</v>
      </c>
      <c r="BT38" s="2">
        <v>0.19853999999999999</v>
      </c>
      <c r="BU38" s="2">
        <v>6.1560000000000004E-2</v>
      </c>
      <c r="BV38" s="2">
        <v>3.6450000000000003E-2</v>
      </c>
      <c r="BW38" s="2">
        <v>3.8719999999999997E-2</v>
      </c>
      <c r="BX38" s="2">
        <v>6.631999999999999E-2</v>
      </c>
      <c r="BY38" s="2">
        <v>0.17954000000000001</v>
      </c>
      <c r="CA38" s="58">
        <f t="shared" si="0"/>
        <v>99.999959999999987</v>
      </c>
    </row>
    <row r="39" spans="1:79">
      <c r="A39" s="80">
        <v>11</v>
      </c>
      <c r="B39" s="2">
        <v>0.62309999999999999</v>
      </c>
      <c r="C39" s="2">
        <v>0.22897999999999999</v>
      </c>
      <c r="D39" s="2">
        <v>0.10611</v>
      </c>
      <c r="E39" s="2">
        <v>0.25547999999999998</v>
      </c>
      <c r="F39" s="2">
        <v>0.21884000000000001</v>
      </c>
      <c r="G39" s="2">
        <v>0.32258999999999999</v>
      </c>
      <c r="I39" s="2">
        <v>0.13879</v>
      </c>
      <c r="J39" s="2">
        <v>6.3949999999999993E-2</v>
      </c>
      <c r="K39" s="2">
        <v>3.4630000000000001E-2</v>
      </c>
      <c r="L39" s="2">
        <v>6.9320000000000007E-2</v>
      </c>
      <c r="M39" s="2">
        <v>5.1049999999999998E-2</v>
      </c>
      <c r="N39" s="2">
        <v>0.11148</v>
      </c>
      <c r="P39" s="2">
        <v>0.92697000000000007</v>
      </c>
      <c r="Q39" s="2">
        <v>0.37223000000000001</v>
      </c>
      <c r="R39" s="2">
        <v>0.28319</v>
      </c>
      <c r="S39" s="2">
        <v>0.51051999999999997</v>
      </c>
      <c r="T39" s="2">
        <v>0.37274000000000002</v>
      </c>
      <c r="U39" s="2">
        <v>0.55052000000000001</v>
      </c>
      <c r="W39" s="2">
        <v>0.79025000000000001</v>
      </c>
      <c r="X39" s="2">
        <v>0.25684000000000001</v>
      </c>
      <c r="Y39" s="2">
        <v>0.18526000000000001</v>
      </c>
      <c r="Z39" s="2">
        <v>0.41771000000000003</v>
      </c>
      <c r="AA39" s="2">
        <v>0.29583999999999999</v>
      </c>
      <c r="AB39" s="2">
        <v>0.40124999999999994</v>
      </c>
      <c r="AD39" s="2">
        <v>5.7021799999999994</v>
      </c>
      <c r="AE39" s="2">
        <v>2.9798900000000001</v>
      </c>
      <c r="AF39" s="2">
        <v>1.91062</v>
      </c>
      <c r="AG39" s="2">
        <v>4.0786699999999998</v>
      </c>
      <c r="AH39" s="2">
        <v>2.74383</v>
      </c>
      <c r="AI39" s="2">
        <v>3.6290900000000001</v>
      </c>
      <c r="AK39" s="2">
        <v>10.95478</v>
      </c>
      <c r="AL39" s="2">
        <v>3.7472499999999997</v>
      </c>
      <c r="AM39" s="2">
        <v>3.7348499999999998</v>
      </c>
      <c r="AN39" s="2">
        <v>6.6679100000000009</v>
      </c>
      <c r="AO39" s="2">
        <v>6.2090399999999999</v>
      </c>
      <c r="AP39" s="2">
        <v>7.1801300000000001</v>
      </c>
      <c r="AR39" s="2">
        <v>1.2129799999999999</v>
      </c>
      <c r="AS39" s="2">
        <v>0.45941999999999994</v>
      </c>
      <c r="AT39" s="2">
        <v>0.34010999999999997</v>
      </c>
      <c r="AU39" s="2">
        <v>0.53391</v>
      </c>
      <c r="AV39" s="2">
        <v>0.49963000000000002</v>
      </c>
      <c r="AW39" s="2">
        <v>0.92130000000000012</v>
      </c>
      <c r="AY39" s="2">
        <v>0.95247000000000004</v>
      </c>
      <c r="AZ39" s="2">
        <v>0.39844000000000002</v>
      </c>
      <c r="BA39" s="2">
        <v>0.30015999999999998</v>
      </c>
      <c r="BB39" s="2">
        <v>0.48015000000000002</v>
      </c>
      <c r="BC39" s="2">
        <v>0.44917999999999997</v>
      </c>
      <c r="BD39" s="2">
        <v>0.75135000000000007</v>
      </c>
      <c r="BF39" s="2">
        <v>4.2429100000000002</v>
      </c>
      <c r="BG39" s="2">
        <v>0.90810000000000002</v>
      </c>
      <c r="BH39" s="2">
        <v>1.2833000000000001</v>
      </c>
      <c r="BI39" s="2">
        <v>1.7662599999999999</v>
      </c>
      <c r="BJ39" s="2">
        <v>1.8520399999999999</v>
      </c>
      <c r="BK39" s="2">
        <v>2.3341000000000003</v>
      </c>
      <c r="BM39" s="2">
        <v>3.82525</v>
      </c>
      <c r="BN39" s="2">
        <v>0.77383000000000002</v>
      </c>
      <c r="BO39" s="2">
        <v>1.4264999999999999</v>
      </c>
      <c r="BP39" s="2">
        <v>1.7443199999999999</v>
      </c>
      <c r="BQ39" s="2">
        <v>1.9254199999999999</v>
      </c>
      <c r="BR39" s="2">
        <v>2.8828100000000001</v>
      </c>
      <c r="BT39" s="2">
        <v>0.20699999999999999</v>
      </c>
      <c r="BU39" s="2">
        <v>6.651E-2</v>
      </c>
      <c r="BV39" s="2">
        <v>3.5839999999999997E-2</v>
      </c>
      <c r="BW39" s="2">
        <v>3.9800000000000002E-2</v>
      </c>
      <c r="BX39" s="2">
        <v>6.5600000000000006E-2</v>
      </c>
      <c r="BY39" s="2">
        <v>0.19539999999999999</v>
      </c>
      <c r="CA39" s="58">
        <f t="shared" si="0"/>
        <v>99.999970000000019</v>
      </c>
    </row>
    <row r="40" spans="1:79">
      <c r="A40" s="80">
        <v>12</v>
      </c>
      <c r="B40" s="2">
        <v>0.61355000000000004</v>
      </c>
      <c r="C40" s="2">
        <v>0.22395999999999999</v>
      </c>
      <c r="D40" s="2">
        <v>0.11540999999999998</v>
      </c>
      <c r="E40" s="2">
        <v>0.24484</v>
      </c>
      <c r="F40" s="2">
        <v>0.21699000000000002</v>
      </c>
      <c r="G40" s="2">
        <v>0.35304000000000002</v>
      </c>
      <c r="I40" s="2">
        <v>0.14262</v>
      </c>
      <c r="J40" s="2">
        <v>6.1910000000000007E-2</v>
      </c>
      <c r="K40" s="2">
        <v>3.32E-2</v>
      </c>
      <c r="L40" s="2">
        <v>6.4149999999999999E-2</v>
      </c>
      <c r="M40" s="2">
        <v>4.9790000000000001E-2</v>
      </c>
      <c r="N40" s="2">
        <v>9.5399999999999999E-2</v>
      </c>
      <c r="P40" s="2">
        <v>0.90384999999999993</v>
      </c>
      <c r="Q40" s="2">
        <v>0.36808000000000002</v>
      </c>
      <c r="R40" s="2">
        <v>0.28644999999999998</v>
      </c>
      <c r="S40" s="2">
        <v>0.48057000000000005</v>
      </c>
      <c r="T40" s="2">
        <v>0.38058999999999998</v>
      </c>
      <c r="U40" s="2">
        <v>0.52083000000000002</v>
      </c>
      <c r="W40" s="2">
        <v>0.77817000000000003</v>
      </c>
      <c r="X40" s="2">
        <v>0.25462000000000001</v>
      </c>
      <c r="Y40" s="2">
        <v>0.18734999999999999</v>
      </c>
      <c r="Z40" s="2">
        <v>0.40448999999999996</v>
      </c>
      <c r="AA40" s="2">
        <v>0.29663</v>
      </c>
      <c r="AB40" s="2">
        <v>0.36</v>
      </c>
      <c r="AD40" s="2">
        <v>5.5783399999999999</v>
      </c>
      <c r="AE40" s="2">
        <v>2.99261</v>
      </c>
      <c r="AF40" s="2">
        <v>1.9109</v>
      </c>
      <c r="AG40" s="2">
        <v>4.16188</v>
      </c>
      <c r="AH40" s="2">
        <v>2.8347000000000002</v>
      </c>
      <c r="AI40" s="2">
        <v>3.6707499999999995</v>
      </c>
      <c r="AK40" s="2">
        <v>10.872160000000001</v>
      </c>
      <c r="AL40" s="2">
        <v>3.7447399999999997</v>
      </c>
      <c r="AM40" s="2">
        <v>3.8607299999999998</v>
      </c>
      <c r="AN40" s="2">
        <v>6.4385700000000003</v>
      </c>
      <c r="AO40" s="2">
        <v>6.2114099999999999</v>
      </c>
      <c r="AP40" s="2">
        <v>7.0053000000000001</v>
      </c>
      <c r="AR40" s="2">
        <v>1.22258</v>
      </c>
      <c r="AS40" s="2">
        <v>0.46572999999999998</v>
      </c>
      <c r="AT40" s="2">
        <v>0.33975</v>
      </c>
      <c r="AU40" s="2">
        <v>0.51649</v>
      </c>
      <c r="AV40" s="2">
        <v>0.50914000000000004</v>
      </c>
      <c r="AW40" s="2">
        <v>1.0024200000000001</v>
      </c>
      <c r="AY40" s="2">
        <v>0.9738500000000001</v>
      </c>
      <c r="AZ40" s="2">
        <v>0.40331999999999996</v>
      </c>
      <c r="BA40" s="2">
        <v>0.29337000000000002</v>
      </c>
      <c r="BB40" s="2">
        <v>0.45253000000000004</v>
      </c>
      <c r="BC40" s="2">
        <v>0.44688999999999995</v>
      </c>
      <c r="BD40" s="2">
        <v>0.75744</v>
      </c>
      <c r="BF40" s="2">
        <v>4.3687999999999994</v>
      </c>
      <c r="BG40" s="2">
        <v>0.92361000000000004</v>
      </c>
      <c r="BH40" s="2">
        <v>1.3247</v>
      </c>
      <c r="BI40" s="2">
        <v>1.70777</v>
      </c>
      <c r="BJ40" s="2">
        <v>1.8607100000000001</v>
      </c>
      <c r="BK40" s="2">
        <v>2.36504</v>
      </c>
      <c r="BM40" s="2">
        <v>3.9782299999999999</v>
      </c>
      <c r="BN40" s="2">
        <v>0.73465999999999998</v>
      </c>
      <c r="BO40" s="2">
        <v>1.53298</v>
      </c>
      <c r="BP40" s="2">
        <v>1.68251</v>
      </c>
      <c r="BQ40" s="2">
        <v>1.89201</v>
      </c>
      <c r="BR40" s="2">
        <v>2.90509</v>
      </c>
      <c r="BT40" s="2">
        <v>0.21148999999999998</v>
      </c>
      <c r="BU40" s="2">
        <v>6.9260000000000002E-2</v>
      </c>
      <c r="BV40" s="2">
        <v>3.5869999999999999E-2</v>
      </c>
      <c r="BW40" s="2">
        <v>3.977E-2</v>
      </c>
      <c r="BX40" s="2">
        <v>6.6489999999999994E-2</v>
      </c>
      <c r="BY40" s="2">
        <v>0.19894000000000001</v>
      </c>
      <c r="CA40" s="58">
        <f t="shared" si="0"/>
        <v>100.00001999999995</v>
      </c>
    </row>
    <row r="41" spans="1:79">
      <c r="A41" s="80">
        <v>13</v>
      </c>
      <c r="B41" s="2">
        <v>0.60541999999999996</v>
      </c>
      <c r="C41" s="2">
        <v>0.21941999999999998</v>
      </c>
      <c r="D41" s="2">
        <v>0.11935999999999999</v>
      </c>
      <c r="E41" s="2">
        <v>0.23852000000000001</v>
      </c>
      <c r="F41" s="2">
        <v>0.22104999999999997</v>
      </c>
      <c r="G41" s="2">
        <v>0.31752999999999998</v>
      </c>
      <c r="I41" s="2">
        <v>0.14432</v>
      </c>
      <c r="J41" s="2">
        <v>6.2350000000000003E-2</v>
      </c>
      <c r="K41" s="2">
        <v>3.3320000000000002E-2</v>
      </c>
      <c r="L41" s="2">
        <v>6.0820000000000006E-2</v>
      </c>
      <c r="M41" s="2">
        <v>5.0699999999999995E-2</v>
      </c>
      <c r="N41" s="2">
        <v>8.8230000000000003E-2</v>
      </c>
      <c r="P41" s="2">
        <v>0.91188000000000002</v>
      </c>
      <c r="Q41" s="2">
        <v>0.37243999999999999</v>
      </c>
      <c r="R41" s="2">
        <v>0.26019999999999999</v>
      </c>
      <c r="S41" s="2">
        <v>0.47923999999999994</v>
      </c>
      <c r="T41" s="2">
        <v>0.37325000000000003</v>
      </c>
      <c r="U41" s="2">
        <v>0.44653000000000004</v>
      </c>
      <c r="W41" s="2">
        <v>0.76965000000000006</v>
      </c>
      <c r="X41" s="2">
        <v>0.25351000000000001</v>
      </c>
      <c r="Y41" s="2">
        <v>0.18389999999999998</v>
      </c>
      <c r="Z41" s="2">
        <v>0.37306</v>
      </c>
      <c r="AA41" s="2">
        <v>0.28636</v>
      </c>
      <c r="AB41" s="2">
        <v>0.34203</v>
      </c>
      <c r="AD41" s="2">
        <v>5.53247</v>
      </c>
      <c r="AE41" s="2">
        <v>3.0558399999999999</v>
      </c>
      <c r="AF41" s="2">
        <v>2.03931</v>
      </c>
      <c r="AG41" s="2">
        <v>4.1595000000000004</v>
      </c>
      <c r="AH41" s="2">
        <v>3.0676800000000002</v>
      </c>
      <c r="AI41" s="2">
        <v>3.6315600000000003</v>
      </c>
      <c r="AK41" s="2">
        <v>10.83033</v>
      </c>
      <c r="AL41" s="2">
        <v>3.84192</v>
      </c>
      <c r="AM41" s="2">
        <v>3.76023</v>
      </c>
      <c r="AN41" s="2">
        <v>6.3253699999999995</v>
      </c>
      <c r="AO41" s="2">
        <v>6.1529800000000003</v>
      </c>
      <c r="AP41" s="2">
        <v>7.1080599999999992</v>
      </c>
      <c r="AR41" s="2">
        <v>1.22803</v>
      </c>
      <c r="AS41" s="2">
        <v>0.47289000000000003</v>
      </c>
      <c r="AT41" s="2">
        <v>0.32640999999999998</v>
      </c>
      <c r="AU41" s="2">
        <v>0.49604000000000004</v>
      </c>
      <c r="AV41" s="2">
        <v>0.54627000000000003</v>
      </c>
      <c r="AW41" s="2">
        <v>0.98119999999999996</v>
      </c>
      <c r="AY41" s="2">
        <v>0.98563999999999996</v>
      </c>
      <c r="AZ41" s="2">
        <v>0.43188000000000004</v>
      </c>
      <c r="BA41" s="2">
        <v>0.28664000000000001</v>
      </c>
      <c r="BB41" s="2">
        <v>0.46157000000000004</v>
      </c>
      <c r="BC41" s="2">
        <v>0.47641999999999995</v>
      </c>
      <c r="BD41" s="2">
        <v>0.78861000000000003</v>
      </c>
      <c r="BF41" s="2">
        <v>4.5074899999999998</v>
      </c>
      <c r="BG41" s="2">
        <v>0.95359999999999989</v>
      </c>
      <c r="BH41" s="2">
        <v>1.44215</v>
      </c>
      <c r="BI41" s="2">
        <v>1.69394</v>
      </c>
      <c r="BJ41" s="2">
        <v>1.9641599999999999</v>
      </c>
      <c r="BK41" s="2">
        <v>2.2212999999999998</v>
      </c>
      <c r="BM41" s="2">
        <v>4.0451099999999993</v>
      </c>
      <c r="BN41" s="2">
        <v>0.73585</v>
      </c>
      <c r="BO41" s="2">
        <v>1.4311700000000001</v>
      </c>
      <c r="BP41" s="2">
        <v>1.6177899999999998</v>
      </c>
      <c r="BQ41" s="2">
        <v>1.91852</v>
      </c>
      <c r="BR41" s="2">
        <v>2.6162800000000002</v>
      </c>
      <c r="BT41" s="2">
        <v>0.22176000000000001</v>
      </c>
      <c r="BU41" s="2">
        <v>7.443000000000001E-2</v>
      </c>
      <c r="BV41" s="2">
        <v>3.5659999999999997E-2</v>
      </c>
      <c r="BW41" s="2">
        <v>3.8530000000000002E-2</v>
      </c>
      <c r="BX41" s="2">
        <v>6.8889999999999993E-2</v>
      </c>
      <c r="BY41" s="2">
        <v>0.21312000000000003</v>
      </c>
      <c r="CA41" s="58">
        <f t="shared" si="0"/>
        <v>99.999690000000015</v>
      </c>
    </row>
    <row r="42" spans="1:79">
      <c r="A42" s="80">
        <v>14</v>
      </c>
      <c r="B42" s="2">
        <v>0.6099</v>
      </c>
      <c r="C42" s="2">
        <v>0.21789</v>
      </c>
      <c r="D42" s="2">
        <v>0.12015999999999999</v>
      </c>
      <c r="E42" s="2">
        <v>0.23197999999999999</v>
      </c>
      <c r="F42" s="2">
        <v>0.21473</v>
      </c>
      <c r="G42" s="2">
        <v>0.26369000000000004</v>
      </c>
      <c r="I42" s="2">
        <v>0.14152999999999999</v>
      </c>
      <c r="J42" s="2">
        <v>6.2210000000000001E-2</v>
      </c>
      <c r="K42" s="2">
        <v>3.3189999999999997E-2</v>
      </c>
      <c r="L42" s="2">
        <v>5.8370000000000005E-2</v>
      </c>
      <c r="M42" s="2">
        <v>5.1319999999999998E-2</v>
      </c>
      <c r="N42" s="2">
        <v>8.4000000000000005E-2</v>
      </c>
      <c r="P42" s="2">
        <v>0.91340999999999994</v>
      </c>
      <c r="Q42" s="2">
        <v>0.37384000000000001</v>
      </c>
      <c r="R42" s="2">
        <v>0.26049</v>
      </c>
      <c r="S42" s="2">
        <v>0.46762000000000004</v>
      </c>
      <c r="T42" s="2">
        <v>0.37814999999999999</v>
      </c>
      <c r="U42" s="2">
        <v>0.41190000000000004</v>
      </c>
      <c r="W42" s="2">
        <v>0.73543999999999998</v>
      </c>
      <c r="X42" s="2">
        <v>0.24792999999999998</v>
      </c>
      <c r="Y42" s="2">
        <v>0.18473999999999999</v>
      </c>
      <c r="Z42" s="2">
        <v>0.36234</v>
      </c>
      <c r="AA42" s="2">
        <v>0.28273999999999999</v>
      </c>
      <c r="AB42" s="2">
        <v>0.35622000000000004</v>
      </c>
      <c r="AD42" s="2">
        <v>5.4743000000000004</v>
      </c>
      <c r="AE42" s="2">
        <v>3.0651600000000001</v>
      </c>
      <c r="AF42" s="2">
        <v>2.0885600000000002</v>
      </c>
      <c r="AG42" s="2">
        <v>4.12066</v>
      </c>
      <c r="AH42" s="2">
        <v>3.16066</v>
      </c>
      <c r="AI42" s="2">
        <v>3.5563400000000001</v>
      </c>
      <c r="AK42" s="2">
        <v>10.589690000000001</v>
      </c>
      <c r="AL42" s="2">
        <v>3.8871500000000001</v>
      </c>
      <c r="AM42" s="2">
        <v>3.6662100000000004</v>
      </c>
      <c r="AN42" s="2">
        <v>6.2053799999999999</v>
      </c>
      <c r="AO42" s="2">
        <v>6.1300499999999998</v>
      </c>
      <c r="AP42" s="2">
        <v>7.0857799999999997</v>
      </c>
      <c r="AR42" s="2">
        <v>1.18716</v>
      </c>
      <c r="AS42" s="2">
        <v>0.46506999999999998</v>
      </c>
      <c r="AT42" s="2">
        <v>0.32984000000000002</v>
      </c>
      <c r="AU42" s="2">
        <v>0.49585999999999997</v>
      </c>
      <c r="AV42" s="2">
        <v>0.55900000000000005</v>
      </c>
      <c r="AW42" s="2">
        <v>0.99482000000000004</v>
      </c>
      <c r="AY42" s="2">
        <v>0.98331999999999997</v>
      </c>
      <c r="AZ42" s="2">
        <v>0.43067</v>
      </c>
      <c r="BA42" s="2">
        <v>0.28613</v>
      </c>
      <c r="BB42" s="2">
        <v>0.46145999999999998</v>
      </c>
      <c r="BC42" s="2">
        <v>0.48561000000000004</v>
      </c>
      <c r="BD42" s="2">
        <v>0.79903999999999997</v>
      </c>
      <c r="BF42" s="2">
        <v>4.5597799999999999</v>
      </c>
      <c r="BG42" s="2">
        <v>0.96264000000000005</v>
      </c>
      <c r="BH42" s="2">
        <v>1.46082</v>
      </c>
      <c r="BI42" s="2">
        <v>1.68645</v>
      </c>
      <c r="BJ42" s="2">
        <v>2.0199499999999997</v>
      </c>
      <c r="BK42" s="2">
        <v>2.6099199999999998</v>
      </c>
      <c r="BM42" s="2">
        <v>4.0521000000000003</v>
      </c>
      <c r="BN42" s="2">
        <v>0.73321000000000003</v>
      </c>
      <c r="BO42" s="2">
        <v>1.4293899999999999</v>
      </c>
      <c r="BP42" s="2">
        <v>1.5603</v>
      </c>
      <c r="BQ42" s="2">
        <v>1.8929800000000001</v>
      </c>
      <c r="BR42" s="2">
        <v>2.7917800000000002</v>
      </c>
      <c r="BT42" s="2">
        <v>0.21756000000000003</v>
      </c>
      <c r="BU42" s="2">
        <v>7.3389999999999997E-2</v>
      </c>
      <c r="BV42" s="2">
        <v>3.542E-2</v>
      </c>
      <c r="BW42" s="2">
        <v>3.7599999999999995E-2</v>
      </c>
      <c r="BX42" s="2">
        <v>6.5879999999999994E-2</v>
      </c>
      <c r="BY42" s="2">
        <v>0.23949000000000001</v>
      </c>
      <c r="CA42" s="58">
        <f t="shared" si="0"/>
        <v>100.00037</v>
      </c>
    </row>
    <row r="43" spans="1:79">
      <c r="A43" s="80">
        <v>15</v>
      </c>
      <c r="B43" s="2">
        <v>0.61251999999999995</v>
      </c>
      <c r="C43" s="2">
        <v>0.21670999999999999</v>
      </c>
      <c r="D43" s="2">
        <v>0.12216</v>
      </c>
      <c r="E43" s="2">
        <v>0.23422999999999999</v>
      </c>
      <c r="F43" s="2">
        <v>0.21315000000000001</v>
      </c>
      <c r="G43" s="2">
        <v>0.28319</v>
      </c>
      <c r="I43" s="2">
        <v>0.14032</v>
      </c>
      <c r="J43" s="2">
        <v>6.1970000000000004E-2</v>
      </c>
      <c r="K43" s="2">
        <v>3.3680000000000002E-2</v>
      </c>
      <c r="L43" s="2">
        <v>5.7359999999999994E-2</v>
      </c>
      <c r="M43" s="2">
        <v>5.0610000000000002E-2</v>
      </c>
      <c r="N43" s="2">
        <v>8.4690000000000001E-2</v>
      </c>
      <c r="P43" s="2">
        <v>0.90064</v>
      </c>
      <c r="Q43" s="2">
        <v>0.37285999999999997</v>
      </c>
      <c r="R43" s="2">
        <v>0.26407000000000003</v>
      </c>
      <c r="S43" s="2">
        <v>0.46827999999999997</v>
      </c>
      <c r="T43" s="2">
        <v>0.38695999999999997</v>
      </c>
      <c r="U43" s="2">
        <v>0.43515000000000004</v>
      </c>
      <c r="W43" s="2">
        <v>0.72960999999999998</v>
      </c>
      <c r="X43" s="2">
        <v>0.24659999999999999</v>
      </c>
      <c r="Y43" s="2">
        <v>0.18527000000000002</v>
      </c>
      <c r="Z43" s="2">
        <v>0.35908000000000001</v>
      </c>
      <c r="AA43" s="2">
        <v>0.28187000000000001</v>
      </c>
      <c r="AB43" s="2">
        <v>0.37272</v>
      </c>
      <c r="AD43" s="2">
        <v>5.4470600000000005</v>
      </c>
      <c r="AE43" s="2">
        <v>3.0983299999999998</v>
      </c>
      <c r="AF43" s="2">
        <v>2.13015</v>
      </c>
      <c r="AG43" s="2">
        <v>4.1378699999999995</v>
      </c>
      <c r="AH43" s="2">
        <v>3.30139</v>
      </c>
      <c r="AI43" s="2">
        <v>3.2728700000000002</v>
      </c>
      <c r="AK43" s="2">
        <v>10.5245</v>
      </c>
      <c r="AL43" s="2">
        <v>3.9533400000000003</v>
      </c>
      <c r="AM43" s="2">
        <v>3.66439</v>
      </c>
      <c r="AN43" s="2">
        <v>6.2139499999999996</v>
      </c>
      <c r="AO43" s="2">
        <v>6.1127399999999996</v>
      </c>
      <c r="AP43" s="2">
        <v>6.8438999999999997</v>
      </c>
      <c r="AR43" s="2">
        <v>1.1899</v>
      </c>
      <c r="AS43" s="2">
        <v>0.48232999999999998</v>
      </c>
      <c r="AT43" s="2">
        <v>0.33467000000000002</v>
      </c>
      <c r="AU43" s="2">
        <v>0.49957999999999997</v>
      </c>
      <c r="AV43" s="2">
        <v>0.58235999999999999</v>
      </c>
      <c r="AW43" s="2">
        <v>1.00528</v>
      </c>
      <c r="AY43" s="2">
        <v>0.97999000000000003</v>
      </c>
      <c r="AZ43" s="2">
        <v>0.43163000000000001</v>
      </c>
      <c r="BA43" s="2">
        <v>0.28744000000000003</v>
      </c>
      <c r="BB43" s="2">
        <v>0.46179999999999999</v>
      </c>
      <c r="BC43" s="2">
        <v>0.49525000000000002</v>
      </c>
      <c r="BD43" s="2">
        <v>0.79993000000000003</v>
      </c>
      <c r="BF43" s="2">
        <v>4.68058</v>
      </c>
      <c r="BG43" s="2">
        <v>0.98501000000000005</v>
      </c>
      <c r="BH43" s="2">
        <v>1.4955499999999999</v>
      </c>
      <c r="BI43" s="2">
        <v>1.6993399999999999</v>
      </c>
      <c r="BJ43" s="2">
        <v>2.1144500000000002</v>
      </c>
      <c r="BK43" s="2">
        <v>2.3770699999999998</v>
      </c>
      <c r="BM43" s="2">
        <v>4.1247300000000005</v>
      </c>
      <c r="BN43" s="2">
        <v>0.74152000000000007</v>
      </c>
      <c r="BO43" s="2">
        <v>1.44421</v>
      </c>
      <c r="BP43" s="2">
        <v>1.5398099999999999</v>
      </c>
      <c r="BQ43" s="2">
        <v>1.8862899999999998</v>
      </c>
      <c r="BR43" s="2">
        <v>2.8500399999999999</v>
      </c>
      <c r="BT43" s="2">
        <v>0.21976000000000001</v>
      </c>
      <c r="BU43" s="2">
        <v>7.4060000000000001E-2</v>
      </c>
      <c r="BV43" s="2">
        <v>3.5270000000000003E-2</v>
      </c>
      <c r="BW43" s="2">
        <v>3.7560000000000003E-2</v>
      </c>
      <c r="BX43" s="2">
        <v>6.5390000000000004E-2</v>
      </c>
      <c r="BY43" s="2">
        <v>0.26526</v>
      </c>
      <c r="CA43" s="58">
        <f t="shared" si="0"/>
        <v>100.00024999999999</v>
      </c>
    </row>
    <row r="44" spans="1:79" s="166" customFormat="1">
      <c r="A44" s="164">
        <v>16</v>
      </c>
      <c r="B44" s="165">
        <f>'Provincial spending by services'!F44</f>
        <v>0.47993758658174468</v>
      </c>
      <c r="C44" s="165">
        <f>'Provincial spending by services'!G44</f>
        <v>0.17285016625533617</v>
      </c>
      <c r="D44" s="165">
        <f>'Provincial spending by services'!H44</f>
        <v>0.16312347102148714</v>
      </c>
      <c r="E44" s="165">
        <f>'Provincial spending by services'!I44+'Provincial spending by services'!J44</f>
        <v>0.25588000399846755</v>
      </c>
      <c r="F44" s="165">
        <f>'Provincial spending by services'!K44</f>
        <v>0.25281075130638636</v>
      </c>
      <c r="G44" s="165">
        <f>'Provincial spending by services'!L44</f>
        <v>0.30213589566813498</v>
      </c>
      <c r="H44" s="166">
        <v>1.2</v>
      </c>
      <c r="I44" s="167">
        <f>'Provincial spending by services'!N44</f>
        <v>0.12742455642741057</v>
      </c>
      <c r="J44" s="167">
        <f>'Provincial spending by services'!O44</f>
        <v>4.5892125099768456E-2</v>
      </c>
      <c r="K44" s="167">
        <f>'Provincial spending by services'!P44</f>
        <v>4.3309664670892006E-2</v>
      </c>
      <c r="L44" s="167">
        <f>'Provincial spending by services'!Q44+'Provincial spending by services'!R44</f>
        <v>6.7936742025924465E-2</v>
      </c>
      <c r="M44" s="167">
        <f>'Provincial spending by services'!S44</f>
        <v>6.7121848227675404E-2</v>
      </c>
      <c r="N44" s="167">
        <f>'Provincial spending by services'!T44</f>
        <v>8.0217789901631559E-2</v>
      </c>
      <c r="O44" s="166">
        <v>0.2</v>
      </c>
      <c r="P44" s="165">
        <f>'Provincial spending by services'!V44</f>
        <v>0.81846298459321798</v>
      </c>
      <c r="Q44" s="165">
        <f>'Provincial spending by services'!W44</f>
        <v>0.29477054291241772</v>
      </c>
      <c r="R44" s="165">
        <f>'Provincial spending by services'!X44</f>
        <v>0.27818309439015293</v>
      </c>
      <c r="S44" s="165">
        <f>'Provincial spending by services'!Y44+'Provincial spending by services'!Z44</f>
        <v>0.43636572259722306</v>
      </c>
      <c r="T44" s="165">
        <f>'Provincial spending by services'!AA44</f>
        <v>0.4311315634293128</v>
      </c>
      <c r="U44" s="165">
        <f>'Provincial spending by services'!AB44</f>
        <v>0.51524834444107048</v>
      </c>
      <c r="V44" s="166">
        <v>1.6</v>
      </c>
      <c r="W44" s="165">
        <f>'Provincial spending by services'!AD44</f>
        <v>0.63303966375604936</v>
      </c>
      <c r="X44" s="165">
        <f>'Provincial spending by services'!AE44</f>
        <v>0.22799008493121692</v>
      </c>
      <c r="Y44" s="165">
        <f>'Provincial spending by services'!AF44</f>
        <v>0.21516053364695922</v>
      </c>
      <c r="Z44" s="165">
        <f>'Provincial spending by services'!AG44+'Provincial spending by services'!AH44</f>
        <v>0.33750678467750533</v>
      </c>
      <c r="AA44" s="165">
        <f>'Provincial spending by services'!AI44</f>
        <v>0.33345842766922068</v>
      </c>
      <c r="AB44" s="165">
        <f>'Provincial spending by services'!AJ44</f>
        <v>0.39851849730009054</v>
      </c>
      <c r="AC44" s="166">
        <v>1.2</v>
      </c>
      <c r="AD44" s="165">
        <f>'Provincial spending by services'!AL44</f>
        <v>6.270015493406639</v>
      </c>
      <c r="AE44" s="165">
        <f>'Provincial spending by services'!AM44</f>
        <v>2.2581544991669018</v>
      </c>
      <c r="AF44" s="165">
        <f>'Provincial spending by services'!AN44</f>
        <v>2.1310827058317687</v>
      </c>
      <c r="AG44" s="165">
        <f>'Provincial spending by services'!AO44+'Provincial spending by services'!AP44</f>
        <v>3.3428754787682839</v>
      </c>
      <c r="AH44" s="165">
        <f>'Provincial spending by services'!AQ44</f>
        <v>3.3027780526225379</v>
      </c>
      <c r="AI44" s="165">
        <f>'Provincial spending by services'!AR44</f>
        <v>3.9471731323356929</v>
      </c>
      <c r="AJ44" s="166">
        <v>14</v>
      </c>
      <c r="AK44" s="165">
        <f>'Provincial spending by services'!AT44</f>
        <v>10.9415860083182</v>
      </c>
      <c r="AL44" s="165">
        <f>'Provincial spending by services'!AU44</f>
        <v>3.9406268929777513</v>
      </c>
      <c r="AM44" s="165">
        <f>'Provincial spending by services'!AV44</f>
        <v>3.718878325136147</v>
      </c>
      <c r="AN44" s="165">
        <f>'Provincial spending by services'!AW44+'Provincial spending by services'!AX44</f>
        <v>5.8335357551354798</v>
      </c>
      <c r="AO44" s="165">
        <f>'Provincial spending by services'!AY44</f>
        <v>5.763563131088981</v>
      </c>
      <c r="AP44" s="165">
        <f>'Provincial spending by services'!AZ44</f>
        <v>6.8880745769431204</v>
      </c>
      <c r="AQ44" s="166">
        <v>16</v>
      </c>
      <c r="AR44" s="165">
        <f>'Provincial spending by services'!BB44</f>
        <v>1.2112225886848476</v>
      </c>
      <c r="AS44" s="165">
        <f>'Provincial spending by services'!BC44</f>
        <v>0.43622344171357297</v>
      </c>
      <c r="AT44" s="165">
        <f>'Provincial spending by services'!BD44</f>
        <v>0.4116760978299645</v>
      </c>
      <c r="AU44" s="165">
        <f>'Provincial spending by services'!BE44+'Provincial spending by services'!BF44</f>
        <v>0.64576655277847272</v>
      </c>
      <c r="AV44" s="165">
        <f>'Provincial spending by services'!BG44</f>
        <v>0.63802065353038928</v>
      </c>
      <c r="AW44" s="165">
        <f>'Provincial spending by services'!BH44</f>
        <v>0.76250294187667855</v>
      </c>
      <c r="AX44" s="166">
        <v>2.1</v>
      </c>
      <c r="AY44" s="165">
        <f>'Provincial spending by services'!BJ44</f>
        <v>1.0141336152250722</v>
      </c>
      <c r="AZ44" s="165">
        <f>'Provincial spending by services'!BK44</f>
        <v>0.3652415832760002</v>
      </c>
      <c r="BA44" s="167">
        <f>'Provincial spending by services'!BL44</f>
        <v>0.34468855955482997</v>
      </c>
      <c r="BB44" s="167">
        <f>'Provincial spending by services'!BM44+'Provincial spending by services'!BN44</f>
        <v>0.54068804105755008</v>
      </c>
      <c r="BC44" s="167">
        <f>'Provincial spending by services'!BO44</f>
        <v>0.53420254707732517</v>
      </c>
      <c r="BD44" s="167">
        <f>'Provincial spending by services'!BP44</f>
        <v>0.6384291973160614</v>
      </c>
      <c r="BE44" s="167">
        <v>1.8</v>
      </c>
      <c r="BF44" s="167">
        <f>'Provincial spending by services'!BR44</f>
        <v>4.076743871726717</v>
      </c>
      <c r="BG44" s="167">
        <f>'Provincial spending by services'!BS44</f>
        <v>1.468244779549819</v>
      </c>
      <c r="BH44" s="167">
        <f>'Provincial spending by services'!BT44</f>
        <v>1.3856231089505866</v>
      </c>
      <c r="BI44" s="167">
        <f>'Provincial spending by services'!BU44+'Provincial spending by services'!BV44</f>
        <v>2.173526865498971</v>
      </c>
      <c r="BJ44" s="167">
        <f>'Provincial spending by services'!BW44</f>
        <v>2.1474556482135303</v>
      </c>
      <c r="BK44" s="167">
        <f>'Provincial spending by services'!BX44</f>
        <v>2.5664392527921738</v>
      </c>
      <c r="BL44" s="167">
        <v>5</v>
      </c>
      <c r="BM44" s="167">
        <f>'Provincial spending by services'!BZ44</f>
        <v>3.7205428121258417</v>
      </c>
      <c r="BN44" s="167">
        <f>'Provincial spending by services'!CA44</f>
        <v>1.3399584896368879</v>
      </c>
      <c r="BO44" s="167">
        <f>'Provincial spending by services'!CB44</f>
        <v>1.2645557975998225</v>
      </c>
      <c r="BP44" s="167">
        <f>'Provincial spending by services'!CC44+'Provincial spending by services'!CD44</f>
        <v>1.9836173207931904</v>
      </c>
      <c r="BQ44" s="167">
        <f>'Provincial spending by services'!CE44</f>
        <v>1.9598240477481428</v>
      </c>
      <c r="BR44" s="167">
        <f>'Provincial spending by services'!CF44</f>
        <v>2.3421994158022055</v>
      </c>
      <c r="BS44" s="167">
        <v>5</v>
      </c>
      <c r="BT44" s="167">
        <f>'Provincial spending by services'!CH44</f>
        <v>0.20845425517371699</v>
      </c>
      <c r="BU44" s="167">
        <f>'Provincial spending by services'!CI44</f>
        <v>7.5075079907858527E-2</v>
      </c>
      <c r="BV44" s="167">
        <f>'Provincial spending by services'!CJ44</f>
        <v>7.0850424313128602E-2</v>
      </c>
      <c r="BW44" s="167">
        <f>'Provincial spending by services'!CK44+'Provincial spending by services'!CL44</f>
        <v>0.11113794197125951</v>
      </c>
      <c r="BX44" s="167">
        <f>'Provincial spending by services'!CM44</f>
        <v>0.10980485449956441</v>
      </c>
      <c r="BY44" s="167">
        <f>'Provincial spending by services'!CN44</f>
        <v>0.13122854898970848</v>
      </c>
      <c r="BZ44" s="166">
        <v>0.3</v>
      </c>
      <c r="CA44" s="58">
        <f t="shared" si="0"/>
        <v>148.09489923247477</v>
      </c>
    </row>
    <row r="45" spans="1:79" s="166" customFormat="1">
      <c r="A45" s="164">
        <v>17</v>
      </c>
      <c r="B45" s="165">
        <f>'Provincial spending by services'!F45</f>
        <v>0.4761948194363273</v>
      </c>
      <c r="C45" s="165">
        <f>'Provincial spending by services'!G45</f>
        <v>0.17114616008367284</v>
      </c>
      <c r="D45" s="165">
        <f>'Provincial spending by services'!H45</f>
        <v>0.16255366007138936</v>
      </c>
      <c r="E45" s="165">
        <f>'Provincial spending by services'!I45+'Provincial spending by services'!J45</f>
        <v>0.25476432303278024</v>
      </c>
      <c r="F45" s="165">
        <f>'Provincial spending by services'!K45</f>
        <v>0.25205296494451285</v>
      </c>
      <c r="G45" s="165">
        <f>'Provincial spending by services'!L45</f>
        <v>0.29997823375300975</v>
      </c>
      <c r="I45" s="167">
        <f>'Provincial spending by services'!N45</f>
        <v>0.12788817521621235</v>
      </c>
      <c r="J45" s="167">
        <f>'Provincial spending by services'!O45</f>
        <v>4.5963478003122837E-2</v>
      </c>
      <c r="K45" s="167">
        <f>'Provincial spending by services'!P45</f>
        <v>4.3655852841603934E-2</v>
      </c>
      <c r="L45" s="167">
        <f>'Provincial spending by services'!Q45+'Provincial spending by services'!R45</f>
        <v>6.8420199155930603E-2</v>
      </c>
      <c r="M45" s="167">
        <f>'Provincial spending by services'!S45</f>
        <v>6.7692029457073546E-2</v>
      </c>
      <c r="N45" s="167">
        <f>'Provincial spending by services'!T45</f>
        <v>8.0562969930386807E-2</v>
      </c>
      <c r="P45" s="165">
        <f>'Provincial spending by services'!V45</f>
        <v>0.81457653318318413</v>
      </c>
      <c r="Q45" s="165">
        <f>'Provincial spending by services'!W45</f>
        <v>0.29276178584553753</v>
      </c>
      <c r="R45" s="165">
        <f>'Provincial spending by services'!X45</f>
        <v>0.27806349727602436</v>
      </c>
      <c r="S45" s="165">
        <f>'Provincial spending by services'!Y45+'Provincial spending by services'!Z45</f>
        <v>0.43579860713405227</v>
      </c>
      <c r="T45" s="165">
        <f>'Provincial spending by services'!AA45</f>
        <v>0.43116057122603169</v>
      </c>
      <c r="U45" s="165">
        <f>'Provincial spending by services'!AB45</f>
        <v>0.51314130206243158</v>
      </c>
      <c r="W45" s="165">
        <f>'Provincial spending by services'!AD45</f>
        <v>0.63002154637528585</v>
      </c>
      <c r="X45" s="165">
        <f>'Provincial spending by services'!AE45</f>
        <v>0.22643204846231074</v>
      </c>
      <c r="Y45" s="165">
        <f>'Provincial spending by services'!AF45</f>
        <v>0.21506388584479963</v>
      </c>
      <c r="Z45" s="165">
        <f>'Provincial spending by services'!AG45+'Provincial spending by services'!AH45</f>
        <v>0.33706165251515652</v>
      </c>
      <c r="AA45" s="165">
        <f>'Provincial spending by services'!AI45</f>
        <v>0.33347443580085168</v>
      </c>
      <c r="AB45" s="165">
        <f>'Provincial spending by services'!AJ45</f>
        <v>0.39688115660667883</v>
      </c>
      <c r="AD45" s="165">
        <f>'Provincial spending by services'!AL45</f>
        <v>6.2425652626446562</v>
      </c>
      <c r="AE45" s="165">
        <f>'Provincial spending by services'!AM45</f>
        <v>2.2436007914534097</v>
      </c>
      <c r="AF45" s="165">
        <f>'Provincial spending by services'!AN45</f>
        <v>2.1309594104332477</v>
      </c>
      <c r="AG45" s="165">
        <f>'Provincial spending by services'!AO45+'Provincial spending by services'!AP45</f>
        <v>3.3397736561018347</v>
      </c>
      <c r="AH45" s="165">
        <f>'Provincial spending by services'!AQ45</f>
        <v>3.3042297376769261</v>
      </c>
      <c r="AI45" s="165">
        <f>'Provincial spending by services'!AR45</f>
        <v>3.9324949057460921</v>
      </c>
      <c r="AK45" s="165">
        <f>'Provincial spending by services'!AT45</f>
        <v>10.87886498518451</v>
      </c>
      <c r="AL45" s="165">
        <f>'Provincial spending by services'!AU45</f>
        <v>3.9099038718794916</v>
      </c>
      <c r="AM45" s="165">
        <f>'Provincial spending by services'!AV45</f>
        <v>3.7136047024986132</v>
      </c>
      <c r="AN45" s="165">
        <f>'Provincial spending by services'!AW45+'Provincial spending by services'!AX45</f>
        <v>5.8201949290339492</v>
      </c>
      <c r="AO45" s="165">
        <f>'Provincial spending by services'!AY45</f>
        <v>5.7582528470019252</v>
      </c>
      <c r="AP45" s="165">
        <f>'Provincial spending by services'!AZ45</f>
        <v>6.8531251712398547</v>
      </c>
      <c r="AR45" s="165">
        <f>'Provincial spending by services'!BB45</f>
        <v>1.2126447829929659</v>
      </c>
      <c r="AS45" s="165">
        <f>'Provincial spending by services'!BC45</f>
        <v>0.43582897100898688</v>
      </c>
      <c r="AT45" s="165">
        <f>'Provincial spending by services'!BD45</f>
        <v>0.41394790492536937</v>
      </c>
      <c r="AU45" s="165">
        <f>'Provincial spending by services'!BE45+'Provincial spending by services'!BF45</f>
        <v>0.64876519989051307</v>
      </c>
      <c r="AV45" s="165">
        <f>'Provincial spending by services'!BG45</f>
        <v>0.64186064296052547</v>
      </c>
      <c r="AW45" s="165">
        <f>'Provincial spending by services'!BH45</f>
        <v>0.76390381693489107</v>
      </c>
      <c r="AY45" s="165">
        <f>'Provincial spending by services'!BJ45</f>
        <v>1.015794573796772</v>
      </c>
      <c r="AZ45" s="165">
        <f>'Provincial spending by services'!BK45</f>
        <v>0.3650802857219958</v>
      </c>
      <c r="BA45" s="167">
        <f>'Provincial spending by services'!BL45</f>
        <v>0.34675120163376932</v>
      </c>
      <c r="BB45" s="167">
        <f>'Provincial spending by services'!BM45+'Provincial spending by services'!BN45</f>
        <v>0.54345029885044593</v>
      </c>
      <c r="BC45" s="167">
        <f>'Provincial spending by services'!BO45</f>
        <v>0.53766656765206333</v>
      </c>
      <c r="BD45" s="167">
        <f>'Provincial spending by services'!BP45</f>
        <v>0.63989831402227393</v>
      </c>
      <c r="BE45" s="167"/>
      <c r="BF45" s="167">
        <f>'Provincial spending by services'!BR45</f>
        <v>4.1367733944446679</v>
      </c>
      <c r="BG45" s="167">
        <f>'Provincial spending by services'!BS45</f>
        <v>1.4867714907809335</v>
      </c>
      <c r="BH45" s="167">
        <f>'Provincial spending by services'!BT45</f>
        <v>1.4121271981683958</v>
      </c>
      <c r="BI45" s="167">
        <f>'Provincial spending by services'!BU45+'Provincial spending by services'!BV45</f>
        <v>2.2131745881301654</v>
      </c>
      <c r="BJ45" s="167">
        <f>'Provincial spending by services'!BW45</f>
        <v>2.1896206275565628</v>
      </c>
      <c r="BK45" s="167">
        <f>'Provincial spending by services'!BX45</f>
        <v>2.6059543818029343</v>
      </c>
      <c r="BL45" s="167"/>
      <c r="BM45" s="167">
        <f>'Provincial spending by services'!BZ45</f>
        <v>3.7075610289124756</v>
      </c>
      <c r="BN45" s="167">
        <f>'Provincial spending by services'!CA45</f>
        <v>1.3325109964979069</v>
      </c>
      <c r="BO45" s="167">
        <f>'Provincial spending by services'!CB45</f>
        <v>1.2656114484848024</v>
      </c>
      <c r="BP45" s="167">
        <f>'Provincial spending by services'!CC45+'Provincial spending by services'!CD45</f>
        <v>1.9835458872729355</v>
      </c>
      <c r="BQ45" s="167">
        <f>'Provincial spending by services'!CE45</f>
        <v>1.9624357760890587</v>
      </c>
      <c r="BR45" s="167">
        <f>'Provincial spending by services'!CF45</f>
        <v>2.3355726765384692</v>
      </c>
      <c r="BS45" s="167"/>
      <c r="BT45" s="167">
        <f>'Provincial spending by services'!CH45</f>
        <v>0.21070100114806131</v>
      </c>
      <c r="BU45" s="167">
        <f>'Provincial spending by services'!CI45</f>
        <v>7.5726710582364826E-2</v>
      </c>
      <c r="BV45" s="167">
        <f>'Provincial spending by services'!CJ45</f>
        <v>7.1924803713457913E-2</v>
      </c>
      <c r="BW45" s="167">
        <f>'Provincial spending by services'!CK45+'Provincial spending by services'!CL45</f>
        <v>0.11272507748688854</v>
      </c>
      <c r="BX45" s="167">
        <f>'Provincial spending by services'!CM45</f>
        <v>0.11152538811533033</v>
      </c>
      <c r="BY45" s="167">
        <f>'Provincial spending by services'!CN45</f>
        <v>0.13273078915306771</v>
      </c>
      <c r="CA45" s="58">
        <f t="shared" si="0"/>
        <v>99.995465984421926</v>
      </c>
    </row>
    <row r="46" spans="1:79" s="166" customFormat="1">
      <c r="A46" s="164">
        <v>18</v>
      </c>
      <c r="B46" s="165">
        <f>'Provincial spending by services'!F46</f>
        <v>0.47191646678661203</v>
      </c>
      <c r="C46" s="165">
        <f>'Provincial spending by services'!G46</f>
        <v>0.16925450840848258</v>
      </c>
      <c r="D46" s="165">
        <f>'Provincial spending by services'!H46</f>
        <v>0.16179146333643302</v>
      </c>
      <c r="E46" s="165">
        <f>'Provincial spending by services'!I46+'Provincial spending by services'!J46</f>
        <v>0.25335012950873698</v>
      </c>
      <c r="F46" s="165">
        <f>'Provincial spending by services'!K46</f>
        <v>0.25099517023142781</v>
      </c>
      <c r="G46" s="165">
        <f>'Provincial spending by services'!L46</f>
        <v>0.29748047848255527</v>
      </c>
      <c r="I46" s="167">
        <f>'Provincial spending by services'!N46</f>
        <v>0.12834547248952316</v>
      </c>
      <c r="J46" s="167">
        <f>'Provincial spending by services'!O46</f>
        <v>4.6031557238478918E-2</v>
      </c>
      <c r="K46" s="167">
        <f>'Provincial spending by services'!P46</f>
        <v>4.4001858947794084E-2</v>
      </c>
      <c r="L46" s="167">
        <f>'Provincial spending by services'!Q46+'Provincial spending by services'!R46</f>
        <v>6.8902749460072868E-2</v>
      </c>
      <c r="M46" s="167">
        <f>'Provincial spending by services'!S46</f>
        <v>6.8262279414181254E-2</v>
      </c>
      <c r="N46" s="167">
        <f>'Provincial spending by services'!T46</f>
        <v>8.0904726269102778E-2</v>
      </c>
      <c r="P46" s="165">
        <f>'Provincial spending by services'!V46</f>
        <v>0.81015771876144904</v>
      </c>
      <c r="Q46" s="165">
        <f>'Provincial spending by services'!W46</f>
        <v>0.29056592866107811</v>
      </c>
      <c r="R46" s="165">
        <f>'Provincial spending by services'!X46</f>
        <v>0.27775382313792096</v>
      </c>
      <c r="S46" s="165">
        <f>'Provincial spending by services'!Y46+'Provincial spending by services'!Z46</f>
        <v>0.43493621735290322</v>
      </c>
      <c r="T46" s="165">
        <f>'Provincial spending by services'!AA46</f>
        <v>0.43089336534379208</v>
      </c>
      <c r="U46" s="165">
        <f>'Provincial spending by services'!AB46</f>
        <v>0.51069653802198811</v>
      </c>
      <c r="W46" s="165">
        <f>'Provincial spending by services'!AD46</f>
        <v>0.62658882306169905</v>
      </c>
      <c r="X46" s="165">
        <f>'Provincial spending by services'!AE46</f>
        <v>0.22472829554708432</v>
      </c>
      <c r="Y46" s="165">
        <f>'Provincial spending by services'!AF46</f>
        <v>0.21481921002609433</v>
      </c>
      <c r="Z46" s="165">
        <f>'Provincial spending by services'!AG46+'Provincial spending by services'!AH46</f>
        <v>0.33638656551306434</v>
      </c>
      <c r="AA46" s="165">
        <f>'Provincial spending by services'!AI46</f>
        <v>0.33325975967817789</v>
      </c>
      <c r="AB46" s="165">
        <f>'Provincial spending by services'!AJ46</f>
        <v>0.39498079854140694</v>
      </c>
      <c r="AD46" s="165">
        <f>'Provincial spending by services'!AL46</f>
        <v>6.2151057394246845</v>
      </c>
      <c r="AE46" s="165">
        <f>'Provincial spending by services'!AM46</f>
        <v>2.2290696355563289</v>
      </c>
      <c r="AF46" s="165">
        <f>'Provincial spending by services'!AN46</f>
        <v>2.1307818716715099</v>
      </c>
      <c r="AG46" s="165">
        <f>'Provincial spending by services'!AO46+'Provincial spending by services'!AP46</f>
        <v>3.3366028838017412</v>
      </c>
      <c r="AH46" s="165">
        <f>'Provincial spending by services'!AQ46</f>
        <v>3.3055882404260237</v>
      </c>
      <c r="AI46" s="165">
        <f>'Provincial spending by services'!AR46</f>
        <v>3.9177963883590041</v>
      </c>
      <c r="AK46" s="165">
        <f>'Provincial spending by services'!AT46</f>
        <v>10.821007583339281</v>
      </c>
      <c r="AL46" s="165">
        <f>'Provincial spending by services'!AU46</f>
        <v>3.8809926075978809</v>
      </c>
      <c r="AM46" s="165">
        <f>'Provincial spending by services'!AV46</f>
        <v>3.7098655692274058</v>
      </c>
      <c r="AN46" s="165">
        <f>'Provincial spending by services'!AW46+'Provincial spending by services'!AX46</f>
        <v>5.8092986060044947</v>
      </c>
      <c r="AO46" s="165">
        <f>'Provincial spending by services'!AY46</f>
        <v>5.7552995744137183</v>
      </c>
      <c r="AP46" s="165">
        <f>'Provincial spending by services'!AZ46</f>
        <v>6.8212040479839642</v>
      </c>
      <c r="AR46" s="165">
        <f>'Provincial spending by services'!BB46</f>
        <v>1.2139450026288403</v>
      </c>
      <c r="AS46" s="165">
        <f>'Provincial spending by services'!BC46</f>
        <v>0.43538566486976293</v>
      </c>
      <c r="AT46" s="165">
        <f>'Provincial spending by services'!BD46</f>
        <v>0.41618793199280241</v>
      </c>
      <c r="AU46" s="165">
        <f>'Provincial spending by services'!BE46+'Provincial spending by services'!BF46</f>
        <v>0.65171093885894849</v>
      </c>
      <c r="AV46" s="165">
        <f>'Provincial spending by services'!BG46</f>
        <v>0.64565310607012882</v>
      </c>
      <c r="AW46" s="165">
        <f>'Provincial spending by services'!BH46</f>
        <v>0.7652306406947762</v>
      </c>
      <c r="AY46" s="165">
        <f>'Provincial spending by services'!BJ46</f>
        <v>1.0168609438698653</v>
      </c>
      <c r="AZ46" s="165">
        <f>'Provincial spending by services'!BK46</f>
        <v>0.3647007707664976</v>
      </c>
      <c r="BA46" s="167">
        <f>'Provincial spending by services'!BL46</f>
        <v>0.34861979120716557</v>
      </c>
      <c r="BB46" s="167">
        <f>'Provincial spending by services'!BM46+'Provincial spending by services'!BN46</f>
        <v>0.54590562091637418</v>
      </c>
      <c r="BC46" s="167">
        <f>'Provincial spending by services'!BO46</f>
        <v>0.54083127771787232</v>
      </c>
      <c r="BD46" s="167">
        <f>'Provincial spending by services'!BP46</f>
        <v>0.64099539096907798</v>
      </c>
      <c r="BE46" s="167"/>
      <c r="BF46" s="167">
        <f>'Provincial spending by services'!BR46</f>
        <v>4.193337736280502</v>
      </c>
      <c r="BG46" s="167">
        <f>'Provincial spending by services'!BS46</f>
        <v>1.50395539697457</v>
      </c>
      <c r="BH46" s="167">
        <f>'Provincial spending by services'!BT46</f>
        <v>1.4376405494735216</v>
      </c>
      <c r="BI46" s="167">
        <f>'Provincial spending by services'!BU46+'Provincial spending by services'!BV46</f>
        <v>2.2512091298583994</v>
      </c>
      <c r="BJ46" s="167">
        <f>'Provincial spending by services'!BW46</f>
        <v>2.230283520561088</v>
      </c>
      <c r="BK46" s="167">
        <f>'Provincial spending by services'!BX46</f>
        <v>2.6433409385388877</v>
      </c>
      <c r="BL46" s="167"/>
      <c r="BM46" s="167">
        <f>'Provincial spending by services'!BZ46</f>
        <v>3.6959021173845823</v>
      </c>
      <c r="BN46" s="167">
        <f>'Provincial spending by services'!CA46</f>
        <v>1.3255483544859084</v>
      </c>
      <c r="BO46" s="167">
        <f>'Provincial spending by services'!CB46</f>
        <v>1.2671001204758907</v>
      </c>
      <c r="BP46" s="167">
        <f>'Provincial spending by services'!CC46+'Provincial spending by services'!CD46</f>
        <v>1.9841589475927204</v>
      </c>
      <c r="BQ46" s="167">
        <f>'Provincial spending by services'!CE46</f>
        <v>1.965715643338841</v>
      </c>
      <c r="BR46" s="167">
        <f>'Provincial spending by services'!CF46</f>
        <v>2.3297740335079267</v>
      </c>
      <c r="BS46" s="167"/>
      <c r="BT46" s="167">
        <f>'Provincial spending by services'!CH46</f>
        <v>0.2124411666237517</v>
      </c>
      <c r="BU46" s="167">
        <f>'Provincial spending by services'!CI46</f>
        <v>7.6192775105866889E-2</v>
      </c>
      <c r="BV46" s="167">
        <f>'Provincial spending by services'!CJ46</f>
        <v>7.2833159340670972E-2</v>
      </c>
      <c r="BW46" s="167">
        <f>'Provincial spending by services'!CK46+'Provincial spending by services'!CL46</f>
        <v>0.11404983903952545</v>
      </c>
      <c r="BX46" s="167">
        <f>'Provincial spending by services'!CM46</f>
        <v>0.112989714353414</v>
      </c>
      <c r="BY46" s="167">
        <f>'Provincial spending by services'!CN46</f>
        <v>0.13391586084492774</v>
      </c>
      <c r="CA46" s="58">
        <f t="shared" si="0"/>
        <v>99.996032736369216</v>
      </c>
    </row>
    <row r="47" spans="1:79" s="166" customFormat="1">
      <c r="A47" s="164">
        <v>19</v>
      </c>
      <c r="B47" s="165">
        <f>'Provincial spending by services'!F47</f>
        <v>0.46730615817500648</v>
      </c>
      <c r="C47" s="165">
        <f>'Provincial spending by services'!G47</f>
        <v>0.16724932143298429</v>
      </c>
      <c r="D47" s="165">
        <f>'Provincial spending by services'!H47</f>
        <v>0.16090456713930709</v>
      </c>
      <c r="E47" s="165">
        <f>'Provincial spending by services'!I47+'Provincial spending by services'!J47</f>
        <v>0.25174407959069905</v>
      </c>
      <c r="F47" s="165">
        <f>'Provincial spending by services'!K47</f>
        <v>0.24974199627994684</v>
      </c>
      <c r="G47" s="165">
        <f>'Provincial spending by services'!L47</f>
        <v>0.29477039021415574</v>
      </c>
      <c r="I47" s="167">
        <f>'Provincial spending by services'!N47</f>
        <v>0.12863228089874362</v>
      </c>
      <c r="J47" s="167">
        <f>'Provincial spending by services'!O47</f>
        <v>4.6037616492601442E-2</v>
      </c>
      <c r="K47" s="167">
        <f>'Provincial spending by services'!P47</f>
        <v>4.4291137867699289E-2</v>
      </c>
      <c r="L47" s="167">
        <f>'Provincial spending by services'!Q47+'Provincial spending by services'!R47</f>
        <v>6.9295930716965284E-2</v>
      </c>
      <c r="M47" s="167">
        <f>'Provincial spending by services'!S47</f>
        <v>6.8744830462226264E-2</v>
      </c>
      <c r="N47" s="167">
        <f>'Provincial spending by services'!T47</f>
        <v>8.1139499172744933E-2</v>
      </c>
      <c r="P47" s="165">
        <f>'Provincial spending by services'!V47</f>
        <v>0.80514533908996033</v>
      </c>
      <c r="Q47" s="165">
        <f>'Provincial spending by services'!W47</f>
        <v>0.28816228774647479</v>
      </c>
      <c r="R47" s="165">
        <f>'Provincial spending by services'!X47</f>
        <v>0.27723059070405731</v>
      </c>
      <c r="S47" s="165">
        <f>'Provincial spending by services'!Y47+'Provincial spending by services'!Z47</f>
        <v>0.43374256636702735</v>
      </c>
      <c r="T47" s="165">
        <f>'Provincial spending by services'!AA47</f>
        <v>0.43029307609620099</v>
      </c>
      <c r="U47" s="165">
        <f>'Provincial spending by services'!AB47</f>
        <v>0.50787476610521143</v>
      </c>
      <c r="W47" s="165">
        <f>'Provincial spending by services'!AD47</f>
        <v>0.62275980980091816</v>
      </c>
      <c r="X47" s="165">
        <f>'Provincial spending by services'!AE47</f>
        <v>0.22288633218895301</v>
      </c>
      <c r="Y47" s="165">
        <f>'Provincial spending by services'!AF47</f>
        <v>0.2144309375658755</v>
      </c>
      <c r="Z47" s="165">
        <f>'Provincial spending by services'!AG47+'Provincial spending by services'!AH47</f>
        <v>0.33548904156683118</v>
      </c>
      <c r="AA47" s="165">
        <f>'Provincial spending by services'!AI47</f>
        <v>0.33282094699970866</v>
      </c>
      <c r="AB47" s="165">
        <f>'Provincial spending by services'!AJ47</f>
        <v>0.39282844647633025</v>
      </c>
      <c r="AD47" s="165">
        <f>'Provincial spending by services'!AL47</f>
        <v>6.1876223057345827</v>
      </c>
      <c r="AE47" s="165">
        <f>'Provincial spending by services'!AM47</f>
        <v>2.2145559475596399</v>
      </c>
      <c r="AF47" s="165">
        <f>'Provincial spending by services'!AN47</f>
        <v>2.1305447645157827</v>
      </c>
      <c r="AG47" s="165">
        <f>'Provincial spending by services'!AO47+'Provincial spending by services'!AP47</f>
        <v>3.3333549215259275</v>
      </c>
      <c r="AH47" s="165">
        <f>'Provincial spending by services'!AQ47</f>
        <v>3.3068452444441419</v>
      </c>
      <c r="AI47" s="165">
        <f>'Provincial spending by services'!AR47</f>
        <v>3.9030682768707159</v>
      </c>
      <c r="AK47" s="165">
        <f>'Provincial spending by services'!AT47</f>
        <v>10.768233811193429</v>
      </c>
      <c r="AL47" s="165">
        <f>'Provincial spending by services'!AU47</f>
        <v>3.8539611910685565</v>
      </c>
      <c r="AM47" s="165">
        <f>'Provincial spending by services'!AV47</f>
        <v>3.7077576871906923</v>
      </c>
      <c r="AN47" s="165">
        <f>'Provincial spending by services'!AW47+'Provincial spending by services'!AX47</f>
        <v>5.8009916244269224</v>
      </c>
      <c r="AO47" s="165">
        <f>'Provincial spending by services'!AY47</f>
        <v>5.7548571987992716</v>
      </c>
      <c r="AP47" s="165">
        <f>'Provincial spending by services'!AZ47</f>
        <v>6.7924559240540301</v>
      </c>
      <c r="AR47" s="165">
        <f>'Provincial spending by services'!BB47</f>
        <v>1.2150539251385164</v>
      </c>
      <c r="AS47" s="165">
        <f>'Provincial spending by services'!BC47</f>
        <v>0.4348689631601132</v>
      </c>
      <c r="AT47" s="165">
        <f>'Provincial spending by services'!BD47</f>
        <v>0.41837181568258136</v>
      </c>
      <c r="AU47" s="165">
        <f>'Provincial spending by services'!BE47+'Provincial spending by services'!BF47</f>
        <v>0.65456580591970004</v>
      </c>
      <c r="AV47" s="165">
        <f>'Provincial spending by services'!BG47</f>
        <v>0.64936014119085483</v>
      </c>
      <c r="AW47" s="165">
        <f>'Provincial spending by services'!BH47</f>
        <v>0.76643954584949026</v>
      </c>
      <c r="AY47" s="165">
        <f>'Provincial spending by services'!BJ47</f>
        <v>1.0172638363477029</v>
      </c>
      <c r="AZ47" s="165">
        <f>'Provincial spending by services'!BK47</f>
        <v>0.36407970100781634</v>
      </c>
      <c r="BA47" s="167">
        <f>'Provincial spending by services'!BL47</f>
        <v>0.35026800822235021</v>
      </c>
      <c r="BB47" s="167">
        <f>'Provincial spending by services'!BM47+'Provincial spending by services'!BN47</f>
        <v>0.54801363881524123</v>
      </c>
      <c r="BC47" s="167">
        <f>'Provincial spending by services'!BO47</f>
        <v>0.54365536766097844</v>
      </c>
      <c r="BD47" s="167">
        <f>'Provincial spending by services'!BP47</f>
        <v>0.64167623889660785</v>
      </c>
      <c r="BE47" s="167"/>
      <c r="BF47" s="167">
        <f>'Provincial spending by services'!BR47</f>
        <v>4.246380106464839</v>
      </c>
      <c r="BG47" s="167">
        <f>'Provincial spending by services'!BS47</f>
        <v>1.5197835057992022</v>
      </c>
      <c r="BH47" s="167">
        <f>'Provincial spending by services'!BT47</f>
        <v>1.4621291437888726</v>
      </c>
      <c r="BI47" s="167">
        <f>'Provincial spending by services'!BU47+'Provincial spending by services'!BV47</f>
        <v>2.2875817765147106</v>
      </c>
      <c r="BJ47" s="167">
        <f>'Provincial spending by services'!BW47</f>
        <v>2.2693889780815266</v>
      </c>
      <c r="BK47" s="167">
        <f>'Provincial spending by services'!BX47</f>
        <v>2.6785590112242939</v>
      </c>
      <c r="BL47" s="167"/>
      <c r="BM47" s="167">
        <f>'Provincial spending by services'!BZ47</f>
        <v>3.6855646985889203</v>
      </c>
      <c r="BN47" s="167">
        <f>'Provincial spending by services'!CA47</f>
        <v>1.3190671343678566</v>
      </c>
      <c r="BO47" s="167">
        <f>'Provincial spending by services'!CB47</f>
        <v>1.2690271294654609</v>
      </c>
      <c r="BP47" s="167">
        <f>'Provincial spending by services'!CC47+'Provincial spending by services'!CD47</f>
        <v>1.985463013031322</v>
      </c>
      <c r="BQ47" s="167">
        <f>'Provincial spending by services'!CE47</f>
        <v>1.9696729202952041</v>
      </c>
      <c r="BR47" s="167">
        <f>'Provincial spending by services'!CF47</f>
        <v>2.3248042538222182</v>
      </c>
      <c r="BS47" s="167"/>
      <c r="BT47" s="167">
        <f>'Provincial spending by services'!CH47</f>
        <v>0.21366916653383045</v>
      </c>
      <c r="BU47" s="167">
        <f>'Provincial spending by services'!CI47</f>
        <v>7.6472399279941192E-2</v>
      </c>
      <c r="BV47" s="167">
        <f>'Provincial spending by services'!CJ47</f>
        <v>7.3571349640265266E-2</v>
      </c>
      <c r="BW47" s="167">
        <f>'Provincial spending by services'!CK47+'Provincial spending by services'!CL47</f>
        <v>0.11510643873395429</v>
      </c>
      <c r="BX47" s="167">
        <f>'Provincial spending by services'!CM47</f>
        <v>0.1141910143064005</v>
      </c>
      <c r="BY47" s="167">
        <f>'Provincial spending by services'!CN47</f>
        <v>0.13477961395133875</v>
      </c>
      <c r="CA47" s="58">
        <f t="shared" si="0"/>
        <v>99.996599488316406</v>
      </c>
    </row>
    <row r="48" spans="1:79" s="166" customFormat="1">
      <c r="A48" s="164">
        <v>20</v>
      </c>
      <c r="B48" s="165">
        <f>'Provincial spending by services'!F48</f>
        <v>0.46228354493417328</v>
      </c>
      <c r="C48" s="165">
        <f>'Provincial spending by services'!G48</f>
        <v>0.16510268076845616</v>
      </c>
      <c r="D48" s="165">
        <f>'Provincial spending by services'!H48</f>
        <v>0.15986365163210889</v>
      </c>
      <c r="E48" s="165">
        <f>'Provincial spending by services'!I48+'Provincial spending by services'!J48</f>
        <v>0.24990081649779528</v>
      </c>
      <c r="F48" s="165">
        <f>'Provincial spending by services'!K48</f>
        <v>0.24824764407961697</v>
      </c>
      <c r="G48" s="165">
        <f>'Provincial spending by services'!L48</f>
        <v>0.29179681856668366</v>
      </c>
      <c r="I48" s="167">
        <f>'Provincial spending by services'!N48</f>
        <v>0.12891287571195476</v>
      </c>
      <c r="J48" s="167">
        <f>'Provincial spending by services'!O48</f>
        <v>4.6040707264726977E-2</v>
      </c>
      <c r="K48" s="167">
        <f>'Provincial spending by services'!P48</f>
        <v>4.4579746087747563E-2</v>
      </c>
      <c r="L48" s="167">
        <f>'Provincial spending by services'!Q48+'Provincial spending by services'!R48</f>
        <v>6.9687604610896542E-2</v>
      </c>
      <c r="M48" s="167">
        <f>'Provincial spending by services'!S48</f>
        <v>6.922659921104958E-2</v>
      </c>
      <c r="N48" s="167">
        <f>'Provincial spending by services'!T48</f>
        <v>8.13707678268909E-2</v>
      </c>
      <c r="P48" s="165">
        <f>'Provincial spending by services'!V48</f>
        <v>0.79963546620560988</v>
      </c>
      <c r="Q48" s="165">
        <f>'Provincial spending by services'!W48</f>
        <v>0.2855865421878247</v>
      </c>
      <c r="R48" s="165">
        <f>'Provincial spending by services'!X48</f>
        <v>0.27652432582339764</v>
      </c>
      <c r="S48" s="165">
        <f>'Provincial spending by services'!Y48+'Provincial spending by services'!Z48</f>
        <v>0.43226620998121784</v>
      </c>
      <c r="T48" s="165">
        <f>'Provincial spending by services'!AA48</f>
        <v>0.42940663318724714</v>
      </c>
      <c r="U48" s="165">
        <f>'Provincial spending by services'!AB48</f>
        <v>0.50473586526881242</v>
      </c>
      <c r="W48" s="165">
        <f>'Provincial spending by services'!AD48</f>
        <v>0.61854251927888981</v>
      </c>
      <c r="X48" s="165">
        <f>'Provincial spending by services'!AE48</f>
        <v>0.22090993551752086</v>
      </c>
      <c r="Y48" s="165">
        <f>'Provincial spending by services'!AF48</f>
        <v>0.21390003365948873</v>
      </c>
      <c r="Z48" s="165">
        <f>'Provincial spending by services'!AG48+'Provincial spending by services'!AH48</f>
        <v>0.334371150131265</v>
      </c>
      <c r="AA48" s="165">
        <f>'Provincial spending by services'!AI48</f>
        <v>0.33215917991612787</v>
      </c>
      <c r="AB48" s="165">
        <f>'Provincial spending by services'!AJ48</f>
        <v>0.39042864763767932</v>
      </c>
      <c r="AD48" s="165">
        <f>'Provincial spending by services'!AL48</f>
        <v>6.1599967694385285</v>
      </c>
      <c r="AE48" s="165">
        <f>'Provincial spending by services'!AM48</f>
        <v>2.2000176975889345</v>
      </c>
      <c r="AF48" s="165">
        <f>'Provincial spending by services'!AN48</f>
        <v>2.130206857664946</v>
      </c>
      <c r="AG48" s="165">
        <f>'Provincial spending by services'!AO48+'Provincial spending by services'!AP48</f>
        <v>3.3299654274427404</v>
      </c>
      <c r="AH48" s="165">
        <f>'Provincial spending by services'!AQ48</f>
        <v>3.3079366598889366</v>
      </c>
      <c r="AI48" s="165">
        <f>'Provincial spending by services'!AR48</f>
        <v>3.8882358660617298</v>
      </c>
      <c r="AK48" s="165">
        <f>'Provincial spending by services'!AT48</f>
        <v>10.720429185615718</v>
      </c>
      <c r="AL48" s="165">
        <f>'Provincial spending by services'!AU48</f>
        <v>3.8287575167435102</v>
      </c>
      <c r="AM48" s="165">
        <f>'Provincial spending by services'!AV48</f>
        <v>3.7072635949436634</v>
      </c>
      <c r="AN48" s="165">
        <f>'Provincial spending by services'!AW48+'Provincial spending by services'!AX48</f>
        <v>5.7952398177478797</v>
      </c>
      <c r="AO48" s="165">
        <f>'Provincial spending by services'!AY48</f>
        <v>5.7569024855306639</v>
      </c>
      <c r="AP48" s="165">
        <f>'Provincial spending by services'!AZ48</f>
        <v>6.7668147921586241</v>
      </c>
      <c r="AR48" s="165">
        <f>'Provincial spending by services'!BB48</f>
        <v>1.2159720607597599</v>
      </c>
      <c r="AS48" s="165">
        <f>'Provincial spending by services'!BC48</f>
        <v>0.43427945720968197</v>
      </c>
      <c r="AT48" s="165">
        <f>'Provincial spending by services'!BD48</f>
        <v>0.42049892548815654</v>
      </c>
      <c r="AU48" s="165">
        <f>'Provincial spending by services'!BE48+'Provincial spending by services'!BF48</f>
        <v>0.65732906600783403</v>
      </c>
      <c r="AV48" s="165">
        <f>'Provincial spending by services'!BG48</f>
        <v>0.65298062770811116</v>
      </c>
      <c r="AW48" s="165">
        <f>'Provincial spending by services'!BH48</f>
        <v>0.76753062635226632</v>
      </c>
      <c r="AY48" s="165">
        <f>'Provincial spending by services'!BJ48</f>
        <v>1.0170058621171494</v>
      </c>
      <c r="AZ48" s="165">
        <f>'Provincial spending by services'!BK48</f>
        <v>0.36321949165784345</v>
      </c>
      <c r="BA48" s="167">
        <f>'Provincial spending by services'!BL48</f>
        <v>0.35169383083375677</v>
      </c>
      <c r="BB48" s="167">
        <f>'Provincial spending by services'!BM48+'Provincial spending by services'!BN48</f>
        <v>0.54977210006968669</v>
      </c>
      <c r="BC48" s="167">
        <f>'Provincial spending by services'!BO48</f>
        <v>0.5461351848932724</v>
      </c>
      <c r="BD48" s="167">
        <f>'Provincial spending by services'!BP48</f>
        <v>0.64194167904399113</v>
      </c>
      <c r="BE48" s="167"/>
      <c r="BF48" s="167">
        <f>'Provincial spending by services'!BR48</f>
        <v>4.2956917893740183</v>
      </c>
      <c r="BG48" s="167">
        <f>'Provincial spending by services'!BS48</f>
        <v>1.5341887851138791</v>
      </c>
      <c r="BH48" s="167">
        <f>'Provincial spending by services'!BT48</f>
        <v>1.4855059914217463</v>
      </c>
      <c r="BI48" s="167">
        <f>'Provincial spending by services'!BU48+'Provincial spending by services'!BV48</f>
        <v>2.3221611440664685</v>
      </c>
      <c r="BJ48" s="167">
        <f>'Provincial spending by services'!BW48</f>
        <v>2.306799318492081</v>
      </c>
      <c r="BK48" s="167">
        <f>'Provincial spending by services'!BX48</f>
        <v>2.7114726695730655</v>
      </c>
      <c r="BL48" s="167"/>
      <c r="BM48" s="167">
        <f>'Provincial spending by services'!BZ48</f>
        <v>3.6766319518694308</v>
      </c>
      <c r="BN48" s="167">
        <f>'Provincial spending by services'!CA48</f>
        <v>1.3130940915040381</v>
      </c>
      <c r="BO48" s="167">
        <f>'Provincial spending by services'!CB48</f>
        <v>1.2714270624035062</v>
      </c>
      <c r="BP48" s="167">
        <f>'Provincial spending by services'!CC48+'Provincial spending by services'!CD48</f>
        <v>1.9875103425212439</v>
      </c>
      <c r="BQ48" s="167">
        <f>'Provincial spending by services'!CE48</f>
        <v>1.9743623371439616</v>
      </c>
      <c r="BR48" s="167">
        <f>'Provincial spending by services'!CF48</f>
        <v>2.3207174868161951</v>
      </c>
      <c r="BS48" s="167"/>
      <c r="BT48" s="167">
        <f>'Provincial spending by services'!CH48</f>
        <v>0.21455207997688916</v>
      </c>
      <c r="BU48" s="167">
        <f>'Provincial spending by services'!CI48</f>
        <v>7.6626399439929604E-2</v>
      </c>
      <c r="BV48" s="167">
        <f>'Provincial spending by services'!CJ48</f>
        <v>7.4194894770164888E-2</v>
      </c>
      <c r="BW48" s="167">
        <f>'Provincial spending by services'!CK48+'Provincial spending by services'!CL48</f>
        <v>0.11598236743460037</v>
      </c>
      <c r="BX48" s="167">
        <f>'Provincial spending by services'!CM48</f>
        <v>0.11521510763319194</v>
      </c>
      <c r="BY48" s="167">
        <f>'Provincial spending by services'!CN48</f>
        <v>0.13542687175472715</v>
      </c>
      <c r="CA48" s="58">
        <f t="shared" si="0"/>
        <v>99.997166240263695</v>
      </c>
    </row>
    <row r="49" spans="1:79" s="166" customFormat="1">
      <c r="A49" s="164">
        <v>21</v>
      </c>
      <c r="B49" s="165">
        <f>'Provincial spending by services'!F49</f>
        <v>0.456849015046219</v>
      </c>
      <c r="C49" s="165">
        <f>'Provincial spending by services'!G49</f>
        <v>0.16281569019437436</v>
      </c>
      <c r="D49" s="165">
        <f>'Provincial spending by services'!H49</f>
        <v>0.15866694709379264</v>
      </c>
      <c r="E49" s="165">
        <f>'Provincial spending by services'!I49+'Provincial spending by services'!J49</f>
        <v>0.24781816491852915</v>
      </c>
      <c r="F49" s="165">
        <f>'Provincial spending by services'!K49</f>
        <v>0.24650903158762133</v>
      </c>
      <c r="G49" s="165">
        <f>'Provincial spending by services'!L49</f>
        <v>0.28855947023840317</v>
      </c>
      <c r="I49" s="167">
        <f>'Provincial spending by services'!N49</f>
        <v>0.12901986346285055</v>
      </c>
      <c r="J49" s="167">
        <f>'Provincial spending by services'!O49</f>
        <v>4.5981182899918809E-2</v>
      </c>
      <c r="K49" s="167">
        <f>'Provincial spending by services'!P49</f>
        <v>4.4809526070746612E-2</v>
      </c>
      <c r="L49" s="167">
        <f>'Provincial spending by services'!Q49+'Provincial spending by services'!R49</f>
        <v>6.9986942618598155E-2</v>
      </c>
      <c r="M49" s="167">
        <f>'Provincial spending by services'!S49</f>
        <v>6.9617227027570103E-2</v>
      </c>
      <c r="N49" s="167">
        <f>'Provincial spending by services'!T49</f>
        <v>8.1492795704735735E-2</v>
      </c>
      <c r="P49" s="165">
        <f>'Provincial spending by services'!V49</f>
        <v>0.79361718955917115</v>
      </c>
      <c r="Q49" s="165">
        <f>'Provincial spending by services'!W49</f>
        <v>0.28283596158158225</v>
      </c>
      <c r="R49" s="165">
        <f>'Provincial spending by services'!X49</f>
        <v>0.2756289550405841</v>
      </c>
      <c r="S49" s="165">
        <f>'Provincial spending by services'!Y49+'Provincial spending by services'!Z49</f>
        <v>0.43049836836018374</v>
      </c>
      <c r="T49" s="165">
        <f>'Provincial spending by services'!AA49</f>
        <v>0.4282242018836987</v>
      </c>
      <c r="U49" s="165">
        <f>'Provincial spending by services'!AB49</f>
        <v>0.50127229839406906</v>
      </c>
      <c r="W49" s="165">
        <f>'Provincial spending by services'!AD49</f>
        <v>0.61392858274446882</v>
      </c>
      <c r="X49" s="165">
        <f>'Provincial spending by services'!AE49</f>
        <v>0.21879702623301528</v>
      </c>
      <c r="Y49" s="165">
        <f>'Provincial spending by services'!AF49</f>
        <v>0.21322181015937802</v>
      </c>
      <c r="Z49" s="165">
        <f>'Provincial spending by services'!AG49+'Provincial spending by services'!AH49</f>
        <v>0.33302611969377999</v>
      </c>
      <c r="AA49" s="165">
        <f>'Provincial spending by services'!AI49</f>
        <v>0.33126686369453817</v>
      </c>
      <c r="AB49" s="165">
        <f>'Provincial spending by services'!AJ49</f>
        <v>0.38777561243737169</v>
      </c>
      <c r="AD49" s="165">
        <f>'Provincial spending by services'!AL49</f>
        <v>6.1322259469494185</v>
      </c>
      <c r="AE49" s="165">
        <f>'Provincial spending by services'!AM49</f>
        <v>2.1854542028057367</v>
      </c>
      <c r="AF49" s="165">
        <f>'Provincial spending by services'!AN49</f>
        <v>2.1297661543461364</v>
      </c>
      <c r="AG49" s="165">
        <f>'Provincial spending by services'!AO49+'Provincial spending by services'!AP49</f>
        <v>3.3264315583235966</v>
      </c>
      <c r="AH49" s="165">
        <f>'Provincial spending by services'!AQ49</f>
        <v>3.3088592289206384</v>
      </c>
      <c r="AI49" s="165">
        <f>'Provincial spending by services'!AR49</f>
        <v>3.8732968931866796</v>
      </c>
      <c r="AK49" s="165">
        <f>'Provincial spending by services'!AT49</f>
        <v>10.677624143739207</v>
      </c>
      <c r="AL49" s="165">
        <f>'Provincial spending by services'!AU49</f>
        <v>3.8053814002929034</v>
      </c>
      <c r="AM49" s="165">
        <f>'Provincial spending by services'!AV49</f>
        <v>3.7084156237716144</v>
      </c>
      <c r="AN49" s="165">
        <f>'Provincial spending by services'!AW49+'Provincial spending by services'!AX49</f>
        <v>5.7920869561763793</v>
      </c>
      <c r="AO49" s="165">
        <f>'Provincial spending by services'!AY49</f>
        <v>5.7614894650992428</v>
      </c>
      <c r="AP49" s="165">
        <f>'Provincial spending by services'!AZ49</f>
        <v>6.7443060285693166</v>
      </c>
      <c r="AR49" s="165">
        <f>'Provincial spending by services'!BB49</f>
        <v>1.2166662132708721</v>
      </c>
      <c r="AS49" s="165">
        <f>'Provincial spending by services'!BC49</f>
        <v>0.43360572689388877</v>
      </c>
      <c r="AT49" s="165">
        <f>'Provincial spending by services'!BD49</f>
        <v>0.4225569221645894</v>
      </c>
      <c r="AU49" s="165">
        <f>'Provincial spending by services'!BE49+'Provincial spending by services'!BF49</f>
        <v>0.65998169714924226</v>
      </c>
      <c r="AV49" s="165">
        <f>'Provincial spending by services'!BG49</f>
        <v>0.65649525361992622</v>
      </c>
      <c r="AW49" s="165">
        <f>'Provincial spending by services'!BH49</f>
        <v>0.76848268551676402</v>
      </c>
      <c r="AY49" s="165">
        <f>'Provincial spending by services'!BJ49</f>
        <v>1.0161473466652813</v>
      </c>
      <c r="AZ49" s="165">
        <f>'Provincial spending by services'!BK49</f>
        <v>0.36214312855583608</v>
      </c>
      <c r="BA49" s="167">
        <f>'Provincial spending by services'!BL49</f>
        <v>0.35291527831471098</v>
      </c>
      <c r="BB49" s="167">
        <f>'Provincial spending by services'!BM49+'Provincial spending by services'!BN49</f>
        <v>0.55121005505931997</v>
      </c>
      <c r="BC49" s="167">
        <f>'Provincial spending by services'!BO49</f>
        <v>0.54829821259754197</v>
      </c>
      <c r="BD49" s="167">
        <f>'Provincial spending by services'!BP49</f>
        <v>0.64182898590298576</v>
      </c>
      <c r="BE49" s="167"/>
      <c r="BF49" s="167">
        <f>'Provincial spending by services'!BR49</f>
        <v>4.3412228630003726</v>
      </c>
      <c r="BG49" s="167">
        <f>'Provincial spending by services'!BS49</f>
        <v>1.547161476654372</v>
      </c>
      <c r="BH49" s="167">
        <f>'Provincial spending by services'!BT49</f>
        <v>1.5077379082372697</v>
      </c>
      <c r="BI49" s="167">
        <f>'Provincial spending by services'!BU49+'Provincial spending by services'!BV49</f>
        <v>2.3549003018038128</v>
      </c>
      <c r="BJ49" s="167">
        <f>'Provincial spending by services'!BW49</f>
        <v>2.3424602190638337</v>
      </c>
      <c r="BK49" s="167">
        <f>'Provincial spending by services'!BX49</f>
        <v>2.7420459019868892</v>
      </c>
      <c r="BL49" s="167"/>
      <c r="BM49" s="167">
        <f>'Provincial spending by services'!BZ49</f>
        <v>3.6692963555854741</v>
      </c>
      <c r="BN49" s="167">
        <f>'Provincial spending by services'!CA49</f>
        <v>1.3076946627583539</v>
      </c>
      <c r="BO49" s="167">
        <f>'Provincial spending by services'!CB49</f>
        <v>1.27437300190792</v>
      </c>
      <c r="BP49" s="167">
        <f>'Provincial spending by services'!CC49+'Provincial spending by services'!CD49</f>
        <v>1.9904131549707822</v>
      </c>
      <c r="BQ49" s="167">
        <f>'Provincial spending by services'!CE49</f>
        <v>1.9798985254063743</v>
      </c>
      <c r="BR49" s="167">
        <f>'Provincial spending by services'!CF49</f>
        <v>2.3176370696746038</v>
      </c>
      <c r="BS49" s="167"/>
      <c r="BT49" s="167">
        <f>'Provincial spending by services'!CH49</f>
        <v>0.2150792525744577</v>
      </c>
      <c r="BU49" s="167">
        <f>'Provincial spending by services'!CI49</f>
        <v>7.6651751018567332E-2</v>
      </c>
      <c r="BV49" s="167">
        <f>'Provincial spending by services'!CJ49</f>
        <v>7.4698570567677494E-2</v>
      </c>
      <c r="BW49" s="167">
        <f>'Provincial spending by services'!CK49+'Provincial spending by services'!CL49</f>
        <v>0.11666993673973135</v>
      </c>
      <c r="BX49" s="167">
        <f>'Provincial spending by services'!CM49</f>
        <v>0.11605361185107316</v>
      </c>
      <c r="BY49" s="167">
        <f>'Provincial spending by services'!CN49</f>
        <v>0.13585047387237631</v>
      </c>
      <c r="CA49" s="58">
        <f t="shared" si="0"/>
        <v>99.997732992210942</v>
      </c>
    </row>
    <row r="50" spans="1:79" s="166" customFormat="1">
      <c r="A50" s="164">
        <v>22</v>
      </c>
      <c r="B50" s="165">
        <f>'Provincial spending by services'!F50</f>
        <v>0.45094684764169901</v>
      </c>
      <c r="C50" s="165">
        <f>'Provincial spending by services'!G50</f>
        <v>0.16036950475235112</v>
      </c>
      <c r="D50" s="165">
        <f>'Provincial spending by services'!H50</f>
        <v>0.15729310249802972</v>
      </c>
      <c r="E50" s="165">
        <f>'Provincial spending by services'!I50+'Provincial spending by services'!J50</f>
        <v>0.24546339511472673</v>
      </c>
      <c r="F50" s="165">
        <f>'Provincial spending by services'!K50</f>
        <v>0.24449263827759032</v>
      </c>
      <c r="G50" s="165">
        <f>'Provincial spending by services'!L50</f>
        <v>0.28502258524619911</v>
      </c>
      <c r="I50" s="167">
        <f>'Provincial spending by services'!N50</f>
        <v>0.12904079327668924</v>
      </c>
      <c r="J50" s="167">
        <f>'Provincial spending by services'!O50</f>
        <v>4.5890570515919896E-2</v>
      </c>
      <c r="K50" s="167">
        <f>'Provincial spending by services'!P50</f>
        <v>4.5010241959656763E-2</v>
      </c>
      <c r="L50" s="167">
        <f>'Provincial spending by services'!Q50+'Provincial spending by services'!R50</f>
        <v>7.0240631222154654E-2</v>
      </c>
      <c r="M50" s="167">
        <f>'Provincial spending by services'!S50</f>
        <v>6.9962844088265252E-2</v>
      </c>
      <c r="N50" s="167">
        <f>'Provincial spending by services'!T50</f>
        <v>8.156069987912544E-2</v>
      </c>
      <c r="P50" s="165">
        <f>'Provincial spending by services'!V50</f>
        <v>0.78705381804123786</v>
      </c>
      <c r="Q50" s="165">
        <f>'Provincial spending by services'!W50</f>
        <v>0.27989868800016177</v>
      </c>
      <c r="R50" s="165">
        <f>'Provincial spending by services'!X50</f>
        <v>0.27452933204888524</v>
      </c>
      <c r="S50" s="165">
        <f>'Provincial spending by services'!Y50+'Provincial spending by services'!Z50</f>
        <v>0.42841612780917476</v>
      </c>
      <c r="T50" s="165">
        <f>'Provincial spending by services'!AA50</f>
        <v>0.42672183084479087</v>
      </c>
      <c r="U50" s="165">
        <f>'Provincial spending by services'!AB50</f>
        <v>0.49746021092988257</v>
      </c>
      <c r="W50" s="165">
        <f>'Provincial spending by services'!AD50</f>
        <v>0.60887420243145995</v>
      </c>
      <c r="X50" s="165">
        <f>'Provincial spending by services'!AE50</f>
        <v>0.21653295684639087</v>
      </c>
      <c r="Y50" s="165">
        <f>'Provincial spending by services'!AF50</f>
        <v>0.21237915916767511</v>
      </c>
      <c r="Z50" s="165">
        <f>'Provincial spending by services'!AG50+'Provincial spending by services'!AH50</f>
        <v>0.33142781617878936</v>
      </c>
      <c r="AA50" s="165">
        <f>'Provincial spending by services'!AI50</f>
        <v>0.33011708787886357</v>
      </c>
      <c r="AB50" s="165">
        <f>'Provincial spending by services'!AJ50</f>
        <v>0.38484114075595283</v>
      </c>
      <c r="AD50" s="165">
        <f>'Provincial spending by services'!AL50</f>
        <v>6.104245909624793</v>
      </c>
      <c r="AE50" s="165">
        <f>'Provincial spending by services'!AM50</f>
        <v>2.1708431903506913</v>
      </c>
      <c r="AF50" s="165">
        <f>'Provincial spending by services'!AN50</f>
        <v>2.1291994445843994</v>
      </c>
      <c r="AG50" s="165">
        <f>'Provincial spending by services'!AO50+'Provincial spending by services'!AP50</f>
        <v>3.3227173744037741</v>
      </c>
      <c r="AH50" s="165">
        <f>'Provincial spending by services'!AQ50</f>
        <v>3.3095767160682747</v>
      </c>
      <c r="AI50" s="165">
        <f>'Provincial spending by services'!AR50</f>
        <v>3.8582106943171168</v>
      </c>
      <c r="AK50" s="165">
        <f>'Provincial spending by services'!AT50</f>
        <v>10.640019357278037</v>
      </c>
      <c r="AL50" s="165">
        <f>'Provincial spending by services'!AU50</f>
        <v>3.7838930326393601</v>
      </c>
      <c r="AM50" s="165">
        <f>'Provincial spending by services'!AV50</f>
        <v>3.7113058093159554</v>
      </c>
      <c r="AN50" s="165">
        <f>'Provincial spending by services'!AW50+'Provincial spending by services'!AX50</f>
        <v>5.7916698812340748</v>
      </c>
      <c r="AO50" s="165">
        <f>'Provincial spending by services'!AY50</f>
        <v>5.7687650276080706</v>
      </c>
      <c r="AP50" s="165">
        <f>'Provincial spending by services'!AZ50</f>
        <v>6.7250626989427023</v>
      </c>
      <c r="AR50" s="165">
        <f>'Provincial spending by services'!BB50</f>
        <v>1.2171886818841948</v>
      </c>
      <c r="AS50" s="165">
        <f>'Provincial spending by services'!BC50</f>
        <v>0.43286686030685373</v>
      </c>
      <c r="AT50" s="165">
        <f>'Provincial spending by services'!BD50</f>
        <v>0.42456308343278126</v>
      </c>
      <c r="AU50" s="165">
        <f>'Provincial spending by services'!BE50+'Provincial spending by services'!BF50</f>
        <v>0.66255095897223382</v>
      </c>
      <c r="AV50" s="165">
        <f>'Provincial spending by services'!BG50</f>
        <v>0.65993070729245507</v>
      </c>
      <c r="AW50" s="165">
        <f>'Provincial spending by services'!BH50</f>
        <v>0.76932850657977736</v>
      </c>
      <c r="AY50" s="165">
        <f>'Provincial spending by services'!BJ50</f>
        <v>1.014566140150654</v>
      </c>
      <c r="AZ50" s="165">
        <f>'Provincial spending by services'!BK50</f>
        <v>0.36080853050722045</v>
      </c>
      <c r="BA50" s="167">
        <f>'Provincial spending by services'!BL50</f>
        <v>0.35388706387087404</v>
      </c>
      <c r="BB50" s="167">
        <f>'Provincial spending by services'!BM50+'Provincial spending by services'!BN50</f>
        <v>0.55225765660013593</v>
      </c>
      <c r="BC50" s="167">
        <f>'Provincial spending by services'!BO50</f>
        <v>0.55007359206474993</v>
      </c>
      <c r="BD50" s="167">
        <f>'Provincial spending by services'!BP50</f>
        <v>0.64126019658698485</v>
      </c>
      <c r="BE50" s="167"/>
      <c r="BF50" s="167">
        <f>'Provincial spending by services'!BR50</f>
        <v>4.3829653511706841</v>
      </c>
      <c r="BG50" s="167">
        <f>'Provincial spending by services'!BS50</f>
        <v>1.5587069438224428</v>
      </c>
      <c r="BH50" s="167">
        <f>'Provincial spending by services'!BT50</f>
        <v>1.528805937622999</v>
      </c>
      <c r="BI50" s="167">
        <f>'Provincial spending by services'!BU50+'Provincial spending by services'!BV50</f>
        <v>2.3857746459365252</v>
      </c>
      <c r="BJ50" s="167">
        <f>'Provincial spending by services'!BW50</f>
        <v>2.3763394018410584</v>
      </c>
      <c r="BK50" s="167">
        <f>'Provincial spending by services'!BX50</f>
        <v>2.77026909483526</v>
      </c>
      <c r="BL50" s="167"/>
      <c r="BM50" s="167">
        <f>'Provincial spending by services'!BZ50</f>
        <v>3.6637128983188609</v>
      </c>
      <c r="BN50" s="167">
        <f>'Provincial spending by services'!CA50</f>
        <v>1.3029203466680719</v>
      </c>
      <c r="BO50" s="167">
        <f>'Provincial spending by services'!CB50</f>
        <v>1.2779261490624818</v>
      </c>
      <c r="BP50" s="167">
        <f>'Provincial spending by services'!CC50+'Provincial spending by services'!CD50</f>
        <v>1.9942647596940519</v>
      </c>
      <c r="BQ50" s="167">
        <f>'Provincial spending by services'!CE50</f>
        <v>1.9863778560291356</v>
      </c>
      <c r="BR50" s="167">
        <f>'Provincial spending by services'!CF50</f>
        <v>2.3156629818785008</v>
      </c>
      <c r="BS50" s="167"/>
      <c r="BT50" s="167">
        <f>'Provincial spending by services'!CH50</f>
        <v>0.21508544009515046</v>
      </c>
      <c r="BU50" s="167">
        <f>'Provincial spending by services'!CI50</f>
        <v>7.6490490371289563E-2</v>
      </c>
      <c r="BV50" s="167">
        <f>'Provincial spending by services'!CJ50</f>
        <v>7.502315705641921E-2</v>
      </c>
      <c r="BW50" s="167">
        <f>'Provincial spending by services'!CK50+'Provincial spending by services'!CL50</f>
        <v>0.11707721795063901</v>
      </c>
      <c r="BX50" s="167">
        <f>'Provincial spending by services'!CM50</f>
        <v>0.11661420182660402</v>
      </c>
      <c r="BY50" s="167">
        <f>'Provincial spending by services'!CN50</f>
        <v>0.13594552995621711</v>
      </c>
      <c r="CA50" s="58">
        <f t="shared" si="0"/>
        <v>99.998299744158231</v>
      </c>
    </row>
    <row r="51" spans="1:79" s="166" customFormat="1">
      <c r="A51" s="164">
        <v>23</v>
      </c>
      <c r="B51" s="165">
        <f>'Provincial spending by services'!F51</f>
        <v>0.44476936366510672</v>
      </c>
      <c r="C51" s="165">
        <f>'Provincial spending by services'!G51</f>
        <v>0.15783347740235418</v>
      </c>
      <c r="D51" s="165">
        <f>'Provincial spending by services'!H51</f>
        <v>0.15580731060355665</v>
      </c>
      <c r="E51" s="165">
        <f>'Provincial spending by services'!I51+'Provincial spending by services'!J51</f>
        <v>0.24293882528751523</v>
      </c>
      <c r="F51" s="165">
        <f>'Provincial spending by services'!K51</f>
        <v>0.24229946960171425</v>
      </c>
      <c r="G51" s="165">
        <f>'Provincial spending by services'!L51</f>
        <v>0.28130718646626035</v>
      </c>
      <c r="I51" s="167">
        <f>'Provincial spending by services'!N51</f>
        <v>0.12897522875786388</v>
      </c>
      <c r="J51" s="167">
        <f>'Provincial spending by services'!O51</f>
        <v>4.5768909724064243E-2</v>
      </c>
      <c r="K51" s="167">
        <f>'Provincial spending by services'!P51</f>
        <v>4.5181357280651639E-2</v>
      </c>
      <c r="L51" s="167">
        <f>'Provincial spending by services'!Q51+'Provincial spending by services'!R51</f>
        <v>7.0447951512273094E-2</v>
      </c>
      <c r="M51" s="167">
        <f>'Provincial spending by services'!S51</f>
        <v>7.026254970052441E-2</v>
      </c>
      <c r="N51" s="167">
        <f>'Provincial spending by services'!T51</f>
        <v>8.1574095901613436E-2</v>
      </c>
      <c r="P51" s="165">
        <f>'Provincial spending by services'!V51</f>
        <v>0.77995649760747143</v>
      </c>
      <c r="Q51" s="165">
        <f>'Provincial spending by services'!W51</f>
        <v>0.27677995900059316</v>
      </c>
      <c r="R51" s="165">
        <f>'Provincial spending by services'!X51</f>
        <v>0.2732268321688886</v>
      </c>
      <c r="S51" s="165">
        <f>'Provincial spending by services'!Y51+'Provincial spending by services'!Z51</f>
        <v>0.42602240797951146</v>
      </c>
      <c r="T51" s="165">
        <f>'Provincial spending by services'!AA51</f>
        <v>0.42490122099551259</v>
      </c>
      <c r="U51" s="165">
        <f>'Provincial spending by services'!AB51</f>
        <v>0.49330593748638035</v>
      </c>
      <c r="W51" s="165">
        <f>'Provincial spending by services'!AD51</f>
        <v>0.60338850911227548</v>
      </c>
      <c r="X51" s="165">
        <f>'Provincial spending by services'!AE51</f>
        <v>0.21412200209347271</v>
      </c>
      <c r="Y51" s="165">
        <f>'Provincial spending by services'!AF51</f>
        <v>0.21137323865827401</v>
      </c>
      <c r="Z51" s="165">
        <f>'Provincial spending by services'!AG51+'Provincial spending by services'!AH51</f>
        <v>0.32957867058958462</v>
      </c>
      <c r="AA51" s="165">
        <f>'Provincial spending by services'!AI51</f>
        <v>0.32871129998008736</v>
      </c>
      <c r="AB51" s="165">
        <f>'Provincial spending by services'!AJ51</f>
        <v>0.38163043076017972</v>
      </c>
      <c r="AD51" s="165">
        <f>'Provincial spending by services'!AL51</f>
        <v>6.0761269769309179</v>
      </c>
      <c r="AE51" s="165">
        <f>'Provincial spending by services'!AM51</f>
        <v>2.1562102254627429</v>
      </c>
      <c r="AF51" s="165">
        <f>'Provincial spending by services'!AN51</f>
        <v>2.1285301563040111</v>
      </c>
      <c r="AG51" s="165">
        <f>'Provincial spending by services'!AO51+'Provincial spending by services'!AP51</f>
        <v>3.3188597746692872</v>
      </c>
      <c r="AH51" s="165">
        <f>'Provincial spending by services'!AQ51</f>
        <v>3.3101253458895323</v>
      </c>
      <c r="AI51" s="165">
        <f>'Provincial spending by services'!AR51</f>
        <v>3.8430214041882218</v>
      </c>
      <c r="AK51" s="165">
        <f>'Provincial spending by services'!AT51</f>
        <v>10.607255913379365</v>
      </c>
      <c r="AL51" s="165">
        <f>'Provincial spending by services'!AU51</f>
        <v>3.7641533416540338</v>
      </c>
      <c r="AM51" s="165">
        <f>'Provincial spending by services'!AV51</f>
        <v>3.7158315112542657</v>
      </c>
      <c r="AN51" s="165">
        <f>'Provincial spending by services'!AW51+'Provincial spending by services'!AX51</f>
        <v>5.7938214761139539</v>
      </c>
      <c r="AO51" s="165">
        <f>'Provincial spending by services'!AY51</f>
        <v>5.7785735522842181</v>
      </c>
      <c r="AP51" s="165">
        <f>'Provincial spending by services'!AZ51</f>
        <v>6.7088643258421579</v>
      </c>
      <c r="AR51" s="165">
        <f>'Provincial spending by services'!BB51</f>
        <v>1.2173650436333134</v>
      </c>
      <c r="AS51" s="165">
        <f>'Provincial spending by services'!BC51</f>
        <v>0.43200133327840634</v>
      </c>
      <c r="AT51" s="165">
        <f>'Provincial spending by services'!BD51</f>
        <v>0.42645557218303609</v>
      </c>
      <c r="AU51" s="165">
        <f>'Provincial spending by services'!BE51+'Provincial spending by services'!BF51</f>
        <v>0.66494065870293628</v>
      </c>
      <c r="AV51" s="165">
        <f>'Provincial spending by services'!BG51</f>
        <v>0.66319069720395052</v>
      </c>
      <c r="AW51" s="165">
        <f>'Provincial spending by services'!BH51</f>
        <v>0.76995756296001827</v>
      </c>
      <c r="AY51" s="165">
        <f>'Provincial spending by services'!BJ51</f>
        <v>1.0122658007076788</v>
      </c>
      <c r="AZ51" s="165">
        <f>'Provincial spending by services'!BK51</f>
        <v>0.35921860729029725</v>
      </c>
      <c r="BA51" s="167">
        <f>'Provincial spending by services'!BL51</f>
        <v>0.35460718500156152</v>
      </c>
      <c r="BB51" s="167">
        <f>'Provincial spending by services'!BM51+'Provincial spending by services'!BN51</f>
        <v>0.55291277815577311</v>
      </c>
      <c r="BC51" s="167">
        <f>'Provincial spending by services'!BO51</f>
        <v>0.55145764669192598</v>
      </c>
      <c r="BD51" s="167">
        <f>'Provincial spending by services'!BP51</f>
        <v>0.64023664311443962</v>
      </c>
      <c r="BE51" s="167"/>
      <c r="BF51" s="167">
        <f>'Provincial spending by services'!BR51</f>
        <v>4.4208105302924281</v>
      </c>
      <c r="BG51" s="167">
        <f>'Provincial spending by services'!BS51</f>
        <v>1.5687948764797977</v>
      </c>
      <c r="BH51" s="167">
        <f>'Provincial spending by services'!BT51</f>
        <v>1.5486556756894359</v>
      </c>
      <c r="BI51" s="167">
        <f>'Provincial spending by services'!BU51+'Provincial spending by services'!BV51</f>
        <v>2.4147043496831047</v>
      </c>
      <c r="BJ51" s="167">
        <f>'Provincial spending by services'!BW51</f>
        <v>2.4083494372738956</v>
      </c>
      <c r="BK51" s="167">
        <f>'Provincial spending by services'!BX51</f>
        <v>2.7960688702321774</v>
      </c>
      <c r="BL51" s="167"/>
      <c r="BM51" s="167">
        <f>'Provincial spending by services'!BZ51</f>
        <v>3.6597256894549508</v>
      </c>
      <c r="BN51" s="167">
        <f>'Provincial spending by services'!CA51</f>
        <v>1.2987118248106964</v>
      </c>
      <c r="BO51" s="167">
        <f>'Provincial spending by services'!CB51</f>
        <v>1.2820397801726053</v>
      </c>
      <c r="BP51" s="167">
        <f>'Provincial spending by services'!CC51+'Provincial spending by services'!CD51</f>
        <v>1.9989898866779314</v>
      </c>
      <c r="BQ51" s="167">
        <f>'Provincial spending by services'!CE51</f>
        <v>1.9937290332577604</v>
      </c>
      <c r="BR51" s="167">
        <f>'Provincial spending by services'!CF51</f>
        <v>2.3146988552791692</v>
      </c>
      <c r="BS51" s="167"/>
      <c r="BT51" s="167">
        <f>'Provincial spending by services'!CH51</f>
        <v>0.21508255368775872</v>
      </c>
      <c r="BU51" s="167">
        <f>'Provincial spending by services'!CI51</f>
        <v>7.6325462476499115E-2</v>
      </c>
      <c r="BV51" s="167">
        <f>'Provincial spending by services'!CJ51</f>
        <v>7.5345644249606006E-2</v>
      </c>
      <c r="BW51" s="167">
        <f>'Provincial spending by services'!CK51+'Provincial spending by services'!CL51</f>
        <v>0.1174808950467339</v>
      </c>
      <c r="BX51" s="167">
        <f>'Provincial spending by services'!CM51</f>
        <v>0.1171717140085354</v>
      </c>
      <c r="BY51" s="167">
        <f>'Provincial spending by services'!CN51</f>
        <v>0.1360351521006268</v>
      </c>
      <c r="CA51" s="58">
        <f t="shared" si="0"/>
        <v>99.998866496105492</v>
      </c>
    </row>
    <row r="52" spans="1:79" s="166" customFormat="1">
      <c r="A52" s="164">
        <v>24</v>
      </c>
      <c r="B52" s="165">
        <f>'Provincial spending by services'!F52</f>
        <v>0.43808193871411133</v>
      </c>
      <c r="C52" s="165">
        <f>'Provincial spending by services'!G52</f>
        <v>0.15512519814943412</v>
      </c>
      <c r="D52" s="165">
        <f>'Provincial spending by services'!H52</f>
        <v>0.15412570302241135</v>
      </c>
      <c r="E52" s="165">
        <f>'Provincial spending by services'!I52+'Provincial spending by services'!J52</f>
        <v>0.24011419967346201</v>
      </c>
      <c r="F52" s="165">
        <f>'Provincial spending by services'!K52</f>
        <v>0.23979880960154315</v>
      </c>
      <c r="G52" s="165">
        <f>'Provincial spending by services'!L52</f>
        <v>0.27726440487206749</v>
      </c>
      <c r="I52" s="167">
        <f>'Provincial spending by services'!N52</f>
        <v>0.1288280307881946</v>
      </c>
      <c r="J52" s="167">
        <f>'Provincial spending by services'!O52</f>
        <v>4.5618118523397491E-2</v>
      </c>
      <c r="K52" s="167">
        <f>'Provincial spending by services'!P52</f>
        <v>4.5324194082287925E-2</v>
      </c>
      <c r="L52" s="167">
        <f>'Provincial spending by services'!Q52+'Provincial spending by services'!R52</f>
        <v>7.0611081568469722E-2</v>
      </c>
      <c r="M52" s="167">
        <f>'Provincial spending by services'!S52</f>
        <v>7.0518333892053947E-2</v>
      </c>
      <c r="N52" s="167">
        <f>'Provincial spending by services'!T52</f>
        <v>8.1535950539698851E-2</v>
      </c>
      <c r="P52" s="165">
        <f>'Provincial spending by services'!V52</f>
        <v>0.77236820150015351</v>
      </c>
      <c r="Q52" s="165">
        <f>'Provincial spending by services'!W52</f>
        <v>0.27349625655355503</v>
      </c>
      <c r="R52" s="165">
        <f>'Provincial spending by services'!X52</f>
        <v>0.27173407878395173</v>
      </c>
      <c r="S52" s="165">
        <f>'Provincial spending by services'!Y52+'Provincial spending by services'!Z52</f>
        <v>0.42333763656362017</v>
      </c>
      <c r="T52" s="165">
        <f>'Provincial spending by services'!AA52</f>
        <v>0.42278158245343711</v>
      </c>
      <c r="U52" s="165">
        <f>'Provincial spending by services'!AB52</f>
        <v>0.48883597063973422</v>
      </c>
      <c r="W52" s="165">
        <f>'Provincial spending by services'!AD52</f>
        <v>0.59758316554701252</v>
      </c>
      <c r="X52" s="165">
        <f>'Provincial spending by services'!AE52</f>
        <v>0.21160472225434931</v>
      </c>
      <c r="Y52" s="165">
        <f>'Provincial spending by services'!AF52</f>
        <v>0.21024132100638129</v>
      </c>
      <c r="Z52" s="165">
        <f>'Provincial spending by services'!AG52+'Provincial spending by services'!AH52</f>
        <v>0.32753736425389146</v>
      </c>
      <c r="AA52" s="165">
        <f>'Provincial spending by services'!AI52</f>
        <v>0.32710714382957412</v>
      </c>
      <c r="AB52" s="165">
        <f>'Provincial spending by services'!AJ52</f>
        <v>0.37821358543860351</v>
      </c>
      <c r="AD52" s="165">
        <f>'Provincial spending by services'!AL52</f>
        <v>6.0478371118350855</v>
      </c>
      <c r="AE52" s="165">
        <f>'Provincial spending by services'!AM52</f>
        <v>2.1415444177011875</v>
      </c>
      <c r="AF52" s="165">
        <f>'Provincial spending by services'!AN52</f>
        <v>2.1277461229345747</v>
      </c>
      <c r="AG52" s="165">
        <f>'Provincial spending by services'!AO52+'Provincial spending by services'!AP52</f>
        <v>3.314840077922999</v>
      </c>
      <c r="AH52" s="165">
        <f>'Provincial spending by services'!AQ52</f>
        <v>3.3104860345053368</v>
      </c>
      <c r="AI52" s="165">
        <f>'Provincial spending by services'!AR52</f>
        <v>3.8277084932973167</v>
      </c>
      <c r="AK52" s="165">
        <f>'Provincial spending by services'!AT52</f>
        <v>10.579554568967346</v>
      </c>
      <c r="AL52" s="165">
        <f>'Provincial spending by services'!AU52</f>
        <v>3.7462295379285542</v>
      </c>
      <c r="AM52" s="165">
        <f>'Provincial spending by services'!AV52</f>
        <v>3.722092014092734</v>
      </c>
      <c r="AN52" s="165">
        <f>'Provincial spending by services'!AW52+'Provincial spending by services'!AX52</f>
        <v>5.7986898197304875</v>
      </c>
      <c r="AO52" s="165">
        <f>'Provincial spending by services'!AY52</f>
        <v>5.7910732389461481</v>
      </c>
      <c r="AP52" s="165">
        <f>'Provincial spending by services'!AZ52</f>
        <v>6.6958567385508294</v>
      </c>
      <c r="AR52" s="165">
        <f>'Provincial spending by services'!BB52</f>
        <v>1.2173280539419851</v>
      </c>
      <c r="AS52" s="165">
        <f>'Provincial spending by services'!BC52</f>
        <v>0.43105692997731576</v>
      </c>
      <c r="AT52" s="165">
        <f>'Provincial spending by services'!BD52</f>
        <v>0.4282795649449328</v>
      </c>
      <c r="AU52" s="165">
        <f>'Provincial spending by services'!BE52+'Provincial spending by services'!BF52</f>
        <v>0.66722164412964713</v>
      </c>
      <c r="AV52" s="165">
        <f>'Provincial spending by services'!BG52</f>
        <v>0.66634524830376918</v>
      </c>
      <c r="AW52" s="165">
        <f>'Provincial spending by services'!BH52</f>
        <v>0.77045344394022253</v>
      </c>
      <c r="AY52" s="165">
        <f>'Provincial spending by services'!BJ52</f>
        <v>1.0093737998286552</v>
      </c>
      <c r="AZ52" s="165">
        <f>'Provincial spending by services'!BK52</f>
        <v>0.35742014647960579</v>
      </c>
      <c r="BA52" s="167">
        <f>'Provincial spending by services'!BL52</f>
        <v>0.35511723438687159</v>
      </c>
      <c r="BB52" s="167">
        <f>'Provincial spending by services'!BM52+'Provincial spending by services'!BN52</f>
        <v>0.55324121060234843</v>
      </c>
      <c r="BC52" s="167">
        <f>'Provincial spending by services'!BO52</f>
        <v>0.55251452810944446</v>
      </c>
      <c r="BD52" s="167">
        <f>'Provincial spending by services'!BP52</f>
        <v>0.6388380829495599</v>
      </c>
      <c r="BE52" s="167"/>
      <c r="BF52" s="167">
        <f>'Provincial spending by services'!BR52</f>
        <v>4.4549231874003734</v>
      </c>
      <c r="BG52" s="167">
        <f>'Provincial spending by services'!BS52</f>
        <v>1.5774922020626343</v>
      </c>
      <c r="BH52" s="167">
        <f>'Provincial spending by services'!BT52</f>
        <v>1.5673281810803104</v>
      </c>
      <c r="BI52" s="167">
        <f>'Provincial spending by services'!BU52+'Provincial spending by services'!BV52</f>
        <v>2.4417585415395542</v>
      </c>
      <c r="BJ52" s="167">
        <f>'Provincial spending by services'!BW52</f>
        <v>2.4385512909768146</v>
      </c>
      <c r="BK52" s="167">
        <f>'Provincial spending by services'!BX52</f>
        <v>2.8195447407189604</v>
      </c>
      <c r="BL52" s="167"/>
      <c r="BM52" s="167">
        <f>'Provincial spending by services'!BZ52</f>
        <v>3.6574709312054074</v>
      </c>
      <c r="BN52" s="167">
        <f>'Provincial spending by services'!CA52</f>
        <v>1.2951136597742561</v>
      </c>
      <c r="BO52" s="167">
        <f>'Provincial spending by services'!CB52</f>
        <v>1.2867690464726955</v>
      </c>
      <c r="BP52" s="167">
        <f>'Provincial spending by services'!CC52+'Provincial spending by services'!CD52</f>
        <v>2.0046722493356457</v>
      </c>
      <c r="BQ52" s="167">
        <f>'Provincial spending by services'!CE52</f>
        <v>2.0020391117463179</v>
      </c>
      <c r="BR52" s="167">
        <f>'Provincial spending by services'!CF52</f>
        <v>2.31483293754171</v>
      </c>
      <c r="BS52" s="167"/>
      <c r="BT52" s="167">
        <f>'Provincial spending by services'!CH52</f>
        <v>0.21439578481647156</v>
      </c>
      <c r="BU52" s="167">
        <f>'Provincial spending by services'!CI52</f>
        <v>7.5917735160870456E-2</v>
      </c>
      <c r="BV52" s="167">
        <f>'Provincial spending by services'!CJ52</f>
        <v>7.5428585704475901E-2</v>
      </c>
      <c r="BW52" s="167">
        <f>'Provincial spending by services'!CK52+'Provincial spending by services'!CL52</f>
        <v>0.11751105840080278</v>
      </c>
      <c r="BX52" s="167">
        <f>'Provincial spending by services'!CM52</f>
        <v>0.11735670759101856</v>
      </c>
      <c r="BY52" s="167">
        <f>'Provincial spending by services'!CN52</f>
        <v>0.13569224026606516</v>
      </c>
      <c r="CA52" s="58">
        <f t="shared" si="0"/>
        <v>99.999433248052739</v>
      </c>
    </row>
    <row r="53" spans="1:79" s="166" customFormat="1">
      <c r="A53" s="164">
        <v>25</v>
      </c>
      <c r="B53" s="165">
        <f>'Provincial spending by services'!F53</f>
        <v>0.43116492176027232</v>
      </c>
      <c r="C53" s="165">
        <f>'Provincial spending by services'!G53</f>
        <v>0.15234493902196289</v>
      </c>
      <c r="D53" s="165">
        <f>'Provincial spending by services'!H53</f>
        <v>0.15234493902196289</v>
      </c>
      <c r="E53" s="165">
        <f>'Provincial spending by services'!I53+'Provincial spending by services'!J53</f>
        <v>0.23714070696814976</v>
      </c>
      <c r="F53" s="165">
        <f>'Provincial spending by services'!K53</f>
        <v>0.23714070696814976</v>
      </c>
      <c r="G53" s="165">
        <f>'Provincial spending by services'!L53</f>
        <v>0.27307111711483911</v>
      </c>
      <c r="I53" s="167">
        <f>'Provincial spending by services'!N53</f>
        <v>0.12859923111982755</v>
      </c>
      <c r="J53" s="167">
        <f>'Provincial spending by services'!O53</f>
        <v>4.5438394995672399E-2</v>
      </c>
      <c r="K53" s="167">
        <f>'Provincial spending by services'!P53</f>
        <v>4.5438394995672399E-2</v>
      </c>
      <c r="L53" s="167">
        <f>'Provincial spending by services'!Q53+'Provincial spending by services'!R53</f>
        <v>7.0729577115905148E-2</v>
      </c>
      <c r="M53" s="167">
        <f>'Provincial spending by services'!S53</f>
        <v>7.0729577115905148E-2</v>
      </c>
      <c r="N53" s="167">
        <f>'Provincial spending by services'!T53</f>
        <v>8.1446179709224104E-2</v>
      </c>
      <c r="P53" s="165">
        <f>'Provincial spending by services'!V53</f>
        <v>0.76430216781853222</v>
      </c>
      <c r="Q53" s="165">
        <f>'Provincial spending by services'!W53</f>
        <v>0.27005343262921477</v>
      </c>
      <c r="R53" s="165">
        <f>'Provincial spending by services'!X53</f>
        <v>0.27005343262921477</v>
      </c>
      <c r="S53" s="165">
        <f>'Provincial spending by services'!Y53+'Provincial spending by services'!Z53</f>
        <v>0.42036619230019273</v>
      </c>
      <c r="T53" s="165">
        <f>'Provincial spending by services'!AA53</f>
        <v>0.42036619230019273</v>
      </c>
      <c r="U53" s="165">
        <f>'Provincial spending by services'!AB53</f>
        <v>0.48405803961840377</v>
      </c>
      <c r="W53" s="165">
        <f>'Provincial spending by services'!AD53</f>
        <v>0.59131241459594774</v>
      </c>
      <c r="X53" s="165">
        <f>'Provincial spending by services'!AE53</f>
        <v>0.20893038649056822</v>
      </c>
      <c r="Y53" s="165">
        <f>'Provincial spending by services'!AF53</f>
        <v>0.20893038649056822</v>
      </c>
      <c r="Z53" s="165">
        <f>'Provincial spending by services'!AG53+'Provincial spending by services'!AH53</f>
        <v>0.32522182802777122</v>
      </c>
      <c r="AA53" s="165">
        <f>'Provincial spending by services'!AI53</f>
        <v>0.32522182802777122</v>
      </c>
      <c r="AB53" s="165">
        <f>'Provincial spending by services'!AJ53</f>
        <v>0.37449786257743356</v>
      </c>
      <c r="AD53" s="165">
        <f>'Provincial spending by services'!AL53</f>
        <v>6.0193865024332416</v>
      </c>
      <c r="AE53" s="165">
        <f>'Provincial spending by services'!AM53</f>
        <v>2.1268498975264123</v>
      </c>
      <c r="AF53" s="165">
        <f>'Provincial spending by services'!AN53</f>
        <v>2.1268498975264123</v>
      </c>
      <c r="AG53" s="165">
        <f>'Provincial spending by services'!AO53+'Provincial spending by services'!AP53</f>
        <v>3.3106625763382826</v>
      </c>
      <c r="AH53" s="165">
        <f>'Provincial spending by services'!AQ53</f>
        <v>3.3106625763382826</v>
      </c>
      <c r="AI53" s="165">
        <f>'Provincial spending by services'!AR53</f>
        <v>3.8122781182077197</v>
      </c>
      <c r="AK53" s="165">
        <f>'Provincial spending by services'!AT53</f>
        <v>10.556598769235714</v>
      </c>
      <c r="AL53" s="165">
        <f>'Provincial spending by services'!AU53</f>
        <v>3.7299982317966194</v>
      </c>
      <c r="AM53" s="165">
        <f>'Provincial spending by services'!AV53</f>
        <v>3.7299982317966194</v>
      </c>
      <c r="AN53" s="165">
        <f>'Provincial spending by services'!AW53+'Provincial spending by services'!AX53</f>
        <v>5.8061293230796434</v>
      </c>
      <c r="AO53" s="165">
        <f>'Provincial spending by services'!AY53</f>
        <v>5.8061293230796434</v>
      </c>
      <c r="AP53" s="165">
        <f>'Provincial spending by services'!AZ53</f>
        <v>6.6858458871826194</v>
      </c>
      <c r="AR53" s="165">
        <f>'Provincial spending by services'!BB53</f>
        <v>1.2170770267488271</v>
      </c>
      <c r="AS53" s="165">
        <f>'Provincial spending by services'!BC53</f>
        <v>0.43003388278458565</v>
      </c>
      <c r="AT53" s="165">
        <f>'Provincial spending by services'!BD53</f>
        <v>0.43003388278458565</v>
      </c>
      <c r="AU53" s="165">
        <f>'Provincial spending by services'!BE53+'Provincial spending by services'!BF53</f>
        <v>0.66939236471185493</v>
      </c>
      <c r="AV53" s="165">
        <f>'Provincial spending by services'!BG53</f>
        <v>0.66939236471185493</v>
      </c>
      <c r="AW53" s="165">
        <f>'Provincial spending by services'!BH53</f>
        <v>0.77081545027425713</v>
      </c>
      <c r="AY53" s="165">
        <f>'Provincial spending by services'!BJ53</f>
        <v>1.0058945742171348</v>
      </c>
      <c r="AZ53" s="165">
        <f>'Provincial spending by services'!BK53</f>
        <v>0.35541608289005433</v>
      </c>
      <c r="BA53" s="167">
        <f>'Provincial spending by services'!BL53</f>
        <v>0.35541608289005433</v>
      </c>
      <c r="BB53" s="167">
        <f>'Provincial spending by services'!BM53+'Provincial spending by services'!BN53</f>
        <v>0.55324201581942412</v>
      </c>
      <c r="BC53" s="167">
        <f>'Provincial spending by services'!BO53</f>
        <v>0.55324201581942412</v>
      </c>
      <c r="BD53" s="167">
        <f>'Provincial spending by services'!BP53</f>
        <v>0.63706656367085202</v>
      </c>
      <c r="BE53" s="167"/>
      <c r="BF53" s="167">
        <f>'Provincial spending by services'!BR53</f>
        <v>4.4850481605872554</v>
      </c>
      <c r="BG53" s="167">
        <f>'Provincial spending by services'!BS53</f>
        <v>1.5847170167408302</v>
      </c>
      <c r="BH53" s="167">
        <f>'Provincial spending by services'!BT53</f>
        <v>1.5847170167408302</v>
      </c>
      <c r="BI53" s="167">
        <f>'Provincial spending by services'!BU53+'Provincial spending by services'!BV53</f>
        <v>2.4667764883229903</v>
      </c>
      <c r="BJ53" s="167">
        <f>'Provincial spending by services'!BW53</f>
        <v>2.4667764883229903</v>
      </c>
      <c r="BK53" s="167">
        <f>'Provincial spending by services'!BX53</f>
        <v>2.8405305017052616</v>
      </c>
      <c r="BL53" s="167"/>
      <c r="BM53" s="167">
        <f>'Provincial spending by services'!BZ53</f>
        <v>3.6570136504287118</v>
      </c>
      <c r="BN53" s="167">
        <f>'Provincial spending by services'!CA53</f>
        <v>1.2921448231514783</v>
      </c>
      <c r="BO53" s="167">
        <f>'Provincial spending by services'!CB53</f>
        <v>1.2921448231514783</v>
      </c>
      <c r="BP53" s="167">
        <f>'Provincial spending by services'!CC53+'Provincial spending by services'!CD53</f>
        <v>2.0113575077357915</v>
      </c>
      <c r="BQ53" s="167">
        <f>'Provincial spending by services'!CE53</f>
        <v>2.0113575077357915</v>
      </c>
      <c r="BR53" s="167">
        <f>'Provincial spending by services'!CF53</f>
        <v>2.3161086452715174</v>
      </c>
      <c r="BS53" s="167"/>
      <c r="BT53" s="167">
        <f>'Provincial spending by services'!CH53</f>
        <v>0.21337002291500001</v>
      </c>
      <c r="BU53" s="167">
        <f>'Provincial spending by services'!CI53</f>
        <v>7.5390741429966684E-2</v>
      </c>
      <c r="BV53" s="167">
        <f>'Provincial spending by services'!CJ53</f>
        <v>7.5390741429966684E-2</v>
      </c>
      <c r="BW53" s="167">
        <f>'Provincial spending by services'!CK53+'Provincial spending by services'!CL53</f>
        <v>0.11735351260325</v>
      </c>
      <c r="BX53" s="167">
        <f>'Provincial spending by services'!CM53</f>
        <v>0.11735351260325001</v>
      </c>
      <c r="BY53" s="167">
        <f>'Provincial spending by services'!CN53</f>
        <v>0.13513434784616668</v>
      </c>
      <c r="CA53" s="58">
        <f t="shared" si="0"/>
        <v>99.999999999999986</v>
      </c>
    </row>
    <row r="54" spans="1:79" s="166" customFormat="1">
      <c r="A54" s="164">
        <v>26</v>
      </c>
      <c r="B54" s="165">
        <f>'Provincial spending by services'!F54</f>
        <v>0.42494658510445682</v>
      </c>
      <c r="C54" s="165">
        <f>'Provincial spending by services'!G54</f>
        <v>0.15014779340357476</v>
      </c>
      <c r="D54" s="165">
        <f>'Provincial spending by services'!H54</f>
        <v>0.15014779340357476</v>
      </c>
      <c r="E54" s="165">
        <f>'Provincial spending by services'!I54+'Provincial spending by services'!J54</f>
        <v>0.23372062180745123</v>
      </c>
      <c r="F54" s="165">
        <f>'Provincial spending by services'!K54</f>
        <v>0.23372062180745123</v>
      </c>
      <c r="G54" s="165">
        <f>'Provincial spending by services'!L54</f>
        <v>0.26913283723282266</v>
      </c>
      <c r="I54" s="167">
        <f>'Provincial spending by services'!N54</f>
        <v>0.12851895383850576</v>
      </c>
      <c r="J54" s="167">
        <f>'Provincial spending by services'!O54</f>
        <v>4.5410030356272037E-2</v>
      </c>
      <c r="K54" s="167">
        <f>'Provincial spending by services'!P54</f>
        <v>4.5410030356272037E-2</v>
      </c>
      <c r="L54" s="167">
        <f>'Provincial spending by services'!Q54+'Provincial spending by services'!R54</f>
        <v>7.068542461117816E-2</v>
      </c>
      <c r="M54" s="167">
        <f>'Provincial spending by services'!S54</f>
        <v>7.068542461117816E-2</v>
      </c>
      <c r="N54" s="167">
        <f>'Provincial spending by services'!T54</f>
        <v>8.1395337431053635E-2</v>
      </c>
      <c r="P54" s="165">
        <f>'Provincial spending by services'!V54</f>
        <v>0.7574635554635778</v>
      </c>
      <c r="Q54" s="165">
        <f>'Provincial spending by services'!W54</f>
        <v>0.26763712293046416</v>
      </c>
      <c r="R54" s="165">
        <f>'Provincial spending by services'!X54</f>
        <v>0.26763712293046416</v>
      </c>
      <c r="S54" s="165">
        <f>'Provincial spending by services'!Y54+'Provincial spending by services'!Z54</f>
        <v>0.41660495550496779</v>
      </c>
      <c r="T54" s="165">
        <f>'Provincial spending by services'!AA54</f>
        <v>0.41660495550496779</v>
      </c>
      <c r="U54" s="165">
        <f>'Provincial spending by services'!AB54</f>
        <v>0.47972691846026594</v>
      </c>
      <c r="W54" s="165">
        <f>'Provincial spending by services'!AD54</f>
        <v>0.58610001619703356</v>
      </c>
      <c r="X54" s="165">
        <f>'Provincial spending by services'!AE54</f>
        <v>0.20708867238961856</v>
      </c>
      <c r="Y54" s="165">
        <f>'Provincial spending by services'!AF54</f>
        <v>0.20708867238961856</v>
      </c>
      <c r="Z54" s="165">
        <f>'Provincial spending by services'!AG54+'Provincial spending by services'!AH54</f>
        <v>0.32235500890836849</v>
      </c>
      <c r="AA54" s="165">
        <f>'Provincial spending by services'!AI54</f>
        <v>0.32235500890836849</v>
      </c>
      <c r="AB54" s="165">
        <f>'Provincial spending by services'!AJ54</f>
        <v>0.37119667692478797</v>
      </c>
      <c r="AD54" s="165">
        <f>'Provincial spending by services'!AL54</f>
        <v>6.000698066201954</v>
      </c>
      <c r="AE54" s="165">
        <f>'Provincial spending by services'!AM54</f>
        <v>2.1202466500580242</v>
      </c>
      <c r="AF54" s="165">
        <f>'Provincial spending by services'!AN54</f>
        <v>2.1202466500580242</v>
      </c>
      <c r="AG54" s="165">
        <f>'Provincial spending by services'!AO54+'Provincial spending by services'!AP54</f>
        <v>3.300383936411075</v>
      </c>
      <c r="AH54" s="165">
        <f>'Provincial spending by services'!AQ54</f>
        <v>3.300383936411075</v>
      </c>
      <c r="AI54" s="165">
        <f>'Provincial spending by services'!AR54</f>
        <v>3.800442108594571</v>
      </c>
      <c r="AK54" s="165">
        <f>'Provincial spending by services'!AT54</f>
        <v>10.551156264328434</v>
      </c>
      <c r="AL54" s="165">
        <f>'Provincial spending by services'!AU54</f>
        <v>3.7280752133960471</v>
      </c>
      <c r="AM54" s="165">
        <f>'Provincial spending by services'!AV54</f>
        <v>3.7280752133960471</v>
      </c>
      <c r="AN54" s="165">
        <f>'Provincial spending by services'!AW54+'Provincial spending by services'!AX54</f>
        <v>5.8031359453806388</v>
      </c>
      <c r="AO54" s="165">
        <f>'Provincial spending by services'!AY54</f>
        <v>5.8031359453806388</v>
      </c>
      <c r="AP54" s="165">
        <f>'Provincial spending by services'!AZ54</f>
        <v>6.682398967408008</v>
      </c>
      <c r="AR54" s="165">
        <f>'Provincial spending by services'!BB54</f>
        <v>1.2189265903917412</v>
      </c>
      <c r="AS54" s="165">
        <f>'Provincial spending by services'!BC54</f>
        <v>0.4306873952717486</v>
      </c>
      <c r="AT54" s="165">
        <f>'Provincial spending by services'!BD54</f>
        <v>0.4306873952717486</v>
      </c>
      <c r="AU54" s="165">
        <f>'Provincial spending by services'!BE54+'Provincial spending by services'!BF54</f>
        <v>0.67040962471545762</v>
      </c>
      <c r="AV54" s="165">
        <f>'Provincial spending by services'!BG54</f>
        <v>0.67040962471545762</v>
      </c>
      <c r="AW54" s="165">
        <f>'Provincial spending by services'!BH54</f>
        <v>0.77198684058143607</v>
      </c>
      <c r="AY54" s="165">
        <f>'Provincial spending by services'!BJ54</f>
        <v>1.0039695697145299</v>
      </c>
      <c r="AZ54" s="165">
        <f>'Provincial spending by services'!BK54</f>
        <v>0.35473591463246729</v>
      </c>
      <c r="BA54" s="167">
        <f>'Provincial spending by services'!BL54</f>
        <v>0.35473591463246729</v>
      </c>
      <c r="BB54" s="167">
        <f>'Provincial spending by services'!BM54+'Provincial spending by services'!BN54</f>
        <v>0.55218326334299139</v>
      </c>
      <c r="BC54" s="167">
        <f>'Provincial spending by services'!BO54</f>
        <v>0.5521832633429915</v>
      </c>
      <c r="BD54" s="167">
        <f>'Provincial spending by services'!BP54</f>
        <v>0.63584739415253566</v>
      </c>
      <c r="BE54" s="167"/>
      <c r="BF54" s="167">
        <f>'Provincial spending by services'!BR54</f>
        <v>4.5227633544894168</v>
      </c>
      <c r="BG54" s="167">
        <f>'Provincial spending by services'!BS54</f>
        <v>1.5980430519195941</v>
      </c>
      <c r="BH54" s="167">
        <f>'Provincial spending by services'!BT54</f>
        <v>1.5980430519195941</v>
      </c>
      <c r="BI54" s="167">
        <f>'Provincial spending by services'!BU54+'Provincial spending by services'!BV54</f>
        <v>2.4875198449691793</v>
      </c>
      <c r="BJ54" s="167">
        <f>'Provincial spending by services'!BW54</f>
        <v>2.4875198449691793</v>
      </c>
      <c r="BK54" s="167">
        <f>'Provincial spending by services'!BX54</f>
        <v>2.8644167911766307</v>
      </c>
      <c r="BL54" s="167"/>
      <c r="BM54" s="167">
        <f>'Provincial spending by services'!BZ54</f>
        <v>3.6626592749350597</v>
      </c>
      <c r="BN54" s="167">
        <f>'Provincial spending by services'!CA54</f>
        <v>1.2941396104770546</v>
      </c>
      <c r="BO54" s="167">
        <f>'Provincial spending by services'!CB54</f>
        <v>1.2941396104770546</v>
      </c>
      <c r="BP54" s="167">
        <f>'Provincial spending by services'!CC54+'Provincial spending by services'!CD54</f>
        <v>2.0144626012142828</v>
      </c>
      <c r="BQ54" s="167">
        <f>'Provincial spending by services'!CE54</f>
        <v>2.0144626012142828</v>
      </c>
      <c r="BR54" s="167">
        <f>'Provincial spending by services'!CF54</f>
        <v>2.3196842074588711</v>
      </c>
      <c r="BS54" s="167"/>
      <c r="BT54" s="167">
        <f>'Provincial spending by services'!CH54</f>
        <v>0.21256521119575494</v>
      </c>
      <c r="BU54" s="167">
        <f>'Provincial spending by services'!CI54</f>
        <v>7.5106374622500097E-2</v>
      </c>
      <c r="BV54" s="167">
        <f>'Provincial spending by services'!CJ54</f>
        <v>7.5106374622500097E-2</v>
      </c>
      <c r="BW54" s="167">
        <f>'Provincial spending by services'!CK54+'Provincial spending by services'!CL54</f>
        <v>0.11691086615766522</v>
      </c>
      <c r="BX54" s="167">
        <f>'Provincial spending by services'!CM54</f>
        <v>0.11691086615766522</v>
      </c>
      <c r="BY54" s="167">
        <f>'Provincial spending by services'!CN54</f>
        <v>0.13462463375731146</v>
      </c>
      <c r="CA54" s="58">
        <f t="shared" si="0"/>
        <v>100.00000000000004</v>
      </c>
    </row>
    <row r="55" spans="1:79" s="166" customFormat="1">
      <c r="A55" s="164">
        <v>27</v>
      </c>
      <c r="B55" s="165">
        <f>'Provincial spending by services'!F55</f>
        <v>0.41869939148320251</v>
      </c>
      <c r="C55" s="165">
        <f>'Provincial spending by services'!G55</f>
        <v>0.14794045165739825</v>
      </c>
      <c r="D55" s="165">
        <f>'Provincial spending by services'!H55</f>
        <v>0.14794045165739825</v>
      </c>
      <c r="E55" s="165">
        <f>'Provincial spending by services'!I55+'Provincial spending by services'!J55</f>
        <v>0.23028466531576136</v>
      </c>
      <c r="F55" s="165">
        <f>'Provincial spending by services'!K55</f>
        <v>0.23028466531576139</v>
      </c>
      <c r="G55" s="165">
        <f>'Provincial spending by services'!L55</f>
        <v>0.26517628127269494</v>
      </c>
      <c r="I55" s="167">
        <f>'Provincial spending by services'!N55</f>
        <v>0.12852825581228372</v>
      </c>
      <c r="J55" s="167">
        <f>'Provincial spending by services'!O55</f>
        <v>4.5413317053673588E-2</v>
      </c>
      <c r="K55" s="167">
        <f>'Provincial spending by services'!P55</f>
        <v>4.5413317053673588E-2</v>
      </c>
      <c r="L55" s="167">
        <f>'Provincial spending by services'!Q55+'Provincial spending by services'!R55</f>
        <v>7.0690540696756052E-2</v>
      </c>
      <c r="M55" s="167">
        <f>'Provincial spending by services'!S55</f>
        <v>7.0690540696756052E-2</v>
      </c>
      <c r="N55" s="167">
        <f>'Provincial spending by services'!T55</f>
        <v>8.1401228681113033E-2</v>
      </c>
      <c r="P55" s="165">
        <f>'Provincial spending by services'!V55</f>
        <v>0.7507286689315309</v>
      </c>
      <c r="Q55" s="165">
        <f>'Provincial spending by services'!W55</f>
        <v>0.26525746302247427</v>
      </c>
      <c r="R55" s="165">
        <f>'Provincial spending by services'!X55</f>
        <v>0.26525746302247427</v>
      </c>
      <c r="S55" s="165">
        <f>'Provincial spending by services'!Y55+'Provincial spending by services'!Z55</f>
        <v>0.41290076791234198</v>
      </c>
      <c r="T55" s="165">
        <f>'Provincial spending by services'!AA55</f>
        <v>0.41290076791234198</v>
      </c>
      <c r="U55" s="165">
        <f>'Provincial spending by services'!AB55</f>
        <v>0.47546149032330293</v>
      </c>
      <c r="W55" s="165">
        <f>'Provincial spending by services'!AD55</f>
        <v>0.58087599414539148</v>
      </c>
      <c r="X55" s="165">
        <f>'Provincial spending by services'!AE55</f>
        <v>0.20524285126470501</v>
      </c>
      <c r="Y55" s="165">
        <f>'Provincial spending by services'!AF55</f>
        <v>0.20524285126470501</v>
      </c>
      <c r="Z55" s="165">
        <f>'Provincial spending by services'!AG55+'Provincial spending by services'!AH55</f>
        <v>0.31948179677996524</v>
      </c>
      <c r="AA55" s="165">
        <f>'Provincial spending by services'!AI55</f>
        <v>0.3194817967799653</v>
      </c>
      <c r="AB55" s="165">
        <f>'Provincial spending by services'!AJ55</f>
        <v>0.36788812962541456</v>
      </c>
      <c r="AD55" s="165">
        <f>'Provincial spending by services'!AL55</f>
        <v>5.9816773084752812</v>
      </c>
      <c r="AE55" s="165">
        <f>'Provincial spending by services'!AM55</f>
        <v>2.1135259823279329</v>
      </c>
      <c r="AF55" s="165">
        <f>'Provincial spending by services'!AN55</f>
        <v>2.1135259823279329</v>
      </c>
      <c r="AG55" s="165">
        <f>'Provincial spending by services'!AO55+'Provincial spending by services'!AP55</f>
        <v>3.2899225196614044</v>
      </c>
      <c r="AH55" s="165">
        <f>'Provincial spending by services'!AQ55</f>
        <v>3.2899225196614048</v>
      </c>
      <c r="AI55" s="165">
        <f>'Provincial spending by services'!AR55</f>
        <v>3.7883956287010112</v>
      </c>
      <c r="AK55" s="165">
        <f>'Provincial spending by services'!AT55</f>
        <v>10.545409782036053</v>
      </c>
      <c r="AL55" s="165">
        <f>'Provincial spending by services'!AU55</f>
        <v>3.7260447896527387</v>
      </c>
      <c r="AM55" s="165">
        <f>'Provincial spending by services'!AV55</f>
        <v>3.7260447896527387</v>
      </c>
      <c r="AN55" s="165">
        <f>'Provincial spending by services'!AW55+'Provincial spending by services'!AX55</f>
        <v>5.7999753801198288</v>
      </c>
      <c r="AO55" s="165">
        <f>'Provincial spending by services'!AY55</f>
        <v>5.7999753801198288</v>
      </c>
      <c r="AP55" s="165">
        <f>'Provincial spending by services'!AZ55</f>
        <v>6.678759528622833</v>
      </c>
      <c r="AR55" s="165">
        <f>'Provincial spending by services'!BB55</f>
        <v>1.2207746462709459</v>
      </c>
      <c r="AS55" s="165">
        <f>'Provincial spending by services'!BC55</f>
        <v>0.4313403750157343</v>
      </c>
      <c r="AT55" s="165">
        <f>'Provincial spending by services'!BD55</f>
        <v>0.4313403750157343</v>
      </c>
      <c r="AU55" s="165">
        <f>'Provincial spending by services'!BE55+'Provincial spending by services'!BF55</f>
        <v>0.67142605544902023</v>
      </c>
      <c r="AV55" s="165">
        <f>'Provincial spending by services'!BG55</f>
        <v>0.67142605544902023</v>
      </c>
      <c r="AW55" s="165">
        <f>'Provincial spending by services'!BH55</f>
        <v>0.77315727597159911</v>
      </c>
      <c r="AY55" s="165">
        <f>'Provincial spending by services'!BJ55</f>
        <v>1.0020877017595964</v>
      </c>
      <c r="AZ55" s="165">
        <f>'Provincial spending by services'!BK55</f>
        <v>0.35407098795505737</v>
      </c>
      <c r="BA55" s="167">
        <f>'Provincial spending by services'!BL55</f>
        <v>0.35407098795505737</v>
      </c>
      <c r="BB55" s="167">
        <f>'Provincial spending by services'!BM55+'Provincial spending by services'!BN55</f>
        <v>0.55114823596777796</v>
      </c>
      <c r="BC55" s="167">
        <f>'Provincial spending by services'!BO55</f>
        <v>0.55114823596777796</v>
      </c>
      <c r="BD55" s="167">
        <f>'Provincial spending by services'!BP55</f>
        <v>0.6346555444477443</v>
      </c>
      <c r="BE55" s="167"/>
      <c r="BF55" s="167">
        <f>'Provincial spending by services'!BR55</f>
        <v>4.5606857209652327</v>
      </c>
      <c r="BG55" s="167">
        <f>'Provincial spending by services'!BS55</f>
        <v>1.6114422880743824</v>
      </c>
      <c r="BH55" s="167">
        <f>'Provincial spending by services'!BT55</f>
        <v>1.6114422880743824</v>
      </c>
      <c r="BI55" s="167">
        <f>'Provincial spending by services'!BU55+'Provincial spending by services'!BV55</f>
        <v>2.508377146530878</v>
      </c>
      <c r="BJ55" s="167">
        <f>'Provincial spending by services'!BW55</f>
        <v>2.508377146530878</v>
      </c>
      <c r="BK55" s="167">
        <f>'Provincial spending by services'!BX55</f>
        <v>2.8884342899446476</v>
      </c>
      <c r="BL55" s="167"/>
      <c r="BM55" s="167">
        <f>'Provincial spending by services'!BZ55</f>
        <v>3.6683426707618332</v>
      </c>
      <c r="BN55" s="167">
        <f>'Provincial spending by services'!CA55</f>
        <v>1.2961477436691813</v>
      </c>
      <c r="BO55" s="167">
        <f>'Provincial spending by services'!CB55</f>
        <v>1.2961477436691813</v>
      </c>
      <c r="BP55" s="167">
        <f>'Provincial spending by services'!CC55+'Provincial spending by services'!CD55</f>
        <v>2.0175884689190084</v>
      </c>
      <c r="BQ55" s="167">
        <f>'Provincial spending by services'!CE55</f>
        <v>2.0175884689190084</v>
      </c>
      <c r="BR55" s="167">
        <f>'Provincial spending by services'!CF55</f>
        <v>2.3232836914824944</v>
      </c>
      <c r="BS55" s="167"/>
      <c r="BT55" s="167">
        <f>'Provincial spending by services'!CH55</f>
        <v>0.21195730121911602</v>
      </c>
      <c r="BU55" s="167">
        <f>'Provincial spending by services'!CI55</f>
        <v>7.4891579764087668E-2</v>
      </c>
      <c r="BV55" s="167">
        <f>'Provincial spending by services'!CJ55</f>
        <v>7.4891579764087668E-2</v>
      </c>
      <c r="BW55" s="167">
        <f>'Provincial spending by services'!CK55+'Provincial spending by services'!CL55</f>
        <v>0.11657651567051382</v>
      </c>
      <c r="BX55" s="167">
        <f>'Provincial spending by services'!CM55</f>
        <v>0.11657651567051382</v>
      </c>
      <c r="BY55" s="167">
        <f>'Provincial spending by services'!CN55</f>
        <v>0.13423962410544016</v>
      </c>
      <c r="CA55" s="58">
        <f t="shared" si="0"/>
        <v>99.999999999999957</v>
      </c>
    </row>
    <row r="56" spans="1:79" s="166" customFormat="1">
      <c r="A56" s="164">
        <v>28</v>
      </c>
      <c r="B56" s="165">
        <f>'Provincial spending by services'!F56</f>
        <v>0.41251799673078554</v>
      </c>
      <c r="C56" s="165">
        <f>'Provincial spending by services'!G56</f>
        <v>0.14575635884487756</v>
      </c>
      <c r="D56" s="165">
        <f>'Provincial spending by services'!H56</f>
        <v>0.14575635884487756</v>
      </c>
      <c r="E56" s="165">
        <f>'Provincial spending by services'!I56+'Provincial spending by services'!J56</f>
        <v>0.22688489820193203</v>
      </c>
      <c r="F56" s="165">
        <f>'Provincial spending by services'!K56</f>
        <v>0.22688489820193203</v>
      </c>
      <c r="G56" s="165">
        <f>'Provincial spending by services'!L56</f>
        <v>0.26126139792949749</v>
      </c>
      <c r="I56" s="167">
        <f>'Provincial spending by services'!N56</f>
        <v>0.12840053390995138</v>
      </c>
      <c r="J56" s="167">
        <f>'Provincial spending by services'!O56</f>
        <v>4.5368188648182824E-2</v>
      </c>
      <c r="K56" s="167">
        <f>'Provincial spending by services'!P56</f>
        <v>4.5368188648182824E-2</v>
      </c>
      <c r="L56" s="167">
        <f>'Provincial spending by services'!Q56+'Provincial spending by services'!R56</f>
        <v>7.0620293650473259E-2</v>
      </c>
      <c r="M56" s="167">
        <f>'Provincial spending by services'!S56</f>
        <v>7.0620293650473259E-2</v>
      </c>
      <c r="N56" s="167">
        <f>'Provincial spending by services'!T56</f>
        <v>8.1320338142969212E-2</v>
      </c>
      <c r="P56" s="165">
        <f>'Provincial spending by services'!V56</f>
        <v>0.74387802580724049</v>
      </c>
      <c r="Q56" s="165">
        <f>'Provincial spending by services'!W56</f>
        <v>0.26283690245189167</v>
      </c>
      <c r="R56" s="165">
        <f>'Provincial spending by services'!X56</f>
        <v>0.26283690245189167</v>
      </c>
      <c r="S56" s="165">
        <f>'Provincial spending by services'!Y56+'Provincial spending by services'!Z56</f>
        <v>0.40913291419398234</v>
      </c>
      <c r="T56" s="165">
        <f>'Provincial spending by services'!AA56</f>
        <v>0.40913291419398229</v>
      </c>
      <c r="U56" s="165">
        <f>'Provincial spending by services'!AB56</f>
        <v>0.47112274967791901</v>
      </c>
      <c r="W56" s="165">
        <f>'Provincial spending by services'!AD56</f>
        <v>0.57557921478249296</v>
      </c>
      <c r="X56" s="165">
        <f>'Provincial spending by services'!AE56</f>
        <v>0.20337132255648085</v>
      </c>
      <c r="Y56" s="165">
        <f>'Provincial spending by services'!AF56</f>
        <v>0.20337132255648085</v>
      </c>
      <c r="Z56" s="165">
        <f>'Provincial spending by services'!AG56+'Provincial spending by services'!AH56</f>
        <v>0.3165685681303711</v>
      </c>
      <c r="AA56" s="165">
        <f>'Provincial spending by services'!AI56</f>
        <v>0.3165685681303711</v>
      </c>
      <c r="AB56" s="165">
        <f>'Provincial spending by services'!AJ56</f>
        <v>0.36453350269557883</v>
      </c>
      <c r="AD56" s="165">
        <f>'Provincial spending by services'!AL56</f>
        <v>5.9624845347215087</v>
      </c>
      <c r="AE56" s="165">
        <f>'Provincial spending by services'!AM56</f>
        <v>2.1067445356015999</v>
      </c>
      <c r="AF56" s="165">
        <f>'Provincial spending by services'!AN56</f>
        <v>2.1067445356015999</v>
      </c>
      <c r="AG56" s="165">
        <f>'Provincial spending by services'!AO56+'Provincial spending by services'!AP56</f>
        <v>3.2793664940968297</v>
      </c>
      <c r="AH56" s="165">
        <f>'Provincial spending by services'!AQ56</f>
        <v>3.2793664940968297</v>
      </c>
      <c r="AI56" s="165">
        <f>'Provincial spending by services'!AR56</f>
        <v>3.7762402053236221</v>
      </c>
      <c r="AK56" s="165">
        <f>'Provincial spending by services'!AT56</f>
        <v>10.539576084085629</v>
      </c>
      <c r="AL56" s="165">
        <f>'Provincial spending by services'!AU56</f>
        <v>3.723983549710256</v>
      </c>
      <c r="AM56" s="165">
        <f>'Provincial spending by services'!AV56</f>
        <v>3.723983549710256</v>
      </c>
      <c r="AN56" s="165">
        <f>'Provincial spending by services'!AW56+'Provincial spending by services'!AX56</f>
        <v>5.7967668462470963</v>
      </c>
      <c r="AO56" s="165">
        <f>'Provincial spending by services'!AY56</f>
        <v>5.7967668462470963</v>
      </c>
      <c r="AP56" s="165">
        <f>'Provincial spending by services'!AZ56</f>
        <v>6.6750648532542316</v>
      </c>
      <c r="AR56" s="165">
        <f>'Provincial spending by services'!BB56</f>
        <v>1.2226539835568953</v>
      </c>
      <c r="AS56" s="165">
        <f>'Provincial spending by services'!BC56</f>
        <v>0.43200440752343638</v>
      </c>
      <c r="AT56" s="165">
        <f>'Provincial spending by services'!BD56</f>
        <v>0.43200440752343638</v>
      </c>
      <c r="AU56" s="165">
        <f>'Provincial spending by services'!BE56+'Provincial spending by services'!BF56</f>
        <v>0.67245969095629243</v>
      </c>
      <c r="AV56" s="165">
        <f>'Provincial spending by services'!BG56</f>
        <v>0.67245969095629243</v>
      </c>
      <c r="AW56" s="165">
        <f>'Provincial spending by services'!BH56</f>
        <v>0.77434752291936704</v>
      </c>
      <c r="AY56" s="165">
        <f>'Provincial spending by services'!BJ56</f>
        <v>1.0002737853733652</v>
      </c>
      <c r="AZ56" s="165">
        <f>'Provincial spending by services'!BK56</f>
        <v>0.3534300708319224</v>
      </c>
      <c r="BA56" s="167">
        <f>'Provincial spending by services'!BL56</f>
        <v>0.3534300708319224</v>
      </c>
      <c r="BB56" s="167">
        <f>'Provincial spending by services'!BM56+'Provincial spending by services'!BN56</f>
        <v>0.55015058195535083</v>
      </c>
      <c r="BC56" s="167">
        <f>'Provincial spending by services'!BO56</f>
        <v>0.55015058195535083</v>
      </c>
      <c r="BD56" s="167">
        <f>'Provincial spending by services'!BP56</f>
        <v>0.63350673073646457</v>
      </c>
      <c r="BE56" s="167"/>
      <c r="BF56" s="167">
        <f>'Provincial spending by services'!BR56</f>
        <v>4.5988579050752652</v>
      </c>
      <c r="BG56" s="167">
        <f>'Provincial spending by services'!BS56</f>
        <v>1.6249297931265938</v>
      </c>
      <c r="BH56" s="167">
        <f>'Provincial spending by services'!BT56</f>
        <v>1.6249297931265938</v>
      </c>
      <c r="BI56" s="167">
        <f>'Provincial spending by services'!BU56+'Provincial spending by services'!BV56</f>
        <v>2.5293718477913956</v>
      </c>
      <c r="BJ56" s="167">
        <f>'Provincial spending by services'!BW56</f>
        <v>2.5293718477913956</v>
      </c>
      <c r="BK56" s="167">
        <f>'Provincial spending by services'!BX56</f>
        <v>2.9126100065476677</v>
      </c>
      <c r="BL56" s="167"/>
      <c r="BM56" s="167">
        <f>'Provincial spending by services'!BZ56</f>
        <v>3.6741613662668442</v>
      </c>
      <c r="BN56" s="167">
        <f>'Provincial spending by services'!CA56</f>
        <v>1.2982036827476184</v>
      </c>
      <c r="BO56" s="167">
        <f>'Provincial spending by services'!CB56</f>
        <v>1.2982036827476184</v>
      </c>
      <c r="BP56" s="167">
        <f>'Provincial spending by services'!CC56+'Provincial spending by services'!CD56</f>
        <v>2.0207887514467644</v>
      </c>
      <c r="BQ56" s="167">
        <f>'Provincial spending by services'!CE56</f>
        <v>2.0207887514467644</v>
      </c>
      <c r="BR56" s="167">
        <f>'Provincial spending by services'!CF56</f>
        <v>2.3269688653023346</v>
      </c>
      <c r="BS56" s="167"/>
      <c r="BT56" s="167">
        <f>'Provincial spending by services'!CH56</f>
        <v>0.21138401155049172</v>
      </c>
      <c r="BU56" s="167">
        <f>'Provincial spending by services'!CI56</f>
        <v>7.4689017414507078E-2</v>
      </c>
      <c r="BV56" s="167">
        <f>'Provincial spending by services'!CJ56</f>
        <v>7.4689017414507078E-2</v>
      </c>
      <c r="BW56" s="167">
        <f>'Provincial spending by services'!CK56+'Provincial spending by services'!CL56</f>
        <v>0.11626120635277044</v>
      </c>
      <c r="BX56" s="167">
        <f>'Provincial spending by services'!CM56</f>
        <v>0.11626120635277044</v>
      </c>
      <c r="BY56" s="167">
        <f>'Provincial spending by services'!CN56</f>
        <v>0.13387654064864477</v>
      </c>
      <c r="CA56" s="58">
        <f t="shared" si="0"/>
        <v>100</v>
      </c>
    </row>
    <row r="57" spans="1:79" s="166" customFormat="1">
      <c r="A57" s="164">
        <v>29</v>
      </c>
      <c r="B57" s="165">
        <f>'Provincial spending by services'!F57</f>
        <v>0.40639714819871953</v>
      </c>
      <c r="C57" s="165">
        <f>'Provincial spending by services'!G57</f>
        <v>0.14359365903021426</v>
      </c>
      <c r="D57" s="165">
        <f>'Provincial spending by services'!H57</f>
        <v>0.14359365903021426</v>
      </c>
      <c r="E57" s="165">
        <f>'Provincial spending by services'!I57+'Provincial spending by services'!J57</f>
        <v>0.22351843150929573</v>
      </c>
      <c r="F57" s="165">
        <f>'Provincial spending by services'!K57</f>
        <v>0.22351843150929576</v>
      </c>
      <c r="G57" s="165">
        <f>'Provincial spending by services'!L57</f>
        <v>0.25738486052585569</v>
      </c>
      <c r="I57" s="167">
        <f>'Provincial spending by services'!N57</f>
        <v>0.12836455370473088</v>
      </c>
      <c r="J57" s="167">
        <f>'Provincial spending by services'!O57</f>
        <v>4.5355475642338244E-2</v>
      </c>
      <c r="K57" s="167">
        <f>'Provincial spending by services'!P57</f>
        <v>4.5355475642338244E-2</v>
      </c>
      <c r="L57" s="167">
        <f>'Provincial spending by services'!Q57+'Provincial spending by services'!R57</f>
        <v>7.0600504537601971E-2</v>
      </c>
      <c r="M57" s="167">
        <f>'Provincial spending by services'!S57</f>
        <v>7.0600504537601985E-2</v>
      </c>
      <c r="N57" s="167">
        <f>'Provincial spending by services'!T57</f>
        <v>8.1297550679662892E-2</v>
      </c>
      <c r="P57" s="165">
        <f>'Provincial spending by services'!V57</f>
        <v>0.73706452276885781</v>
      </c>
      <c r="Q57" s="165">
        <f>'Provincial spending by services'!W57</f>
        <v>0.26042946471166312</v>
      </c>
      <c r="R57" s="165">
        <f>'Provincial spending by services'!X57</f>
        <v>0.26042946471166312</v>
      </c>
      <c r="S57" s="165">
        <f>'Provincial spending by services'!Y57+'Provincial spending by services'!Z57</f>
        <v>0.40538548752287179</v>
      </c>
      <c r="T57" s="165">
        <f>'Provincial spending by services'!AA57</f>
        <v>0.40538548752287179</v>
      </c>
      <c r="U57" s="165">
        <f>'Provincial spending by services'!AB57</f>
        <v>0.46680753108694328</v>
      </c>
      <c r="W57" s="165">
        <f>'Provincial spending by services'!AD57</f>
        <v>0.57035664248718665</v>
      </c>
      <c r="X57" s="165">
        <f>'Provincial spending by services'!AE57</f>
        <v>0.20152601367880596</v>
      </c>
      <c r="Y57" s="165">
        <f>'Provincial spending by services'!AF57</f>
        <v>0.20152601367880596</v>
      </c>
      <c r="Z57" s="165">
        <f>'Provincial spending by services'!AG57+'Provincial spending by services'!AH57</f>
        <v>0.31369615336795265</v>
      </c>
      <c r="AA57" s="165">
        <f>'Provincial spending by services'!AI57</f>
        <v>0.31369615336795265</v>
      </c>
      <c r="AB57" s="165">
        <f>'Provincial spending by services'!AJ57</f>
        <v>0.36122587357521818</v>
      </c>
      <c r="AD57" s="165">
        <f>'Provincial spending by services'!AL57</f>
        <v>5.9430949358195049</v>
      </c>
      <c r="AE57" s="165">
        <f>'Provincial spending by services'!AM57</f>
        <v>2.0998935439895585</v>
      </c>
      <c r="AF57" s="165">
        <f>'Provincial spending by services'!AN57</f>
        <v>2.0998935439895585</v>
      </c>
      <c r="AG57" s="165">
        <f>'Provincial spending by services'!AO57+'Provincial spending by services'!AP57</f>
        <v>3.2687022147007276</v>
      </c>
      <c r="AH57" s="165">
        <f>'Provincial spending by services'!AQ57</f>
        <v>3.2687022147007276</v>
      </c>
      <c r="AI57" s="165">
        <f>'Provincial spending by services'!AR57</f>
        <v>3.7639601260190196</v>
      </c>
      <c r="AK57" s="165">
        <f>'Provincial spending by services'!AT57</f>
        <v>10.533415802374313</v>
      </c>
      <c r="AL57" s="165">
        <f>'Provincial spending by services'!AU57</f>
        <v>3.7218069168389243</v>
      </c>
      <c r="AM57" s="165">
        <f>'Provincial spending by services'!AV57</f>
        <v>3.7218069168389243</v>
      </c>
      <c r="AN57" s="165">
        <f>'Provincial spending by services'!AW57+'Provincial spending by services'!AX57</f>
        <v>5.7933786913058718</v>
      </c>
      <c r="AO57" s="165">
        <f>'Provincial spending by services'!AY57</f>
        <v>5.7933786913058718</v>
      </c>
      <c r="AP57" s="165">
        <f>'Provincial spending by services'!AZ57</f>
        <v>6.6711633415037319</v>
      </c>
      <c r="AR57" s="165">
        <f>'Provincial spending by services'!BB57</f>
        <v>1.2246402831658389</v>
      </c>
      <c r="AS57" s="165">
        <f>'Provincial spending by services'!BC57</f>
        <v>0.43270623338526309</v>
      </c>
      <c r="AT57" s="165">
        <f>'Provincial spending by services'!BD57</f>
        <v>0.43270623338526309</v>
      </c>
      <c r="AU57" s="165">
        <f>'Provincial spending by services'!BE57+'Provincial spending by services'!BF57</f>
        <v>0.67355215574121141</v>
      </c>
      <c r="AV57" s="165">
        <f>'Provincial spending by services'!BG57</f>
        <v>0.67355215574121141</v>
      </c>
      <c r="AW57" s="165">
        <f>'Provincial spending by services'!BH57</f>
        <v>0.77560551267169797</v>
      </c>
      <c r="AY57" s="165">
        <f>'Provincial spending by services'!BJ57</f>
        <v>0.99844287119963593</v>
      </c>
      <c r="AZ57" s="165">
        <f>'Provincial spending by services'!BK57</f>
        <v>0.35278314782387138</v>
      </c>
      <c r="BA57" s="167">
        <f>'Provincial spending by services'!BL57</f>
        <v>0.35278314782387138</v>
      </c>
      <c r="BB57" s="167">
        <f>'Provincial spending by services'!BM57+'Provincial spending by services'!BN57</f>
        <v>0.54914357915979972</v>
      </c>
      <c r="BC57" s="167">
        <f>'Provincial spending by services'!BO57</f>
        <v>0.54914357915979972</v>
      </c>
      <c r="BD57" s="167">
        <f>'Provincial spending by services'!BP57</f>
        <v>0.63234715175976941</v>
      </c>
      <c r="BE57" s="167"/>
      <c r="BF57" s="167">
        <f>'Provincial spending by services'!BR57</f>
        <v>4.6374361131567365</v>
      </c>
      <c r="BG57" s="167">
        <f>'Provincial spending by services'!BS57</f>
        <v>1.6385607599820471</v>
      </c>
      <c r="BH57" s="167">
        <f>'Provincial spending by services'!BT57</f>
        <v>1.6385607599820471</v>
      </c>
      <c r="BI57" s="167">
        <f>'Provincial spending by services'!BU57+'Provincial spending by services'!BV57</f>
        <v>2.5505898622362051</v>
      </c>
      <c r="BJ57" s="167">
        <f>'Provincial spending by services'!BW57</f>
        <v>2.5505898622362051</v>
      </c>
      <c r="BK57" s="167">
        <f>'Provincial spending by services'!BX57</f>
        <v>2.9370428716659331</v>
      </c>
      <c r="BL57" s="167"/>
      <c r="BM57" s="167">
        <f>'Provincial spending by services'!BZ57</f>
        <v>3.6800341811172941</v>
      </c>
      <c r="BN57" s="167">
        <f>'Provincial spending by services'!CA57</f>
        <v>1.3002787439947774</v>
      </c>
      <c r="BO57" s="167">
        <f>'Provincial spending by services'!CB57</f>
        <v>1.3002787439947774</v>
      </c>
      <c r="BP57" s="167">
        <f>'Provincial spending by services'!CC57+'Provincial spending by services'!CD57</f>
        <v>2.0240187996145118</v>
      </c>
      <c r="BQ57" s="167">
        <f>'Provincial spending by services'!CE57</f>
        <v>2.0240187996145118</v>
      </c>
      <c r="BR57" s="167">
        <f>'Provincial spending by services'!CF57</f>
        <v>2.3306883147076194</v>
      </c>
      <c r="BS57" s="167"/>
      <c r="BT57" s="167">
        <f>'Provincial spending by services'!CH57</f>
        <v>0.21052038786765112</v>
      </c>
      <c r="BU57" s="167">
        <f>'Provincial spending by services'!CI57</f>
        <v>7.4383870379903405E-2</v>
      </c>
      <c r="BV57" s="167">
        <f>'Provincial spending by services'!CJ57</f>
        <v>7.4383870379903405E-2</v>
      </c>
      <c r="BW57" s="167">
        <f>'Provincial spending by services'!CK57+'Provincial spending by services'!CL57</f>
        <v>0.11578621332720812</v>
      </c>
      <c r="BX57" s="167">
        <f>'Provincial spending by services'!CM57</f>
        <v>0.11578621332720812</v>
      </c>
      <c r="BY57" s="167">
        <f>'Provincial spending by services'!CN57</f>
        <v>0.1333295789828457</v>
      </c>
      <c r="CA57" s="58">
        <f t="shared" si="0"/>
        <v>100.00000000000003</v>
      </c>
    </row>
    <row r="58" spans="1:79" s="166" customFormat="1">
      <c r="A58" s="164">
        <v>30</v>
      </c>
      <c r="B58" s="165">
        <f>'Provincial spending by services'!F58</f>
        <v>0.40025010098192682</v>
      </c>
      <c r="C58" s="165">
        <f>'Provincial spending by services'!G58</f>
        <v>0.14142170234694748</v>
      </c>
      <c r="D58" s="165">
        <f>'Provincial spending by services'!H58</f>
        <v>0.14142170234694748</v>
      </c>
      <c r="E58" s="165">
        <f>'Provincial spending by services'!I58+'Provincial spending by services'!J58</f>
        <v>0.22013755554005973</v>
      </c>
      <c r="F58" s="165">
        <f>'Provincial spending by services'!K58</f>
        <v>0.22013755554005973</v>
      </c>
      <c r="G58" s="165">
        <f>'Provincial spending by services'!L58</f>
        <v>0.25349173062188696</v>
      </c>
      <c r="I58" s="167">
        <f>'Provincial spending by services'!N58</f>
        <v>0.12826869710485891</v>
      </c>
      <c r="J58" s="167">
        <f>'Provincial spending by services'!O58</f>
        <v>4.532160631038349E-2</v>
      </c>
      <c r="K58" s="167">
        <f>'Provincial spending by services'!P58</f>
        <v>4.532160631038349E-2</v>
      </c>
      <c r="L58" s="167">
        <f>'Provincial spending by services'!Q58+'Provincial spending by services'!R58</f>
        <v>7.0547783407672413E-2</v>
      </c>
      <c r="M58" s="167">
        <f>'Provincial spending by services'!S58</f>
        <v>7.0547783407672399E-2</v>
      </c>
      <c r="N58" s="167">
        <f>'Provincial spending by services'!T58</f>
        <v>8.1236841499743986E-2</v>
      </c>
      <c r="P58" s="165">
        <f>'Provincial spending by services'!V58</f>
        <v>0.73020827649724807</v>
      </c>
      <c r="Q58" s="165">
        <f>'Provincial spending by services'!W58</f>
        <v>0.258006924362361</v>
      </c>
      <c r="R58" s="165">
        <f>'Provincial spending by services'!X58</f>
        <v>0.258006924362361</v>
      </c>
      <c r="S58" s="165">
        <f>'Provincial spending by services'!Y58+'Provincial spending by services'!Z58</f>
        <v>0.40161455207348651</v>
      </c>
      <c r="T58" s="165">
        <f>'Provincial spending by services'!AA58</f>
        <v>0.40161455207348645</v>
      </c>
      <c r="U58" s="165">
        <f>'Provincial spending by services'!AB58</f>
        <v>0.46246524178159049</v>
      </c>
      <c r="W58" s="165">
        <f>'Provincial spending by services'!AD58</f>
        <v>0.56505697586141201</v>
      </c>
      <c r="X58" s="165">
        <f>'Provincial spending by services'!AE58</f>
        <v>0.19965346480436558</v>
      </c>
      <c r="Y58" s="165">
        <f>'Provincial spending by services'!AF58</f>
        <v>0.19965346480436558</v>
      </c>
      <c r="Z58" s="165">
        <f>'Provincial spending by services'!AG58+'Provincial spending by services'!AH58</f>
        <v>0.31078133672377661</v>
      </c>
      <c r="AA58" s="165">
        <f>'Provincial spending by services'!AI58</f>
        <v>0.31078133672377661</v>
      </c>
      <c r="AB58" s="165">
        <f>'Provincial spending by services'!AJ58</f>
        <v>0.35786941804556094</v>
      </c>
      <c r="AD58" s="165">
        <f>'Provincial spending by services'!AL58</f>
        <v>5.923702523011654</v>
      </c>
      <c r="AE58" s="165">
        <f>'Provincial spending by services'!AM58</f>
        <v>2.0930415581307846</v>
      </c>
      <c r="AF58" s="165">
        <f>'Provincial spending by services'!AN58</f>
        <v>2.0930415581307846</v>
      </c>
      <c r="AG58" s="165">
        <f>'Provincial spending by services'!AO58+'Provincial spending by services'!AP58</f>
        <v>3.2580363876564098</v>
      </c>
      <c r="AH58" s="165">
        <f>'Provincial spending by services'!AQ58</f>
        <v>3.2580363876564098</v>
      </c>
      <c r="AI58" s="165">
        <f>'Provincial spending by services'!AR58</f>
        <v>3.7516782645740476</v>
      </c>
      <c r="AK58" s="165">
        <f>'Provincial spending by services'!AT58</f>
        <v>10.526938722007534</v>
      </c>
      <c r="AL58" s="165">
        <f>'Provincial spending by services'!AU58</f>
        <v>3.7195183484426626</v>
      </c>
      <c r="AM58" s="165">
        <f>'Provincial spending by services'!AV58</f>
        <v>3.7195183484426626</v>
      </c>
      <c r="AN58" s="165">
        <f>'Provincial spending by services'!AW58+'Provincial spending by services'!AX58</f>
        <v>5.789816297104144</v>
      </c>
      <c r="AO58" s="165">
        <f>'Provincial spending by services'!AY58</f>
        <v>5.789816297104144</v>
      </c>
      <c r="AP58" s="165">
        <f>'Provincial spending by services'!AZ58</f>
        <v>6.6670611906047723</v>
      </c>
      <c r="AR58" s="165">
        <f>'Provincial spending by services'!BB58</f>
        <v>1.2266524220256563</v>
      </c>
      <c r="AS58" s="165">
        <f>'Provincial spending by services'!BC58</f>
        <v>0.43341718911573196</v>
      </c>
      <c r="AT58" s="165">
        <f>'Provincial spending by services'!BD58</f>
        <v>0.43341718911573196</v>
      </c>
      <c r="AU58" s="165">
        <f>'Provincial spending by services'!BE58+'Provincial spending by services'!BF58</f>
        <v>0.67465883211411093</v>
      </c>
      <c r="AV58" s="165">
        <f>'Provincial spending by services'!BG58</f>
        <v>0.67465883211411093</v>
      </c>
      <c r="AW58" s="165">
        <f>'Provincial spending by services'!BH58</f>
        <v>0.77687986728291569</v>
      </c>
      <c r="AY58" s="165">
        <f>'Provincial spending by services'!BJ58</f>
        <v>0.99659514209280819</v>
      </c>
      <c r="AZ58" s="165">
        <f>'Provincial spending by services'!BK58</f>
        <v>0.35213028353945891</v>
      </c>
      <c r="BA58" s="167">
        <f>'Provincial spending by services'!BL58</f>
        <v>0.35213028353945891</v>
      </c>
      <c r="BB58" s="167">
        <f>'Provincial spending by services'!BM58+'Provincial spending by services'!BN58</f>
        <v>0.54812732815104448</v>
      </c>
      <c r="BC58" s="167">
        <f>'Provincial spending by services'!BO58</f>
        <v>0.54812732815104448</v>
      </c>
      <c r="BD58" s="167">
        <f>'Provincial spending by services'!BP58</f>
        <v>0.63117692332544517</v>
      </c>
      <c r="BE58" s="167"/>
      <c r="BF58" s="167">
        <f>'Provincial spending by services'!BR58</f>
        <v>4.6763429567383916</v>
      </c>
      <c r="BG58" s="167">
        <f>'Provincial spending by services'!BS58</f>
        <v>1.6523078447142319</v>
      </c>
      <c r="BH58" s="167">
        <f>'Provincial spending by services'!BT58</f>
        <v>1.6523078447142319</v>
      </c>
      <c r="BI58" s="167">
        <f>'Provincial spending by services'!BU58+'Provincial spending by services'!BV58</f>
        <v>2.5719886262061156</v>
      </c>
      <c r="BJ58" s="167">
        <f>'Provincial spending by services'!BW58</f>
        <v>2.5719886262061156</v>
      </c>
      <c r="BK58" s="167">
        <f>'Provincial spending by services'!BX58</f>
        <v>2.9616838726009815</v>
      </c>
      <c r="BL58" s="167"/>
      <c r="BM58" s="167">
        <f>'Provincial spending by services'!BZ58</f>
        <v>3.6858976179069485</v>
      </c>
      <c r="BN58" s="167">
        <f>'Provincial spending by services'!CA58</f>
        <v>1.3023504916604554</v>
      </c>
      <c r="BO58" s="167">
        <f>'Provincial spending by services'!CB58</f>
        <v>1.3023504916604554</v>
      </c>
      <c r="BP58" s="167">
        <f>'Provincial spending by services'!CC58+'Provincial spending by services'!CD58</f>
        <v>2.027243689848822</v>
      </c>
      <c r="BQ58" s="167">
        <f>'Provincial spending by services'!CE58</f>
        <v>2.0272436898488215</v>
      </c>
      <c r="BR58" s="167">
        <f>'Provincial spending by services'!CF58</f>
        <v>2.3344018246744009</v>
      </c>
      <c r="BS58" s="167"/>
      <c r="BT58" s="167">
        <f>'Provincial spending by services'!CH58</f>
        <v>0.2098540076320233</v>
      </c>
      <c r="BU58" s="167">
        <f>'Provincial spending by services'!CI58</f>
        <v>7.4148416029981581E-2</v>
      </c>
      <c r="BV58" s="167">
        <f>'Provincial spending by services'!CJ58</f>
        <v>7.4148416029981581E-2</v>
      </c>
      <c r="BW58" s="167">
        <f>'Provincial spending by services'!CK58+'Provincial spending by services'!CL58</f>
        <v>0.11541970419761283</v>
      </c>
      <c r="BX58" s="167">
        <f>'Provincial spending by services'!CM58</f>
        <v>0.11541970419761281</v>
      </c>
      <c r="BY58" s="167">
        <f>'Provincial spending by services'!CN58</f>
        <v>0.13290753816694809</v>
      </c>
      <c r="CA58" s="58">
        <f t="shared" si="0"/>
        <v>99.999999999999957</v>
      </c>
    </row>
    <row r="59" spans="1:79" s="166" customFormat="1">
      <c r="A59" s="164">
        <v>31</v>
      </c>
      <c r="B59" s="165">
        <f>'Provincial spending by services'!F59</f>
        <v>0.39415394964975847</v>
      </c>
      <c r="C59" s="165">
        <f>'Provincial spending by services'!G59</f>
        <v>0.13926772887624803</v>
      </c>
      <c r="D59" s="165">
        <f>'Provincial spending by services'!H59</f>
        <v>0.13926772887624803</v>
      </c>
      <c r="E59" s="165">
        <f>'Provincial spending by services'!I59+'Provincial spending by services'!J59</f>
        <v>0.21678467230736717</v>
      </c>
      <c r="F59" s="165">
        <f>'Provincial spending by services'!K59</f>
        <v>0.21678467230736717</v>
      </c>
      <c r="G59" s="165">
        <f>'Provincial spending by services'!L59</f>
        <v>0.24963083477818038</v>
      </c>
      <c r="I59" s="167">
        <f>'Provincial spending by services'!N59</f>
        <v>0.12818710409818507</v>
      </c>
      <c r="J59" s="167">
        <f>'Provincial spending by services'!O59</f>
        <v>4.5292776781358721E-2</v>
      </c>
      <c r="K59" s="167">
        <f>'Provincial spending by services'!P59</f>
        <v>4.5292776781358721E-2</v>
      </c>
      <c r="L59" s="167">
        <f>'Provincial spending by services'!Q59+'Provincial spending by services'!R59</f>
        <v>7.0502907254001781E-2</v>
      </c>
      <c r="M59" s="167">
        <f>'Provincial spending by services'!S59</f>
        <v>7.0502907254001781E-2</v>
      </c>
      <c r="N59" s="167">
        <f>'Provincial spending by services'!T59</f>
        <v>8.1185165928850528E-2</v>
      </c>
      <c r="P59" s="165">
        <f>'Provincial spending by services'!V59</f>
        <v>0.72337659382817732</v>
      </c>
      <c r="Q59" s="165">
        <f>'Provincial spending by services'!W59</f>
        <v>0.2555930631526227</v>
      </c>
      <c r="R59" s="165">
        <f>'Provincial spending by services'!X59</f>
        <v>0.2555930631526227</v>
      </c>
      <c r="S59" s="165">
        <f>'Provincial spending by services'!Y59+'Provincial spending by services'!Z59</f>
        <v>0.39785712660549749</v>
      </c>
      <c r="T59" s="165">
        <f>'Provincial spending by services'!AA59</f>
        <v>0.39785712660549755</v>
      </c>
      <c r="U59" s="165">
        <f>'Provincial spending by services'!AB59</f>
        <v>0.45813850942451229</v>
      </c>
      <c r="W59" s="165">
        <f>'Provincial spending by services'!AD59</f>
        <v>0.5598210767601578</v>
      </c>
      <c r="X59" s="165">
        <f>'Provincial spending by services'!AE59</f>
        <v>0.19780344712192241</v>
      </c>
      <c r="Y59" s="165">
        <f>'Provincial spending by services'!AF59</f>
        <v>0.19780344712192241</v>
      </c>
      <c r="Z59" s="165">
        <f>'Provincial spending by services'!AG59+'Provincial spending by services'!AH59</f>
        <v>0.30790159221808677</v>
      </c>
      <c r="AA59" s="165">
        <f>'Provincial spending by services'!AI59</f>
        <v>0.30790159221808677</v>
      </c>
      <c r="AB59" s="165">
        <f>'Provincial spending by services'!AJ59</f>
        <v>0.35455334861476656</v>
      </c>
      <c r="AD59" s="165">
        <f>'Provincial spending by services'!AL59</f>
        <v>5.904236892495808</v>
      </c>
      <c r="AE59" s="165">
        <f>'Provincial spending by services'!AM59</f>
        <v>2.0861637020151855</v>
      </c>
      <c r="AF59" s="165">
        <f>'Provincial spending by services'!AN59</f>
        <v>2.0861637020151855</v>
      </c>
      <c r="AG59" s="165">
        <f>'Provincial spending by services'!AO59+'Provincial spending by services'!AP59</f>
        <v>3.2473302908726946</v>
      </c>
      <c r="AH59" s="165">
        <f>'Provincial spending by services'!AQ59</f>
        <v>3.2473302908726942</v>
      </c>
      <c r="AI59" s="165">
        <f>'Provincial spending by services'!AR59</f>
        <v>3.7393500319140118</v>
      </c>
      <c r="AK59" s="165">
        <f>'Provincial spending by services'!AT59</f>
        <v>10.519970267315518</v>
      </c>
      <c r="AL59" s="165">
        <f>'Provincial spending by services'!AU59</f>
        <v>3.7170561611181498</v>
      </c>
      <c r="AM59" s="165">
        <f>'Provincial spending by services'!AV59</f>
        <v>3.7170561611181498</v>
      </c>
      <c r="AN59" s="165">
        <f>'Provincial spending by services'!AW59+'Provincial spending by services'!AX59</f>
        <v>5.7859836470235351</v>
      </c>
      <c r="AO59" s="165">
        <f>'Provincial spending by services'!AY59</f>
        <v>5.7859836470235351</v>
      </c>
      <c r="AP59" s="165">
        <f>'Provincial spending by services'!AZ59</f>
        <v>6.6626478359664949</v>
      </c>
      <c r="AR59" s="165">
        <f>'Provincial spending by services'!BB59</f>
        <v>1.2286771480475647</v>
      </c>
      <c r="AS59" s="165">
        <f>'Provincial spending by services'!BC59</f>
        <v>0.43413259231013951</v>
      </c>
      <c r="AT59" s="165">
        <f>'Provincial spending by services'!BD59</f>
        <v>0.43413259231013951</v>
      </c>
      <c r="AU59" s="165">
        <f>'Provincial spending by services'!BE59+'Provincial spending by services'!BF59</f>
        <v>0.6757724314261605</v>
      </c>
      <c r="AV59" s="165">
        <f>'Provincial spending by services'!BG59</f>
        <v>0.6757724314261605</v>
      </c>
      <c r="AW59" s="165">
        <f>'Provincial spending by services'!BH59</f>
        <v>0.77816219376345752</v>
      </c>
      <c r="AY59" s="165">
        <f>'Provincial spending by services'!BJ59</f>
        <v>0.9947973209632609</v>
      </c>
      <c r="AZ59" s="165">
        <f>'Provincial spending by services'!BK59</f>
        <v>0.35149505340701886</v>
      </c>
      <c r="BA59" s="167">
        <f>'Provincial spending by services'!BL59</f>
        <v>0.35149505340701886</v>
      </c>
      <c r="BB59" s="167">
        <f>'Provincial spending by services'!BM59+'Provincial spending by services'!BN59</f>
        <v>0.54713852652979345</v>
      </c>
      <c r="BC59" s="167">
        <f>'Provincial spending by services'!BO59</f>
        <v>0.54713852652979345</v>
      </c>
      <c r="BD59" s="167">
        <f>'Provincial spending by services'!BP59</f>
        <v>0.63003830327673183</v>
      </c>
      <c r="BE59" s="167"/>
      <c r="BF59" s="167">
        <f>'Provincial spending by services'!BR59</f>
        <v>4.715614551228767</v>
      </c>
      <c r="BG59" s="167">
        <f>'Provincial spending by services'!BS59</f>
        <v>1.6661838081008313</v>
      </c>
      <c r="BH59" s="167">
        <f>'Provincial spending by services'!BT59</f>
        <v>1.6661838081008313</v>
      </c>
      <c r="BI59" s="167">
        <f>'Provincial spending by services'!BU59+'Provincial spending by services'!BV59</f>
        <v>2.5935880031758218</v>
      </c>
      <c r="BJ59" s="167">
        <f>'Provincial spending by services'!BW59</f>
        <v>2.5935880031758218</v>
      </c>
      <c r="BK59" s="167">
        <f>'Provincial spending by services'!BX59</f>
        <v>2.9865558824448861</v>
      </c>
      <c r="BL59" s="167"/>
      <c r="BM59" s="167">
        <f>'Provincial spending by services'!BZ59</f>
        <v>3.6917138023671261</v>
      </c>
      <c r="BN59" s="167">
        <f>'Provincial spending by services'!CA59</f>
        <v>1.3044055435030513</v>
      </c>
      <c r="BO59" s="167">
        <f>'Provincial spending by services'!CB59</f>
        <v>1.3044055435030513</v>
      </c>
      <c r="BP59" s="167">
        <f>'Provincial spending by services'!CC59+'Provincial spending by services'!CD59</f>
        <v>2.0304425913019193</v>
      </c>
      <c r="BQ59" s="167">
        <f>'Provincial spending by services'!CE59</f>
        <v>2.0304425913019193</v>
      </c>
      <c r="BR59" s="167">
        <f>'Provincial spending by services'!CF59</f>
        <v>2.3380854081658464</v>
      </c>
      <c r="BS59" s="167"/>
      <c r="BT59" s="167">
        <f>'Provincial spending by services'!CH59</f>
        <v>0.20921873510613653</v>
      </c>
      <c r="BU59" s="167">
        <f>'Provincial spending by services'!CI59</f>
        <v>7.3923953070834922E-2</v>
      </c>
      <c r="BV59" s="167">
        <f>'Provincial spending by services'!CJ59</f>
        <v>7.3923953070834922E-2</v>
      </c>
      <c r="BW59" s="167">
        <f>'Provincial spending by services'!CK59+'Provincial spending by services'!CL59</f>
        <v>0.1150703043083751</v>
      </c>
      <c r="BX59" s="167">
        <f>'Provincial spending by services'!CM59</f>
        <v>0.1150703043083751</v>
      </c>
      <c r="BY59" s="167">
        <f>'Provincial spending by services'!CN59</f>
        <v>0.13250519890055315</v>
      </c>
      <c r="CA59" s="58">
        <f t="shared" si="0"/>
        <v>99.999999999999986</v>
      </c>
    </row>
    <row r="60" spans="1:79" s="166" customFormat="1">
      <c r="A60" s="164">
        <v>32</v>
      </c>
      <c r="B60" s="165">
        <f>'Provincial spending by services'!F60</f>
        <v>0.38802875068231346</v>
      </c>
      <c r="C60" s="165">
        <f>'Provincial spending by services'!G60</f>
        <v>0.13710349190775079</v>
      </c>
      <c r="D60" s="165">
        <f>'Provincial spending by services'!H60</f>
        <v>0.13710349190775079</v>
      </c>
      <c r="E60" s="165">
        <f>'Provincial spending by services'!I60+'Provincial spending by services'!J60</f>
        <v>0.21341581287527242</v>
      </c>
      <c r="F60" s="165">
        <f>'Provincial spending by services'!K60</f>
        <v>0.21341581287527239</v>
      </c>
      <c r="G60" s="165">
        <f>'Provincial spending by services'!L60</f>
        <v>0.24575154209879851</v>
      </c>
      <c r="I60" s="167">
        <f>'Provincial spending by services'!N60</f>
        <v>0.12804751519274915</v>
      </c>
      <c r="J60" s="167">
        <f>'Provincial spending by services'!O60</f>
        <v>4.5243455368104708E-2</v>
      </c>
      <c r="K60" s="167">
        <f>'Provincial spending by services'!P60</f>
        <v>4.5243455368104708E-2</v>
      </c>
      <c r="L60" s="167">
        <f>'Provincial spending by services'!Q60+'Provincial spending by services'!R60</f>
        <v>7.0426133356012041E-2</v>
      </c>
      <c r="M60" s="167">
        <f>'Provincial spending by services'!S60</f>
        <v>7.0426133356012041E-2</v>
      </c>
      <c r="N60" s="167">
        <f>'Provincial spending by services'!T60</f>
        <v>8.1096759622074466E-2</v>
      </c>
      <c r="P60" s="165">
        <f>'Provincial spending by services'!V60</f>
        <v>0.71650063039255663</v>
      </c>
      <c r="Q60" s="165">
        <f>'Provincial spending by services'!W60</f>
        <v>0.25316355607203672</v>
      </c>
      <c r="R60" s="165">
        <f>'Provincial spending by services'!X60</f>
        <v>0.25316355607203672</v>
      </c>
      <c r="S60" s="165">
        <f>'Provincial spending by services'!Y60+'Provincial spending by services'!Z60</f>
        <v>0.39407534671590616</v>
      </c>
      <c r="T60" s="165">
        <f>'Provincial spending by services'!AA60</f>
        <v>0.39407534671590616</v>
      </c>
      <c r="U60" s="165">
        <f>'Provincial spending by services'!AB60</f>
        <v>0.45378373258195254</v>
      </c>
      <c r="W60" s="165">
        <f>'Provincial spending by services'!AD60</f>
        <v>0.55450756689678515</v>
      </c>
      <c r="X60" s="165">
        <f>'Provincial spending by services'!AE60</f>
        <v>0.19592600697019744</v>
      </c>
      <c r="Y60" s="165">
        <f>'Provincial spending by services'!AF60</f>
        <v>0.19592600697019744</v>
      </c>
      <c r="Z60" s="165">
        <f>'Provincial spending by services'!AG60+'Provincial spending by services'!AH60</f>
        <v>0.30497916179323181</v>
      </c>
      <c r="AA60" s="165">
        <f>'Provincial spending by services'!AI60</f>
        <v>0.30497916179323181</v>
      </c>
      <c r="AB60" s="165">
        <f>'Provincial spending by services'!AJ60</f>
        <v>0.35118812570129726</v>
      </c>
      <c r="AD60" s="165">
        <f>'Provincial spending by services'!AL60</f>
        <v>5.8848364234472674</v>
      </c>
      <c r="AE60" s="165">
        <f>'Provincial spending by services'!AM60</f>
        <v>2.0793088696180346</v>
      </c>
      <c r="AF60" s="165">
        <f>'Provincial spending by services'!AN60</f>
        <v>2.0793088696180346</v>
      </c>
      <c r="AG60" s="165">
        <f>'Provincial spending by services'!AO60+'Provincial spending by services'!AP60</f>
        <v>3.2366600328959971</v>
      </c>
      <c r="AH60" s="165">
        <f>'Provincial spending by services'!AQ60</f>
        <v>3.2366600328959971</v>
      </c>
      <c r="AI60" s="165">
        <f>'Provincial spending by services'!AR60</f>
        <v>3.7270630681832695</v>
      </c>
      <c r="AK60" s="165">
        <f>'Provincial spending by services'!AT60</f>
        <v>10.512725677434831</v>
      </c>
      <c r="AL60" s="165">
        <f>'Provincial spending by services'!AU60</f>
        <v>3.7144964060269743</v>
      </c>
      <c r="AM60" s="165">
        <f>'Provincial spending by services'!AV60</f>
        <v>3.7144964060269743</v>
      </c>
      <c r="AN60" s="165">
        <f>'Provincial spending by services'!AW60+'Provincial spending by services'!AX60</f>
        <v>5.7819991225891574</v>
      </c>
      <c r="AO60" s="165">
        <f>'Provincial spending by services'!AY60</f>
        <v>5.7819991225891574</v>
      </c>
      <c r="AP60" s="165">
        <f>'Provincial spending by services'!AZ60</f>
        <v>6.6580595957087265</v>
      </c>
      <c r="AR60" s="165">
        <f>'Provincial spending by services'!BB60</f>
        <v>1.2307312953783833</v>
      </c>
      <c r="AS60" s="165">
        <f>'Provincial spending by services'!BC60</f>
        <v>0.43485839103369545</v>
      </c>
      <c r="AT60" s="165">
        <f>'Provincial spending by services'!BD60</f>
        <v>0.43485839103369545</v>
      </c>
      <c r="AU60" s="165">
        <f>'Provincial spending by services'!BE60+'Provincial spending by services'!BF60</f>
        <v>0.67690221245811077</v>
      </c>
      <c r="AV60" s="165">
        <f>'Provincial spending by services'!BG60</f>
        <v>0.67690221245811077</v>
      </c>
      <c r="AW60" s="165">
        <f>'Provincial spending by services'!BH60</f>
        <v>0.7794631537396427</v>
      </c>
      <c r="AY60" s="165">
        <f>'Provincial spending by services'!BJ60</f>
        <v>0.99306107447018077</v>
      </c>
      <c r="AZ60" s="165">
        <f>'Provincial spending by services'!BK60</f>
        <v>0.35088157964613059</v>
      </c>
      <c r="BA60" s="167">
        <f>'Provincial spending by services'!BL60</f>
        <v>0.35088157964613059</v>
      </c>
      <c r="BB60" s="167">
        <f>'Provincial spending by services'!BM60+'Provincial spending by services'!BN60</f>
        <v>0.54618359095859947</v>
      </c>
      <c r="BC60" s="167">
        <f>'Provincial spending by services'!BO60</f>
        <v>0.54618359095859947</v>
      </c>
      <c r="BD60" s="167">
        <f>'Provincial spending by services'!BP60</f>
        <v>0.62893868049778112</v>
      </c>
      <c r="BE60" s="167"/>
      <c r="BF60" s="167">
        <f>'Provincial spending by services'!BR60</f>
        <v>4.7553994565924436</v>
      </c>
      <c r="BG60" s="167">
        <f>'Provincial spending by services'!BS60</f>
        <v>1.6802411413293303</v>
      </c>
      <c r="BH60" s="167">
        <f>'Provincial spending by services'!BT60</f>
        <v>1.6802411413293303</v>
      </c>
      <c r="BI60" s="167">
        <f>'Provincial spending by services'!BU60+'Provincial spending by services'!BV60</f>
        <v>2.6154697011258445</v>
      </c>
      <c r="BJ60" s="167">
        <f>'Provincial spending by services'!BW60</f>
        <v>2.6154697011258441</v>
      </c>
      <c r="BK60" s="167">
        <f>'Provincial spending by services'!BX60</f>
        <v>3.0117529891752146</v>
      </c>
      <c r="BL60" s="167"/>
      <c r="BM60" s="167">
        <f>'Provincial spending by services'!BZ60</f>
        <v>3.6974704951793607</v>
      </c>
      <c r="BN60" s="167">
        <f>'Provincial spending by services'!CA60</f>
        <v>1.3064395749633742</v>
      </c>
      <c r="BO60" s="167">
        <f>'Provincial spending by services'!CB60</f>
        <v>1.3064395749633742</v>
      </c>
      <c r="BP60" s="167">
        <f>'Provincial spending by services'!CC60+'Provincial spending by services'!CD60</f>
        <v>2.0336087723486482</v>
      </c>
      <c r="BQ60" s="167">
        <f>'Provincial spending by services'!CE60</f>
        <v>2.0336087723486482</v>
      </c>
      <c r="BR60" s="167">
        <f>'Provincial spending by services'!CF60</f>
        <v>2.3417313136135949</v>
      </c>
      <c r="BS60" s="167"/>
      <c r="BT60" s="167">
        <f>'Provincial spending by services'!CH60</f>
        <v>0.2084585561935936</v>
      </c>
      <c r="BU60" s="167">
        <f>'Provincial spending by services'!CI60</f>
        <v>7.3655356521736409E-2</v>
      </c>
      <c r="BV60" s="167">
        <f>'Provincial spending by services'!CJ60</f>
        <v>7.3655356521736409E-2</v>
      </c>
      <c r="BW60" s="167">
        <f>'Provincial spending by services'!CK60+'Provincial spending by services'!CL60</f>
        <v>0.11465220590647648</v>
      </c>
      <c r="BX60" s="167">
        <f>'Provincial spending by services'!CM60</f>
        <v>0.11465220590647647</v>
      </c>
      <c r="BY60" s="167">
        <f>'Provincial spending by services'!CN60</f>
        <v>0.13202375225594259</v>
      </c>
      <c r="CA60" s="58">
        <f t="shared" si="0"/>
        <v>100.00000000000006</v>
      </c>
    </row>
    <row r="61" spans="1:79" s="166" customFormat="1">
      <c r="A61" s="164">
        <v>33</v>
      </c>
      <c r="B61" s="165">
        <f>'Provincial spending by services'!F61</f>
        <v>0.38202201287977677</v>
      </c>
      <c r="C61" s="165">
        <f>'Provincial spending by services'!G61</f>
        <v>0.13498111121752115</v>
      </c>
      <c r="D61" s="165">
        <f>'Provincial spending by services'!H61</f>
        <v>0.13498111121752115</v>
      </c>
      <c r="E61" s="165">
        <f>'Provincial spending by services'!I61+'Provincial spending by services'!J61</f>
        <v>0.21011210708387723</v>
      </c>
      <c r="F61" s="165">
        <f>'Provincial spending by services'!K61</f>
        <v>0.21011210708387723</v>
      </c>
      <c r="G61" s="165">
        <f>'Provincial spending by services'!L61</f>
        <v>0.24194727482385864</v>
      </c>
      <c r="I61" s="167">
        <f>'Provincial spending by services'!N61</f>
        <v>0.12799258001659175</v>
      </c>
      <c r="J61" s="167">
        <f>'Provincial spending by services'!O61</f>
        <v>4.5224044939195754E-2</v>
      </c>
      <c r="K61" s="167">
        <f>'Provincial spending by services'!P61</f>
        <v>4.5224044939195754E-2</v>
      </c>
      <c r="L61" s="167">
        <f>'Provincial spending by services'!Q61+'Provincial spending by services'!R61</f>
        <v>7.0395919009125466E-2</v>
      </c>
      <c r="M61" s="167">
        <f>'Provincial spending by services'!S61</f>
        <v>7.0395919009125466E-2</v>
      </c>
      <c r="N61" s="167">
        <f>'Provincial spending by services'!T61</f>
        <v>8.106196734384144E-2</v>
      </c>
      <c r="P61" s="165">
        <f>'Provincial spending by services'!V61</f>
        <v>0.70955254822817393</v>
      </c>
      <c r="Q61" s="165">
        <f>'Provincial spending by services'!W61</f>
        <v>0.2507085670406215</v>
      </c>
      <c r="R61" s="165">
        <f>'Provincial spending by services'!X61</f>
        <v>0.2507085670406215</v>
      </c>
      <c r="S61" s="165">
        <f>'Provincial spending by services'!Y61+'Provincial spending by services'!Z61</f>
        <v>0.39025390152549566</v>
      </c>
      <c r="T61" s="165">
        <f>'Provincial spending by services'!AA61</f>
        <v>0.39025390152549566</v>
      </c>
      <c r="U61" s="165">
        <f>'Provincial spending by services'!AB61</f>
        <v>0.44938328054451016</v>
      </c>
      <c r="W61" s="165">
        <f>'Provincial spending by services'!AD61</f>
        <v>0.54924062786641792</v>
      </c>
      <c r="X61" s="165">
        <f>'Provincial spending by services'!AE61</f>
        <v>0.19406502184613433</v>
      </c>
      <c r="Y61" s="165">
        <f>'Provincial spending by services'!AF61</f>
        <v>0.19406502184613433</v>
      </c>
      <c r="Z61" s="165">
        <f>'Provincial spending by services'!AG61+'Provincial spending by services'!AH61</f>
        <v>0.30208234532652983</v>
      </c>
      <c r="AA61" s="165">
        <f>'Provincial spending by services'!AI61</f>
        <v>0.30208234532652983</v>
      </c>
      <c r="AB61" s="165">
        <f>'Provincial spending by services'!AJ61</f>
        <v>0.34785239764873133</v>
      </c>
      <c r="AD61" s="165">
        <f>'Provincial spending by services'!AL61</f>
        <v>5.8655263369088813</v>
      </c>
      <c r="AE61" s="165">
        <f>'Provincial spending by services'!AM61</f>
        <v>2.0724859723744715</v>
      </c>
      <c r="AF61" s="165">
        <f>'Provincial spending by services'!AN61</f>
        <v>2.0724859723744715</v>
      </c>
      <c r="AG61" s="165">
        <f>'Provincial spending by services'!AO61+'Provincial spending by services'!AP61</f>
        <v>3.2260394852998848</v>
      </c>
      <c r="AH61" s="165">
        <f>'Provincial spending by services'!AQ61</f>
        <v>3.2260394852998848</v>
      </c>
      <c r="AI61" s="165">
        <f>'Provincial spending by services'!AR61</f>
        <v>3.714833346708958</v>
      </c>
      <c r="AK61" s="165">
        <f>'Provincial spending by services'!AT61</f>
        <v>10.504816120602106</v>
      </c>
      <c r="AL61" s="165">
        <f>'Provincial spending by services'!AU61</f>
        <v>3.7117016959460782</v>
      </c>
      <c r="AM61" s="165">
        <f>'Provincial spending by services'!AV61</f>
        <v>3.7117016959460782</v>
      </c>
      <c r="AN61" s="165">
        <f>'Provincial spending by services'!AW61+'Provincial spending by services'!AX61</f>
        <v>5.7776488663311589</v>
      </c>
      <c r="AO61" s="165">
        <f>'Provincial spending by services'!AY61</f>
        <v>5.7776488663311589</v>
      </c>
      <c r="AP61" s="165">
        <f>'Provincial spending by services'!AZ61</f>
        <v>6.6530502097146673</v>
      </c>
      <c r="AR61" s="165">
        <f>'Provincial spending by services'!BB61</f>
        <v>1.2328468313143741</v>
      </c>
      <c r="AS61" s="165">
        <f>'Provincial spending by services'!BC61</f>
        <v>0.43560588039774556</v>
      </c>
      <c r="AT61" s="165">
        <f>'Provincial spending by services'!BD61</f>
        <v>0.43560588039774556</v>
      </c>
      <c r="AU61" s="165">
        <f>'Provincial spending by services'!BE61+'Provincial spending by services'!BF61</f>
        <v>0.67806575722290563</v>
      </c>
      <c r="AV61" s="165">
        <f>'Provincial spending by services'!BG61</f>
        <v>0.67806575722290574</v>
      </c>
      <c r="AW61" s="165">
        <f>'Provincial spending by services'!BH61</f>
        <v>0.78080299316577018</v>
      </c>
      <c r="AY61" s="165">
        <f>'Provincial spending by services'!BJ61</f>
        <v>0.99134742230326101</v>
      </c>
      <c r="AZ61" s="165">
        <f>'Provincial spending by services'!BK61</f>
        <v>0.35027608921381892</v>
      </c>
      <c r="BA61" s="167">
        <f>'Provincial spending by services'!BL61</f>
        <v>0.35027608921381892</v>
      </c>
      <c r="BB61" s="167">
        <f>'Provincial spending by services'!BM61+'Provincial spending by services'!BN61</f>
        <v>0.54524108226679358</v>
      </c>
      <c r="BC61" s="167">
        <f>'Provincial spending by services'!BO61</f>
        <v>0.54524108226679358</v>
      </c>
      <c r="BD61" s="167">
        <f>'Provincial spending by services'!BP61</f>
        <v>0.62785336745873199</v>
      </c>
      <c r="BE61" s="167"/>
      <c r="BF61" s="167">
        <f>'Provincial spending by services'!BR61</f>
        <v>4.7956012086767181</v>
      </c>
      <c r="BG61" s="167">
        <f>'Provincial spending by services'!BS61</f>
        <v>1.6944457603991072</v>
      </c>
      <c r="BH61" s="167">
        <f>'Provincial spending by services'!BT61</f>
        <v>1.6944457603991072</v>
      </c>
      <c r="BI61" s="167">
        <f>'Provincial spending by services'!BU61+'Provincial spending by services'!BV61</f>
        <v>2.6375806647721949</v>
      </c>
      <c r="BJ61" s="167">
        <f>'Provincial spending by services'!BW61</f>
        <v>2.6375806647721949</v>
      </c>
      <c r="BK61" s="167">
        <f>'Provincial spending by services'!BX61</f>
        <v>3.0372140988285881</v>
      </c>
      <c r="BL61" s="167"/>
      <c r="BM61" s="167">
        <f>'Provincial spending by services'!BZ61</f>
        <v>3.7030967630924803</v>
      </c>
      <c r="BN61" s="167">
        <f>'Provincial spending by services'!CA61</f>
        <v>1.3084275229593432</v>
      </c>
      <c r="BO61" s="167">
        <f>'Provincial spending by services'!CB61</f>
        <v>1.3084275229593432</v>
      </c>
      <c r="BP61" s="167">
        <f>'Provincial spending by services'!CC61+'Provincial spending by services'!CD61</f>
        <v>2.0367032197008643</v>
      </c>
      <c r="BQ61" s="167">
        <f>'Provincial spending by services'!CE61</f>
        <v>2.0367032197008643</v>
      </c>
      <c r="BR61" s="167">
        <f>'Provincial spending by services'!CF61</f>
        <v>2.3452946166252375</v>
      </c>
      <c r="BS61" s="167"/>
      <c r="BT61" s="167">
        <f>'Provincial spending by services'!CH61</f>
        <v>0.20772498997168007</v>
      </c>
      <c r="BU61" s="167">
        <f>'Provincial spending by services'!CI61</f>
        <v>7.339616312332696E-2</v>
      </c>
      <c r="BV61" s="167">
        <f>'Provincial spending by services'!CJ61</f>
        <v>7.339616312332696E-2</v>
      </c>
      <c r="BW61" s="167">
        <f>'Provincial spending by services'!CK61+'Provincial spending by services'!CL61</f>
        <v>0.11424874448442404</v>
      </c>
      <c r="BX61" s="167">
        <f>'Provincial spending by services'!CM61</f>
        <v>0.11424874448442404</v>
      </c>
      <c r="BY61" s="167">
        <f>'Provincial spending by services'!CN61</f>
        <v>0.13155916031539738</v>
      </c>
      <c r="CA61" s="58">
        <f t="shared" si="0"/>
        <v>100</v>
      </c>
    </row>
    <row r="62" spans="1:79" s="166" customFormat="1">
      <c r="A62" s="164">
        <v>34</v>
      </c>
      <c r="B62" s="165">
        <f>'Provincial spending by services'!F62</f>
        <v>0.37597175745938505</v>
      </c>
      <c r="C62" s="165">
        <f>'Provincial spending by services'!G62</f>
        <v>0.13284335430231606</v>
      </c>
      <c r="D62" s="165">
        <f>'Provincial spending by services'!H62</f>
        <v>0.13284335430231606</v>
      </c>
      <c r="E62" s="165">
        <f>'Provincial spending by services'!I62+'Provincial spending by services'!J62</f>
        <v>0.20678446660266175</v>
      </c>
      <c r="F62" s="165">
        <f>'Provincial spending by services'!K62</f>
        <v>0.20678446660266178</v>
      </c>
      <c r="G62" s="165">
        <f>'Provincial spending by services'!L62</f>
        <v>0.23811544639094387</v>
      </c>
      <c r="I62" s="167">
        <f>'Provincial spending by services'!N62</f>
        <v>0.12787664288588918</v>
      </c>
      <c r="J62" s="167">
        <f>'Provincial spending by services'!O62</f>
        <v>4.5183080486347511E-2</v>
      </c>
      <c r="K62" s="167">
        <f>'Provincial spending by services'!P62</f>
        <v>4.5183080486347511E-2</v>
      </c>
      <c r="L62" s="167">
        <f>'Provincial spending by services'!Q62+'Provincial spending by services'!R62</f>
        <v>7.0332153587239044E-2</v>
      </c>
      <c r="M62" s="167">
        <f>'Provincial spending by services'!S62</f>
        <v>7.0332153587239044E-2</v>
      </c>
      <c r="N62" s="167">
        <f>'Provincial spending by services'!T62</f>
        <v>8.098854049439648E-2</v>
      </c>
      <c r="P62" s="165">
        <f>'Provincial spending by services'!V62</f>
        <v>0.70261452008301861</v>
      </c>
      <c r="Q62" s="165">
        <f>'Provincial spending by services'!W62</f>
        <v>0.24825713042933326</v>
      </c>
      <c r="R62" s="165">
        <f>'Provincial spending by services'!X62</f>
        <v>0.24825713042933326</v>
      </c>
      <c r="S62" s="165">
        <f>'Provincial spending by services'!Y62+'Provincial spending by services'!Z62</f>
        <v>0.38643798604566021</v>
      </c>
      <c r="T62" s="165">
        <f>'Provincial spending by services'!AA62</f>
        <v>0.38643798604566021</v>
      </c>
      <c r="U62" s="165">
        <f>'Provincial spending by services'!AB62</f>
        <v>0.44498919605257842</v>
      </c>
      <c r="W62" s="165">
        <f>'Provincial spending by services'!AD62</f>
        <v>0.54395191848646796</v>
      </c>
      <c r="X62" s="165">
        <f>'Provincial spending by services'!AE62</f>
        <v>0.19219634453188536</v>
      </c>
      <c r="Y62" s="165">
        <f>'Provincial spending by services'!AF62</f>
        <v>0.19219634453188536</v>
      </c>
      <c r="Z62" s="165">
        <f>'Provincial spending by services'!AG62+'Provincial spending by services'!AH62</f>
        <v>0.29917355516755739</v>
      </c>
      <c r="AA62" s="165">
        <f>'Provincial spending by services'!AI62</f>
        <v>0.29917355516755739</v>
      </c>
      <c r="AB62" s="165">
        <f>'Provincial spending by services'!AJ62</f>
        <v>0.3445028817080964</v>
      </c>
      <c r="AD62" s="165">
        <f>'Provincial spending by services'!AL62</f>
        <v>5.8462990286106082</v>
      </c>
      <c r="AE62" s="165">
        <f>'Provincial spending by services'!AM62</f>
        <v>2.0656923234424154</v>
      </c>
      <c r="AF62" s="165">
        <f>'Provincial spending by services'!AN62</f>
        <v>2.0656923234424154</v>
      </c>
      <c r="AG62" s="165">
        <f>'Provincial spending by services'!AO62+'Provincial spending by services'!AP62</f>
        <v>3.2154644657358347</v>
      </c>
      <c r="AH62" s="165">
        <f>'Provincial spending by services'!AQ62</f>
        <v>3.2154644657358347</v>
      </c>
      <c r="AI62" s="165">
        <f>'Provincial spending by services'!AR62</f>
        <v>3.7026560514533853</v>
      </c>
      <c r="AK62" s="165">
        <f>'Provincial spending by services'!AT62</f>
        <v>10.496428447525179</v>
      </c>
      <c r="AL62" s="165">
        <f>'Provincial spending by services'!AU62</f>
        <v>3.708738051458897</v>
      </c>
      <c r="AM62" s="165">
        <f>'Provincial spending by services'!AV62</f>
        <v>3.708738051458897</v>
      </c>
      <c r="AN62" s="165">
        <f>'Provincial spending by services'!AW62+'Provincial spending by services'!AX62</f>
        <v>5.7730356461388483</v>
      </c>
      <c r="AO62" s="165">
        <f>'Provincial spending by services'!AY62</f>
        <v>5.7730356461388483</v>
      </c>
      <c r="AP62" s="165">
        <f>'Provincial spending by services'!AZ62</f>
        <v>6.6477380167659463</v>
      </c>
      <c r="AR62" s="165">
        <f>'Provincial spending by services'!BB62</f>
        <v>1.2349584012977783</v>
      </c>
      <c r="AS62" s="165">
        <f>'Provincial spending by services'!BC62</f>
        <v>0.43635196845854834</v>
      </c>
      <c r="AT62" s="165">
        <f>'Provincial spending by services'!BD62</f>
        <v>0.43635196845854834</v>
      </c>
      <c r="AU62" s="165">
        <f>'Provincial spending by services'!BE62+'Provincial spending by services'!BF62</f>
        <v>0.67922712071377811</v>
      </c>
      <c r="AV62" s="165">
        <f>'Provincial spending by services'!BG62</f>
        <v>0.679227120713778</v>
      </c>
      <c r="AW62" s="165">
        <f>'Provincial spending by services'!BH62</f>
        <v>0.78214032082192619</v>
      </c>
      <c r="AY62" s="165">
        <f>'Provincial spending by services'!BJ62</f>
        <v>0.98966586445229454</v>
      </c>
      <c r="AZ62" s="165">
        <f>'Provincial spending by services'!BK62</f>
        <v>0.34968193877314413</v>
      </c>
      <c r="BA62" s="167">
        <f>'Provincial spending by services'!BL62</f>
        <v>0.34968193877314413</v>
      </c>
      <c r="BB62" s="167">
        <f>'Provincial spending by services'!BM62+'Provincial spending by services'!BN62</f>
        <v>0.54431622544876201</v>
      </c>
      <c r="BC62" s="167">
        <f>'Provincial spending by services'!BO62</f>
        <v>0.54431622544876201</v>
      </c>
      <c r="BD62" s="167">
        <f>'Provincial spending by services'!BP62</f>
        <v>0.62678838081978649</v>
      </c>
      <c r="BE62" s="167"/>
      <c r="BF62" s="167">
        <f>'Provincial spending by services'!BR62</f>
        <v>4.8361902052342609</v>
      </c>
      <c r="BG62" s="167">
        <f>'Provincial spending by services'!BS62</f>
        <v>1.7087872058494391</v>
      </c>
      <c r="BH62" s="167">
        <f>'Provincial spending by services'!BT62</f>
        <v>1.7087872058494391</v>
      </c>
      <c r="BI62" s="167">
        <f>'Provincial spending by services'!BU62+'Provincial spending by services'!BV62</f>
        <v>2.6599046128788433</v>
      </c>
      <c r="BJ62" s="167">
        <f>'Provincial spending by services'!BW62</f>
        <v>2.6599046128788433</v>
      </c>
      <c r="BK62" s="167">
        <f>'Provincial spending by services'!BX62</f>
        <v>3.0629204633150318</v>
      </c>
      <c r="BL62" s="167"/>
      <c r="BM62" s="167">
        <f>'Provincial spending by services'!BZ62</f>
        <v>3.7086355359817875</v>
      </c>
      <c r="BN62" s="167">
        <f>'Provincial spending by services'!CA62</f>
        <v>1.3103845560468985</v>
      </c>
      <c r="BO62" s="167">
        <f>'Provincial spending by services'!CB62</f>
        <v>1.3103845560468985</v>
      </c>
      <c r="BP62" s="167">
        <f>'Provincial spending by services'!CC62+'Provincial spending by services'!CD62</f>
        <v>2.0397495447899829</v>
      </c>
      <c r="BQ62" s="167">
        <f>'Provincial spending by services'!CE62</f>
        <v>2.0397495447899834</v>
      </c>
      <c r="BR62" s="167">
        <f>'Provincial spending by services'!CF62</f>
        <v>2.3488025061217987</v>
      </c>
      <c r="BS62" s="167"/>
      <c r="BT62" s="167">
        <f>'Provincial spending by services'!CH62</f>
        <v>0.20717511984379081</v>
      </c>
      <c r="BU62" s="167">
        <f>'Provincial spending by services'!CI62</f>
        <v>7.3201875678139433E-2</v>
      </c>
      <c r="BV62" s="167">
        <f>'Provincial spending by services'!CJ62</f>
        <v>7.3201875678139433E-2</v>
      </c>
      <c r="BW62" s="167">
        <f>'Provincial spending by services'!CK62+'Provincial spending by services'!CL62</f>
        <v>0.11394631591408494</v>
      </c>
      <c r="BX62" s="167">
        <f>'Provincial spending by services'!CM62</f>
        <v>0.11394631591408494</v>
      </c>
      <c r="BY62" s="167">
        <f>'Provincial spending by services'!CN62</f>
        <v>0.13121090923440085</v>
      </c>
      <c r="CA62" s="58">
        <f t="shared" si="0"/>
        <v>100</v>
      </c>
    </row>
    <row r="63" spans="1:79" s="166" customFormat="1">
      <c r="A63" s="164">
        <v>35</v>
      </c>
      <c r="B63" s="165">
        <f>'Provincial spending by services'!F63</f>
        <v>0.36995455585752013</v>
      </c>
      <c r="C63" s="165">
        <f>'Provincial spending by services'!G63</f>
        <v>0.13071727640299047</v>
      </c>
      <c r="D63" s="165">
        <f>'Provincial spending by services'!H63</f>
        <v>0.13071727640299047</v>
      </c>
      <c r="E63" s="165">
        <f>'Provincial spending by services'!I63+'Provincial spending by services'!J63</f>
        <v>0.20347500572163607</v>
      </c>
      <c r="F63" s="165">
        <f>'Provincial spending by services'!K63</f>
        <v>0.20347500572163607</v>
      </c>
      <c r="G63" s="165">
        <f>'Provincial spending by services'!L63</f>
        <v>0.23430455204309608</v>
      </c>
      <c r="I63" s="167">
        <f>'Provincial spending by services'!N63</f>
        <v>0.12769984085689934</v>
      </c>
      <c r="J63" s="167">
        <f>'Provincial spending by services'!O63</f>
        <v>4.5120610436104436E-2</v>
      </c>
      <c r="K63" s="167">
        <f>'Provincial spending by services'!P63</f>
        <v>4.5120610436104436E-2</v>
      </c>
      <c r="L63" s="167">
        <f>'Provincial spending by services'!Q63+'Provincial spending by services'!R63</f>
        <v>7.0234912471294639E-2</v>
      </c>
      <c r="M63" s="167">
        <f>'Provincial spending by services'!S63</f>
        <v>7.0234912471294639E-2</v>
      </c>
      <c r="N63" s="167">
        <f>'Provincial spending by services'!T63</f>
        <v>8.0876565876036255E-2</v>
      </c>
      <c r="P63" s="165">
        <f>'Provincial spending by services'!V63</f>
        <v>0.69567842437816663</v>
      </c>
      <c r="Q63" s="165">
        <f>'Provincial spending by services'!W63</f>
        <v>0.2458063766136189</v>
      </c>
      <c r="R63" s="165">
        <f>'Provincial spending by services'!X63</f>
        <v>0.2458063766136189</v>
      </c>
      <c r="S63" s="165">
        <f>'Provincial spending by services'!Y63+'Provincial spending by services'!Z63</f>
        <v>0.38262313340799164</v>
      </c>
      <c r="T63" s="165">
        <f>'Provincial spending by services'!AA63</f>
        <v>0.38262313340799164</v>
      </c>
      <c r="U63" s="165">
        <f>'Provincial spending by services'!AB63</f>
        <v>0.44059633543950555</v>
      </c>
      <c r="W63" s="165">
        <f>'Provincial spending by services'!AD63</f>
        <v>0.53863580030362379</v>
      </c>
      <c r="X63" s="165">
        <f>'Provincial spending by services'!AE63</f>
        <v>0.19031798277394707</v>
      </c>
      <c r="Y63" s="165">
        <f>'Provincial spending by services'!AF63</f>
        <v>0.19031798277394707</v>
      </c>
      <c r="Z63" s="165">
        <f>'Provincial spending by services'!AG63+'Provincial spending by services'!AH63</f>
        <v>0.2962496901669931</v>
      </c>
      <c r="AA63" s="165">
        <f>'Provincial spending by services'!AI63</f>
        <v>0.29624969016699304</v>
      </c>
      <c r="AB63" s="165">
        <f>'Provincial spending by services'!AJ63</f>
        <v>0.34113600685896173</v>
      </c>
      <c r="AD63" s="165">
        <f>'Provincial spending by services'!AL63</f>
        <v>5.8272828199117299</v>
      </c>
      <c r="AE63" s="165">
        <f>'Provincial spending by services'!AM63</f>
        <v>2.0589732630354782</v>
      </c>
      <c r="AF63" s="165">
        <f>'Provincial spending by services'!AN63</f>
        <v>2.0589732630354782</v>
      </c>
      <c r="AG63" s="165">
        <f>'Provincial spending by services'!AO63+'Provincial spending by services'!AP63</f>
        <v>3.2050055509514515</v>
      </c>
      <c r="AH63" s="165">
        <f>'Provincial spending by services'!AQ63</f>
        <v>3.2050055509514515</v>
      </c>
      <c r="AI63" s="165">
        <f>'Provincial spending by services'!AR63</f>
        <v>3.6906124526107624</v>
      </c>
      <c r="AK63" s="165">
        <f>'Provincial spending by services'!AT63</f>
        <v>10.487541526340104</v>
      </c>
      <c r="AL63" s="165">
        <f>'Provincial spending by services'!AU63</f>
        <v>3.7055980059735041</v>
      </c>
      <c r="AM63" s="165">
        <f>'Provincial spending by services'!AV63</f>
        <v>3.7055980059735041</v>
      </c>
      <c r="AN63" s="165">
        <f>'Provincial spending by services'!AW63+'Provincial spending by services'!AX63</f>
        <v>5.7681478394870567</v>
      </c>
      <c r="AO63" s="165">
        <f>'Provincial spending by services'!AY63</f>
        <v>5.7681478394870576</v>
      </c>
      <c r="AP63" s="165">
        <f>'Provincial spending by services'!AZ63</f>
        <v>6.6421096333487331</v>
      </c>
      <c r="AR63" s="165">
        <f>'Provincial spending by services'!BB63</f>
        <v>1.2371325429506139</v>
      </c>
      <c r="AS63" s="165">
        <f>'Provincial spending by services'!BC63</f>
        <v>0.43712016517588365</v>
      </c>
      <c r="AT63" s="165">
        <f>'Provincial spending by services'!BD63</f>
        <v>0.43712016517588365</v>
      </c>
      <c r="AU63" s="165">
        <f>'Provincial spending by services'!BE63+'Provincial spending by services'!BF63</f>
        <v>0.68042289862283778</v>
      </c>
      <c r="AV63" s="165">
        <f>'Provincial spending by services'!BG63</f>
        <v>0.68042289862283767</v>
      </c>
      <c r="AW63" s="165">
        <f>'Provincial spending by services'!BH63</f>
        <v>0.78351727720205555</v>
      </c>
      <c r="AY63" s="165">
        <f>'Provincial spending by services'!BJ63</f>
        <v>0.98800653845926367</v>
      </c>
      <c r="AZ63" s="165">
        <f>'Provincial spending by services'!BK63</f>
        <v>0.34909564358893985</v>
      </c>
      <c r="BA63" s="167">
        <f>'Provincial spending by services'!BL63</f>
        <v>0.34909564358893985</v>
      </c>
      <c r="BB63" s="167">
        <f>'Provincial spending by services'!BM63+'Provincial spending by services'!BN63</f>
        <v>0.54340359615259504</v>
      </c>
      <c r="BC63" s="167">
        <f>'Provincial spending by services'!BO63</f>
        <v>0.54340359615259504</v>
      </c>
      <c r="BD63" s="167">
        <f>'Provincial spending by services'!BP63</f>
        <v>0.62573747435753369</v>
      </c>
      <c r="BE63" s="167"/>
      <c r="BF63" s="167">
        <f>'Provincial spending by services'!BR63</f>
        <v>4.8772843044913978</v>
      </c>
      <c r="BG63" s="167">
        <f>'Provincial spending by services'!BS63</f>
        <v>1.7233071209202941</v>
      </c>
      <c r="BH63" s="167">
        <f>'Provincial spending by services'!BT63</f>
        <v>1.7233071209202941</v>
      </c>
      <c r="BI63" s="167">
        <f>'Provincial spending by services'!BU63+'Provincial spending by services'!BV63</f>
        <v>2.6825063674702694</v>
      </c>
      <c r="BJ63" s="167">
        <f>'Provincial spending by services'!BW63</f>
        <v>2.6825063674702689</v>
      </c>
      <c r="BK63" s="167">
        <f>'Provincial spending by services'!BX63</f>
        <v>3.0889467261778853</v>
      </c>
      <c r="BL63" s="167"/>
      <c r="BM63" s="167">
        <f>'Provincial spending by services'!BZ63</f>
        <v>3.7140571451022009</v>
      </c>
      <c r="BN63" s="167">
        <f>'Provincial spending by services'!CA63</f>
        <v>1.3123001912694443</v>
      </c>
      <c r="BO63" s="167">
        <f>'Provincial spending by services'!CB63</f>
        <v>1.3123001912694443</v>
      </c>
      <c r="BP63" s="167">
        <f>'Provincial spending by services'!CC63+'Provincial spending by services'!CD63</f>
        <v>2.0427314298062105</v>
      </c>
      <c r="BQ63" s="167">
        <f>'Provincial spending by services'!CE63</f>
        <v>2.0427314298062105</v>
      </c>
      <c r="BR63" s="167">
        <f>'Provincial spending by services'!CF63</f>
        <v>2.3522361918980605</v>
      </c>
      <c r="BS63" s="167"/>
      <c r="BT63" s="167">
        <f>'Provincial spending by services'!CH63</f>
        <v>0.20649394320894368</v>
      </c>
      <c r="BU63" s="167">
        <f>'Provincial spending by services'!CI63</f>
        <v>7.2961193267160107E-2</v>
      </c>
      <c r="BV63" s="167">
        <f>'Provincial spending by services'!CJ63</f>
        <v>7.2961193267160107E-2</v>
      </c>
      <c r="BW63" s="167">
        <f>'Provincial spending by services'!CK63+'Provincial spending by services'!CL63</f>
        <v>0.11357166876491902</v>
      </c>
      <c r="BX63" s="167">
        <f>'Provincial spending by services'!CM63</f>
        <v>0.11357166876491902</v>
      </c>
      <c r="BY63" s="167">
        <f>'Provincial spending by services'!CN63</f>
        <v>0.13077949736566433</v>
      </c>
      <c r="CA63" s="58">
        <f t="shared" si="0"/>
        <v>99.999999999999986</v>
      </c>
    </row>
    <row r="64" spans="1:79" s="166" customFormat="1">
      <c r="A64" s="164">
        <v>36</v>
      </c>
      <c r="B64" s="165">
        <f>'Provincial spending by services'!F64</f>
        <v>0.36396243545432488</v>
      </c>
      <c r="C64" s="165">
        <f>'Provincial spending by services'!G64</f>
        <v>0.1286000605271948</v>
      </c>
      <c r="D64" s="165">
        <f>'Provincial spending by services'!H64</f>
        <v>0.1286000605271948</v>
      </c>
      <c r="E64" s="165">
        <f>'Provincial spending by services'!I64+'Provincial spending by services'!J64</f>
        <v>0.20017933949987865</v>
      </c>
      <c r="F64" s="165">
        <f>'Provincial spending by services'!K64</f>
        <v>0.20017933949987868</v>
      </c>
      <c r="G64" s="165">
        <f>'Provincial spending by services'!L64</f>
        <v>0.23050954245440575</v>
      </c>
      <c r="I64" s="167">
        <f>'Provincial spending by services'!N64</f>
        <v>0.12760446129214245</v>
      </c>
      <c r="J64" s="167">
        <f>'Provincial spending by services'!O64</f>
        <v>4.5086909656557005E-2</v>
      </c>
      <c r="K64" s="167">
        <f>'Provincial spending by services'!P64</f>
        <v>4.5086909656557005E-2</v>
      </c>
      <c r="L64" s="167">
        <f>'Provincial spending by services'!Q64+'Provincial spending by services'!R64</f>
        <v>7.0182453710678355E-2</v>
      </c>
      <c r="M64" s="167">
        <f>'Provincial spending by services'!S64</f>
        <v>7.0182453710678355E-2</v>
      </c>
      <c r="N64" s="167">
        <f>'Provincial spending by services'!T64</f>
        <v>8.0816158818356881E-2</v>
      </c>
      <c r="P64" s="165">
        <f>'Provincial spending by services'!V64</f>
        <v>0.68873143353661848</v>
      </c>
      <c r="Q64" s="165">
        <f>'Provincial spending by services'!W64</f>
        <v>0.24335177318293855</v>
      </c>
      <c r="R64" s="165">
        <f>'Provincial spending by services'!X64</f>
        <v>0.24335177318293855</v>
      </c>
      <c r="S64" s="165">
        <f>'Provincial spending by services'!Y64+'Provincial spending by services'!Z64</f>
        <v>0.37880228844514013</v>
      </c>
      <c r="T64" s="165">
        <f>'Provincial spending by services'!AA64</f>
        <v>0.37880228844514013</v>
      </c>
      <c r="U64" s="165">
        <f>'Provincial spending by services'!AB64</f>
        <v>0.43619657457319172</v>
      </c>
      <c r="W64" s="165">
        <f>'Provincial spending by services'!AD64</f>
        <v>0.53328295748221199</v>
      </c>
      <c r="X64" s="165">
        <f>'Provincial spending by services'!AE64</f>
        <v>0.18842664497704825</v>
      </c>
      <c r="Y64" s="165">
        <f>'Provincial spending by services'!AF64</f>
        <v>0.18842664497704825</v>
      </c>
      <c r="Z64" s="165">
        <f>'Provincial spending by services'!AG64+'Provincial spending by services'!AH64</f>
        <v>0.29330562661521659</v>
      </c>
      <c r="AA64" s="165">
        <f>'Provincial spending by services'!AI64</f>
        <v>0.29330562661521659</v>
      </c>
      <c r="AB64" s="165">
        <f>'Provincial spending by services'!AJ64</f>
        <v>0.33774587307206755</v>
      </c>
      <c r="AD64" s="165">
        <f>'Provincial spending by services'!AL64</f>
        <v>5.8083742544042591</v>
      </c>
      <c r="AE64" s="165">
        <f>'Provincial spending by services'!AM64</f>
        <v>2.0522922365561715</v>
      </c>
      <c r="AF64" s="165">
        <f>'Provincial spending by services'!AN64</f>
        <v>2.0522922365561715</v>
      </c>
      <c r="AG64" s="165">
        <f>'Provincial spending by services'!AO64+'Provincial spending by services'!AP64</f>
        <v>3.1946058399223425</v>
      </c>
      <c r="AH64" s="165">
        <f>'Provincial spending by services'!AQ64</f>
        <v>3.1946058399223425</v>
      </c>
      <c r="AI64" s="165">
        <f>'Provincial spending by services'!AR64</f>
        <v>3.6786370277893639</v>
      </c>
      <c r="AK64" s="165">
        <f>'Provincial spending by services'!AT64</f>
        <v>10.478119427847123</v>
      </c>
      <c r="AL64" s="165">
        <f>'Provincial spending by services'!AU64</f>
        <v>3.7022688645059838</v>
      </c>
      <c r="AM64" s="165">
        <f>'Provincial spending by services'!AV64</f>
        <v>3.7022688645059838</v>
      </c>
      <c r="AN64" s="165">
        <f>'Provincial spending by services'!AW64+'Provincial spending by services'!AX64</f>
        <v>5.7629656853159172</v>
      </c>
      <c r="AO64" s="165">
        <f>'Provincial spending by services'!AY64</f>
        <v>5.7629656853159172</v>
      </c>
      <c r="AP64" s="165">
        <f>'Provincial spending by services'!AZ64</f>
        <v>6.6361423043031778</v>
      </c>
      <c r="AR64" s="165">
        <f>'Provincial spending by services'!BB64</f>
        <v>1.2393482036371934</v>
      </c>
      <c r="AS64" s="165">
        <f>'Provincial spending by services'!BC64</f>
        <v>0.43790303195180835</v>
      </c>
      <c r="AT64" s="165">
        <f>'Provincial spending by services'!BD64</f>
        <v>0.43790303195180835</v>
      </c>
      <c r="AU64" s="165">
        <f>'Provincial spending by services'!BE64+'Provincial spending by services'!BF64</f>
        <v>0.68164151200045642</v>
      </c>
      <c r="AV64" s="165">
        <f>'Provincial spending by services'!BG64</f>
        <v>0.68164151200045631</v>
      </c>
      <c r="AW64" s="165">
        <f>'Provincial spending by services'!BH64</f>
        <v>0.78492052897022246</v>
      </c>
      <c r="AY64" s="165">
        <f>'Provincial spending by services'!BJ64</f>
        <v>0.98635251035219351</v>
      </c>
      <c r="AZ64" s="165">
        <f>'Provincial spending by services'!BK64</f>
        <v>0.34851122032444176</v>
      </c>
      <c r="BA64" s="167">
        <f>'Provincial spending by services'!BL64</f>
        <v>0.34851122032444176</v>
      </c>
      <c r="BB64" s="167">
        <f>'Provincial spending by services'!BM64+'Provincial spending by services'!BN64</f>
        <v>0.54249388069370641</v>
      </c>
      <c r="BC64" s="167">
        <f>'Provincial spending by services'!BO64</f>
        <v>0.54249388069370641</v>
      </c>
      <c r="BD64" s="167">
        <f>'Provincial spending by services'!BP64</f>
        <v>0.62468992322305594</v>
      </c>
      <c r="BE64" s="167"/>
      <c r="BF64" s="167">
        <f>'Provincial spending by services'!BR64</f>
        <v>4.9188808378419555</v>
      </c>
      <c r="BG64" s="167">
        <f>'Provincial spending by services'!BS64</f>
        <v>1.7380045627041578</v>
      </c>
      <c r="BH64" s="167">
        <f>'Provincial spending by services'!BT64</f>
        <v>1.7380045627041578</v>
      </c>
      <c r="BI64" s="167">
        <f>'Provincial spending by services'!BU64+'Provincial spending by services'!BV64</f>
        <v>2.7053844608130753</v>
      </c>
      <c r="BJ64" s="167">
        <f>'Provincial spending by services'!BW64</f>
        <v>2.7053844608130757</v>
      </c>
      <c r="BK64" s="167">
        <f>'Provincial spending by services'!BX64</f>
        <v>3.1152911972999053</v>
      </c>
      <c r="BL64" s="167"/>
      <c r="BM64" s="167">
        <f>'Provincial spending by services'!BZ64</f>
        <v>3.7194302233630427</v>
      </c>
      <c r="BN64" s="167">
        <f>'Provincial spending by services'!CA64</f>
        <v>1.3141986789216087</v>
      </c>
      <c r="BO64" s="167">
        <f>'Provincial spending by services'!CB64</f>
        <v>1.3141986789216087</v>
      </c>
      <c r="BP64" s="167">
        <f>'Provincial spending by services'!CC64+'Provincial spending by services'!CD64</f>
        <v>2.0456866228496735</v>
      </c>
      <c r="BQ64" s="167">
        <f>'Provincial spending by services'!CE64</f>
        <v>2.0456866228496735</v>
      </c>
      <c r="BR64" s="167">
        <f>'Provincial spending by services'!CF64</f>
        <v>2.3556391414632603</v>
      </c>
      <c r="BS64" s="167"/>
      <c r="BT64" s="167">
        <f>'Provincial spending by services'!CH64</f>
        <v>0.20568069664940075</v>
      </c>
      <c r="BU64" s="167">
        <f>'Provincial spending by services'!CI64</f>
        <v>7.2673846149454935E-2</v>
      </c>
      <c r="BV64" s="167">
        <f>'Provincial spending by services'!CJ64</f>
        <v>7.2673846149454935E-2</v>
      </c>
      <c r="BW64" s="167">
        <f>'Provincial spending by services'!CK64+'Provincial spending by services'!CL64</f>
        <v>0.11312438315717041</v>
      </c>
      <c r="BX64" s="167">
        <f>'Provincial spending by services'!CM64</f>
        <v>0.11312438315717041</v>
      </c>
      <c r="BY64" s="167">
        <f>'Provincial spending by services'!CN64</f>
        <v>0.13026444121128714</v>
      </c>
      <c r="CA64" s="58">
        <f t="shared" si="0"/>
        <v>100.00000000000001</v>
      </c>
    </row>
    <row r="65" spans="1:79" s="166" customFormat="1">
      <c r="A65" s="164">
        <v>37</v>
      </c>
      <c r="B65" s="165">
        <f>'Provincial spending by services'!F65</f>
        <v>0.36396243545432488</v>
      </c>
      <c r="C65" s="165">
        <f>'Provincial spending by services'!G65</f>
        <v>0.1286000605271948</v>
      </c>
      <c r="D65" s="165">
        <f>'Provincial spending by services'!H65</f>
        <v>0.1286000605271948</v>
      </c>
      <c r="E65" s="165">
        <f>'Provincial spending by services'!I65+'Provincial spending by services'!J65</f>
        <v>0.20017933949987865</v>
      </c>
      <c r="F65" s="165">
        <f>'Provincial spending by services'!K65</f>
        <v>0.20017933949987868</v>
      </c>
      <c r="G65" s="165">
        <f>'Provincial spending by services'!L65</f>
        <v>0.23050954245440575</v>
      </c>
      <c r="I65" s="167">
        <f>'Provincial spending by services'!N65</f>
        <v>0.12760446129214242</v>
      </c>
      <c r="J65" s="167">
        <f>'Provincial spending by services'!O65</f>
        <v>4.5086909656556998E-2</v>
      </c>
      <c r="K65" s="167">
        <f>'Provincial spending by services'!P65</f>
        <v>4.5086909656556998E-2</v>
      </c>
      <c r="L65" s="167">
        <f>'Provincial spending by services'!Q65+'Provincial spending by services'!R65</f>
        <v>7.0182453710678341E-2</v>
      </c>
      <c r="M65" s="167">
        <f>'Provincial spending by services'!S65</f>
        <v>7.0182453710678341E-2</v>
      </c>
      <c r="N65" s="167">
        <f>'Provincial spending by services'!T65</f>
        <v>8.0816158818356867E-2</v>
      </c>
      <c r="P65" s="165">
        <f>'Provincial spending by services'!V65</f>
        <v>0.68873143353661836</v>
      </c>
      <c r="Q65" s="165">
        <f>'Provincial spending by services'!W65</f>
        <v>0.24335177318293852</v>
      </c>
      <c r="R65" s="165">
        <f>'Provincial spending by services'!X65</f>
        <v>0.24335177318293852</v>
      </c>
      <c r="S65" s="165">
        <f>'Provincial spending by services'!Y65+'Provincial spending by services'!Z65</f>
        <v>0.37880228844514013</v>
      </c>
      <c r="T65" s="165">
        <f>'Provincial spending by services'!AA65</f>
        <v>0.37880228844514008</v>
      </c>
      <c r="U65" s="165">
        <f>'Provincial spending by services'!AB65</f>
        <v>0.43619657457319161</v>
      </c>
      <c r="W65" s="165">
        <f>'Provincial spending by services'!AD65</f>
        <v>0.53328295748221199</v>
      </c>
      <c r="X65" s="165">
        <f>'Provincial spending by services'!AE65</f>
        <v>0.18842664497704825</v>
      </c>
      <c r="Y65" s="165">
        <f>'Provincial spending by services'!AF65</f>
        <v>0.18842664497704825</v>
      </c>
      <c r="Z65" s="165">
        <f>'Provincial spending by services'!AG65+'Provincial spending by services'!AH65</f>
        <v>0.29330562661521659</v>
      </c>
      <c r="AA65" s="165">
        <f>'Provincial spending by services'!AI65</f>
        <v>0.29330562661521659</v>
      </c>
      <c r="AB65" s="165">
        <f>'Provincial spending by services'!AJ65</f>
        <v>0.33774587307206755</v>
      </c>
      <c r="AD65" s="165">
        <f>'Provincial spending by services'!AL65</f>
        <v>5.8083742544042591</v>
      </c>
      <c r="AE65" s="165">
        <f>'Provincial spending by services'!AM65</f>
        <v>2.0522922365561715</v>
      </c>
      <c r="AF65" s="165">
        <f>'Provincial spending by services'!AN65</f>
        <v>2.0522922365561715</v>
      </c>
      <c r="AG65" s="165">
        <f>'Provincial spending by services'!AO65+'Provincial spending by services'!AP65</f>
        <v>3.1946058399223425</v>
      </c>
      <c r="AH65" s="165">
        <f>'Provincial spending by services'!AQ65</f>
        <v>3.1946058399223425</v>
      </c>
      <c r="AI65" s="165">
        <f>'Provincial spending by services'!AR65</f>
        <v>3.6786370277893639</v>
      </c>
      <c r="AK65" s="165">
        <f>'Provincial spending by services'!AT65</f>
        <v>10.478119427847123</v>
      </c>
      <c r="AL65" s="165">
        <f>'Provincial spending by services'!AU65</f>
        <v>3.7022688645059838</v>
      </c>
      <c r="AM65" s="165">
        <f>'Provincial spending by services'!AV65</f>
        <v>3.7022688645059838</v>
      </c>
      <c r="AN65" s="165">
        <f>'Provincial spending by services'!AW65+'Provincial spending by services'!AX65</f>
        <v>5.7629656853159172</v>
      </c>
      <c r="AO65" s="165">
        <f>'Provincial spending by services'!AY65</f>
        <v>5.7629656853159172</v>
      </c>
      <c r="AP65" s="165">
        <f>'Provincial spending by services'!AZ65</f>
        <v>6.6361423043031778</v>
      </c>
      <c r="AR65" s="165">
        <f>'Provincial spending by services'!BB65</f>
        <v>1.2393482036371934</v>
      </c>
      <c r="AS65" s="165">
        <f>'Provincial spending by services'!BC65</f>
        <v>0.43790303195180835</v>
      </c>
      <c r="AT65" s="165">
        <f>'Provincial spending by services'!BD65</f>
        <v>0.43790303195180835</v>
      </c>
      <c r="AU65" s="165">
        <f>'Provincial spending by services'!BE65+'Provincial spending by services'!BF65</f>
        <v>0.68164151200045642</v>
      </c>
      <c r="AV65" s="165">
        <f>'Provincial spending by services'!BG65</f>
        <v>0.68164151200045631</v>
      </c>
      <c r="AW65" s="165">
        <f>'Provincial spending by services'!BH65</f>
        <v>0.78492052897022246</v>
      </c>
      <c r="AY65" s="165">
        <f>'Provincial spending by services'!BJ65</f>
        <v>0.98635251035219307</v>
      </c>
      <c r="AZ65" s="165">
        <f>'Provincial spending by services'!BK65</f>
        <v>0.3485112203244416</v>
      </c>
      <c r="BA65" s="167">
        <f>'Provincial spending by services'!BL65</f>
        <v>0.3485112203244416</v>
      </c>
      <c r="BB65" s="167">
        <f>'Provincial spending by services'!BM65+'Provincial spending by services'!BN65</f>
        <v>0.54249388069370619</v>
      </c>
      <c r="BC65" s="167">
        <f>'Provincial spending by services'!BO65</f>
        <v>0.54249388069370619</v>
      </c>
      <c r="BD65" s="167">
        <f>'Provincial spending by services'!BP65</f>
        <v>0.62468992322305561</v>
      </c>
      <c r="BE65" s="167"/>
      <c r="BF65" s="167">
        <f>'Provincial spending by services'!BR65</f>
        <v>4.9188808378419555</v>
      </c>
      <c r="BG65" s="167">
        <f>'Provincial spending by services'!BS65</f>
        <v>1.7380045627041578</v>
      </c>
      <c r="BH65" s="167">
        <f>'Provincial spending by services'!BT65</f>
        <v>1.7380045627041578</v>
      </c>
      <c r="BI65" s="167">
        <f>'Provincial spending by services'!BU65+'Provincial spending by services'!BV65</f>
        <v>2.7053844608130753</v>
      </c>
      <c r="BJ65" s="167">
        <f>'Provincial spending by services'!BW65</f>
        <v>2.7053844608130757</v>
      </c>
      <c r="BK65" s="167">
        <f>'Provincial spending by services'!BX65</f>
        <v>3.1152911972999053</v>
      </c>
      <c r="BL65" s="167"/>
      <c r="BM65" s="167">
        <f>'Provincial spending by services'!BZ65</f>
        <v>3.7194302233630427</v>
      </c>
      <c r="BN65" s="167">
        <f>'Provincial spending by services'!CA65</f>
        <v>1.3141986789216087</v>
      </c>
      <c r="BO65" s="167">
        <f>'Provincial spending by services'!CB65</f>
        <v>1.3141986789216087</v>
      </c>
      <c r="BP65" s="167">
        <f>'Provincial spending by services'!CC65+'Provincial spending by services'!CD65</f>
        <v>2.0456866228496735</v>
      </c>
      <c r="BQ65" s="167">
        <f>'Provincial spending by services'!CE65</f>
        <v>2.0456866228496735</v>
      </c>
      <c r="BR65" s="167">
        <f>'Provincial spending by services'!CF65</f>
        <v>2.3556391414632603</v>
      </c>
      <c r="BS65" s="167"/>
      <c r="BT65" s="167">
        <f>'Provincial spending by services'!CH65</f>
        <v>0.20568069664940072</v>
      </c>
      <c r="BU65" s="167">
        <f>'Provincial spending by services'!CI65</f>
        <v>7.2673846149454935E-2</v>
      </c>
      <c r="BV65" s="167">
        <f>'Provincial spending by services'!CJ65</f>
        <v>7.2673846149454935E-2</v>
      </c>
      <c r="BW65" s="167">
        <f>'Provincial spending by services'!CK65+'Provincial spending by services'!CL65</f>
        <v>0.1131243831571704</v>
      </c>
      <c r="BX65" s="167">
        <f>'Provincial spending by services'!CM65</f>
        <v>0.1131243831571704</v>
      </c>
      <c r="BY65" s="167">
        <f>'Provincial spending by services'!CN65</f>
        <v>0.13026444121128714</v>
      </c>
      <c r="CA65" s="58">
        <f t="shared" si="0"/>
        <v>100.00000000000001</v>
      </c>
    </row>
    <row r="66" spans="1:79" s="166" customFormat="1">
      <c r="A66" s="164">
        <v>38</v>
      </c>
      <c r="B66" s="165">
        <f>'Provincial spending by services'!F66</f>
        <v>0.36396243545432488</v>
      </c>
      <c r="C66" s="165">
        <f>'Provincial spending by services'!G66</f>
        <v>0.1286000605271948</v>
      </c>
      <c r="D66" s="165">
        <f>'Provincial spending by services'!H66</f>
        <v>0.1286000605271948</v>
      </c>
      <c r="E66" s="165">
        <f>'Provincial spending by services'!I66+'Provincial spending by services'!J66</f>
        <v>0.20017933949987865</v>
      </c>
      <c r="F66" s="165">
        <f>'Provincial spending by services'!K66</f>
        <v>0.20017933949987868</v>
      </c>
      <c r="G66" s="165">
        <f>'Provincial spending by services'!L66</f>
        <v>0.23050954245440575</v>
      </c>
      <c r="I66" s="167">
        <f>'Provincial spending by services'!N66</f>
        <v>0.12760446129214245</v>
      </c>
      <c r="J66" s="167">
        <f>'Provincial spending by services'!O66</f>
        <v>4.5086909656557005E-2</v>
      </c>
      <c r="K66" s="167">
        <f>'Provincial spending by services'!P66</f>
        <v>4.5086909656557005E-2</v>
      </c>
      <c r="L66" s="167">
        <f>'Provincial spending by services'!Q66+'Provincial spending by services'!R66</f>
        <v>7.0182453710678355E-2</v>
      </c>
      <c r="M66" s="167">
        <f>'Provincial spending by services'!S66</f>
        <v>7.0182453710678355E-2</v>
      </c>
      <c r="N66" s="167">
        <f>'Provincial spending by services'!T66</f>
        <v>8.0816158818356881E-2</v>
      </c>
      <c r="P66" s="165">
        <f>'Provincial spending by services'!V66</f>
        <v>0.68873143353661848</v>
      </c>
      <c r="Q66" s="165">
        <f>'Provincial spending by services'!W66</f>
        <v>0.24335177318293855</v>
      </c>
      <c r="R66" s="165">
        <f>'Provincial spending by services'!X66</f>
        <v>0.24335177318293855</v>
      </c>
      <c r="S66" s="165">
        <f>'Provincial spending by services'!Y66+'Provincial spending by services'!Z66</f>
        <v>0.37880228844514013</v>
      </c>
      <c r="T66" s="165">
        <f>'Provincial spending by services'!AA66</f>
        <v>0.37880228844514013</v>
      </c>
      <c r="U66" s="165">
        <f>'Provincial spending by services'!AB66</f>
        <v>0.43619657457319172</v>
      </c>
      <c r="W66" s="165">
        <f>'Provincial spending by services'!AD66</f>
        <v>0.53328295748221199</v>
      </c>
      <c r="X66" s="165">
        <f>'Provincial spending by services'!AE66</f>
        <v>0.18842664497704825</v>
      </c>
      <c r="Y66" s="165">
        <f>'Provincial spending by services'!AF66</f>
        <v>0.18842664497704825</v>
      </c>
      <c r="Z66" s="165">
        <f>'Provincial spending by services'!AG66+'Provincial spending by services'!AH66</f>
        <v>0.29330562661521659</v>
      </c>
      <c r="AA66" s="165">
        <f>'Provincial spending by services'!AI66</f>
        <v>0.29330562661521659</v>
      </c>
      <c r="AB66" s="165">
        <f>'Provincial spending by services'!AJ66</f>
        <v>0.33774587307206755</v>
      </c>
      <c r="AD66" s="165">
        <f>'Provincial spending by services'!AL66</f>
        <v>5.8083742544042591</v>
      </c>
      <c r="AE66" s="165">
        <f>'Provincial spending by services'!AM66</f>
        <v>2.0522922365561715</v>
      </c>
      <c r="AF66" s="165">
        <f>'Provincial spending by services'!AN66</f>
        <v>2.0522922365561715</v>
      </c>
      <c r="AG66" s="165">
        <f>'Provincial spending by services'!AO66+'Provincial spending by services'!AP66</f>
        <v>3.1946058399223425</v>
      </c>
      <c r="AH66" s="165">
        <f>'Provincial spending by services'!AQ66</f>
        <v>3.1946058399223425</v>
      </c>
      <c r="AI66" s="165">
        <f>'Provincial spending by services'!AR66</f>
        <v>3.6786370277893639</v>
      </c>
      <c r="AK66" s="165">
        <f>'Provincial spending by services'!AT66</f>
        <v>10.478119427847123</v>
      </c>
      <c r="AL66" s="165">
        <f>'Provincial spending by services'!AU66</f>
        <v>3.7022688645059838</v>
      </c>
      <c r="AM66" s="165">
        <f>'Provincial spending by services'!AV66</f>
        <v>3.7022688645059838</v>
      </c>
      <c r="AN66" s="165">
        <f>'Provincial spending by services'!AW66+'Provincial spending by services'!AX66</f>
        <v>5.7629656853159172</v>
      </c>
      <c r="AO66" s="165">
        <f>'Provincial spending by services'!AY66</f>
        <v>5.7629656853159172</v>
      </c>
      <c r="AP66" s="165">
        <f>'Provincial spending by services'!AZ66</f>
        <v>6.6361423043031778</v>
      </c>
      <c r="AR66" s="165">
        <f>'Provincial spending by services'!BB66</f>
        <v>1.2393482036371934</v>
      </c>
      <c r="AS66" s="165">
        <f>'Provincial spending by services'!BC66</f>
        <v>0.43790303195180835</v>
      </c>
      <c r="AT66" s="165">
        <f>'Provincial spending by services'!BD66</f>
        <v>0.43790303195180835</v>
      </c>
      <c r="AU66" s="165">
        <f>'Provincial spending by services'!BE66+'Provincial spending by services'!BF66</f>
        <v>0.68164151200045642</v>
      </c>
      <c r="AV66" s="165">
        <f>'Provincial spending by services'!BG66</f>
        <v>0.68164151200045631</v>
      </c>
      <c r="AW66" s="165">
        <f>'Provincial spending by services'!BH66</f>
        <v>0.78492052897022246</v>
      </c>
      <c r="AY66" s="165">
        <f>'Provincial spending by services'!BJ66</f>
        <v>0.98635251035219351</v>
      </c>
      <c r="AZ66" s="165">
        <f>'Provincial spending by services'!BK66</f>
        <v>0.34851122032444176</v>
      </c>
      <c r="BA66" s="167">
        <f>'Provincial spending by services'!BL66</f>
        <v>0.34851122032444176</v>
      </c>
      <c r="BB66" s="167">
        <f>'Provincial spending by services'!BM66+'Provincial spending by services'!BN66</f>
        <v>0.54249388069370641</v>
      </c>
      <c r="BC66" s="167">
        <f>'Provincial spending by services'!BO66</f>
        <v>0.54249388069370641</v>
      </c>
      <c r="BD66" s="167">
        <f>'Provincial spending by services'!BP66</f>
        <v>0.62468992322305594</v>
      </c>
      <c r="BE66" s="167"/>
      <c r="BF66" s="167">
        <f>'Provincial spending by services'!BR66</f>
        <v>4.9188808378419555</v>
      </c>
      <c r="BG66" s="167">
        <f>'Provincial spending by services'!BS66</f>
        <v>1.7380045627041578</v>
      </c>
      <c r="BH66" s="167">
        <f>'Provincial spending by services'!BT66</f>
        <v>1.7380045627041578</v>
      </c>
      <c r="BI66" s="167">
        <f>'Provincial spending by services'!BU66+'Provincial spending by services'!BV66</f>
        <v>2.7053844608130753</v>
      </c>
      <c r="BJ66" s="167">
        <f>'Provincial spending by services'!BW66</f>
        <v>2.7053844608130757</v>
      </c>
      <c r="BK66" s="167">
        <f>'Provincial spending by services'!BX66</f>
        <v>3.1152911972999053</v>
      </c>
      <c r="BL66" s="167"/>
      <c r="BM66" s="167">
        <f>'Provincial spending by services'!BZ66</f>
        <v>3.7194302233630445</v>
      </c>
      <c r="BN66" s="167">
        <f>'Provincial spending by services'!CA66</f>
        <v>1.3141986789216091</v>
      </c>
      <c r="BO66" s="167">
        <f>'Provincial spending by services'!CB66</f>
        <v>1.3141986789216091</v>
      </c>
      <c r="BP66" s="167">
        <f>'Provincial spending by services'!CC66+'Provincial spending by services'!CD66</f>
        <v>2.0456866228496744</v>
      </c>
      <c r="BQ66" s="167">
        <f>'Provincial spending by services'!CE66</f>
        <v>2.0456866228496744</v>
      </c>
      <c r="BR66" s="167">
        <f>'Provincial spending by services'!CF66</f>
        <v>2.3556391414632616</v>
      </c>
      <c r="BS66" s="167"/>
      <c r="BT66" s="167">
        <f>'Provincial spending by services'!CH66</f>
        <v>0.20568069664940072</v>
      </c>
      <c r="BU66" s="167">
        <f>'Provincial spending by services'!CI66</f>
        <v>7.2673846149454935E-2</v>
      </c>
      <c r="BV66" s="167">
        <f>'Provincial spending by services'!CJ66</f>
        <v>7.2673846149454935E-2</v>
      </c>
      <c r="BW66" s="167">
        <f>'Provincial spending by services'!CK66+'Provincial spending by services'!CL66</f>
        <v>0.1131243831571704</v>
      </c>
      <c r="BX66" s="167">
        <f>'Provincial spending by services'!CM66</f>
        <v>0.1131243831571704</v>
      </c>
      <c r="BY66" s="167">
        <f>'Provincial spending by services'!CN66</f>
        <v>0.13026444121128714</v>
      </c>
      <c r="CA66" s="58">
        <f t="shared" si="0"/>
        <v>100.00000000000001</v>
      </c>
    </row>
    <row r="67" spans="1:79" s="166" customFormat="1">
      <c r="A67" s="164">
        <v>39</v>
      </c>
      <c r="B67" s="165">
        <f>'Provincial spending by services'!F67</f>
        <v>0.36396243545432494</v>
      </c>
      <c r="C67" s="165">
        <f>'Provincial spending by services'!G67</f>
        <v>0.12860006052719483</v>
      </c>
      <c r="D67" s="165">
        <f>'Provincial spending by services'!H67</f>
        <v>0.12860006052719483</v>
      </c>
      <c r="E67" s="165">
        <f>'Provincial spending by services'!I67+'Provincial spending by services'!J67</f>
        <v>0.20017933949987873</v>
      </c>
      <c r="F67" s="165">
        <f>'Provincial spending by services'!K67</f>
        <v>0.20017933949987873</v>
      </c>
      <c r="G67" s="165">
        <f>'Provincial spending by services'!L67</f>
        <v>0.2305095424544058</v>
      </c>
      <c r="I67" s="167">
        <f>'Provincial spending by services'!N67</f>
        <v>0.12760446129214248</v>
      </c>
      <c r="J67" s="167">
        <f>'Provincial spending by services'!O67</f>
        <v>4.5086909656557012E-2</v>
      </c>
      <c r="K67" s="167">
        <f>'Provincial spending by services'!P67</f>
        <v>4.5086909656557012E-2</v>
      </c>
      <c r="L67" s="167">
        <f>'Provincial spending by services'!Q67+'Provincial spending by services'!R67</f>
        <v>7.0182453710678369E-2</v>
      </c>
      <c r="M67" s="167">
        <f>'Provincial spending by services'!S67</f>
        <v>7.0182453710678369E-2</v>
      </c>
      <c r="N67" s="167">
        <f>'Provincial spending by services'!T67</f>
        <v>8.0816158818356909E-2</v>
      </c>
      <c r="P67" s="165">
        <f>'Provincial spending by services'!V67</f>
        <v>0.68873143353661848</v>
      </c>
      <c r="Q67" s="165">
        <f>'Provincial spending by services'!W67</f>
        <v>0.24335177318293855</v>
      </c>
      <c r="R67" s="165">
        <f>'Provincial spending by services'!X67</f>
        <v>0.24335177318293855</v>
      </c>
      <c r="S67" s="165">
        <f>'Provincial spending by services'!Y67+'Provincial spending by services'!Z67</f>
        <v>0.37880228844514013</v>
      </c>
      <c r="T67" s="165">
        <f>'Provincial spending by services'!AA67</f>
        <v>0.37880228844514013</v>
      </c>
      <c r="U67" s="165">
        <f>'Provincial spending by services'!AB67</f>
        <v>0.43619657457319172</v>
      </c>
      <c r="W67" s="165">
        <f>'Provincial spending by services'!AD67</f>
        <v>0.53328295748221211</v>
      </c>
      <c r="X67" s="165">
        <f>'Provincial spending by services'!AE67</f>
        <v>0.18842664497704828</v>
      </c>
      <c r="Y67" s="165">
        <f>'Provincial spending by services'!AF67</f>
        <v>0.18842664497704828</v>
      </c>
      <c r="Z67" s="165">
        <f>'Provincial spending by services'!AG67+'Provincial spending by services'!AH67</f>
        <v>0.29330562661521664</v>
      </c>
      <c r="AA67" s="165">
        <f>'Provincial spending by services'!AI67</f>
        <v>0.29330562661521664</v>
      </c>
      <c r="AB67" s="165">
        <f>'Provincial spending by services'!AJ67</f>
        <v>0.33774587307206766</v>
      </c>
      <c r="AD67" s="165">
        <f>'Provincial spending by services'!AL67</f>
        <v>5.8083742544042591</v>
      </c>
      <c r="AE67" s="165">
        <f>'Provincial spending by services'!AM67</f>
        <v>2.0522922365561715</v>
      </c>
      <c r="AF67" s="165">
        <f>'Provincial spending by services'!AN67</f>
        <v>2.0522922365561715</v>
      </c>
      <c r="AG67" s="165">
        <f>'Provincial spending by services'!AO67+'Provincial spending by services'!AP67</f>
        <v>3.1946058399223425</v>
      </c>
      <c r="AH67" s="165">
        <f>'Provincial spending by services'!AQ67</f>
        <v>3.1946058399223425</v>
      </c>
      <c r="AI67" s="165">
        <f>'Provincial spending by services'!AR67</f>
        <v>3.6786370277893639</v>
      </c>
      <c r="AK67" s="165">
        <f>'Provincial spending by services'!AT67</f>
        <v>10.478119427847126</v>
      </c>
      <c r="AL67" s="165">
        <f>'Provincial spending by services'!AU67</f>
        <v>3.7022688645059847</v>
      </c>
      <c r="AM67" s="165">
        <f>'Provincial spending by services'!AV67</f>
        <v>3.7022688645059847</v>
      </c>
      <c r="AN67" s="165">
        <f>'Provincial spending by services'!AW67+'Provincial spending by services'!AX67</f>
        <v>5.762965685315919</v>
      </c>
      <c r="AO67" s="165">
        <f>'Provincial spending by services'!AY67</f>
        <v>5.762965685315919</v>
      </c>
      <c r="AP67" s="165">
        <f>'Provincial spending by services'!AZ67</f>
        <v>6.6361423043031795</v>
      </c>
      <c r="AR67" s="165">
        <f>'Provincial spending by services'!BB67</f>
        <v>1.2393482036371937</v>
      </c>
      <c r="AS67" s="165">
        <f>'Provincial spending by services'!BC67</f>
        <v>0.43790303195180846</v>
      </c>
      <c r="AT67" s="165">
        <f>'Provincial spending by services'!BD67</f>
        <v>0.43790303195180846</v>
      </c>
      <c r="AU67" s="165">
        <f>'Provincial spending by services'!BE67+'Provincial spending by services'!BF67</f>
        <v>0.68164151200045653</v>
      </c>
      <c r="AV67" s="165">
        <f>'Provincial spending by services'!BG67</f>
        <v>0.68164151200045642</v>
      </c>
      <c r="AW67" s="165">
        <f>'Provincial spending by services'!BH67</f>
        <v>0.78492052897022258</v>
      </c>
      <c r="AY67" s="165">
        <f>'Provincial spending by services'!BJ67</f>
        <v>0.98635251035219351</v>
      </c>
      <c r="AZ67" s="165">
        <f>'Provincial spending by services'!BK67</f>
        <v>0.34851122032444176</v>
      </c>
      <c r="BA67" s="167">
        <f>'Provincial spending by services'!BL67</f>
        <v>0.34851122032444176</v>
      </c>
      <c r="BB67" s="167">
        <f>'Provincial spending by services'!BM67+'Provincial spending by services'!BN67</f>
        <v>0.54249388069370641</v>
      </c>
      <c r="BC67" s="167">
        <f>'Provincial spending by services'!BO67</f>
        <v>0.54249388069370641</v>
      </c>
      <c r="BD67" s="167">
        <f>'Provincial spending by services'!BP67</f>
        <v>0.62468992322305594</v>
      </c>
      <c r="BE67" s="167"/>
      <c r="BF67" s="167">
        <f>'Provincial spending by services'!BR67</f>
        <v>4.9188808378419573</v>
      </c>
      <c r="BG67" s="167">
        <f>'Provincial spending by services'!BS67</f>
        <v>1.7380045627041585</v>
      </c>
      <c r="BH67" s="167">
        <f>'Provincial spending by services'!BT67</f>
        <v>1.7380045627041585</v>
      </c>
      <c r="BI67" s="167">
        <f>'Provincial spending by services'!BU67+'Provincial spending by services'!BV67</f>
        <v>2.7053844608130766</v>
      </c>
      <c r="BJ67" s="167">
        <f>'Provincial spending by services'!BW67</f>
        <v>2.7053844608130766</v>
      </c>
      <c r="BK67" s="167">
        <f>'Provincial spending by services'!BX67</f>
        <v>3.1152911972999062</v>
      </c>
      <c r="BL67" s="167"/>
      <c r="BM67" s="167">
        <f>'Provincial spending by services'!BZ67</f>
        <v>3.7194302233630436</v>
      </c>
      <c r="BN67" s="167">
        <f>'Provincial spending by services'!CA67</f>
        <v>1.3141986789216089</v>
      </c>
      <c r="BO67" s="167">
        <f>'Provincial spending by services'!CB67</f>
        <v>1.3141986789216089</v>
      </c>
      <c r="BP67" s="167">
        <f>'Provincial spending by services'!CC67+'Provincial spending by services'!CD67</f>
        <v>2.045686622849674</v>
      </c>
      <c r="BQ67" s="167">
        <f>'Provincial spending by services'!CE67</f>
        <v>2.045686622849674</v>
      </c>
      <c r="BR67" s="167">
        <f>'Provincial spending by services'!CF67</f>
        <v>2.3556391414632611</v>
      </c>
      <c r="BS67" s="167"/>
      <c r="BT67" s="167">
        <f>'Provincial spending by services'!CH67</f>
        <v>0.20568069664940081</v>
      </c>
      <c r="BU67" s="167">
        <f>'Provincial spending by services'!CI67</f>
        <v>7.2673846149454963E-2</v>
      </c>
      <c r="BV67" s="167">
        <f>'Provincial spending by services'!CJ67</f>
        <v>7.2673846149454963E-2</v>
      </c>
      <c r="BW67" s="167">
        <f>'Provincial spending by services'!CK67+'Provincial spending by services'!CL67</f>
        <v>0.11312438315717044</v>
      </c>
      <c r="BX67" s="167">
        <f>'Provincial spending by services'!CM67</f>
        <v>0.11312438315717044</v>
      </c>
      <c r="BY67" s="167">
        <f>'Provincial spending by services'!CN67</f>
        <v>0.13026444121128716</v>
      </c>
      <c r="CA67" s="58">
        <f t="shared" si="0"/>
        <v>100.00000000000001</v>
      </c>
    </row>
    <row r="68" spans="1:79" s="166" customFormat="1">
      <c r="A68" s="164">
        <v>40</v>
      </c>
      <c r="B68" s="165">
        <f>'Provincial spending by services'!F68</f>
        <v>0.36396243545432488</v>
      </c>
      <c r="C68" s="165">
        <f>'Provincial spending by services'!G68</f>
        <v>0.1286000605271948</v>
      </c>
      <c r="D68" s="165">
        <f>'Provincial spending by services'!H68</f>
        <v>0.1286000605271948</v>
      </c>
      <c r="E68" s="165">
        <f>'Provincial spending by services'!I68+'Provincial spending by services'!J68</f>
        <v>0.20017933949987865</v>
      </c>
      <c r="F68" s="165">
        <f>'Provincial spending by services'!K68</f>
        <v>0.20017933949987868</v>
      </c>
      <c r="G68" s="165">
        <f>'Provincial spending by services'!L68</f>
        <v>0.23050954245440575</v>
      </c>
      <c r="I68" s="167">
        <f>'Provincial spending by services'!N68</f>
        <v>0.12760446129214245</v>
      </c>
      <c r="J68" s="167">
        <f>'Provincial spending by services'!O68</f>
        <v>4.5086909656557005E-2</v>
      </c>
      <c r="K68" s="167">
        <f>'Provincial spending by services'!P68</f>
        <v>4.5086909656557005E-2</v>
      </c>
      <c r="L68" s="167">
        <f>'Provincial spending by services'!Q68+'Provincial spending by services'!R68</f>
        <v>7.0182453710678355E-2</v>
      </c>
      <c r="M68" s="167">
        <f>'Provincial spending by services'!S68</f>
        <v>7.0182453710678355E-2</v>
      </c>
      <c r="N68" s="167">
        <f>'Provincial spending by services'!T68</f>
        <v>8.0816158818356881E-2</v>
      </c>
      <c r="P68" s="165">
        <f>'Provincial spending by services'!V68</f>
        <v>0.68873143353661848</v>
      </c>
      <c r="Q68" s="165">
        <f>'Provincial spending by services'!W68</f>
        <v>0.24335177318293855</v>
      </c>
      <c r="R68" s="165">
        <f>'Provincial spending by services'!X68</f>
        <v>0.24335177318293855</v>
      </c>
      <c r="S68" s="165">
        <f>'Provincial spending by services'!Y68+'Provincial spending by services'!Z68</f>
        <v>0.37880228844514013</v>
      </c>
      <c r="T68" s="165">
        <f>'Provincial spending by services'!AA68</f>
        <v>0.37880228844514013</v>
      </c>
      <c r="U68" s="165">
        <f>'Provincial spending by services'!AB68</f>
        <v>0.43619657457319172</v>
      </c>
      <c r="W68" s="165">
        <f>'Provincial spending by services'!AD68</f>
        <v>0.53328295748221199</v>
      </c>
      <c r="X68" s="165">
        <f>'Provincial spending by services'!AE68</f>
        <v>0.18842664497704825</v>
      </c>
      <c r="Y68" s="165">
        <f>'Provincial spending by services'!AF68</f>
        <v>0.18842664497704825</v>
      </c>
      <c r="Z68" s="165">
        <f>'Provincial spending by services'!AG68+'Provincial spending by services'!AH68</f>
        <v>0.29330562661521659</v>
      </c>
      <c r="AA68" s="165">
        <f>'Provincial spending by services'!AI68</f>
        <v>0.29330562661521659</v>
      </c>
      <c r="AB68" s="165">
        <f>'Provincial spending by services'!AJ68</f>
        <v>0.33774587307206755</v>
      </c>
      <c r="AD68" s="165">
        <f>'Provincial spending by services'!AL68</f>
        <v>5.8083742544042591</v>
      </c>
      <c r="AE68" s="165">
        <f>'Provincial spending by services'!AM68</f>
        <v>2.0522922365561715</v>
      </c>
      <c r="AF68" s="165">
        <f>'Provincial spending by services'!AN68</f>
        <v>2.0522922365561715</v>
      </c>
      <c r="AG68" s="165">
        <f>'Provincial spending by services'!AO68+'Provincial spending by services'!AP68</f>
        <v>3.1946058399223425</v>
      </c>
      <c r="AH68" s="165">
        <f>'Provincial spending by services'!AQ68</f>
        <v>3.1946058399223425</v>
      </c>
      <c r="AI68" s="165">
        <f>'Provincial spending by services'!AR68</f>
        <v>3.6786370277893639</v>
      </c>
      <c r="AK68" s="165">
        <f>'Provincial spending by services'!AT68</f>
        <v>10.478119427847123</v>
      </c>
      <c r="AL68" s="165">
        <f>'Provincial spending by services'!AU68</f>
        <v>3.7022688645059838</v>
      </c>
      <c r="AM68" s="165">
        <f>'Provincial spending by services'!AV68</f>
        <v>3.7022688645059838</v>
      </c>
      <c r="AN68" s="165">
        <f>'Provincial spending by services'!AW68+'Provincial spending by services'!AX68</f>
        <v>5.7629656853159172</v>
      </c>
      <c r="AO68" s="165">
        <f>'Provincial spending by services'!AY68</f>
        <v>5.7629656853159172</v>
      </c>
      <c r="AP68" s="165">
        <f>'Provincial spending by services'!AZ68</f>
        <v>6.6361423043031778</v>
      </c>
      <c r="AR68" s="165">
        <f>'Provincial spending by services'!BB68</f>
        <v>1.2393482036371934</v>
      </c>
      <c r="AS68" s="165">
        <f>'Provincial spending by services'!BC68</f>
        <v>0.43790303195180835</v>
      </c>
      <c r="AT68" s="165">
        <f>'Provincial spending by services'!BD68</f>
        <v>0.43790303195180835</v>
      </c>
      <c r="AU68" s="165">
        <f>'Provincial spending by services'!BE68+'Provincial spending by services'!BF68</f>
        <v>0.68164151200045642</v>
      </c>
      <c r="AV68" s="165">
        <f>'Provincial spending by services'!BG68</f>
        <v>0.68164151200045631</v>
      </c>
      <c r="AW68" s="165">
        <f>'Provincial spending by services'!BH68</f>
        <v>0.78492052897022246</v>
      </c>
      <c r="AY68" s="165">
        <f>'Provincial spending by services'!BJ68</f>
        <v>0.98635251035219351</v>
      </c>
      <c r="AZ68" s="165">
        <f>'Provincial spending by services'!BK68</f>
        <v>0.34851122032444176</v>
      </c>
      <c r="BA68" s="167">
        <f>'Provincial spending by services'!BL68</f>
        <v>0.34851122032444176</v>
      </c>
      <c r="BB68" s="167">
        <f>'Provincial spending by services'!BM68+'Provincial spending by services'!BN68</f>
        <v>0.54249388069370641</v>
      </c>
      <c r="BC68" s="167">
        <f>'Provincial spending by services'!BO68</f>
        <v>0.54249388069370641</v>
      </c>
      <c r="BD68" s="167">
        <f>'Provincial spending by services'!BP68</f>
        <v>0.62468992322305594</v>
      </c>
      <c r="BE68" s="167"/>
      <c r="BF68" s="167">
        <f>'Provincial spending by services'!BR68</f>
        <v>4.9188808378419555</v>
      </c>
      <c r="BG68" s="167">
        <f>'Provincial spending by services'!BS68</f>
        <v>1.7380045627041578</v>
      </c>
      <c r="BH68" s="167">
        <f>'Provincial spending by services'!BT68</f>
        <v>1.7380045627041578</v>
      </c>
      <c r="BI68" s="167">
        <f>'Provincial spending by services'!BU68+'Provincial spending by services'!BV68</f>
        <v>2.7053844608130753</v>
      </c>
      <c r="BJ68" s="167">
        <f>'Provincial spending by services'!BW68</f>
        <v>2.7053844608130757</v>
      </c>
      <c r="BK68" s="167">
        <f>'Provincial spending by services'!BX68</f>
        <v>3.1152911972999053</v>
      </c>
      <c r="BL68" s="167"/>
      <c r="BM68" s="167">
        <f>'Provincial spending by services'!BZ68</f>
        <v>3.7194302233630427</v>
      </c>
      <c r="BN68" s="167">
        <f>'Provincial spending by services'!CA68</f>
        <v>1.3141986789216087</v>
      </c>
      <c r="BO68" s="167">
        <f>'Provincial spending by services'!CB68</f>
        <v>1.3141986789216087</v>
      </c>
      <c r="BP68" s="167">
        <f>'Provincial spending by services'!CC68+'Provincial spending by services'!CD68</f>
        <v>2.0456866228496735</v>
      </c>
      <c r="BQ68" s="167">
        <f>'Provincial spending by services'!CE68</f>
        <v>2.0456866228496735</v>
      </c>
      <c r="BR68" s="167">
        <f>'Provincial spending by services'!CF68</f>
        <v>2.3556391414632603</v>
      </c>
      <c r="BS68" s="167"/>
      <c r="BT68" s="167">
        <f>'Provincial spending by services'!CH68</f>
        <v>0.20568069664940075</v>
      </c>
      <c r="BU68" s="167">
        <f>'Provincial spending by services'!CI68</f>
        <v>7.2673846149454935E-2</v>
      </c>
      <c r="BV68" s="167">
        <f>'Provincial spending by services'!CJ68</f>
        <v>7.2673846149454935E-2</v>
      </c>
      <c r="BW68" s="167">
        <f>'Provincial spending by services'!CK68+'Provincial spending by services'!CL68</f>
        <v>0.11312438315717041</v>
      </c>
      <c r="BX68" s="167">
        <f>'Provincial spending by services'!CM68</f>
        <v>0.11312438315717041</v>
      </c>
      <c r="BY68" s="167">
        <f>'Provincial spending by services'!CN68</f>
        <v>0.13026444121128714</v>
      </c>
      <c r="CA68" s="58">
        <f t="shared" ref="CA68:CA78" si="1">SUM(B68:BY68)</f>
        <v>100.00000000000001</v>
      </c>
    </row>
    <row r="69" spans="1:79" s="166" customFormat="1">
      <c r="A69" s="164">
        <v>41</v>
      </c>
      <c r="B69" s="165">
        <f>'Provincial spending by services'!F69</f>
        <v>0.36396243545432488</v>
      </c>
      <c r="C69" s="165">
        <f>'Provincial spending by services'!G69</f>
        <v>0.1286000605271948</v>
      </c>
      <c r="D69" s="165">
        <f>'Provincial spending by services'!H69</f>
        <v>0.1286000605271948</v>
      </c>
      <c r="E69" s="165">
        <f>'Provincial spending by services'!I69+'Provincial spending by services'!J69</f>
        <v>0.20017933949987865</v>
      </c>
      <c r="F69" s="165">
        <f>'Provincial spending by services'!K69</f>
        <v>0.20017933949987868</v>
      </c>
      <c r="G69" s="165">
        <f>'Provincial spending by services'!L69</f>
        <v>0.23050954245440575</v>
      </c>
      <c r="I69" s="167">
        <f>'Provincial spending by services'!N69</f>
        <v>0.12760446129214245</v>
      </c>
      <c r="J69" s="167">
        <f>'Provincial spending by services'!O69</f>
        <v>4.5086909656557005E-2</v>
      </c>
      <c r="K69" s="167">
        <f>'Provincial spending by services'!P69</f>
        <v>4.5086909656557005E-2</v>
      </c>
      <c r="L69" s="167">
        <f>'Provincial spending by services'!Q69+'Provincial spending by services'!R69</f>
        <v>7.0182453710678355E-2</v>
      </c>
      <c r="M69" s="167">
        <f>'Provincial spending by services'!S69</f>
        <v>7.0182453710678355E-2</v>
      </c>
      <c r="N69" s="167">
        <f>'Provincial spending by services'!T69</f>
        <v>8.0816158818356881E-2</v>
      </c>
      <c r="P69" s="165">
        <f>'Provincial spending by services'!V69</f>
        <v>0.68873143353661848</v>
      </c>
      <c r="Q69" s="165">
        <f>'Provincial spending by services'!W69</f>
        <v>0.24335177318293855</v>
      </c>
      <c r="R69" s="165">
        <f>'Provincial spending by services'!X69</f>
        <v>0.24335177318293855</v>
      </c>
      <c r="S69" s="165">
        <f>'Provincial spending by services'!Y69+'Provincial spending by services'!Z69</f>
        <v>0.37880228844514013</v>
      </c>
      <c r="T69" s="165">
        <f>'Provincial spending by services'!AA69</f>
        <v>0.37880228844514013</v>
      </c>
      <c r="U69" s="165">
        <f>'Provincial spending by services'!AB69</f>
        <v>0.43619657457319172</v>
      </c>
      <c r="W69" s="165">
        <f>'Provincial spending by services'!AD69</f>
        <v>0.53328295748221199</v>
      </c>
      <c r="X69" s="165">
        <f>'Provincial spending by services'!AE69</f>
        <v>0.18842664497704825</v>
      </c>
      <c r="Y69" s="165">
        <f>'Provincial spending by services'!AF69</f>
        <v>0.18842664497704825</v>
      </c>
      <c r="Z69" s="165">
        <f>'Provincial spending by services'!AG69+'Provincial spending by services'!AH69</f>
        <v>0.29330562661521659</v>
      </c>
      <c r="AA69" s="165">
        <f>'Provincial spending by services'!AI69</f>
        <v>0.29330562661521659</v>
      </c>
      <c r="AB69" s="165">
        <f>'Provincial spending by services'!AJ69</f>
        <v>0.33774587307206755</v>
      </c>
      <c r="AD69" s="165">
        <f>'Provincial spending by services'!AL69</f>
        <v>5.8083742544042583</v>
      </c>
      <c r="AE69" s="165">
        <f>'Provincial spending by services'!AM69</f>
        <v>2.0522922365561715</v>
      </c>
      <c r="AF69" s="165">
        <f>'Provincial spending by services'!AN69</f>
        <v>2.0522922365561715</v>
      </c>
      <c r="AG69" s="165">
        <f>'Provincial spending by services'!AO69+'Provincial spending by services'!AP69</f>
        <v>3.194605839922342</v>
      </c>
      <c r="AH69" s="165">
        <f>'Provincial spending by services'!AQ69</f>
        <v>3.194605839922342</v>
      </c>
      <c r="AI69" s="165">
        <f>'Provincial spending by services'!AR69</f>
        <v>3.6786370277893634</v>
      </c>
      <c r="AK69" s="165">
        <f>'Provincial spending by services'!AT69</f>
        <v>10.478119427847123</v>
      </c>
      <c r="AL69" s="165">
        <f>'Provincial spending by services'!AU69</f>
        <v>3.7022688645059838</v>
      </c>
      <c r="AM69" s="165">
        <f>'Provincial spending by services'!AV69</f>
        <v>3.7022688645059838</v>
      </c>
      <c r="AN69" s="165">
        <f>'Provincial spending by services'!AW69+'Provincial spending by services'!AX69</f>
        <v>5.7629656853159172</v>
      </c>
      <c r="AO69" s="165">
        <f>'Provincial spending by services'!AY69</f>
        <v>5.7629656853159172</v>
      </c>
      <c r="AP69" s="165">
        <f>'Provincial spending by services'!AZ69</f>
        <v>6.6361423043031778</v>
      </c>
      <c r="AR69" s="165">
        <f>'Provincial spending by services'!BB69</f>
        <v>1.2393482036371934</v>
      </c>
      <c r="AS69" s="165">
        <f>'Provincial spending by services'!BC69</f>
        <v>0.43790303195180835</v>
      </c>
      <c r="AT69" s="165">
        <f>'Provincial spending by services'!BD69</f>
        <v>0.43790303195180835</v>
      </c>
      <c r="AU69" s="165">
        <f>'Provincial spending by services'!BE69+'Provincial spending by services'!BF69</f>
        <v>0.68164151200045642</v>
      </c>
      <c r="AV69" s="165">
        <f>'Provincial spending by services'!BG69</f>
        <v>0.68164151200045631</v>
      </c>
      <c r="AW69" s="165">
        <f>'Provincial spending by services'!BH69</f>
        <v>0.78492052897022246</v>
      </c>
      <c r="AY69" s="165">
        <f>'Provincial spending by services'!BJ69</f>
        <v>0.98635251035219351</v>
      </c>
      <c r="AZ69" s="165">
        <f>'Provincial spending by services'!BK69</f>
        <v>0.34851122032444176</v>
      </c>
      <c r="BA69" s="167">
        <f>'Provincial spending by services'!BL69</f>
        <v>0.34851122032444176</v>
      </c>
      <c r="BB69" s="167">
        <f>'Provincial spending by services'!BM69+'Provincial spending by services'!BN69</f>
        <v>0.54249388069370641</v>
      </c>
      <c r="BC69" s="167">
        <f>'Provincial spending by services'!BO69</f>
        <v>0.54249388069370641</v>
      </c>
      <c r="BD69" s="167">
        <f>'Provincial spending by services'!BP69</f>
        <v>0.62468992322305594</v>
      </c>
      <c r="BE69" s="167"/>
      <c r="BF69" s="167">
        <f>'Provincial spending by services'!BR69</f>
        <v>4.9188808378419573</v>
      </c>
      <c r="BG69" s="167">
        <f>'Provincial spending by services'!BS69</f>
        <v>1.7380045627041585</v>
      </c>
      <c r="BH69" s="167">
        <f>'Provincial spending by services'!BT69</f>
        <v>1.7380045627041585</v>
      </c>
      <c r="BI69" s="167">
        <f>'Provincial spending by services'!BU69+'Provincial spending by services'!BV69</f>
        <v>2.7053844608130766</v>
      </c>
      <c r="BJ69" s="167">
        <f>'Provincial spending by services'!BW69</f>
        <v>2.7053844608130766</v>
      </c>
      <c r="BK69" s="167">
        <f>'Provincial spending by services'!BX69</f>
        <v>3.1152911972999062</v>
      </c>
      <c r="BL69" s="167"/>
      <c r="BM69" s="167">
        <f>'Provincial spending by services'!BZ69</f>
        <v>3.7194302233630427</v>
      </c>
      <c r="BN69" s="167">
        <f>'Provincial spending by services'!CA69</f>
        <v>1.3141986789216087</v>
      </c>
      <c r="BO69" s="167">
        <f>'Provincial spending by services'!CB69</f>
        <v>1.3141986789216087</v>
      </c>
      <c r="BP69" s="167">
        <f>'Provincial spending by services'!CC69+'Provincial spending by services'!CD69</f>
        <v>2.0456866228496735</v>
      </c>
      <c r="BQ69" s="167">
        <f>'Provincial spending by services'!CE69</f>
        <v>2.0456866228496735</v>
      </c>
      <c r="BR69" s="167">
        <f>'Provincial spending by services'!CF69</f>
        <v>2.3556391414632603</v>
      </c>
      <c r="BS69" s="167"/>
      <c r="BT69" s="167">
        <f>'Provincial spending by services'!CH69</f>
        <v>0.20568069664940083</v>
      </c>
      <c r="BU69" s="167">
        <f>'Provincial spending by services'!CI69</f>
        <v>7.2673846149454963E-2</v>
      </c>
      <c r="BV69" s="167">
        <f>'Provincial spending by services'!CJ69</f>
        <v>7.2673846149454963E-2</v>
      </c>
      <c r="BW69" s="167">
        <f>'Provincial spending by services'!CK69+'Provincial spending by services'!CL69</f>
        <v>0.11312438315717045</v>
      </c>
      <c r="BX69" s="167">
        <f>'Provincial spending by services'!CM69</f>
        <v>0.11312438315717045</v>
      </c>
      <c r="BY69" s="167">
        <f>'Provincial spending by services'!CN69</f>
        <v>0.13026444121128719</v>
      </c>
      <c r="CA69" s="58">
        <f t="shared" si="1"/>
        <v>100.00000000000001</v>
      </c>
    </row>
    <row r="70" spans="1:79" s="166" customFormat="1">
      <c r="A70" s="164">
        <v>42</v>
      </c>
      <c r="B70" s="165">
        <f>'Provincial spending by services'!F70</f>
        <v>0.36396243545432488</v>
      </c>
      <c r="C70" s="165">
        <f>'Provincial spending by services'!G70</f>
        <v>0.1286000605271948</v>
      </c>
      <c r="D70" s="165">
        <f>'Provincial spending by services'!H70</f>
        <v>0.1286000605271948</v>
      </c>
      <c r="E70" s="165">
        <f>'Provincial spending by services'!I70+'Provincial spending by services'!J70</f>
        <v>0.20017933949987865</v>
      </c>
      <c r="F70" s="165">
        <f>'Provincial spending by services'!K70</f>
        <v>0.20017933949987868</v>
      </c>
      <c r="G70" s="165">
        <f>'Provincial spending by services'!L70</f>
        <v>0.23050954245440575</v>
      </c>
      <c r="I70" s="167">
        <f>'Provincial spending by services'!N70</f>
        <v>0.12760446129214245</v>
      </c>
      <c r="J70" s="167">
        <f>'Provincial spending by services'!O70</f>
        <v>4.5086909656557005E-2</v>
      </c>
      <c r="K70" s="167">
        <f>'Provincial spending by services'!P70</f>
        <v>4.5086909656557005E-2</v>
      </c>
      <c r="L70" s="167">
        <f>'Provincial spending by services'!Q70+'Provincial spending by services'!R70</f>
        <v>7.0182453710678355E-2</v>
      </c>
      <c r="M70" s="167">
        <f>'Provincial spending by services'!S70</f>
        <v>7.0182453710678355E-2</v>
      </c>
      <c r="N70" s="167">
        <f>'Provincial spending by services'!T70</f>
        <v>8.0816158818356881E-2</v>
      </c>
      <c r="P70" s="165">
        <f>'Provincial spending by services'!V70</f>
        <v>0.68873143353661848</v>
      </c>
      <c r="Q70" s="165">
        <f>'Provincial spending by services'!W70</f>
        <v>0.24335177318293855</v>
      </c>
      <c r="R70" s="165">
        <f>'Provincial spending by services'!X70</f>
        <v>0.24335177318293855</v>
      </c>
      <c r="S70" s="165">
        <f>'Provincial spending by services'!Y70+'Provincial spending by services'!Z70</f>
        <v>0.37880228844514013</v>
      </c>
      <c r="T70" s="165">
        <f>'Provincial spending by services'!AA70</f>
        <v>0.37880228844514013</v>
      </c>
      <c r="U70" s="165">
        <f>'Provincial spending by services'!AB70</f>
        <v>0.43619657457319172</v>
      </c>
      <c r="W70" s="165">
        <f>'Provincial spending by services'!AD70</f>
        <v>0.53328295748221199</v>
      </c>
      <c r="X70" s="165">
        <f>'Provincial spending by services'!AE70</f>
        <v>0.18842664497704825</v>
      </c>
      <c r="Y70" s="165">
        <f>'Provincial spending by services'!AF70</f>
        <v>0.18842664497704825</v>
      </c>
      <c r="Z70" s="165">
        <f>'Provincial spending by services'!AG70+'Provincial spending by services'!AH70</f>
        <v>0.29330562661521659</v>
      </c>
      <c r="AA70" s="165">
        <f>'Provincial spending by services'!AI70</f>
        <v>0.29330562661521659</v>
      </c>
      <c r="AB70" s="165">
        <f>'Provincial spending by services'!AJ70</f>
        <v>0.33774587307206755</v>
      </c>
      <c r="AD70" s="165">
        <f>'Provincial spending by services'!AL70</f>
        <v>5.8083742544042591</v>
      </c>
      <c r="AE70" s="165">
        <f>'Provincial spending by services'!AM70</f>
        <v>2.0522922365561715</v>
      </c>
      <c r="AF70" s="165">
        <f>'Provincial spending by services'!AN70</f>
        <v>2.0522922365561715</v>
      </c>
      <c r="AG70" s="165">
        <f>'Provincial spending by services'!AO70+'Provincial spending by services'!AP70</f>
        <v>3.1946058399223425</v>
      </c>
      <c r="AH70" s="165">
        <f>'Provincial spending by services'!AQ70</f>
        <v>3.1946058399223425</v>
      </c>
      <c r="AI70" s="165">
        <f>'Provincial spending by services'!AR70</f>
        <v>3.6786370277893639</v>
      </c>
      <c r="AK70" s="165">
        <f>'Provincial spending by services'!AT70</f>
        <v>10.478119427847123</v>
      </c>
      <c r="AL70" s="165">
        <f>'Provincial spending by services'!AU70</f>
        <v>3.7022688645059838</v>
      </c>
      <c r="AM70" s="165">
        <f>'Provincial spending by services'!AV70</f>
        <v>3.7022688645059838</v>
      </c>
      <c r="AN70" s="165">
        <f>'Provincial spending by services'!AW70+'Provincial spending by services'!AX70</f>
        <v>5.7629656853159172</v>
      </c>
      <c r="AO70" s="165">
        <f>'Provincial spending by services'!AY70</f>
        <v>5.7629656853159172</v>
      </c>
      <c r="AP70" s="165">
        <f>'Provincial spending by services'!AZ70</f>
        <v>6.6361423043031778</v>
      </c>
      <c r="AR70" s="165">
        <f>'Provincial spending by services'!BB70</f>
        <v>1.2393482036371934</v>
      </c>
      <c r="AS70" s="165">
        <f>'Provincial spending by services'!BC70</f>
        <v>0.43790303195180835</v>
      </c>
      <c r="AT70" s="165">
        <f>'Provincial spending by services'!BD70</f>
        <v>0.43790303195180835</v>
      </c>
      <c r="AU70" s="165">
        <f>'Provincial spending by services'!BE70+'Provincial spending by services'!BF70</f>
        <v>0.68164151200045642</v>
      </c>
      <c r="AV70" s="165">
        <f>'Provincial spending by services'!BG70</f>
        <v>0.68164151200045631</v>
      </c>
      <c r="AW70" s="165">
        <f>'Provincial spending by services'!BH70</f>
        <v>0.78492052897022246</v>
      </c>
      <c r="AY70" s="165">
        <f>'Provincial spending by services'!BJ70</f>
        <v>0.98635251035219373</v>
      </c>
      <c r="AZ70" s="165">
        <f>'Provincial spending by services'!BK70</f>
        <v>0.34851122032444182</v>
      </c>
      <c r="BA70" s="167">
        <f>'Provincial spending by services'!BL70</f>
        <v>0.34851122032444182</v>
      </c>
      <c r="BB70" s="167">
        <f>'Provincial spending by services'!BM70+'Provincial spending by services'!BN70</f>
        <v>0.54249388069370652</v>
      </c>
      <c r="BC70" s="167">
        <f>'Provincial spending by services'!BO70</f>
        <v>0.54249388069370652</v>
      </c>
      <c r="BD70" s="167">
        <f>'Provincial spending by services'!BP70</f>
        <v>0.62468992322305605</v>
      </c>
      <c r="BE70" s="167"/>
      <c r="BF70" s="167">
        <f>'Provincial spending by services'!BR70</f>
        <v>4.9188808378419573</v>
      </c>
      <c r="BG70" s="167">
        <f>'Provincial spending by services'!BS70</f>
        <v>1.7380045627041585</v>
      </c>
      <c r="BH70" s="167">
        <f>'Provincial spending by services'!BT70</f>
        <v>1.7380045627041585</v>
      </c>
      <c r="BI70" s="167">
        <f>'Provincial spending by services'!BU70+'Provincial spending by services'!BV70</f>
        <v>2.7053844608130766</v>
      </c>
      <c r="BJ70" s="167">
        <f>'Provincial spending by services'!BW70</f>
        <v>2.7053844608130766</v>
      </c>
      <c r="BK70" s="167">
        <f>'Provincial spending by services'!BX70</f>
        <v>3.1152911972999062</v>
      </c>
      <c r="BL70" s="167"/>
      <c r="BM70" s="167">
        <f>'Provincial spending by services'!BZ70</f>
        <v>3.7194302233630427</v>
      </c>
      <c r="BN70" s="167">
        <f>'Provincial spending by services'!CA70</f>
        <v>1.3141986789216087</v>
      </c>
      <c r="BO70" s="167">
        <f>'Provincial spending by services'!CB70</f>
        <v>1.3141986789216087</v>
      </c>
      <c r="BP70" s="167">
        <f>'Provincial spending by services'!CC70+'Provincial spending by services'!CD70</f>
        <v>2.0456866228496735</v>
      </c>
      <c r="BQ70" s="167">
        <f>'Provincial spending by services'!CE70</f>
        <v>2.0456866228496735</v>
      </c>
      <c r="BR70" s="167">
        <f>'Provincial spending by services'!CF70</f>
        <v>2.3556391414632603</v>
      </c>
      <c r="BS70" s="167"/>
      <c r="BT70" s="167">
        <f>'Provincial spending by services'!CH70</f>
        <v>0.20568069664940072</v>
      </c>
      <c r="BU70" s="167">
        <f>'Provincial spending by services'!CI70</f>
        <v>7.2673846149454935E-2</v>
      </c>
      <c r="BV70" s="167">
        <f>'Provincial spending by services'!CJ70</f>
        <v>7.2673846149454935E-2</v>
      </c>
      <c r="BW70" s="167">
        <f>'Provincial spending by services'!CK70+'Provincial spending by services'!CL70</f>
        <v>0.1131243831571704</v>
      </c>
      <c r="BX70" s="167">
        <f>'Provincial spending by services'!CM70</f>
        <v>0.1131243831571704</v>
      </c>
      <c r="BY70" s="167">
        <f>'Provincial spending by services'!CN70</f>
        <v>0.13026444121128714</v>
      </c>
      <c r="CA70" s="58">
        <f t="shared" si="1"/>
        <v>100.00000000000001</v>
      </c>
    </row>
    <row r="71" spans="1:79" s="166" customFormat="1">
      <c r="A71" s="164">
        <v>43</v>
      </c>
      <c r="B71" s="165">
        <f>'Provincial spending by services'!F71</f>
        <v>0.36396243545432488</v>
      </c>
      <c r="C71" s="165">
        <f>'Provincial spending by services'!G71</f>
        <v>0.1286000605271948</v>
      </c>
      <c r="D71" s="165">
        <f>'Provincial spending by services'!H71</f>
        <v>0.1286000605271948</v>
      </c>
      <c r="E71" s="165">
        <f>'Provincial spending by services'!I71+'Provincial spending by services'!J71</f>
        <v>0.20017933949987865</v>
      </c>
      <c r="F71" s="165">
        <f>'Provincial spending by services'!K71</f>
        <v>0.20017933949987868</v>
      </c>
      <c r="G71" s="165">
        <f>'Provincial spending by services'!L71</f>
        <v>0.23050954245440575</v>
      </c>
      <c r="I71" s="167">
        <f>'Provincial spending by services'!N71</f>
        <v>0.12760446129214245</v>
      </c>
      <c r="J71" s="167">
        <f>'Provincial spending by services'!O71</f>
        <v>4.5086909656557005E-2</v>
      </c>
      <c r="K71" s="167">
        <f>'Provincial spending by services'!P71</f>
        <v>4.5086909656557005E-2</v>
      </c>
      <c r="L71" s="167">
        <f>'Provincial spending by services'!Q71+'Provincial spending by services'!R71</f>
        <v>7.0182453710678355E-2</v>
      </c>
      <c r="M71" s="167">
        <f>'Provincial spending by services'!S71</f>
        <v>7.0182453710678355E-2</v>
      </c>
      <c r="N71" s="167">
        <f>'Provincial spending by services'!T71</f>
        <v>8.0816158818356881E-2</v>
      </c>
      <c r="P71" s="165">
        <f>'Provincial spending by services'!V71</f>
        <v>0.68873143353661848</v>
      </c>
      <c r="Q71" s="165">
        <f>'Provincial spending by services'!W71</f>
        <v>0.24335177318293855</v>
      </c>
      <c r="R71" s="165">
        <f>'Provincial spending by services'!X71</f>
        <v>0.24335177318293855</v>
      </c>
      <c r="S71" s="165">
        <f>'Provincial spending by services'!Y71+'Provincial spending by services'!Z71</f>
        <v>0.37880228844514013</v>
      </c>
      <c r="T71" s="165">
        <f>'Provincial spending by services'!AA71</f>
        <v>0.37880228844514013</v>
      </c>
      <c r="U71" s="165">
        <f>'Provincial spending by services'!AB71</f>
        <v>0.43619657457319172</v>
      </c>
      <c r="W71" s="165">
        <f>'Provincial spending by services'!AD71</f>
        <v>0.53328295748221199</v>
      </c>
      <c r="X71" s="165">
        <f>'Provincial spending by services'!AE71</f>
        <v>0.18842664497704825</v>
      </c>
      <c r="Y71" s="165">
        <f>'Provincial spending by services'!AF71</f>
        <v>0.18842664497704825</v>
      </c>
      <c r="Z71" s="165">
        <f>'Provincial spending by services'!AG71+'Provincial spending by services'!AH71</f>
        <v>0.29330562661521659</v>
      </c>
      <c r="AA71" s="165">
        <f>'Provincial spending by services'!AI71</f>
        <v>0.29330562661521659</v>
      </c>
      <c r="AB71" s="165">
        <f>'Provincial spending by services'!AJ71</f>
        <v>0.33774587307206755</v>
      </c>
      <c r="AD71" s="165">
        <f>'Provincial spending by services'!AL71</f>
        <v>5.8083742544042591</v>
      </c>
      <c r="AE71" s="165">
        <f>'Provincial spending by services'!AM71</f>
        <v>2.0522922365561715</v>
      </c>
      <c r="AF71" s="165">
        <f>'Provincial spending by services'!AN71</f>
        <v>2.0522922365561715</v>
      </c>
      <c r="AG71" s="165">
        <f>'Provincial spending by services'!AO71+'Provincial spending by services'!AP71</f>
        <v>3.1946058399223425</v>
      </c>
      <c r="AH71" s="165">
        <f>'Provincial spending by services'!AQ71</f>
        <v>3.1946058399223425</v>
      </c>
      <c r="AI71" s="165">
        <f>'Provincial spending by services'!AR71</f>
        <v>3.6786370277893639</v>
      </c>
      <c r="AK71" s="165">
        <f>'Provincial spending by services'!AT71</f>
        <v>10.478119427847123</v>
      </c>
      <c r="AL71" s="165">
        <f>'Provincial spending by services'!AU71</f>
        <v>3.7022688645059838</v>
      </c>
      <c r="AM71" s="165">
        <f>'Provincial spending by services'!AV71</f>
        <v>3.7022688645059838</v>
      </c>
      <c r="AN71" s="165">
        <f>'Provincial spending by services'!AW71+'Provincial spending by services'!AX71</f>
        <v>5.7629656853159172</v>
      </c>
      <c r="AO71" s="165">
        <f>'Provincial spending by services'!AY71</f>
        <v>5.7629656853159172</v>
      </c>
      <c r="AP71" s="165">
        <f>'Provincial spending by services'!AZ71</f>
        <v>6.6361423043031778</v>
      </c>
      <c r="AR71" s="165">
        <f>'Provincial spending by services'!BB71</f>
        <v>1.2393482036371934</v>
      </c>
      <c r="AS71" s="165">
        <f>'Provincial spending by services'!BC71</f>
        <v>0.43790303195180835</v>
      </c>
      <c r="AT71" s="165">
        <f>'Provincial spending by services'!BD71</f>
        <v>0.43790303195180835</v>
      </c>
      <c r="AU71" s="165">
        <f>'Provincial spending by services'!BE71+'Provincial spending by services'!BF71</f>
        <v>0.68164151200045642</v>
      </c>
      <c r="AV71" s="165">
        <f>'Provincial spending by services'!BG71</f>
        <v>0.68164151200045631</v>
      </c>
      <c r="AW71" s="165">
        <f>'Provincial spending by services'!BH71</f>
        <v>0.78492052897022246</v>
      </c>
      <c r="AY71" s="165">
        <f>'Provincial spending by services'!BJ71</f>
        <v>0.98635251035219373</v>
      </c>
      <c r="AZ71" s="165">
        <f>'Provincial spending by services'!BK71</f>
        <v>0.34851122032444182</v>
      </c>
      <c r="BA71" s="167">
        <f>'Provincial spending by services'!BL71</f>
        <v>0.34851122032444182</v>
      </c>
      <c r="BB71" s="167">
        <f>'Provincial spending by services'!BM71+'Provincial spending by services'!BN71</f>
        <v>0.54249388069370652</v>
      </c>
      <c r="BC71" s="167">
        <f>'Provincial spending by services'!BO71</f>
        <v>0.54249388069370652</v>
      </c>
      <c r="BD71" s="167">
        <f>'Provincial spending by services'!BP71</f>
        <v>0.62468992322305605</v>
      </c>
      <c r="BE71" s="167"/>
      <c r="BF71" s="167">
        <f>'Provincial spending by services'!BR71</f>
        <v>4.9188808378419555</v>
      </c>
      <c r="BG71" s="167">
        <f>'Provincial spending by services'!BS71</f>
        <v>1.7380045627041578</v>
      </c>
      <c r="BH71" s="167">
        <f>'Provincial spending by services'!BT71</f>
        <v>1.7380045627041578</v>
      </c>
      <c r="BI71" s="167">
        <f>'Provincial spending by services'!BU71+'Provincial spending by services'!BV71</f>
        <v>2.7053844608130753</v>
      </c>
      <c r="BJ71" s="167">
        <f>'Provincial spending by services'!BW71</f>
        <v>2.7053844608130757</v>
      </c>
      <c r="BK71" s="167">
        <f>'Provincial spending by services'!BX71</f>
        <v>3.1152911972999053</v>
      </c>
      <c r="BL71" s="167"/>
      <c r="BM71" s="167">
        <f>'Provincial spending by services'!BZ71</f>
        <v>3.7194302233630427</v>
      </c>
      <c r="BN71" s="167">
        <f>'Provincial spending by services'!CA71</f>
        <v>1.3141986789216087</v>
      </c>
      <c r="BO71" s="167">
        <f>'Provincial spending by services'!CB71</f>
        <v>1.3141986789216087</v>
      </c>
      <c r="BP71" s="167">
        <f>'Provincial spending by services'!CC71+'Provincial spending by services'!CD71</f>
        <v>2.0456866228496735</v>
      </c>
      <c r="BQ71" s="167">
        <f>'Provincial spending by services'!CE71</f>
        <v>2.0456866228496735</v>
      </c>
      <c r="BR71" s="167">
        <f>'Provincial spending by services'!CF71</f>
        <v>2.3556391414632603</v>
      </c>
      <c r="BS71" s="167"/>
      <c r="BT71" s="167">
        <f>'Provincial spending by services'!CH71</f>
        <v>0.20568069664940075</v>
      </c>
      <c r="BU71" s="167">
        <f>'Provincial spending by services'!CI71</f>
        <v>7.2673846149454935E-2</v>
      </c>
      <c r="BV71" s="167">
        <f>'Provincial spending by services'!CJ71</f>
        <v>7.2673846149454935E-2</v>
      </c>
      <c r="BW71" s="167">
        <f>'Provincial spending by services'!CK71+'Provincial spending by services'!CL71</f>
        <v>0.11312438315717041</v>
      </c>
      <c r="BX71" s="167">
        <f>'Provincial spending by services'!CM71</f>
        <v>0.11312438315717041</v>
      </c>
      <c r="BY71" s="167">
        <f>'Provincial spending by services'!CN71</f>
        <v>0.13026444121128714</v>
      </c>
      <c r="CA71" s="58">
        <f t="shared" si="1"/>
        <v>100.00000000000001</v>
      </c>
    </row>
    <row r="72" spans="1:79" s="166" customFormat="1">
      <c r="A72" s="164">
        <v>44</v>
      </c>
      <c r="B72" s="165">
        <f>'Provincial spending by services'!F72</f>
        <v>0.36396243545432488</v>
      </c>
      <c r="C72" s="165">
        <f>'Provincial spending by services'!G72</f>
        <v>0.1286000605271948</v>
      </c>
      <c r="D72" s="165">
        <f>'Provincial spending by services'!H72</f>
        <v>0.1286000605271948</v>
      </c>
      <c r="E72" s="165">
        <f>'Provincial spending by services'!I72+'Provincial spending by services'!J72</f>
        <v>0.20017933949987865</v>
      </c>
      <c r="F72" s="165">
        <f>'Provincial spending by services'!K72</f>
        <v>0.20017933949987868</v>
      </c>
      <c r="G72" s="165">
        <f>'Provincial spending by services'!L72</f>
        <v>0.23050954245440575</v>
      </c>
      <c r="I72" s="167">
        <f>'Provincial spending by services'!N72</f>
        <v>0.12760446129214245</v>
      </c>
      <c r="J72" s="167">
        <f>'Provincial spending by services'!O72</f>
        <v>4.5086909656557005E-2</v>
      </c>
      <c r="K72" s="167">
        <f>'Provincial spending by services'!P72</f>
        <v>4.5086909656557005E-2</v>
      </c>
      <c r="L72" s="167">
        <f>'Provincial spending by services'!Q72+'Provincial spending by services'!R72</f>
        <v>7.0182453710678355E-2</v>
      </c>
      <c r="M72" s="167">
        <f>'Provincial spending by services'!S72</f>
        <v>7.0182453710678355E-2</v>
      </c>
      <c r="N72" s="167">
        <f>'Provincial spending by services'!T72</f>
        <v>8.0816158818356881E-2</v>
      </c>
      <c r="P72" s="165">
        <f>'Provincial spending by services'!V72</f>
        <v>0.68873143353661848</v>
      </c>
      <c r="Q72" s="165">
        <f>'Provincial spending by services'!W72</f>
        <v>0.24335177318293855</v>
      </c>
      <c r="R72" s="165">
        <f>'Provincial spending by services'!X72</f>
        <v>0.24335177318293855</v>
      </c>
      <c r="S72" s="165">
        <f>'Provincial spending by services'!Y72+'Provincial spending by services'!Z72</f>
        <v>0.37880228844514013</v>
      </c>
      <c r="T72" s="165">
        <f>'Provincial spending by services'!AA72</f>
        <v>0.37880228844514013</v>
      </c>
      <c r="U72" s="165">
        <f>'Provincial spending by services'!AB72</f>
        <v>0.43619657457319172</v>
      </c>
      <c r="W72" s="165">
        <f>'Provincial spending by services'!AD72</f>
        <v>0.53328295748221199</v>
      </c>
      <c r="X72" s="165">
        <f>'Provincial spending by services'!AE72</f>
        <v>0.18842664497704825</v>
      </c>
      <c r="Y72" s="165">
        <f>'Provincial spending by services'!AF72</f>
        <v>0.18842664497704825</v>
      </c>
      <c r="Z72" s="165">
        <f>'Provincial spending by services'!AG72+'Provincial spending by services'!AH72</f>
        <v>0.29330562661521659</v>
      </c>
      <c r="AA72" s="165">
        <f>'Provincial spending by services'!AI72</f>
        <v>0.29330562661521659</v>
      </c>
      <c r="AB72" s="165">
        <f>'Provincial spending by services'!AJ72</f>
        <v>0.33774587307206755</v>
      </c>
      <c r="AD72" s="165">
        <f>'Provincial spending by services'!AL72</f>
        <v>5.8083742544042591</v>
      </c>
      <c r="AE72" s="165">
        <f>'Provincial spending by services'!AM72</f>
        <v>2.0522922365561715</v>
      </c>
      <c r="AF72" s="165">
        <f>'Provincial spending by services'!AN72</f>
        <v>2.0522922365561715</v>
      </c>
      <c r="AG72" s="165">
        <f>'Provincial spending by services'!AO72+'Provincial spending by services'!AP72</f>
        <v>3.1946058399223425</v>
      </c>
      <c r="AH72" s="165">
        <f>'Provincial spending by services'!AQ72</f>
        <v>3.1946058399223425</v>
      </c>
      <c r="AI72" s="165">
        <f>'Provincial spending by services'!AR72</f>
        <v>3.6786370277893639</v>
      </c>
      <c r="AK72" s="165">
        <f>'Provincial spending by services'!AT72</f>
        <v>10.478119427847123</v>
      </c>
      <c r="AL72" s="165">
        <f>'Provincial spending by services'!AU72</f>
        <v>3.7022688645059838</v>
      </c>
      <c r="AM72" s="165">
        <f>'Provincial spending by services'!AV72</f>
        <v>3.7022688645059838</v>
      </c>
      <c r="AN72" s="165">
        <f>'Provincial spending by services'!AW72+'Provincial spending by services'!AX72</f>
        <v>5.7629656853159172</v>
      </c>
      <c r="AO72" s="165">
        <f>'Provincial spending by services'!AY72</f>
        <v>5.7629656853159172</v>
      </c>
      <c r="AP72" s="165">
        <f>'Provincial spending by services'!AZ72</f>
        <v>6.6361423043031778</v>
      </c>
      <c r="AR72" s="165">
        <f>'Provincial spending by services'!BB72</f>
        <v>1.2393482036371934</v>
      </c>
      <c r="AS72" s="165">
        <f>'Provincial spending by services'!BC72</f>
        <v>0.43790303195180835</v>
      </c>
      <c r="AT72" s="165">
        <f>'Provincial spending by services'!BD72</f>
        <v>0.43790303195180835</v>
      </c>
      <c r="AU72" s="165">
        <f>'Provincial spending by services'!BE72+'Provincial spending by services'!BF72</f>
        <v>0.68164151200045642</v>
      </c>
      <c r="AV72" s="165">
        <f>'Provincial spending by services'!BG72</f>
        <v>0.68164151200045631</v>
      </c>
      <c r="AW72" s="165">
        <f>'Provincial spending by services'!BH72</f>
        <v>0.78492052897022246</v>
      </c>
      <c r="AY72" s="165">
        <f>'Provincial spending by services'!BJ72</f>
        <v>0.98635251035219329</v>
      </c>
      <c r="AZ72" s="165">
        <f>'Provincial spending by services'!BK72</f>
        <v>0.34851122032444165</v>
      </c>
      <c r="BA72" s="167">
        <f>'Provincial spending by services'!BL72</f>
        <v>0.34851122032444165</v>
      </c>
      <c r="BB72" s="167">
        <f>'Provincial spending by services'!BM72+'Provincial spending by services'!BN72</f>
        <v>0.5424938806937063</v>
      </c>
      <c r="BC72" s="167">
        <f>'Provincial spending by services'!BO72</f>
        <v>0.5424938806937063</v>
      </c>
      <c r="BD72" s="167">
        <f>'Provincial spending by services'!BP72</f>
        <v>0.62468992322305572</v>
      </c>
      <c r="BE72" s="167"/>
      <c r="BF72" s="167">
        <f>'Provincial spending by services'!BR72</f>
        <v>4.9188808378419555</v>
      </c>
      <c r="BG72" s="167">
        <f>'Provincial spending by services'!BS72</f>
        <v>1.7380045627041578</v>
      </c>
      <c r="BH72" s="167">
        <f>'Provincial spending by services'!BT72</f>
        <v>1.7380045627041578</v>
      </c>
      <c r="BI72" s="167">
        <f>'Provincial spending by services'!BU72+'Provincial spending by services'!BV72</f>
        <v>2.7053844608130753</v>
      </c>
      <c r="BJ72" s="167">
        <f>'Provincial spending by services'!BW72</f>
        <v>2.7053844608130757</v>
      </c>
      <c r="BK72" s="167">
        <f>'Provincial spending by services'!BX72</f>
        <v>3.1152911972999053</v>
      </c>
      <c r="BL72" s="167"/>
      <c r="BM72" s="167">
        <f>'Provincial spending by services'!BZ72</f>
        <v>3.7194302233630427</v>
      </c>
      <c r="BN72" s="167">
        <f>'Provincial spending by services'!CA72</f>
        <v>1.3141986789216087</v>
      </c>
      <c r="BO72" s="167">
        <f>'Provincial spending by services'!CB72</f>
        <v>1.3141986789216087</v>
      </c>
      <c r="BP72" s="167">
        <f>'Provincial spending by services'!CC72+'Provincial spending by services'!CD72</f>
        <v>2.0456866228496735</v>
      </c>
      <c r="BQ72" s="167">
        <f>'Provincial spending by services'!CE72</f>
        <v>2.0456866228496735</v>
      </c>
      <c r="BR72" s="167">
        <f>'Provincial spending by services'!CF72</f>
        <v>2.3556391414632603</v>
      </c>
      <c r="BS72" s="167"/>
      <c r="BT72" s="167">
        <f>'Provincial spending by services'!CH72</f>
        <v>0.20568069664940072</v>
      </c>
      <c r="BU72" s="167">
        <f>'Provincial spending by services'!CI72</f>
        <v>7.2673846149454935E-2</v>
      </c>
      <c r="BV72" s="167">
        <f>'Provincial spending by services'!CJ72</f>
        <v>7.2673846149454935E-2</v>
      </c>
      <c r="BW72" s="167">
        <f>'Provincial spending by services'!CK72+'Provincial spending by services'!CL72</f>
        <v>0.1131243831571704</v>
      </c>
      <c r="BX72" s="167">
        <f>'Provincial spending by services'!CM72</f>
        <v>0.1131243831571704</v>
      </c>
      <c r="BY72" s="167">
        <f>'Provincial spending by services'!CN72</f>
        <v>0.13026444121128714</v>
      </c>
      <c r="CA72" s="58">
        <f t="shared" si="1"/>
        <v>100.00000000000001</v>
      </c>
    </row>
    <row r="73" spans="1:79" s="166" customFormat="1">
      <c r="A73" s="164">
        <v>45</v>
      </c>
      <c r="B73" s="165">
        <f>'Provincial spending by services'!F73</f>
        <v>0.36396243545432488</v>
      </c>
      <c r="C73" s="165">
        <f>'Provincial spending by services'!G73</f>
        <v>0.1286000605271948</v>
      </c>
      <c r="D73" s="165">
        <f>'Provincial spending by services'!H73</f>
        <v>0.1286000605271948</v>
      </c>
      <c r="E73" s="165">
        <f>'Provincial spending by services'!I73+'Provincial spending by services'!J73</f>
        <v>0.20017933949987865</v>
      </c>
      <c r="F73" s="165">
        <f>'Provincial spending by services'!K73</f>
        <v>0.20017933949987868</v>
      </c>
      <c r="G73" s="165">
        <f>'Provincial spending by services'!L73</f>
        <v>0.23050954245440575</v>
      </c>
      <c r="I73" s="167">
        <f>'Provincial spending by services'!N73</f>
        <v>0.12760446129214245</v>
      </c>
      <c r="J73" s="167">
        <f>'Provincial spending by services'!O73</f>
        <v>4.5086909656557005E-2</v>
      </c>
      <c r="K73" s="167">
        <f>'Provincial spending by services'!P73</f>
        <v>4.5086909656557005E-2</v>
      </c>
      <c r="L73" s="167">
        <f>'Provincial spending by services'!Q73+'Provincial spending by services'!R73</f>
        <v>7.0182453710678355E-2</v>
      </c>
      <c r="M73" s="167">
        <f>'Provincial spending by services'!S73</f>
        <v>7.0182453710678355E-2</v>
      </c>
      <c r="N73" s="167">
        <f>'Provincial spending by services'!T73</f>
        <v>8.0816158818356881E-2</v>
      </c>
      <c r="P73" s="165">
        <f>'Provincial spending by services'!V73</f>
        <v>0.68873143353661848</v>
      </c>
      <c r="Q73" s="165">
        <f>'Provincial spending by services'!W73</f>
        <v>0.24335177318293855</v>
      </c>
      <c r="R73" s="165">
        <f>'Provincial spending by services'!X73</f>
        <v>0.24335177318293855</v>
      </c>
      <c r="S73" s="165">
        <f>'Provincial spending by services'!Y73+'Provincial spending by services'!Z73</f>
        <v>0.37880228844514013</v>
      </c>
      <c r="T73" s="165">
        <f>'Provincial spending by services'!AA73</f>
        <v>0.37880228844514013</v>
      </c>
      <c r="U73" s="165">
        <f>'Provincial spending by services'!AB73</f>
        <v>0.43619657457319172</v>
      </c>
      <c r="W73" s="165">
        <f>'Provincial spending by services'!AD73</f>
        <v>0.53328295748221199</v>
      </c>
      <c r="X73" s="165">
        <f>'Provincial spending by services'!AE73</f>
        <v>0.18842664497704825</v>
      </c>
      <c r="Y73" s="165">
        <f>'Provincial spending by services'!AF73</f>
        <v>0.18842664497704825</v>
      </c>
      <c r="Z73" s="165">
        <f>'Provincial spending by services'!AG73+'Provincial spending by services'!AH73</f>
        <v>0.29330562661521659</v>
      </c>
      <c r="AA73" s="165">
        <f>'Provincial spending by services'!AI73</f>
        <v>0.29330562661521659</v>
      </c>
      <c r="AB73" s="165">
        <f>'Provincial spending by services'!AJ73</f>
        <v>0.33774587307206755</v>
      </c>
      <c r="AD73" s="165">
        <f>'Provincial spending by services'!AL73</f>
        <v>5.8083742544042591</v>
      </c>
      <c r="AE73" s="165">
        <f>'Provincial spending by services'!AM73</f>
        <v>2.0522922365561715</v>
      </c>
      <c r="AF73" s="165">
        <f>'Provincial spending by services'!AN73</f>
        <v>2.0522922365561715</v>
      </c>
      <c r="AG73" s="165">
        <f>'Provincial spending by services'!AO73+'Provincial spending by services'!AP73</f>
        <v>3.1946058399223425</v>
      </c>
      <c r="AH73" s="165">
        <f>'Provincial spending by services'!AQ73</f>
        <v>3.1946058399223425</v>
      </c>
      <c r="AI73" s="165">
        <f>'Provincial spending by services'!AR73</f>
        <v>3.6786370277893639</v>
      </c>
      <c r="AK73" s="165">
        <f>'Provincial spending by services'!AT73</f>
        <v>10.478119427847121</v>
      </c>
      <c r="AL73" s="165">
        <f>'Provincial spending by services'!AU73</f>
        <v>3.7022688645059829</v>
      </c>
      <c r="AM73" s="165">
        <f>'Provincial spending by services'!AV73</f>
        <v>3.7022688645059829</v>
      </c>
      <c r="AN73" s="165">
        <f>'Provincial spending by services'!AW73+'Provincial spending by services'!AX73</f>
        <v>5.7629656853159164</v>
      </c>
      <c r="AO73" s="165">
        <f>'Provincial spending by services'!AY73</f>
        <v>5.7629656853159164</v>
      </c>
      <c r="AP73" s="165">
        <f>'Provincial spending by services'!AZ73</f>
        <v>6.6361423043031769</v>
      </c>
      <c r="AR73" s="165">
        <f>'Provincial spending by services'!BB73</f>
        <v>1.2393482036371934</v>
      </c>
      <c r="AS73" s="165">
        <f>'Provincial spending by services'!BC73</f>
        <v>0.43790303195180835</v>
      </c>
      <c r="AT73" s="165">
        <f>'Provincial spending by services'!BD73</f>
        <v>0.43790303195180835</v>
      </c>
      <c r="AU73" s="165">
        <f>'Provincial spending by services'!BE73+'Provincial spending by services'!BF73</f>
        <v>0.68164151200045642</v>
      </c>
      <c r="AV73" s="165">
        <f>'Provincial spending by services'!BG73</f>
        <v>0.68164151200045631</v>
      </c>
      <c r="AW73" s="165">
        <f>'Provincial spending by services'!BH73</f>
        <v>0.78492052897022246</v>
      </c>
      <c r="AY73" s="165">
        <f>'Provincial spending by services'!BJ73</f>
        <v>0.98635251035219351</v>
      </c>
      <c r="AZ73" s="165">
        <f>'Provincial spending by services'!BK73</f>
        <v>0.34851122032444176</v>
      </c>
      <c r="BA73" s="167">
        <f>'Provincial spending by services'!BL73</f>
        <v>0.34851122032444176</v>
      </c>
      <c r="BB73" s="167">
        <f>'Provincial spending by services'!BM73+'Provincial spending by services'!BN73</f>
        <v>0.54249388069370641</v>
      </c>
      <c r="BC73" s="167">
        <f>'Provincial spending by services'!BO73</f>
        <v>0.54249388069370641</v>
      </c>
      <c r="BD73" s="167">
        <f>'Provincial spending by services'!BP73</f>
        <v>0.62468992322305594</v>
      </c>
      <c r="BE73" s="167"/>
      <c r="BF73" s="167">
        <f>'Provincial spending by services'!BR73</f>
        <v>4.9188808378419573</v>
      </c>
      <c r="BG73" s="167">
        <f>'Provincial spending by services'!BS73</f>
        <v>1.7380045627041585</v>
      </c>
      <c r="BH73" s="167">
        <f>'Provincial spending by services'!BT73</f>
        <v>1.7380045627041585</v>
      </c>
      <c r="BI73" s="167">
        <f>'Provincial spending by services'!BU73+'Provincial spending by services'!BV73</f>
        <v>2.7053844608130766</v>
      </c>
      <c r="BJ73" s="167">
        <f>'Provincial spending by services'!BW73</f>
        <v>2.7053844608130766</v>
      </c>
      <c r="BK73" s="167">
        <f>'Provincial spending by services'!BX73</f>
        <v>3.1152911972999062</v>
      </c>
      <c r="BL73" s="167"/>
      <c r="BM73" s="167">
        <f>'Provincial spending by services'!BZ73</f>
        <v>3.7194302233630427</v>
      </c>
      <c r="BN73" s="167">
        <f>'Provincial spending by services'!CA73</f>
        <v>1.3141986789216087</v>
      </c>
      <c r="BO73" s="167">
        <f>'Provincial spending by services'!CB73</f>
        <v>1.3141986789216087</v>
      </c>
      <c r="BP73" s="167">
        <f>'Provincial spending by services'!CC73+'Provincial spending by services'!CD73</f>
        <v>2.0456866228496735</v>
      </c>
      <c r="BQ73" s="167">
        <f>'Provincial spending by services'!CE73</f>
        <v>2.0456866228496735</v>
      </c>
      <c r="BR73" s="167">
        <f>'Provincial spending by services'!CF73</f>
        <v>2.3556391414632603</v>
      </c>
      <c r="BS73" s="167"/>
      <c r="BT73" s="167">
        <f>'Provincial spending by services'!CH73</f>
        <v>0.20568069664940075</v>
      </c>
      <c r="BU73" s="167">
        <f>'Provincial spending by services'!CI73</f>
        <v>7.2673846149454935E-2</v>
      </c>
      <c r="BV73" s="167">
        <f>'Provincial spending by services'!CJ73</f>
        <v>7.2673846149454935E-2</v>
      </c>
      <c r="BW73" s="167">
        <f>'Provincial spending by services'!CK73+'Provincial spending by services'!CL73</f>
        <v>0.11312438315717041</v>
      </c>
      <c r="BX73" s="167">
        <f>'Provincial spending by services'!CM73</f>
        <v>0.11312438315717041</v>
      </c>
      <c r="BY73" s="167">
        <f>'Provincial spending by services'!CN73</f>
        <v>0.13026444121128714</v>
      </c>
      <c r="CA73" s="58">
        <f t="shared" si="1"/>
        <v>100.00000000000001</v>
      </c>
    </row>
    <row r="74" spans="1:79" s="166" customFormat="1">
      <c r="A74" s="164">
        <v>46</v>
      </c>
      <c r="B74" s="165">
        <f>'Provincial spending by services'!F74</f>
        <v>0.36396243545432488</v>
      </c>
      <c r="C74" s="165">
        <f>'Provincial spending by services'!G74</f>
        <v>0.1286000605271948</v>
      </c>
      <c r="D74" s="165">
        <f>'Provincial spending by services'!H74</f>
        <v>0.1286000605271948</v>
      </c>
      <c r="E74" s="165">
        <f>'Provincial spending by services'!I74+'Provincial spending by services'!J74</f>
        <v>0.20017933949987865</v>
      </c>
      <c r="F74" s="165">
        <f>'Provincial spending by services'!K74</f>
        <v>0.20017933949987868</v>
      </c>
      <c r="G74" s="165">
        <f>'Provincial spending by services'!L74</f>
        <v>0.23050954245440575</v>
      </c>
      <c r="I74" s="167">
        <f>'Provincial spending by services'!N74</f>
        <v>0.12760446129214245</v>
      </c>
      <c r="J74" s="167">
        <f>'Provincial spending by services'!O74</f>
        <v>4.5086909656557005E-2</v>
      </c>
      <c r="K74" s="167">
        <f>'Provincial spending by services'!P74</f>
        <v>4.5086909656557005E-2</v>
      </c>
      <c r="L74" s="167">
        <f>'Provincial spending by services'!Q74+'Provincial spending by services'!R74</f>
        <v>7.0182453710678355E-2</v>
      </c>
      <c r="M74" s="167">
        <f>'Provincial spending by services'!S74</f>
        <v>7.0182453710678355E-2</v>
      </c>
      <c r="N74" s="167">
        <f>'Provincial spending by services'!T74</f>
        <v>8.0816158818356881E-2</v>
      </c>
      <c r="P74" s="165">
        <f>'Provincial spending by services'!V74</f>
        <v>0.68873143353661848</v>
      </c>
      <c r="Q74" s="165">
        <f>'Provincial spending by services'!W74</f>
        <v>0.24335177318293855</v>
      </c>
      <c r="R74" s="165">
        <f>'Provincial spending by services'!X74</f>
        <v>0.24335177318293855</v>
      </c>
      <c r="S74" s="165">
        <f>'Provincial spending by services'!Y74+'Provincial spending by services'!Z74</f>
        <v>0.37880228844514013</v>
      </c>
      <c r="T74" s="165">
        <f>'Provincial spending by services'!AA74</f>
        <v>0.37880228844514013</v>
      </c>
      <c r="U74" s="165">
        <f>'Provincial spending by services'!AB74</f>
        <v>0.43619657457319172</v>
      </c>
      <c r="W74" s="165">
        <f>'Provincial spending by services'!AD74</f>
        <v>0.53328295748221199</v>
      </c>
      <c r="X74" s="165">
        <f>'Provincial spending by services'!AE74</f>
        <v>0.18842664497704825</v>
      </c>
      <c r="Y74" s="165">
        <f>'Provincial spending by services'!AF74</f>
        <v>0.18842664497704825</v>
      </c>
      <c r="Z74" s="165">
        <f>'Provincial spending by services'!AG74+'Provincial spending by services'!AH74</f>
        <v>0.29330562661521659</v>
      </c>
      <c r="AA74" s="165">
        <f>'Provincial spending by services'!AI74</f>
        <v>0.29330562661521659</v>
      </c>
      <c r="AB74" s="165">
        <f>'Provincial spending by services'!AJ74</f>
        <v>0.33774587307206755</v>
      </c>
      <c r="AD74" s="165">
        <f>'Provincial spending by services'!AL74</f>
        <v>5.80837425440426</v>
      </c>
      <c r="AE74" s="165">
        <f>'Provincial spending by services'!AM74</f>
        <v>2.052292236556172</v>
      </c>
      <c r="AF74" s="165">
        <f>'Provincial spending by services'!AN74</f>
        <v>2.052292236556172</v>
      </c>
      <c r="AG74" s="165">
        <f>'Provincial spending by services'!AO74+'Provincial spending by services'!AP74</f>
        <v>3.1946058399223429</v>
      </c>
      <c r="AH74" s="165">
        <f>'Provincial spending by services'!AQ74</f>
        <v>3.1946058399223429</v>
      </c>
      <c r="AI74" s="165">
        <f>'Provincial spending by services'!AR74</f>
        <v>3.6786370277893647</v>
      </c>
      <c r="AK74" s="165">
        <f>'Provincial spending by services'!AT74</f>
        <v>10.478119427847121</v>
      </c>
      <c r="AL74" s="165">
        <f>'Provincial spending by services'!AU74</f>
        <v>3.7022688645059829</v>
      </c>
      <c r="AM74" s="165">
        <f>'Provincial spending by services'!AV74</f>
        <v>3.7022688645059829</v>
      </c>
      <c r="AN74" s="165">
        <f>'Provincial spending by services'!AW74+'Provincial spending by services'!AX74</f>
        <v>5.7629656853159164</v>
      </c>
      <c r="AO74" s="165">
        <f>'Provincial spending by services'!AY74</f>
        <v>5.7629656853159164</v>
      </c>
      <c r="AP74" s="165">
        <f>'Provincial spending by services'!AZ74</f>
        <v>6.6361423043031769</v>
      </c>
      <c r="AR74" s="165">
        <f>'Provincial spending by services'!BB74</f>
        <v>1.2393482036371934</v>
      </c>
      <c r="AS74" s="165">
        <f>'Provincial spending by services'!BC74</f>
        <v>0.43790303195180835</v>
      </c>
      <c r="AT74" s="165">
        <f>'Provincial spending by services'!BD74</f>
        <v>0.43790303195180835</v>
      </c>
      <c r="AU74" s="165">
        <f>'Provincial spending by services'!BE74+'Provincial spending by services'!BF74</f>
        <v>0.68164151200045642</v>
      </c>
      <c r="AV74" s="165">
        <f>'Provincial spending by services'!BG74</f>
        <v>0.68164151200045631</v>
      </c>
      <c r="AW74" s="165">
        <f>'Provincial spending by services'!BH74</f>
        <v>0.78492052897022246</v>
      </c>
      <c r="AY74" s="165">
        <f>'Provincial spending by services'!BJ74</f>
        <v>0.98635251035219351</v>
      </c>
      <c r="AZ74" s="165">
        <f>'Provincial spending by services'!BK74</f>
        <v>0.34851122032444176</v>
      </c>
      <c r="BA74" s="167">
        <f>'Provincial spending by services'!BL74</f>
        <v>0.34851122032444176</v>
      </c>
      <c r="BB74" s="167">
        <f>'Provincial spending by services'!BM74+'Provincial spending by services'!BN74</f>
        <v>0.54249388069370641</v>
      </c>
      <c r="BC74" s="167">
        <f>'Provincial spending by services'!BO74</f>
        <v>0.54249388069370641</v>
      </c>
      <c r="BD74" s="167">
        <f>'Provincial spending by services'!BP74</f>
        <v>0.62468992322305594</v>
      </c>
      <c r="BE74" s="167"/>
      <c r="BF74" s="167">
        <f>'Provincial spending by services'!BR74</f>
        <v>4.9188808378419573</v>
      </c>
      <c r="BG74" s="167">
        <f>'Provincial spending by services'!BS74</f>
        <v>1.7380045627041585</v>
      </c>
      <c r="BH74" s="167">
        <f>'Provincial spending by services'!BT74</f>
        <v>1.7380045627041585</v>
      </c>
      <c r="BI74" s="167">
        <f>'Provincial spending by services'!BU74+'Provincial spending by services'!BV74</f>
        <v>2.7053844608130766</v>
      </c>
      <c r="BJ74" s="167">
        <f>'Provincial spending by services'!BW74</f>
        <v>2.7053844608130766</v>
      </c>
      <c r="BK74" s="167">
        <f>'Provincial spending by services'!BX74</f>
        <v>3.1152911972999062</v>
      </c>
      <c r="BL74" s="167"/>
      <c r="BM74" s="167">
        <f>'Provincial spending by services'!BZ74</f>
        <v>3.7194302233630427</v>
      </c>
      <c r="BN74" s="167">
        <f>'Provincial spending by services'!CA74</f>
        <v>1.3141986789216087</v>
      </c>
      <c r="BO74" s="167">
        <f>'Provincial spending by services'!CB74</f>
        <v>1.3141986789216087</v>
      </c>
      <c r="BP74" s="167">
        <f>'Provincial spending by services'!CC74+'Provincial spending by services'!CD74</f>
        <v>2.0456866228496735</v>
      </c>
      <c r="BQ74" s="167">
        <f>'Provincial spending by services'!CE74</f>
        <v>2.0456866228496735</v>
      </c>
      <c r="BR74" s="167">
        <f>'Provincial spending by services'!CF74</f>
        <v>2.3556391414632603</v>
      </c>
      <c r="BS74" s="167"/>
      <c r="BT74" s="167">
        <f>'Provincial spending by services'!CH74</f>
        <v>0.20568069664940083</v>
      </c>
      <c r="BU74" s="167">
        <f>'Provincial spending by services'!CI74</f>
        <v>7.2673846149454963E-2</v>
      </c>
      <c r="BV74" s="167">
        <f>'Provincial spending by services'!CJ74</f>
        <v>7.2673846149454963E-2</v>
      </c>
      <c r="BW74" s="167">
        <f>'Provincial spending by services'!CK74+'Provincial spending by services'!CL74</f>
        <v>0.11312438315717045</v>
      </c>
      <c r="BX74" s="167">
        <f>'Provincial spending by services'!CM74</f>
        <v>0.11312438315717045</v>
      </c>
      <c r="BY74" s="167">
        <f>'Provincial spending by services'!CN74</f>
        <v>0.13026444121128719</v>
      </c>
      <c r="CA74" s="58">
        <f t="shared" si="1"/>
        <v>100.00000000000001</v>
      </c>
    </row>
    <row r="75" spans="1:79" s="166" customFormat="1">
      <c r="A75" s="164">
        <v>47</v>
      </c>
      <c r="B75" s="165">
        <f>'Provincial spending by services'!F75</f>
        <v>0.36396243545432488</v>
      </c>
      <c r="C75" s="165">
        <f>'Provincial spending by services'!G75</f>
        <v>0.1286000605271948</v>
      </c>
      <c r="D75" s="165">
        <f>'Provincial spending by services'!H75</f>
        <v>0.1286000605271948</v>
      </c>
      <c r="E75" s="165">
        <f>'Provincial spending by services'!I75+'Provincial spending by services'!J75</f>
        <v>0.20017933949987865</v>
      </c>
      <c r="F75" s="165">
        <f>'Provincial spending by services'!K75</f>
        <v>0.20017933949987868</v>
      </c>
      <c r="G75" s="165">
        <f>'Provincial spending by services'!L75</f>
        <v>0.23050954245440575</v>
      </c>
      <c r="I75" s="167">
        <f>'Provincial spending by services'!N75</f>
        <v>0.12760446129214245</v>
      </c>
      <c r="J75" s="167">
        <f>'Provincial spending by services'!O75</f>
        <v>4.5086909656557005E-2</v>
      </c>
      <c r="K75" s="167">
        <f>'Provincial spending by services'!P75</f>
        <v>4.5086909656557005E-2</v>
      </c>
      <c r="L75" s="167">
        <f>'Provincial spending by services'!Q75+'Provincial spending by services'!R75</f>
        <v>7.0182453710678355E-2</v>
      </c>
      <c r="M75" s="167">
        <f>'Provincial spending by services'!S75</f>
        <v>7.0182453710678355E-2</v>
      </c>
      <c r="N75" s="167">
        <f>'Provincial spending by services'!T75</f>
        <v>8.0816158818356881E-2</v>
      </c>
      <c r="P75" s="165">
        <f>'Provincial spending by services'!V75</f>
        <v>0.68873143353661848</v>
      </c>
      <c r="Q75" s="165">
        <f>'Provincial spending by services'!W75</f>
        <v>0.24335177318293855</v>
      </c>
      <c r="R75" s="165">
        <f>'Provincial spending by services'!X75</f>
        <v>0.24335177318293855</v>
      </c>
      <c r="S75" s="165">
        <f>'Provincial spending by services'!Y75+'Provincial spending by services'!Z75</f>
        <v>0.37880228844514013</v>
      </c>
      <c r="T75" s="165">
        <f>'Provincial spending by services'!AA75</f>
        <v>0.37880228844514013</v>
      </c>
      <c r="U75" s="165">
        <f>'Provincial spending by services'!AB75</f>
        <v>0.43619657457319172</v>
      </c>
      <c r="W75" s="165">
        <f>'Provincial spending by services'!AD75</f>
        <v>0.53328295748221199</v>
      </c>
      <c r="X75" s="165">
        <f>'Provincial spending by services'!AE75</f>
        <v>0.18842664497704825</v>
      </c>
      <c r="Y75" s="165">
        <f>'Provincial spending by services'!AF75</f>
        <v>0.18842664497704825</v>
      </c>
      <c r="Z75" s="165">
        <f>'Provincial spending by services'!AG75+'Provincial spending by services'!AH75</f>
        <v>0.29330562661521659</v>
      </c>
      <c r="AA75" s="165">
        <f>'Provincial spending by services'!AI75</f>
        <v>0.29330562661521659</v>
      </c>
      <c r="AB75" s="165">
        <f>'Provincial spending by services'!AJ75</f>
        <v>0.33774587307206755</v>
      </c>
      <c r="AD75" s="165">
        <f>'Provincial spending by services'!AL75</f>
        <v>5.8083742544042591</v>
      </c>
      <c r="AE75" s="165">
        <f>'Provincial spending by services'!AM75</f>
        <v>2.0522922365561715</v>
      </c>
      <c r="AF75" s="165">
        <f>'Provincial spending by services'!AN75</f>
        <v>2.0522922365561715</v>
      </c>
      <c r="AG75" s="165">
        <f>'Provincial spending by services'!AO75+'Provincial spending by services'!AP75</f>
        <v>3.1946058399223425</v>
      </c>
      <c r="AH75" s="165">
        <f>'Provincial spending by services'!AQ75</f>
        <v>3.1946058399223425</v>
      </c>
      <c r="AI75" s="165">
        <f>'Provincial spending by services'!AR75</f>
        <v>3.6786370277893639</v>
      </c>
      <c r="AK75" s="165">
        <f>'Provincial spending by services'!AT75</f>
        <v>10.478119427847123</v>
      </c>
      <c r="AL75" s="165">
        <f>'Provincial spending by services'!AU75</f>
        <v>3.7022688645059838</v>
      </c>
      <c r="AM75" s="165">
        <f>'Provincial spending by services'!AV75</f>
        <v>3.7022688645059838</v>
      </c>
      <c r="AN75" s="165">
        <f>'Provincial spending by services'!AW75+'Provincial spending by services'!AX75</f>
        <v>5.7629656853159172</v>
      </c>
      <c r="AO75" s="165">
        <f>'Provincial spending by services'!AY75</f>
        <v>5.7629656853159172</v>
      </c>
      <c r="AP75" s="165">
        <f>'Provincial spending by services'!AZ75</f>
        <v>6.6361423043031778</v>
      </c>
      <c r="AR75" s="165">
        <f>'Provincial spending by services'!BB75</f>
        <v>1.2393482036371934</v>
      </c>
      <c r="AS75" s="165">
        <f>'Provincial spending by services'!BC75</f>
        <v>0.43790303195180835</v>
      </c>
      <c r="AT75" s="165">
        <f>'Provincial spending by services'!BD75</f>
        <v>0.43790303195180835</v>
      </c>
      <c r="AU75" s="165">
        <f>'Provincial spending by services'!BE75+'Provincial spending by services'!BF75</f>
        <v>0.68164151200045642</v>
      </c>
      <c r="AV75" s="165">
        <f>'Provincial spending by services'!BG75</f>
        <v>0.68164151200045631</v>
      </c>
      <c r="AW75" s="165">
        <f>'Provincial spending by services'!BH75</f>
        <v>0.78492052897022246</v>
      </c>
      <c r="AY75" s="165">
        <f>'Provincial spending by services'!BJ75</f>
        <v>0.98635251035219329</v>
      </c>
      <c r="AZ75" s="165">
        <f>'Provincial spending by services'!BK75</f>
        <v>0.34851122032444165</v>
      </c>
      <c r="BA75" s="167">
        <f>'Provincial spending by services'!BL75</f>
        <v>0.34851122032444165</v>
      </c>
      <c r="BB75" s="167">
        <f>'Provincial spending by services'!BM75+'Provincial spending by services'!BN75</f>
        <v>0.5424938806937063</v>
      </c>
      <c r="BC75" s="167">
        <f>'Provincial spending by services'!BO75</f>
        <v>0.5424938806937063</v>
      </c>
      <c r="BD75" s="167">
        <f>'Provincial spending by services'!BP75</f>
        <v>0.62468992322305572</v>
      </c>
      <c r="BE75" s="167"/>
      <c r="BF75" s="167">
        <f>'Provincial spending by services'!BR75</f>
        <v>4.9188808378419573</v>
      </c>
      <c r="BG75" s="167">
        <f>'Provincial spending by services'!BS75</f>
        <v>1.7380045627041585</v>
      </c>
      <c r="BH75" s="167">
        <f>'Provincial spending by services'!BT75</f>
        <v>1.7380045627041585</v>
      </c>
      <c r="BI75" s="167">
        <f>'Provincial spending by services'!BU75+'Provincial spending by services'!BV75</f>
        <v>2.7053844608130766</v>
      </c>
      <c r="BJ75" s="167">
        <f>'Provincial spending by services'!BW75</f>
        <v>2.7053844608130766</v>
      </c>
      <c r="BK75" s="167">
        <f>'Provincial spending by services'!BX75</f>
        <v>3.1152911972999062</v>
      </c>
      <c r="BL75" s="167"/>
      <c r="BM75" s="167">
        <f>'Provincial spending by services'!BZ75</f>
        <v>3.7194302233630427</v>
      </c>
      <c r="BN75" s="167">
        <f>'Provincial spending by services'!CA75</f>
        <v>1.3141986789216087</v>
      </c>
      <c r="BO75" s="167">
        <f>'Provincial spending by services'!CB75</f>
        <v>1.3141986789216087</v>
      </c>
      <c r="BP75" s="167">
        <f>'Provincial spending by services'!CC75+'Provincial spending by services'!CD75</f>
        <v>2.0456866228496735</v>
      </c>
      <c r="BQ75" s="167">
        <f>'Provincial spending by services'!CE75</f>
        <v>2.0456866228496735</v>
      </c>
      <c r="BR75" s="167">
        <f>'Provincial spending by services'!CF75</f>
        <v>2.3556391414632603</v>
      </c>
      <c r="BS75" s="167"/>
      <c r="BT75" s="167">
        <f>'Provincial spending by services'!CH75</f>
        <v>0.20568069664940075</v>
      </c>
      <c r="BU75" s="167">
        <f>'Provincial spending by services'!CI75</f>
        <v>7.2673846149454935E-2</v>
      </c>
      <c r="BV75" s="167">
        <f>'Provincial spending by services'!CJ75</f>
        <v>7.2673846149454935E-2</v>
      </c>
      <c r="BW75" s="167">
        <f>'Provincial spending by services'!CK75+'Provincial spending by services'!CL75</f>
        <v>0.11312438315717041</v>
      </c>
      <c r="BX75" s="167">
        <f>'Provincial spending by services'!CM75</f>
        <v>0.11312438315717041</v>
      </c>
      <c r="BY75" s="167">
        <f>'Provincial spending by services'!CN75</f>
        <v>0.13026444121128714</v>
      </c>
      <c r="CA75" s="58">
        <f t="shared" si="1"/>
        <v>100.00000000000001</v>
      </c>
    </row>
    <row r="76" spans="1:79" s="166" customFormat="1">
      <c r="A76" s="164">
        <v>48</v>
      </c>
      <c r="B76" s="165">
        <f>'Provincial spending by services'!F76</f>
        <v>0.36396243545432488</v>
      </c>
      <c r="C76" s="165">
        <f>'Provincial spending by services'!G76</f>
        <v>0.1286000605271948</v>
      </c>
      <c r="D76" s="165">
        <f>'Provincial spending by services'!H76</f>
        <v>0.1286000605271948</v>
      </c>
      <c r="E76" s="165">
        <f>'Provincial spending by services'!I76+'Provincial spending by services'!J76</f>
        <v>0.20017933949987865</v>
      </c>
      <c r="F76" s="165">
        <f>'Provincial spending by services'!K76</f>
        <v>0.20017933949987868</v>
      </c>
      <c r="G76" s="165">
        <f>'Provincial spending by services'!L76</f>
        <v>0.23050954245440575</v>
      </c>
      <c r="I76" s="167">
        <f>'Provincial spending by services'!N76</f>
        <v>0.12760446129214245</v>
      </c>
      <c r="J76" s="167">
        <f>'Provincial spending by services'!O76</f>
        <v>4.5086909656557005E-2</v>
      </c>
      <c r="K76" s="167">
        <f>'Provincial spending by services'!P76</f>
        <v>4.5086909656557005E-2</v>
      </c>
      <c r="L76" s="167">
        <f>'Provincial spending by services'!Q76+'Provincial spending by services'!R76</f>
        <v>7.0182453710678355E-2</v>
      </c>
      <c r="M76" s="167">
        <f>'Provincial spending by services'!S76</f>
        <v>7.0182453710678355E-2</v>
      </c>
      <c r="N76" s="167">
        <f>'Provincial spending by services'!T76</f>
        <v>8.0816158818356881E-2</v>
      </c>
      <c r="P76" s="165">
        <f>'Provincial spending by services'!V76</f>
        <v>0.68873143353661848</v>
      </c>
      <c r="Q76" s="165">
        <f>'Provincial spending by services'!W76</f>
        <v>0.24335177318293855</v>
      </c>
      <c r="R76" s="165">
        <f>'Provincial spending by services'!X76</f>
        <v>0.24335177318293855</v>
      </c>
      <c r="S76" s="165">
        <f>'Provincial spending by services'!Y76+'Provincial spending by services'!Z76</f>
        <v>0.37880228844514013</v>
      </c>
      <c r="T76" s="165">
        <f>'Provincial spending by services'!AA76</f>
        <v>0.37880228844514013</v>
      </c>
      <c r="U76" s="165">
        <f>'Provincial spending by services'!AB76</f>
        <v>0.43619657457319172</v>
      </c>
      <c r="W76" s="165">
        <f>'Provincial spending by services'!AD76</f>
        <v>0.53328295748221199</v>
      </c>
      <c r="X76" s="165">
        <f>'Provincial spending by services'!AE76</f>
        <v>0.18842664497704825</v>
      </c>
      <c r="Y76" s="165">
        <f>'Provincial spending by services'!AF76</f>
        <v>0.18842664497704825</v>
      </c>
      <c r="Z76" s="165">
        <f>'Provincial spending by services'!AG76+'Provincial spending by services'!AH76</f>
        <v>0.29330562661521659</v>
      </c>
      <c r="AA76" s="165">
        <f>'Provincial spending by services'!AI76</f>
        <v>0.29330562661521659</v>
      </c>
      <c r="AB76" s="165">
        <f>'Provincial spending by services'!AJ76</f>
        <v>0.33774587307206755</v>
      </c>
      <c r="AD76" s="165">
        <f>'Provincial spending by services'!AL76</f>
        <v>5.8083742544042591</v>
      </c>
      <c r="AE76" s="165">
        <f>'Provincial spending by services'!AM76</f>
        <v>2.0522922365561715</v>
      </c>
      <c r="AF76" s="165">
        <f>'Provincial spending by services'!AN76</f>
        <v>2.0522922365561715</v>
      </c>
      <c r="AG76" s="165">
        <f>'Provincial spending by services'!AO76+'Provincial spending by services'!AP76</f>
        <v>3.1946058399223425</v>
      </c>
      <c r="AH76" s="165">
        <f>'Provincial spending by services'!AQ76</f>
        <v>3.1946058399223425</v>
      </c>
      <c r="AI76" s="165">
        <f>'Provincial spending by services'!AR76</f>
        <v>3.6786370277893639</v>
      </c>
      <c r="AK76" s="165">
        <f>'Provincial spending by services'!AT76</f>
        <v>10.478119427847123</v>
      </c>
      <c r="AL76" s="165">
        <f>'Provincial spending by services'!AU76</f>
        <v>3.7022688645059838</v>
      </c>
      <c r="AM76" s="165">
        <f>'Provincial spending by services'!AV76</f>
        <v>3.7022688645059838</v>
      </c>
      <c r="AN76" s="165">
        <f>'Provincial spending by services'!AW76+'Provincial spending by services'!AX76</f>
        <v>5.7629656853159172</v>
      </c>
      <c r="AO76" s="165">
        <f>'Provincial spending by services'!AY76</f>
        <v>5.7629656853159172</v>
      </c>
      <c r="AP76" s="165">
        <f>'Provincial spending by services'!AZ76</f>
        <v>6.6361423043031778</v>
      </c>
      <c r="AR76" s="165">
        <f>'Provincial spending by services'!BB76</f>
        <v>1.2393482036371934</v>
      </c>
      <c r="AS76" s="165">
        <f>'Provincial spending by services'!BC76</f>
        <v>0.43790303195180835</v>
      </c>
      <c r="AT76" s="165">
        <f>'Provincial spending by services'!BD76</f>
        <v>0.43790303195180835</v>
      </c>
      <c r="AU76" s="165">
        <f>'Provincial spending by services'!BE76+'Provincial spending by services'!BF76</f>
        <v>0.68164151200045642</v>
      </c>
      <c r="AV76" s="165">
        <f>'Provincial spending by services'!BG76</f>
        <v>0.68164151200045631</v>
      </c>
      <c r="AW76" s="165">
        <f>'Provincial spending by services'!BH76</f>
        <v>0.78492052897022246</v>
      </c>
      <c r="AY76" s="165">
        <f>'Provincial spending by services'!BJ76</f>
        <v>0.98635251035219351</v>
      </c>
      <c r="AZ76" s="165">
        <f>'Provincial spending by services'!BK76</f>
        <v>0.34851122032444176</v>
      </c>
      <c r="BA76" s="167">
        <f>'Provincial spending by services'!BL76</f>
        <v>0.34851122032444176</v>
      </c>
      <c r="BB76" s="167">
        <f>'Provincial spending by services'!BM76+'Provincial spending by services'!BN76</f>
        <v>0.54249388069370641</v>
      </c>
      <c r="BC76" s="167">
        <f>'Provincial spending by services'!BO76</f>
        <v>0.54249388069370641</v>
      </c>
      <c r="BD76" s="167">
        <f>'Provincial spending by services'!BP76</f>
        <v>0.62468992322305594</v>
      </c>
      <c r="BE76" s="167"/>
      <c r="BF76" s="167">
        <f>'Provincial spending by services'!BR76</f>
        <v>4.9188808378419555</v>
      </c>
      <c r="BG76" s="167">
        <f>'Provincial spending by services'!BS76</f>
        <v>1.7380045627041578</v>
      </c>
      <c r="BH76" s="167">
        <f>'Provincial spending by services'!BT76</f>
        <v>1.7380045627041578</v>
      </c>
      <c r="BI76" s="167">
        <f>'Provincial spending by services'!BU76+'Provincial spending by services'!BV76</f>
        <v>2.7053844608130753</v>
      </c>
      <c r="BJ76" s="167">
        <f>'Provincial spending by services'!BW76</f>
        <v>2.7053844608130757</v>
      </c>
      <c r="BK76" s="167">
        <f>'Provincial spending by services'!BX76</f>
        <v>3.1152911972999053</v>
      </c>
      <c r="BL76" s="167"/>
      <c r="BM76" s="167">
        <f>'Provincial spending by services'!BZ76</f>
        <v>3.7194302233630427</v>
      </c>
      <c r="BN76" s="167">
        <f>'Provincial spending by services'!CA76</f>
        <v>1.3141986789216087</v>
      </c>
      <c r="BO76" s="167">
        <f>'Provincial spending by services'!CB76</f>
        <v>1.3141986789216087</v>
      </c>
      <c r="BP76" s="167">
        <f>'Provincial spending by services'!CC76+'Provincial spending by services'!CD76</f>
        <v>2.0456866228496735</v>
      </c>
      <c r="BQ76" s="167">
        <f>'Provincial spending by services'!CE76</f>
        <v>2.0456866228496735</v>
      </c>
      <c r="BR76" s="167">
        <f>'Provincial spending by services'!CF76</f>
        <v>2.3556391414632603</v>
      </c>
      <c r="BS76" s="167"/>
      <c r="BT76" s="167">
        <f>'Provincial spending by services'!CH76</f>
        <v>0.20568069664940072</v>
      </c>
      <c r="BU76" s="167">
        <f>'Provincial spending by services'!CI76</f>
        <v>7.2673846149454935E-2</v>
      </c>
      <c r="BV76" s="167">
        <f>'Provincial spending by services'!CJ76</f>
        <v>7.2673846149454935E-2</v>
      </c>
      <c r="BW76" s="167">
        <f>'Provincial spending by services'!CK76+'Provincial spending by services'!CL76</f>
        <v>0.1131243831571704</v>
      </c>
      <c r="BX76" s="167">
        <f>'Provincial spending by services'!CM76</f>
        <v>0.1131243831571704</v>
      </c>
      <c r="BY76" s="167">
        <f>'Provincial spending by services'!CN76</f>
        <v>0.13026444121128714</v>
      </c>
      <c r="CA76" s="58">
        <f t="shared" si="1"/>
        <v>100.00000000000001</v>
      </c>
    </row>
    <row r="77" spans="1:79" s="166" customFormat="1">
      <c r="A77" s="164">
        <v>49</v>
      </c>
      <c r="B77" s="165">
        <f>'Provincial spending by services'!F77</f>
        <v>0.36396243545432488</v>
      </c>
      <c r="C77" s="165">
        <f>'Provincial spending by services'!G77</f>
        <v>0.1286000605271948</v>
      </c>
      <c r="D77" s="165">
        <f>'Provincial spending by services'!H77</f>
        <v>0.1286000605271948</v>
      </c>
      <c r="E77" s="165">
        <f>'Provincial spending by services'!I77+'Provincial spending by services'!J77</f>
        <v>0.20017933949987865</v>
      </c>
      <c r="F77" s="165">
        <f>'Provincial spending by services'!K77</f>
        <v>0.20017933949987868</v>
      </c>
      <c r="G77" s="165">
        <f>'Provincial spending by services'!L77</f>
        <v>0.23050954245440575</v>
      </c>
      <c r="I77" s="167">
        <f>'Provincial spending by services'!N77</f>
        <v>0.12760446129214245</v>
      </c>
      <c r="J77" s="167">
        <f>'Provincial spending by services'!O77</f>
        <v>4.5086909656557005E-2</v>
      </c>
      <c r="K77" s="167">
        <f>'Provincial spending by services'!P77</f>
        <v>4.5086909656557005E-2</v>
      </c>
      <c r="L77" s="167">
        <f>'Provincial spending by services'!Q77+'Provincial spending by services'!R77</f>
        <v>7.0182453710678355E-2</v>
      </c>
      <c r="M77" s="167">
        <f>'Provincial spending by services'!S77</f>
        <v>7.0182453710678355E-2</v>
      </c>
      <c r="N77" s="167">
        <f>'Provincial spending by services'!T77</f>
        <v>8.0816158818356881E-2</v>
      </c>
      <c r="P77" s="165">
        <f>'Provincial spending by services'!V77</f>
        <v>0.68873143353661848</v>
      </c>
      <c r="Q77" s="165">
        <f>'Provincial spending by services'!W77</f>
        <v>0.24335177318293855</v>
      </c>
      <c r="R77" s="165">
        <f>'Provincial spending by services'!X77</f>
        <v>0.24335177318293855</v>
      </c>
      <c r="S77" s="165">
        <f>'Provincial spending by services'!Y77+'Provincial spending by services'!Z77</f>
        <v>0.37880228844514013</v>
      </c>
      <c r="T77" s="165">
        <f>'Provincial spending by services'!AA77</f>
        <v>0.37880228844514013</v>
      </c>
      <c r="U77" s="165">
        <f>'Provincial spending by services'!AB77</f>
        <v>0.43619657457319172</v>
      </c>
      <c r="W77" s="165">
        <f>'Provincial spending by services'!AD77</f>
        <v>0.53328295748221199</v>
      </c>
      <c r="X77" s="165">
        <f>'Provincial spending by services'!AE77</f>
        <v>0.18842664497704825</v>
      </c>
      <c r="Y77" s="165">
        <f>'Provincial spending by services'!AF77</f>
        <v>0.18842664497704825</v>
      </c>
      <c r="Z77" s="165">
        <f>'Provincial spending by services'!AG77+'Provincial spending by services'!AH77</f>
        <v>0.29330562661521659</v>
      </c>
      <c r="AA77" s="165">
        <f>'Provincial spending by services'!AI77</f>
        <v>0.29330562661521659</v>
      </c>
      <c r="AB77" s="165">
        <f>'Provincial spending by services'!AJ77</f>
        <v>0.33774587307206755</v>
      </c>
      <c r="AD77" s="165">
        <f>'Provincial spending by services'!AL77</f>
        <v>5.8083742544042591</v>
      </c>
      <c r="AE77" s="165">
        <f>'Provincial spending by services'!AM77</f>
        <v>2.0522922365561715</v>
      </c>
      <c r="AF77" s="165">
        <f>'Provincial spending by services'!AN77</f>
        <v>2.0522922365561715</v>
      </c>
      <c r="AG77" s="165">
        <f>'Provincial spending by services'!AO77+'Provincial spending by services'!AP77</f>
        <v>3.1946058399223425</v>
      </c>
      <c r="AH77" s="165">
        <f>'Provincial spending by services'!AQ77</f>
        <v>3.1946058399223425</v>
      </c>
      <c r="AI77" s="165">
        <f>'Provincial spending by services'!AR77</f>
        <v>3.6786370277893639</v>
      </c>
      <c r="AK77" s="165">
        <f>'Provincial spending by services'!AT77</f>
        <v>10.478119427847123</v>
      </c>
      <c r="AL77" s="165">
        <f>'Provincial spending by services'!AU77</f>
        <v>3.7022688645059838</v>
      </c>
      <c r="AM77" s="165">
        <f>'Provincial spending by services'!AV77</f>
        <v>3.7022688645059838</v>
      </c>
      <c r="AN77" s="165">
        <f>'Provincial spending by services'!AW77+'Provincial spending by services'!AX77</f>
        <v>5.7629656853159172</v>
      </c>
      <c r="AO77" s="165">
        <f>'Provincial spending by services'!AY77</f>
        <v>5.7629656853159172</v>
      </c>
      <c r="AP77" s="165">
        <f>'Provincial spending by services'!AZ77</f>
        <v>6.6361423043031778</v>
      </c>
      <c r="AR77" s="165">
        <f>'Provincial spending by services'!BB77</f>
        <v>1.2393482036371934</v>
      </c>
      <c r="AS77" s="165">
        <f>'Provincial spending by services'!BC77</f>
        <v>0.43790303195180835</v>
      </c>
      <c r="AT77" s="165">
        <f>'Provincial spending by services'!BD77</f>
        <v>0.43790303195180835</v>
      </c>
      <c r="AU77" s="165">
        <f>'Provincial spending by services'!BE77+'Provincial spending by services'!BF77</f>
        <v>0.68164151200045642</v>
      </c>
      <c r="AV77" s="165">
        <f>'Provincial spending by services'!BG77</f>
        <v>0.68164151200045631</v>
      </c>
      <c r="AW77" s="165">
        <f>'Provincial spending by services'!BH77</f>
        <v>0.78492052897022246</v>
      </c>
      <c r="AY77" s="165">
        <f>'Provincial spending by services'!BJ77</f>
        <v>0.98635251035219373</v>
      </c>
      <c r="AZ77" s="165">
        <f>'Provincial spending by services'!BK77</f>
        <v>0.34851122032444182</v>
      </c>
      <c r="BA77" s="167">
        <f>'Provincial spending by services'!BL77</f>
        <v>0.34851122032444182</v>
      </c>
      <c r="BB77" s="167">
        <f>'Provincial spending by services'!BM77+'Provincial spending by services'!BN77</f>
        <v>0.54249388069370652</v>
      </c>
      <c r="BC77" s="167">
        <f>'Provincial spending by services'!BO77</f>
        <v>0.54249388069370652</v>
      </c>
      <c r="BD77" s="167">
        <f>'Provincial spending by services'!BP77</f>
        <v>0.62468992322305605</v>
      </c>
      <c r="BE77" s="167"/>
      <c r="BF77" s="167">
        <f>'Provincial spending by services'!BR77</f>
        <v>4.9188808378419555</v>
      </c>
      <c r="BG77" s="167">
        <f>'Provincial spending by services'!BS77</f>
        <v>1.7380045627041578</v>
      </c>
      <c r="BH77" s="167">
        <f>'Provincial spending by services'!BT77</f>
        <v>1.7380045627041578</v>
      </c>
      <c r="BI77" s="167">
        <f>'Provincial spending by services'!BU77+'Provincial spending by services'!BV77</f>
        <v>2.7053844608130753</v>
      </c>
      <c r="BJ77" s="167">
        <f>'Provincial spending by services'!BW77</f>
        <v>2.7053844608130757</v>
      </c>
      <c r="BK77" s="167">
        <f>'Provincial spending by services'!BX77</f>
        <v>3.1152911972999053</v>
      </c>
      <c r="BL77" s="167"/>
      <c r="BM77" s="167">
        <f>'Provincial spending by services'!BZ77</f>
        <v>3.7194302233630427</v>
      </c>
      <c r="BN77" s="167">
        <f>'Provincial spending by services'!CA77</f>
        <v>1.3141986789216087</v>
      </c>
      <c r="BO77" s="167">
        <f>'Provincial spending by services'!CB77</f>
        <v>1.3141986789216087</v>
      </c>
      <c r="BP77" s="167">
        <f>'Provincial spending by services'!CC77+'Provincial spending by services'!CD77</f>
        <v>2.0456866228496735</v>
      </c>
      <c r="BQ77" s="167">
        <f>'Provincial spending by services'!CE77</f>
        <v>2.0456866228496735</v>
      </c>
      <c r="BR77" s="167">
        <f>'Provincial spending by services'!CF77</f>
        <v>2.3556391414632603</v>
      </c>
      <c r="BS77" s="167"/>
      <c r="BT77" s="167">
        <f>'Provincial spending by services'!CH77</f>
        <v>0.20568069664940075</v>
      </c>
      <c r="BU77" s="167">
        <f>'Provincial spending by services'!CI77</f>
        <v>7.2673846149454935E-2</v>
      </c>
      <c r="BV77" s="167">
        <f>'Provincial spending by services'!CJ77</f>
        <v>7.2673846149454935E-2</v>
      </c>
      <c r="BW77" s="167">
        <f>'Provincial spending by services'!CK77+'Provincial spending by services'!CL77</f>
        <v>0.11312438315717041</v>
      </c>
      <c r="BX77" s="167">
        <f>'Provincial spending by services'!CM77</f>
        <v>0.11312438315717041</v>
      </c>
      <c r="BY77" s="167">
        <f>'Provincial spending by services'!CN77</f>
        <v>0.13026444121128714</v>
      </c>
      <c r="CA77" s="58">
        <f t="shared" si="1"/>
        <v>100.00000000000001</v>
      </c>
    </row>
    <row r="78" spans="1:79" s="166" customFormat="1">
      <c r="A78" s="164">
        <v>50</v>
      </c>
      <c r="B78" s="165">
        <f>'Provincial spending by services'!F78</f>
        <v>0.36396243545432488</v>
      </c>
      <c r="C78" s="165">
        <f>'Provincial spending by services'!G78</f>
        <v>0.1286000605271948</v>
      </c>
      <c r="D78" s="165">
        <f>'Provincial spending by services'!H78</f>
        <v>0.1286000605271948</v>
      </c>
      <c r="E78" s="165">
        <f>'Provincial spending by services'!I78+'Provincial spending by services'!J78</f>
        <v>0.20017933949987865</v>
      </c>
      <c r="F78" s="165">
        <f>'Provincial spending by services'!K78</f>
        <v>0.20017933949987868</v>
      </c>
      <c r="G78" s="165">
        <f>'Provincial spending by services'!L78</f>
        <v>0.23050954245440575</v>
      </c>
      <c r="I78" s="167">
        <f>'Provincial spending by services'!N78</f>
        <v>0.12760446129214245</v>
      </c>
      <c r="J78" s="167">
        <f>'Provincial spending by services'!O78</f>
        <v>4.5086909656557005E-2</v>
      </c>
      <c r="K78" s="167">
        <f>'Provincial spending by services'!P78</f>
        <v>4.5086909656557005E-2</v>
      </c>
      <c r="L78" s="167">
        <f>'Provincial spending by services'!Q78+'Provincial spending by services'!R78</f>
        <v>7.0182453710678355E-2</v>
      </c>
      <c r="M78" s="167">
        <f>'Provincial spending by services'!S78</f>
        <v>7.0182453710678355E-2</v>
      </c>
      <c r="N78" s="167">
        <f>'Provincial spending by services'!T78</f>
        <v>8.0816158818356881E-2</v>
      </c>
      <c r="P78" s="165">
        <f>'Provincial spending by services'!V78</f>
        <v>0.68873143353661848</v>
      </c>
      <c r="Q78" s="165">
        <f>'Provincial spending by services'!W78</f>
        <v>0.24335177318293855</v>
      </c>
      <c r="R78" s="165">
        <f>'Provincial spending by services'!X78</f>
        <v>0.24335177318293855</v>
      </c>
      <c r="S78" s="165">
        <f>'Provincial spending by services'!Y78+'Provincial spending by services'!Z78</f>
        <v>0.37880228844514013</v>
      </c>
      <c r="T78" s="165">
        <f>'Provincial spending by services'!AA78</f>
        <v>0.37880228844514013</v>
      </c>
      <c r="U78" s="165">
        <f>'Provincial spending by services'!AB78</f>
        <v>0.43619657457319172</v>
      </c>
      <c r="W78" s="165">
        <f>'Provincial spending by services'!AD78</f>
        <v>0.53328295748221199</v>
      </c>
      <c r="X78" s="165">
        <f>'Provincial spending by services'!AE78</f>
        <v>0.18842664497704825</v>
      </c>
      <c r="Y78" s="165">
        <f>'Provincial spending by services'!AF78</f>
        <v>0.18842664497704825</v>
      </c>
      <c r="Z78" s="165">
        <f>'Provincial spending by services'!AG78+'Provincial spending by services'!AH78</f>
        <v>0.29330562661521659</v>
      </c>
      <c r="AA78" s="165">
        <f>'Provincial spending by services'!AI78</f>
        <v>0.29330562661521659</v>
      </c>
      <c r="AB78" s="165">
        <f>'Provincial spending by services'!AJ78</f>
        <v>0.33774587307206755</v>
      </c>
      <c r="AD78" s="165">
        <f>'Provincial spending by services'!AL78</f>
        <v>5.8083742544042591</v>
      </c>
      <c r="AE78" s="165">
        <f>'Provincial spending by services'!AM78</f>
        <v>2.0522922365561715</v>
      </c>
      <c r="AF78" s="165">
        <f>'Provincial spending by services'!AN78</f>
        <v>2.0522922365561715</v>
      </c>
      <c r="AG78" s="165">
        <f>'Provincial spending by services'!AO78+'Provincial spending by services'!AP78</f>
        <v>3.1946058399223425</v>
      </c>
      <c r="AH78" s="165">
        <f>'Provincial spending by services'!AQ78</f>
        <v>3.1946058399223425</v>
      </c>
      <c r="AI78" s="165">
        <f>'Provincial spending by services'!AR78</f>
        <v>3.6786370277893639</v>
      </c>
      <c r="AK78" s="165">
        <f>'Provincial spending by services'!AT78</f>
        <v>10.478119427847123</v>
      </c>
      <c r="AL78" s="165">
        <f>'Provincial spending by services'!AU78</f>
        <v>3.7022688645059838</v>
      </c>
      <c r="AM78" s="165">
        <f>'Provincial spending by services'!AV78</f>
        <v>3.7022688645059838</v>
      </c>
      <c r="AN78" s="165">
        <f>'Provincial spending by services'!AW78+'Provincial spending by services'!AX78</f>
        <v>5.7629656853159172</v>
      </c>
      <c r="AO78" s="165">
        <f>'Provincial spending by services'!AY78</f>
        <v>5.7629656853159172</v>
      </c>
      <c r="AP78" s="165">
        <f>'Provincial spending by services'!AZ78</f>
        <v>6.6361423043031778</v>
      </c>
      <c r="AR78" s="165">
        <f>'Provincial spending by services'!BB78</f>
        <v>1.2393482036371934</v>
      </c>
      <c r="AS78" s="165">
        <f>'Provincial spending by services'!BC78</f>
        <v>0.43790303195180835</v>
      </c>
      <c r="AT78" s="165">
        <f>'Provincial spending by services'!BD78</f>
        <v>0.43790303195180835</v>
      </c>
      <c r="AU78" s="165">
        <f>'Provincial spending by services'!BE78+'Provincial spending by services'!BF78</f>
        <v>0.68164151200045642</v>
      </c>
      <c r="AV78" s="165">
        <f>'Provincial spending by services'!BG78</f>
        <v>0.68164151200045631</v>
      </c>
      <c r="AW78" s="165">
        <f>'Provincial spending by services'!BH78</f>
        <v>0.78492052897022246</v>
      </c>
      <c r="AY78" s="165">
        <f>'Provincial spending by services'!BJ78</f>
        <v>0.98635251035219329</v>
      </c>
      <c r="AZ78" s="165">
        <f>'Provincial spending by services'!BK78</f>
        <v>0.34851122032444165</v>
      </c>
      <c r="BA78" s="167">
        <f>'Provincial spending by services'!BL78</f>
        <v>0.34851122032444165</v>
      </c>
      <c r="BB78" s="167">
        <f>'Provincial spending by services'!BM78+'Provincial spending by services'!BN78</f>
        <v>0.5424938806937063</v>
      </c>
      <c r="BC78" s="167">
        <f>'Provincial spending by services'!BO78</f>
        <v>0.5424938806937063</v>
      </c>
      <c r="BD78" s="167">
        <f>'Provincial spending by services'!BP78</f>
        <v>0.62468992322305572</v>
      </c>
      <c r="BE78" s="167"/>
      <c r="BF78" s="167">
        <f>'Provincial spending by services'!BR78</f>
        <v>4.9188808378419555</v>
      </c>
      <c r="BG78" s="167">
        <f>'Provincial spending by services'!BS78</f>
        <v>1.7380045627041578</v>
      </c>
      <c r="BH78" s="167">
        <f>'Provincial spending by services'!BT78</f>
        <v>1.7380045627041578</v>
      </c>
      <c r="BI78" s="167">
        <f>'Provincial spending by services'!BU78+'Provincial spending by services'!BV78</f>
        <v>2.7053844608130753</v>
      </c>
      <c r="BJ78" s="167">
        <f>'Provincial spending by services'!BW78</f>
        <v>2.7053844608130757</v>
      </c>
      <c r="BK78" s="167">
        <f>'Provincial spending by services'!BX78</f>
        <v>3.1152911972999053</v>
      </c>
      <c r="BL78" s="167"/>
      <c r="BM78" s="167">
        <f>'Provincial spending by services'!BZ78</f>
        <v>3.7194302233630427</v>
      </c>
      <c r="BN78" s="167">
        <f>'Provincial spending by services'!CA78</f>
        <v>1.3141986789216087</v>
      </c>
      <c r="BO78" s="167">
        <f>'Provincial spending by services'!CB78</f>
        <v>1.3141986789216087</v>
      </c>
      <c r="BP78" s="167">
        <f>'Provincial spending by services'!CC78+'Provincial spending by services'!CD78</f>
        <v>2.0456866228496735</v>
      </c>
      <c r="BQ78" s="167">
        <f>'Provincial spending by services'!CE78</f>
        <v>2.0456866228496735</v>
      </c>
      <c r="BR78" s="167">
        <f>'Provincial spending by services'!CF78</f>
        <v>2.3556391414632603</v>
      </c>
      <c r="BS78" s="167"/>
      <c r="BT78" s="167">
        <f>'Provincial spending by services'!CH78</f>
        <v>0.20568069664940072</v>
      </c>
      <c r="BU78" s="167">
        <f>'Provincial spending by services'!CI78</f>
        <v>7.2673846149454935E-2</v>
      </c>
      <c r="BV78" s="167">
        <f>'Provincial spending by services'!CJ78</f>
        <v>7.2673846149454935E-2</v>
      </c>
      <c r="BW78" s="167">
        <f>'Provincial spending by services'!CK78+'Provincial spending by services'!CL78</f>
        <v>0.1131243831571704</v>
      </c>
      <c r="BX78" s="167">
        <f>'Provincial spending by services'!CM78</f>
        <v>0.1131243831571704</v>
      </c>
      <c r="BY78" s="167">
        <f>'Provincial spending by services'!CN78</f>
        <v>0.13026444121128714</v>
      </c>
      <c r="CA78" s="58">
        <f t="shared" si="1"/>
        <v>100.00000000000001</v>
      </c>
    </row>
    <row r="79" spans="1:79">
      <c r="W79" s="165"/>
      <c r="X79" s="165"/>
      <c r="Y79" s="165"/>
      <c r="Z79" s="165"/>
      <c r="AA79" s="165"/>
      <c r="AB79" s="165"/>
    </row>
  </sheetData>
  <sheetProtection algorithmName="SHA-512" hashValue="w+P4ShZZrhAZ7Mmy+wk/BuyV4qaoAd++MyMINtp758txHkz5L8a9K4mM7LZQmXtcNNL2NIZV3dVMkIB8EtlZkQ==" saltValue="8xZc+N0ncnDr0vMucMnfAA=="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50"/>
  <sheetViews>
    <sheetView topLeftCell="A10" workbookViewId="0">
      <selection activeCell="C26" sqref="C26"/>
    </sheetView>
  </sheetViews>
  <sheetFormatPr defaultRowHeight="15"/>
  <cols>
    <col min="2" max="2" width="14.85546875" customWidth="1"/>
    <col min="3" max="3" width="15" customWidth="1"/>
    <col min="4" max="4" width="11.85546875" customWidth="1"/>
    <col min="5" max="5" width="15" customWidth="1"/>
    <col min="6" max="6" width="12.5703125" customWidth="1"/>
    <col min="7" max="8" width="9.5703125" bestFit="1" customWidth="1"/>
    <col min="14" max="14" width="9.140625" style="2"/>
  </cols>
  <sheetData>
    <row r="1" spans="1:68" ht="15.75" thickBot="1">
      <c r="A1" s="50"/>
      <c r="B1" s="50" t="s">
        <v>63</v>
      </c>
      <c r="C1" s="50" t="s">
        <v>123</v>
      </c>
      <c r="D1" s="50" t="s">
        <v>124</v>
      </c>
      <c r="E1" s="50" t="s">
        <v>125</v>
      </c>
      <c r="F1" s="50" t="s">
        <v>126</v>
      </c>
      <c r="G1" s="50" t="s">
        <v>127</v>
      </c>
      <c r="H1" s="50" t="s">
        <v>128</v>
      </c>
      <c r="I1" s="50" t="s">
        <v>129</v>
      </c>
      <c r="J1" s="50" t="s">
        <v>130</v>
      </c>
      <c r="K1" s="50" t="s">
        <v>131</v>
      </c>
      <c r="L1" s="50" t="s">
        <v>132</v>
      </c>
      <c r="M1" s="111" t="s">
        <v>133</v>
      </c>
      <c r="N1" s="111"/>
      <c r="O1" s="116" t="s">
        <v>123</v>
      </c>
      <c r="P1" s="116" t="s">
        <v>124</v>
      </c>
      <c r="Q1" s="116" t="s">
        <v>125</v>
      </c>
      <c r="R1" s="116" t="s">
        <v>126</v>
      </c>
      <c r="S1" s="116" t="s">
        <v>127</v>
      </c>
      <c r="T1" s="116" t="s">
        <v>128</v>
      </c>
      <c r="U1" s="116" t="s">
        <v>129</v>
      </c>
      <c r="V1" s="116" t="s">
        <v>130</v>
      </c>
      <c r="W1" s="116" t="s">
        <v>131</v>
      </c>
      <c r="X1" s="116" t="s">
        <v>132</v>
      </c>
      <c r="Y1" s="117" t="s">
        <v>133</v>
      </c>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10"/>
      <c r="BC1" s="110"/>
      <c r="BD1" s="110"/>
      <c r="BE1" s="110"/>
      <c r="BF1" s="110"/>
      <c r="BG1" s="110"/>
      <c r="BH1" s="110"/>
      <c r="BI1" s="110"/>
      <c r="BJ1" s="110"/>
      <c r="BK1" s="110"/>
      <c r="BL1" s="110"/>
      <c r="BM1" s="110"/>
      <c r="BN1" s="110"/>
      <c r="BO1" s="110"/>
      <c r="BP1" s="110"/>
    </row>
    <row r="2" spans="1:68" s="2" customFormat="1" ht="15.75" thickBot="1">
      <c r="A2" s="50"/>
      <c r="B2" s="50"/>
      <c r="C2" s="50"/>
      <c r="D2" s="50"/>
      <c r="E2" s="50"/>
      <c r="F2" s="50"/>
      <c r="G2" s="50"/>
      <c r="H2" s="50"/>
      <c r="I2" s="50"/>
      <c r="J2" s="50"/>
      <c r="K2" s="50"/>
      <c r="L2" s="50"/>
      <c r="M2" s="111"/>
      <c r="N2" s="113"/>
      <c r="O2" s="114"/>
      <c r="P2" s="118"/>
      <c r="Q2" s="120" t="s">
        <v>122</v>
      </c>
      <c r="R2" s="119"/>
      <c r="S2" s="119"/>
      <c r="T2" s="119"/>
      <c r="U2" s="119"/>
      <c r="V2" s="119"/>
      <c r="W2" s="119"/>
      <c r="X2" s="119"/>
      <c r="Y2" s="11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10"/>
      <c r="BC2" s="110"/>
      <c r="BD2" s="110"/>
      <c r="BE2" s="110"/>
      <c r="BF2" s="110"/>
      <c r="BG2" s="110"/>
      <c r="BH2" s="110"/>
      <c r="BI2" s="110"/>
      <c r="BJ2" s="110"/>
      <c r="BK2" s="110"/>
      <c r="BL2" s="110"/>
      <c r="BM2" s="110"/>
      <c r="BN2" s="110"/>
      <c r="BO2" s="110"/>
      <c r="BP2" s="110"/>
    </row>
    <row r="3" spans="1:68" ht="15.75" thickBot="1">
      <c r="A3" s="50">
        <v>2016</v>
      </c>
      <c r="B3" s="50">
        <v>36229.1</v>
      </c>
      <c r="C3" s="50">
        <v>521.20000000000005</v>
      </c>
      <c r="D3" s="50">
        <v>149.5</v>
      </c>
      <c r="E3" s="50">
        <v>945.6</v>
      </c>
      <c r="F3" s="50">
        <v>760.2</v>
      </c>
      <c r="G3" s="50">
        <v>8342</v>
      </c>
      <c r="H3" s="50">
        <v>13929.4</v>
      </c>
      <c r="I3" s="50">
        <v>1306</v>
      </c>
      <c r="J3" s="50">
        <v>1135.0999999999999</v>
      </c>
      <c r="K3" s="50">
        <v>4271.5</v>
      </c>
      <c r="L3" s="50">
        <v>4750</v>
      </c>
      <c r="M3" s="111">
        <v>118.80000000000001</v>
      </c>
      <c r="N3" s="113"/>
      <c r="O3" s="121">
        <f t="shared" ref="O3:O50" si="0">C3/$B3*100</f>
        <v>1.4386225437562623</v>
      </c>
      <c r="P3" s="121">
        <f t="shared" ref="P3:P50" si="1">D3/$B3*100</f>
        <v>0.41265170815725477</v>
      </c>
      <c r="Q3" s="121">
        <f t="shared" ref="Q3:Q50" si="2">E3/$B3*100</f>
        <v>2.6100565567458203</v>
      </c>
      <c r="R3" s="121">
        <f t="shared" ref="R3:R50" si="3">F3/$B3*100</f>
        <v>2.0983132343889306</v>
      </c>
      <c r="S3" s="121">
        <f t="shared" ref="S3:S50" si="4">G3/$B3*100</f>
        <v>23.02568929396535</v>
      </c>
      <c r="T3" s="121">
        <f t="shared" ref="T3:T50" si="5">H3/$B3*100</f>
        <v>38.448098351877356</v>
      </c>
      <c r="U3" s="121">
        <f t="shared" ref="U3:U50" si="6">I3/$B3*100</f>
        <v>3.6048369956747477</v>
      </c>
      <c r="V3" s="121">
        <f t="shared" ref="V3:V50" si="7">J3/$B3*100</f>
        <v>3.1331167486909695</v>
      </c>
      <c r="W3" s="121">
        <f t="shared" ref="W3:W50" si="8">K3/$B3*100</f>
        <v>11.79024596249976</v>
      </c>
      <c r="X3" s="121">
        <f t="shared" ref="X3:X50" si="9">L3/$B3*100</f>
        <v>13.111007449812446</v>
      </c>
      <c r="Y3" s="121">
        <f t="shared" ref="Y3:Y50" si="10">M3/$B3*100</f>
        <v>0.327913196850046</v>
      </c>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10"/>
      <c r="BC3" s="110"/>
      <c r="BD3" s="110"/>
      <c r="BE3" s="110"/>
      <c r="BF3" s="110"/>
      <c r="BG3" s="110"/>
      <c r="BH3" s="110"/>
      <c r="BI3" s="110"/>
      <c r="BJ3" s="110"/>
      <c r="BK3" s="110"/>
      <c r="BL3" s="110"/>
      <c r="BM3" s="110"/>
      <c r="BN3" s="110"/>
      <c r="BO3" s="110"/>
      <c r="BP3" s="110"/>
    </row>
    <row r="4" spans="1:68" ht="15.75" thickBot="1">
      <c r="A4" s="50">
        <v>2017</v>
      </c>
      <c r="B4" s="50">
        <v>36584.9</v>
      </c>
      <c r="C4" s="50">
        <v>519.29999999999995</v>
      </c>
      <c r="D4" s="50">
        <v>151</v>
      </c>
      <c r="E4" s="50">
        <v>946.9</v>
      </c>
      <c r="F4" s="50">
        <v>761.4</v>
      </c>
      <c r="G4" s="50">
        <v>8402.9</v>
      </c>
      <c r="H4" s="50">
        <v>14058.8</v>
      </c>
      <c r="I4" s="50">
        <v>1319.9</v>
      </c>
      <c r="J4" s="50">
        <v>1144.2</v>
      </c>
      <c r="K4" s="50">
        <v>4355.2</v>
      </c>
      <c r="L4" s="50">
        <v>4805.6000000000004</v>
      </c>
      <c r="M4" s="111">
        <v>119.7</v>
      </c>
      <c r="N4" s="113"/>
      <c r="O4" s="121">
        <f t="shared" si="0"/>
        <v>1.4194380741781443</v>
      </c>
      <c r="P4" s="121">
        <f t="shared" si="1"/>
        <v>0.41273858887136494</v>
      </c>
      <c r="Q4" s="121">
        <f t="shared" si="2"/>
        <v>2.588226290081427</v>
      </c>
      <c r="R4" s="121">
        <f t="shared" si="3"/>
        <v>2.0811865004414387</v>
      </c>
      <c r="S4" s="121">
        <f t="shared" si="4"/>
        <v>22.968219128656902</v>
      </c>
      <c r="T4" s="121">
        <f t="shared" si="5"/>
        <v>38.427875981620829</v>
      </c>
      <c r="U4" s="121">
        <f t="shared" si="6"/>
        <v>3.6077726056378454</v>
      </c>
      <c r="V4" s="121">
        <f t="shared" si="7"/>
        <v>3.1275198237524227</v>
      </c>
      <c r="W4" s="121">
        <f t="shared" si="8"/>
        <v>11.904364915579924</v>
      </c>
      <c r="X4" s="121">
        <f t="shared" si="9"/>
        <v>13.135473925034646</v>
      </c>
      <c r="Y4" s="121">
        <f t="shared" si="10"/>
        <v>0.32718416614504892</v>
      </c>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10"/>
      <c r="BC4" s="110"/>
      <c r="BD4" s="110"/>
      <c r="BE4" s="110"/>
      <c r="BF4" s="110"/>
      <c r="BG4" s="110"/>
      <c r="BH4" s="110"/>
      <c r="BI4" s="110"/>
      <c r="BJ4" s="110"/>
      <c r="BK4" s="110"/>
      <c r="BL4" s="110"/>
      <c r="BM4" s="110"/>
      <c r="BN4" s="110"/>
      <c r="BO4" s="110"/>
      <c r="BP4" s="110"/>
    </row>
    <row r="5" spans="1:68" ht="15.75" thickBot="1">
      <c r="A5" s="50">
        <v>2018</v>
      </c>
      <c r="B5" s="50">
        <v>36939.9</v>
      </c>
      <c r="C5" s="50">
        <v>517.4</v>
      </c>
      <c r="D5" s="50">
        <v>152.4</v>
      </c>
      <c r="E5" s="50">
        <v>948.2</v>
      </c>
      <c r="F5" s="50">
        <v>762.6</v>
      </c>
      <c r="G5" s="50">
        <v>8463.1</v>
      </c>
      <c r="H5" s="50">
        <v>14187.7</v>
      </c>
      <c r="I5" s="50">
        <v>1334.1</v>
      </c>
      <c r="J5" s="50">
        <v>1153.3</v>
      </c>
      <c r="K5" s="50">
        <v>4439.6000000000004</v>
      </c>
      <c r="L5" s="50">
        <v>4860.8999999999996</v>
      </c>
      <c r="M5" s="111">
        <v>120.5</v>
      </c>
      <c r="N5" s="113"/>
      <c r="O5" s="121">
        <f t="shared" si="0"/>
        <v>1.4006534939185</v>
      </c>
      <c r="P5" s="121">
        <f t="shared" si="1"/>
        <v>0.41256202642670936</v>
      </c>
      <c r="Q5" s="121">
        <f t="shared" si="2"/>
        <v>2.5668721355499065</v>
      </c>
      <c r="R5" s="121">
        <f t="shared" si="3"/>
        <v>2.0644343920801083</v>
      </c>
      <c r="S5" s="121">
        <f t="shared" si="4"/>
        <v>22.910457256245955</v>
      </c>
      <c r="T5" s="121">
        <f t="shared" si="5"/>
        <v>38.407521406392547</v>
      </c>
      <c r="U5" s="121">
        <f t="shared" si="6"/>
        <v>3.611541991180268</v>
      </c>
      <c r="V5" s="121">
        <f t="shared" si="7"/>
        <v>3.122098327282965</v>
      </c>
      <c r="W5" s="121">
        <f t="shared" si="8"/>
        <v>12.018440764593299</v>
      </c>
      <c r="X5" s="121">
        <f t="shared" si="9"/>
        <v>13.158941957070807</v>
      </c>
      <c r="Y5" s="121">
        <f t="shared" si="10"/>
        <v>0.32620553926783774</v>
      </c>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10"/>
      <c r="BC5" s="110"/>
      <c r="BD5" s="110"/>
      <c r="BE5" s="110"/>
      <c r="BF5" s="110"/>
      <c r="BG5" s="110"/>
      <c r="BH5" s="110"/>
      <c r="BI5" s="110"/>
      <c r="BJ5" s="110"/>
      <c r="BK5" s="110"/>
      <c r="BL5" s="110"/>
      <c r="BM5" s="110"/>
      <c r="BN5" s="110"/>
      <c r="BO5" s="110"/>
      <c r="BP5" s="110"/>
    </row>
    <row r="6" spans="1:68" ht="15.75" thickBot="1">
      <c r="A6" s="50">
        <v>2019</v>
      </c>
      <c r="B6" s="50">
        <v>37293.800000000003</v>
      </c>
      <c r="C6" s="50">
        <v>515.5</v>
      </c>
      <c r="D6" s="50">
        <v>153.80000000000001</v>
      </c>
      <c r="E6" s="50">
        <v>949.3</v>
      </c>
      <c r="F6" s="50">
        <v>763.6</v>
      </c>
      <c r="G6" s="50">
        <v>8522.6</v>
      </c>
      <c r="H6" s="50">
        <v>14316.2</v>
      </c>
      <c r="I6" s="50">
        <v>1348.3</v>
      </c>
      <c r="J6" s="50">
        <v>1162.5</v>
      </c>
      <c r="K6" s="50">
        <v>4524.5</v>
      </c>
      <c r="L6" s="50">
        <v>4916</v>
      </c>
      <c r="M6" s="111">
        <v>121.5</v>
      </c>
      <c r="N6" s="113"/>
      <c r="O6" s="121">
        <f t="shared" si="0"/>
        <v>1.3822672937592844</v>
      </c>
      <c r="P6" s="121">
        <f t="shared" si="1"/>
        <v>0.41240098890432186</v>
      </c>
      <c r="Q6" s="121">
        <f t="shared" si="2"/>
        <v>2.5454633209809669</v>
      </c>
      <c r="R6" s="121">
        <f t="shared" si="3"/>
        <v>2.0475253259254886</v>
      </c>
      <c r="S6" s="121">
        <f t="shared" si="4"/>
        <v>22.85259211986979</v>
      </c>
      <c r="T6" s="121">
        <f t="shared" si="5"/>
        <v>38.387614026996445</v>
      </c>
      <c r="U6" s="121">
        <f t="shared" si="6"/>
        <v>3.6153462505832068</v>
      </c>
      <c r="V6" s="121">
        <f t="shared" si="7"/>
        <v>3.117140114442615</v>
      </c>
      <c r="W6" s="121">
        <f t="shared" si="8"/>
        <v>12.132043395953215</v>
      </c>
      <c r="X6" s="121">
        <f t="shared" si="9"/>
        <v>13.181815744171951</v>
      </c>
      <c r="Y6" s="121">
        <f t="shared" si="10"/>
        <v>0.32579141841271197</v>
      </c>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10"/>
      <c r="BC6" s="110"/>
      <c r="BD6" s="110"/>
      <c r="BE6" s="110"/>
      <c r="BF6" s="110"/>
      <c r="BG6" s="110"/>
      <c r="BH6" s="110"/>
      <c r="BI6" s="110"/>
      <c r="BJ6" s="110"/>
      <c r="BK6" s="110"/>
      <c r="BL6" s="110"/>
      <c r="BM6" s="110"/>
      <c r="BN6" s="110"/>
      <c r="BO6" s="110"/>
      <c r="BP6" s="110"/>
    </row>
    <row r="7" spans="1:68" ht="15.75" thickBot="1">
      <c r="A7" s="50">
        <v>2020</v>
      </c>
      <c r="B7" s="50">
        <v>37646.5</v>
      </c>
      <c r="C7" s="50">
        <v>513.4</v>
      </c>
      <c r="D7" s="50">
        <v>155.30000000000001</v>
      </c>
      <c r="E7" s="50">
        <v>950.3</v>
      </c>
      <c r="F7" s="50">
        <v>764.5</v>
      </c>
      <c r="G7" s="50">
        <v>8581.4</v>
      </c>
      <c r="H7" s="50">
        <v>14444.2</v>
      </c>
      <c r="I7" s="50">
        <v>1362.7</v>
      </c>
      <c r="J7" s="50">
        <v>1171.7</v>
      </c>
      <c r="K7" s="50">
        <v>4609.8</v>
      </c>
      <c r="L7" s="50">
        <v>4970.8</v>
      </c>
      <c r="M7" s="111">
        <v>122.39999999999999</v>
      </c>
      <c r="N7" s="113"/>
      <c r="O7" s="121">
        <f t="shared" si="0"/>
        <v>1.3637389930006774</v>
      </c>
      <c r="P7" s="121">
        <f t="shared" si="1"/>
        <v>0.4125217483697024</v>
      </c>
      <c r="Q7" s="121">
        <f t="shared" si="2"/>
        <v>2.5242718446601939</v>
      </c>
      <c r="R7" s="121">
        <f t="shared" si="3"/>
        <v>2.0307332686969572</v>
      </c>
      <c r="S7" s="121">
        <f t="shared" si="4"/>
        <v>22.794682108562547</v>
      </c>
      <c r="T7" s="121">
        <f t="shared" si="5"/>
        <v>38.367975774640406</v>
      </c>
      <c r="U7" s="121">
        <f t="shared" si="6"/>
        <v>3.6197256053019538</v>
      </c>
      <c r="V7" s="121">
        <f t="shared" si="7"/>
        <v>3.1123743243063764</v>
      </c>
      <c r="W7" s="121">
        <f t="shared" si="8"/>
        <v>12.244963011169698</v>
      </c>
      <c r="X7" s="121">
        <f t="shared" si="9"/>
        <v>13.203883495145632</v>
      </c>
      <c r="Y7" s="121">
        <f t="shared" si="10"/>
        <v>0.32512982614585684</v>
      </c>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10"/>
      <c r="BC7" s="110"/>
      <c r="BD7" s="110"/>
      <c r="BE7" s="110"/>
      <c r="BF7" s="110"/>
      <c r="BG7" s="110"/>
      <c r="BH7" s="110"/>
      <c r="BI7" s="110"/>
      <c r="BJ7" s="110"/>
      <c r="BK7" s="110"/>
      <c r="BL7" s="110"/>
      <c r="BM7" s="110"/>
      <c r="BN7" s="110"/>
      <c r="BO7" s="110"/>
      <c r="BP7" s="110"/>
    </row>
    <row r="8" spans="1:68" ht="15.75" thickBot="1">
      <c r="A8" s="50">
        <v>2021</v>
      </c>
      <c r="B8" s="50">
        <v>37997.5</v>
      </c>
      <c r="C8" s="50">
        <v>511.3</v>
      </c>
      <c r="D8" s="50">
        <v>156.69999999999999</v>
      </c>
      <c r="E8" s="50">
        <v>951.1</v>
      </c>
      <c r="F8" s="50">
        <v>765.3</v>
      </c>
      <c r="G8" s="50">
        <v>8639.2999999999993</v>
      </c>
      <c r="H8" s="50">
        <v>14571.8</v>
      </c>
      <c r="I8" s="50">
        <v>1377.2</v>
      </c>
      <c r="J8" s="50">
        <v>1180.8</v>
      </c>
      <c r="K8" s="50">
        <v>4695.5</v>
      </c>
      <c r="L8" s="50">
        <v>5025.2</v>
      </c>
      <c r="M8" s="111">
        <v>123.2</v>
      </c>
      <c r="N8" s="113"/>
      <c r="O8" s="121">
        <f t="shared" si="0"/>
        <v>1.3456148430817816</v>
      </c>
      <c r="P8" s="121">
        <f t="shared" si="1"/>
        <v>0.41239555233896963</v>
      </c>
      <c r="Q8" s="121">
        <f t="shared" si="2"/>
        <v>2.5030594118034082</v>
      </c>
      <c r="R8" s="121">
        <f t="shared" si="3"/>
        <v>2.0140798736758994</v>
      </c>
      <c r="S8" s="121">
        <f t="shared" si="4"/>
        <v>22.736495822093559</v>
      </c>
      <c r="T8" s="121">
        <f t="shared" si="5"/>
        <v>38.349365089808543</v>
      </c>
      <c r="U8" s="121">
        <f t="shared" si="6"/>
        <v>3.6244489769063755</v>
      </c>
      <c r="V8" s="121">
        <f t="shared" si="7"/>
        <v>3.1075728666359628</v>
      </c>
      <c r="W8" s="121">
        <f t="shared" si="8"/>
        <v>12.357391933679846</v>
      </c>
      <c r="X8" s="121">
        <f t="shared" si="9"/>
        <v>13.225080597407723</v>
      </c>
      <c r="Y8" s="121">
        <f t="shared" si="10"/>
        <v>0.32423185735903681</v>
      </c>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10"/>
      <c r="BC8" s="110"/>
      <c r="BD8" s="110"/>
      <c r="BE8" s="110"/>
      <c r="BF8" s="110"/>
      <c r="BG8" s="110"/>
      <c r="BH8" s="110"/>
      <c r="BI8" s="110"/>
      <c r="BJ8" s="110"/>
      <c r="BK8" s="110"/>
      <c r="BL8" s="110"/>
      <c r="BM8" s="110"/>
      <c r="BN8" s="110"/>
      <c r="BO8" s="110"/>
      <c r="BP8" s="110"/>
    </row>
    <row r="9" spans="1:68" ht="15.75" thickBot="1">
      <c r="A9" s="50">
        <v>2022</v>
      </c>
      <c r="B9" s="50">
        <v>38346.6</v>
      </c>
      <c r="C9" s="50">
        <v>509.1</v>
      </c>
      <c r="D9" s="50">
        <v>158.19999999999999</v>
      </c>
      <c r="E9" s="50">
        <v>951.8</v>
      </c>
      <c r="F9" s="50">
        <v>766</v>
      </c>
      <c r="G9" s="50">
        <v>8696.1</v>
      </c>
      <c r="H9" s="50">
        <v>14698.9</v>
      </c>
      <c r="I9" s="50">
        <v>1391.8</v>
      </c>
      <c r="J9" s="50">
        <v>1189.8</v>
      </c>
      <c r="K9" s="50">
        <v>4781.5</v>
      </c>
      <c r="L9" s="50">
        <v>5079.3</v>
      </c>
      <c r="M9" s="111">
        <v>124.00000000000001</v>
      </c>
      <c r="N9" s="113"/>
      <c r="O9" s="121">
        <f t="shared" si="0"/>
        <v>1.3276274819671106</v>
      </c>
      <c r="P9" s="121">
        <f t="shared" si="1"/>
        <v>0.41255287300569021</v>
      </c>
      <c r="Q9" s="121">
        <f t="shared" si="2"/>
        <v>2.4820975001695067</v>
      </c>
      <c r="R9" s="121">
        <f t="shared" si="3"/>
        <v>1.9975695368037845</v>
      </c>
      <c r="S9" s="121">
        <f t="shared" si="4"/>
        <v>22.677629828980926</v>
      </c>
      <c r="T9" s="121">
        <f t="shared" si="5"/>
        <v>38.331690423662074</v>
      </c>
      <c r="U9" s="121">
        <f t="shared" si="6"/>
        <v>3.6295264769236382</v>
      </c>
      <c r="V9" s="121">
        <f t="shared" si="7"/>
        <v>3.1027522648683323</v>
      </c>
      <c r="W9" s="121">
        <f t="shared" si="8"/>
        <v>12.469162846249732</v>
      </c>
      <c r="X9" s="121">
        <f t="shared" si="9"/>
        <v>13.245763640061961</v>
      </c>
      <c r="Y9" s="121">
        <f t="shared" si="10"/>
        <v>0.32336634799434633</v>
      </c>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10"/>
      <c r="BC9" s="110"/>
      <c r="BD9" s="110"/>
      <c r="BE9" s="110"/>
      <c r="BF9" s="110"/>
      <c r="BG9" s="110"/>
      <c r="BH9" s="110"/>
      <c r="BI9" s="110"/>
      <c r="BJ9" s="110"/>
      <c r="BK9" s="110"/>
      <c r="BL9" s="110"/>
      <c r="BM9" s="110"/>
      <c r="BN9" s="110"/>
      <c r="BO9" s="110"/>
      <c r="BP9" s="110"/>
    </row>
    <row r="10" spans="1:68" ht="15.75" thickBot="1">
      <c r="A10" s="50">
        <v>2023</v>
      </c>
      <c r="B10" s="50">
        <v>38694.9</v>
      </c>
      <c r="C10" s="50">
        <v>506.8</v>
      </c>
      <c r="D10" s="50">
        <v>159.6</v>
      </c>
      <c r="E10" s="50">
        <v>952.4</v>
      </c>
      <c r="F10" s="50">
        <v>766.6</v>
      </c>
      <c r="G10" s="50">
        <v>8752</v>
      </c>
      <c r="H10" s="50">
        <v>14826</v>
      </c>
      <c r="I10" s="50">
        <v>1406.5</v>
      </c>
      <c r="J10" s="50">
        <v>1198.8</v>
      </c>
      <c r="K10" s="50">
        <v>4868</v>
      </c>
      <c r="L10" s="50">
        <v>5133.5</v>
      </c>
      <c r="M10" s="111">
        <v>124.79999999999998</v>
      </c>
      <c r="N10" s="113"/>
      <c r="O10" s="121">
        <f t="shared" si="0"/>
        <v>1.3097333240297817</v>
      </c>
      <c r="P10" s="121">
        <f t="shared" si="1"/>
        <v>0.41245745563368819</v>
      </c>
      <c r="Q10" s="121">
        <f t="shared" si="2"/>
        <v>2.461306270335367</v>
      </c>
      <c r="R10" s="121">
        <f t="shared" si="3"/>
        <v>1.9811396333883795</v>
      </c>
      <c r="S10" s="121">
        <f t="shared" si="4"/>
        <v>22.617967742519038</v>
      </c>
      <c r="T10" s="121">
        <f t="shared" si="5"/>
        <v>38.315126799655772</v>
      </c>
      <c r="U10" s="121">
        <f t="shared" si="6"/>
        <v>3.634845935769313</v>
      </c>
      <c r="V10" s="121">
        <f t="shared" si="7"/>
        <v>3.0980826930680787</v>
      </c>
      <c r="W10" s="121">
        <f t="shared" si="8"/>
        <v>12.580469260806979</v>
      </c>
      <c r="X10" s="121">
        <f t="shared" si="9"/>
        <v>13.266606193581065</v>
      </c>
      <c r="Y10" s="121">
        <f t="shared" si="10"/>
        <v>0.32252312320228238</v>
      </c>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10"/>
      <c r="BC10" s="110"/>
      <c r="BD10" s="110"/>
      <c r="BE10" s="110"/>
      <c r="BF10" s="110"/>
      <c r="BG10" s="110"/>
      <c r="BH10" s="110"/>
      <c r="BI10" s="110"/>
      <c r="BJ10" s="110"/>
      <c r="BK10" s="110"/>
      <c r="BL10" s="110"/>
      <c r="BM10" s="110"/>
      <c r="BN10" s="110"/>
      <c r="BO10" s="110"/>
      <c r="BP10" s="110"/>
    </row>
    <row r="11" spans="1:68" ht="15.75" thickBot="1">
      <c r="A11" s="50">
        <v>2024</v>
      </c>
      <c r="B11" s="50">
        <v>39041.5</v>
      </c>
      <c r="C11" s="50">
        <v>504.3</v>
      </c>
      <c r="D11" s="50">
        <v>161</v>
      </c>
      <c r="E11" s="50">
        <v>952.8</v>
      </c>
      <c r="F11" s="50">
        <v>767</v>
      </c>
      <c r="G11" s="50">
        <v>8806.5</v>
      </c>
      <c r="H11" s="50">
        <v>14952.8</v>
      </c>
      <c r="I11" s="50">
        <v>1421.3</v>
      </c>
      <c r="J11" s="50">
        <v>1207.5999999999999</v>
      </c>
      <c r="K11" s="50">
        <v>4954.8999999999996</v>
      </c>
      <c r="L11" s="50">
        <v>5187.8</v>
      </c>
      <c r="M11" s="111">
        <v>125.5</v>
      </c>
      <c r="N11" s="113"/>
      <c r="O11" s="121">
        <f t="shared" si="0"/>
        <v>1.2917024192205731</v>
      </c>
      <c r="P11" s="121">
        <f t="shared" si="1"/>
        <v>0.41238169639998468</v>
      </c>
      <c r="Q11" s="121">
        <f t="shared" si="2"/>
        <v>2.4404800020491018</v>
      </c>
      <c r="R11" s="121">
        <f t="shared" si="3"/>
        <v>1.9645761561415416</v>
      </c>
      <c r="S11" s="121">
        <f t="shared" si="4"/>
        <v>22.556766517679904</v>
      </c>
      <c r="T11" s="121">
        <f t="shared" si="5"/>
        <v>38.29975794987385</v>
      </c>
      <c r="U11" s="121">
        <f t="shared" si="6"/>
        <v>3.6404851248030936</v>
      </c>
      <c r="V11" s="121">
        <f t="shared" si="7"/>
        <v>3.0931188606995121</v>
      </c>
      <c r="W11" s="121">
        <f t="shared" si="8"/>
        <v>12.69136687883406</v>
      </c>
      <c r="X11" s="121">
        <f t="shared" si="9"/>
        <v>13.287911581266091</v>
      </c>
      <c r="Y11" s="121">
        <f t="shared" si="10"/>
        <v>0.32145281303228612</v>
      </c>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10"/>
      <c r="BC11" s="110"/>
      <c r="BD11" s="110"/>
      <c r="BE11" s="110"/>
      <c r="BF11" s="110"/>
      <c r="BG11" s="110"/>
      <c r="BH11" s="110"/>
      <c r="BI11" s="110"/>
      <c r="BJ11" s="110"/>
      <c r="BK11" s="110"/>
      <c r="BL11" s="110"/>
      <c r="BM11" s="110"/>
      <c r="BN11" s="110"/>
      <c r="BO11" s="110"/>
      <c r="BP11" s="110"/>
    </row>
    <row r="12" spans="1:68" ht="15.75" thickBot="1">
      <c r="A12" s="50">
        <v>2025</v>
      </c>
      <c r="B12" s="50">
        <v>39385.800000000003</v>
      </c>
      <c r="C12" s="50">
        <v>501.8</v>
      </c>
      <c r="D12" s="50">
        <v>162.4</v>
      </c>
      <c r="E12" s="50">
        <v>953</v>
      </c>
      <c r="F12" s="50">
        <v>767.2</v>
      </c>
      <c r="G12" s="50">
        <v>8859.7000000000007</v>
      </c>
      <c r="H12" s="50">
        <v>15078.9</v>
      </c>
      <c r="I12" s="50">
        <v>1436</v>
      </c>
      <c r="J12" s="50">
        <v>1216.2</v>
      </c>
      <c r="K12" s="50">
        <v>5042.2</v>
      </c>
      <c r="L12" s="50">
        <v>5242</v>
      </c>
      <c r="M12" s="111">
        <v>126.4</v>
      </c>
      <c r="N12" s="113"/>
      <c r="O12" s="121">
        <f t="shared" si="0"/>
        <v>1.2740632410665773</v>
      </c>
      <c r="P12" s="121">
        <f t="shared" si="1"/>
        <v>0.41233134784617809</v>
      </c>
      <c r="Q12" s="121">
        <f t="shared" si="2"/>
        <v>2.4196537838510324</v>
      </c>
      <c r="R12" s="121">
        <f t="shared" si="3"/>
        <v>1.9479101605147031</v>
      </c>
      <c r="S12" s="121">
        <f t="shared" si="4"/>
        <v>22.494655434192019</v>
      </c>
      <c r="T12" s="121">
        <f t="shared" si="5"/>
        <v>38.285117986685549</v>
      </c>
      <c r="U12" s="121">
        <f t="shared" si="6"/>
        <v>3.6459840856349244</v>
      </c>
      <c r="V12" s="121">
        <f t="shared" si="7"/>
        <v>3.0879149338086314</v>
      </c>
      <c r="W12" s="121">
        <f t="shared" si="8"/>
        <v>12.802075875061568</v>
      </c>
      <c r="X12" s="121">
        <f t="shared" si="9"/>
        <v>13.309365304246706</v>
      </c>
      <c r="Y12" s="121">
        <f t="shared" si="10"/>
        <v>0.32092784709209915</v>
      </c>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10"/>
      <c r="BC12" s="110"/>
      <c r="BD12" s="110"/>
      <c r="BE12" s="110"/>
      <c r="BF12" s="110"/>
      <c r="BG12" s="110"/>
      <c r="BH12" s="110"/>
      <c r="BI12" s="110"/>
      <c r="BJ12" s="110"/>
      <c r="BK12" s="110"/>
      <c r="BL12" s="110"/>
      <c r="BM12" s="110"/>
      <c r="BN12" s="110"/>
      <c r="BO12" s="110"/>
      <c r="BP12" s="110"/>
    </row>
    <row r="13" spans="1:68" ht="15.75" thickBot="1">
      <c r="A13" s="50">
        <v>2026</v>
      </c>
      <c r="B13" s="50">
        <v>39727.1</v>
      </c>
      <c r="C13" s="50">
        <v>499</v>
      </c>
      <c r="D13" s="50">
        <v>163.80000000000001</v>
      </c>
      <c r="E13" s="50">
        <v>953</v>
      </c>
      <c r="F13" s="50">
        <v>767.3</v>
      </c>
      <c r="G13" s="50">
        <v>8911.2000000000007</v>
      </c>
      <c r="H13" s="50">
        <v>15204.1</v>
      </c>
      <c r="I13" s="50">
        <v>1450.7</v>
      </c>
      <c r="J13" s="50">
        <v>1224.7</v>
      </c>
      <c r="K13" s="50">
        <v>5130</v>
      </c>
      <c r="L13" s="50">
        <v>5296.1</v>
      </c>
      <c r="M13" s="111">
        <v>127.1</v>
      </c>
      <c r="N13" s="113"/>
      <c r="O13" s="121">
        <f t="shared" si="0"/>
        <v>1.2560695343984334</v>
      </c>
      <c r="P13" s="121">
        <f t="shared" si="1"/>
        <v>0.41231300547988659</v>
      </c>
      <c r="Q13" s="121">
        <f t="shared" si="2"/>
        <v>2.3988662650936012</v>
      </c>
      <c r="R13" s="121">
        <f t="shared" si="3"/>
        <v>1.9314271618114585</v>
      </c>
      <c r="S13" s="121">
        <f t="shared" si="4"/>
        <v>22.431035741345333</v>
      </c>
      <c r="T13" s="121">
        <f t="shared" si="5"/>
        <v>38.271356328551548</v>
      </c>
      <c r="U13" s="121">
        <f t="shared" si="6"/>
        <v>3.651663474051718</v>
      </c>
      <c r="V13" s="121">
        <f t="shared" si="7"/>
        <v>3.0827822821197621</v>
      </c>
      <c r="W13" s="121">
        <f t="shared" si="8"/>
        <v>12.913099622172272</v>
      </c>
      <c r="X13" s="121">
        <f t="shared" si="9"/>
        <v>13.331202126508101</v>
      </c>
      <c r="Y13" s="121">
        <f t="shared" si="10"/>
        <v>0.31993274112633441</v>
      </c>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c r="BC13" s="110"/>
      <c r="BD13" s="110"/>
      <c r="BE13" s="110"/>
      <c r="BF13" s="110"/>
      <c r="BG13" s="110"/>
      <c r="BH13" s="110"/>
      <c r="BI13" s="110"/>
      <c r="BJ13" s="110"/>
      <c r="BK13" s="110"/>
      <c r="BL13" s="110"/>
      <c r="BM13" s="110"/>
      <c r="BN13" s="110"/>
      <c r="BO13" s="110"/>
      <c r="BP13" s="110"/>
    </row>
    <row r="14" spans="1:68" ht="15.75" thickBot="1">
      <c r="A14" s="50">
        <v>2027</v>
      </c>
      <c r="B14" s="50">
        <v>40064.9</v>
      </c>
      <c r="C14" s="50">
        <v>496.2</v>
      </c>
      <c r="D14" s="50">
        <v>165.2</v>
      </c>
      <c r="E14" s="50">
        <v>952.8</v>
      </c>
      <c r="F14" s="50">
        <v>767.1</v>
      </c>
      <c r="G14" s="50">
        <v>8961</v>
      </c>
      <c r="H14" s="50">
        <v>15328</v>
      </c>
      <c r="I14" s="50">
        <v>1465.4</v>
      </c>
      <c r="J14" s="50">
        <v>1233.0999999999999</v>
      </c>
      <c r="K14" s="50">
        <v>5218.1000000000004</v>
      </c>
      <c r="L14" s="50">
        <v>5350.2</v>
      </c>
      <c r="M14" s="111">
        <v>127.8</v>
      </c>
      <c r="N14" s="113"/>
      <c r="O14" s="121">
        <f t="shared" si="0"/>
        <v>1.2384905490841109</v>
      </c>
      <c r="P14" s="121">
        <f t="shared" si="1"/>
        <v>0.41233099296391601</v>
      </c>
      <c r="Q14" s="121">
        <f t="shared" si="2"/>
        <v>2.3781414654722712</v>
      </c>
      <c r="R14" s="121">
        <f t="shared" si="3"/>
        <v>1.9146434909359564</v>
      </c>
      <c r="S14" s="121">
        <f t="shared" si="4"/>
        <v>22.366210822939781</v>
      </c>
      <c r="T14" s="121">
        <f t="shared" si="5"/>
        <v>38.257926514230661</v>
      </c>
      <c r="U14" s="121">
        <f t="shared" si="6"/>
        <v>3.6575655998143013</v>
      </c>
      <c r="V14" s="121">
        <f t="shared" si="7"/>
        <v>3.0777563403378014</v>
      </c>
      <c r="W14" s="121">
        <f t="shared" si="8"/>
        <v>13.024118367948004</v>
      </c>
      <c r="X14" s="121">
        <f t="shared" si="9"/>
        <v>13.3538334052999</v>
      </c>
      <c r="Y14" s="121">
        <f t="shared" si="10"/>
        <v>0.31898245097329581</v>
      </c>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10"/>
      <c r="BC14" s="110"/>
      <c r="BD14" s="110"/>
      <c r="BE14" s="110"/>
      <c r="BF14" s="110"/>
      <c r="BG14" s="110"/>
      <c r="BH14" s="110"/>
      <c r="BI14" s="110"/>
      <c r="BJ14" s="110"/>
      <c r="BK14" s="110"/>
      <c r="BL14" s="110"/>
      <c r="BM14" s="110"/>
      <c r="BN14" s="110"/>
      <c r="BO14" s="110"/>
      <c r="BP14" s="110"/>
    </row>
    <row r="15" spans="1:68" ht="15.75" thickBot="1">
      <c r="A15" s="50">
        <v>2028</v>
      </c>
      <c r="B15" s="50">
        <v>40398.699999999997</v>
      </c>
      <c r="C15" s="50">
        <v>493.2</v>
      </c>
      <c r="D15" s="50">
        <v>166.5</v>
      </c>
      <c r="E15" s="50">
        <v>952.3</v>
      </c>
      <c r="F15" s="50">
        <v>766.8</v>
      </c>
      <c r="G15" s="50">
        <v>9009.1</v>
      </c>
      <c r="H15" s="50">
        <v>15450.3</v>
      </c>
      <c r="I15" s="50">
        <v>1480.1</v>
      </c>
      <c r="J15" s="50">
        <v>1241.2</v>
      </c>
      <c r="K15" s="50">
        <v>5306.7</v>
      </c>
      <c r="L15" s="50">
        <v>5404</v>
      </c>
      <c r="M15" s="111">
        <v>128.39999999999998</v>
      </c>
      <c r="N15" s="113"/>
      <c r="O15" s="121">
        <f t="shared" si="0"/>
        <v>1.2208313633854555</v>
      </c>
      <c r="P15" s="121">
        <f t="shared" si="1"/>
        <v>0.41214197486552789</v>
      </c>
      <c r="Q15" s="121">
        <f t="shared" si="2"/>
        <v>2.3572540700567095</v>
      </c>
      <c r="R15" s="121">
        <f t="shared" si="3"/>
        <v>1.8980808788401606</v>
      </c>
      <c r="S15" s="121">
        <f t="shared" si="4"/>
        <v>22.300470064630794</v>
      </c>
      <c r="T15" s="121">
        <f t="shared" si="5"/>
        <v>38.244547473062255</v>
      </c>
      <c r="U15" s="121">
        <f t="shared" si="6"/>
        <v>3.6637317537445515</v>
      </c>
      <c r="V15" s="121">
        <f t="shared" si="7"/>
        <v>3.0723760913098692</v>
      </c>
      <c r="W15" s="121">
        <f t="shared" si="8"/>
        <v>13.13581872684022</v>
      </c>
      <c r="X15" s="121">
        <f t="shared" si="9"/>
        <v>13.376668061100977</v>
      </c>
      <c r="Y15" s="121">
        <f t="shared" si="10"/>
        <v>0.31783200944584844</v>
      </c>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10"/>
      <c r="BC15" s="110"/>
      <c r="BD15" s="110"/>
      <c r="BE15" s="110"/>
      <c r="BF15" s="110"/>
      <c r="BG15" s="110"/>
      <c r="BH15" s="110"/>
      <c r="BI15" s="110"/>
      <c r="BJ15" s="110"/>
      <c r="BK15" s="110"/>
      <c r="BL15" s="110"/>
      <c r="BM15" s="110"/>
      <c r="BN15" s="110"/>
      <c r="BO15" s="110"/>
      <c r="BP15" s="110"/>
    </row>
    <row r="16" spans="1:68" ht="15.75" thickBot="1">
      <c r="A16" s="50">
        <v>2029</v>
      </c>
      <c r="B16" s="50">
        <v>40728.1</v>
      </c>
      <c r="C16" s="50">
        <v>490</v>
      </c>
      <c r="D16" s="50">
        <v>167.9</v>
      </c>
      <c r="E16" s="50">
        <v>951.7</v>
      </c>
      <c r="F16" s="50">
        <v>766.3</v>
      </c>
      <c r="G16" s="50">
        <v>9055.4</v>
      </c>
      <c r="H16" s="50">
        <v>15570.6</v>
      </c>
      <c r="I16" s="50">
        <v>1494.7</v>
      </c>
      <c r="J16" s="50">
        <v>1249.2</v>
      </c>
      <c r="K16" s="50">
        <v>5395.8</v>
      </c>
      <c r="L16" s="50">
        <v>5457.5</v>
      </c>
      <c r="M16" s="111">
        <v>129.1</v>
      </c>
      <c r="N16" s="113"/>
      <c r="O16" s="121">
        <f t="shared" si="0"/>
        <v>1.2031005620198341</v>
      </c>
      <c r="P16" s="121">
        <f t="shared" si="1"/>
        <v>0.41224609053700023</v>
      </c>
      <c r="Q16" s="121">
        <f t="shared" si="2"/>
        <v>2.3367159283148493</v>
      </c>
      <c r="R16" s="121">
        <f t="shared" si="3"/>
        <v>1.8815019605628547</v>
      </c>
      <c r="S16" s="121">
        <f t="shared" si="4"/>
        <v>22.233789447580417</v>
      </c>
      <c r="T16" s="121">
        <f t="shared" si="5"/>
        <v>38.230607369359241</v>
      </c>
      <c r="U16" s="121">
        <f t="shared" si="6"/>
        <v>3.6699477756143795</v>
      </c>
      <c r="V16" s="121">
        <f t="shared" si="7"/>
        <v>3.0671698409697483</v>
      </c>
      <c r="W16" s="121">
        <f t="shared" si="8"/>
        <v>13.248346964380858</v>
      </c>
      <c r="X16" s="121">
        <f t="shared" si="9"/>
        <v>13.399839422904581</v>
      </c>
      <c r="Y16" s="121">
        <f t="shared" si="10"/>
        <v>0.31698016848318483</v>
      </c>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10"/>
      <c r="BC16" s="110"/>
      <c r="BD16" s="110"/>
      <c r="BE16" s="110"/>
      <c r="BF16" s="110"/>
      <c r="BG16" s="110"/>
      <c r="BH16" s="110"/>
      <c r="BI16" s="110"/>
      <c r="BJ16" s="110"/>
      <c r="BK16" s="110"/>
      <c r="BL16" s="110"/>
      <c r="BM16" s="110"/>
      <c r="BN16" s="110"/>
      <c r="BO16" s="110"/>
      <c r="BP16" s="110"/>
    </row>
    <row r="17" spans="1:68" ht="15.75" thickBot="1">
      <c r="A17" s="50">
        <v>2030</v>
      </c>
      <c r="B17" s="50">
        <v>41052.800000000003</v>
      </c>
      <c r="C17" s="50">
        <v>486.7</v>
      </c>
      <c r="D17" s="50">
        <v>169.1</v>
      </c>
      <c r="E17" s="50">
        <v>950.7</v>
      </c>
      <c r="F17" s="50">
        <v>765.5</v>
      </c>
      <c r="G17" s="50">
        <v>9099.9</v>
      </c>
      <c r="H17" s="50">
        <v>15688.8</v>
      </c>
      <c r="I17" s="50">
        <v>1509.2</v>
      </c>
      <c r="J17" s="50">
        <v>1257.0999999999999</v>
      </c>
      <c r="K17" s="50">
        <v>5485.3</v>
      </c>
      <c r="L17" s="50">
        <v>5510.7</v>
      </c>
      <c r="M17" s="111">
        <v>129.79999999999998</v>
      </c>
      <c r="N17" s="113"/>
      <c r="O17" s="121">
        <f t="shared" si="0"/>
        <v>1.1855464182711044</v>
      </c>
      <c r="P17" s="121">
        <f t="shared" si="1"/>
        <v>0.41190856652895774</v>
      </c>
      <c r="Q17" s="121">
        <f t="shared" si="2"/>
        <v>2.3157981915971626</v>
      </c>
      <c r="R17" s="121">
        <f t="shared" si="3"/>
        <v>1.8646718372437445</v>
      </c>
      <c r="S17" s="121">
        <f t="shared" si="4"/>
        <v>22.166332138124559</v>
      </c>
      <c r="T17" s="121">
        <f t="shared" si="5"/>
        <v>38.216150908098832</v>
      </c>
      <c r="U17" s="121">
        <f t="shared" si="6"/>
        <v>3.6762413282407045</v>
      </c>
      <c r="V17" s="121">
        <f t="shared" si="7"/>
        <v>3.0621541039831626</v>
      </c>
      <c r="W17" s="121">
        <f t="shared" si="8"/>
        <v>13.361573388416867</v>
      </c>
      <c r="X17" s="121">
        <f t="shared" si="9"/>
        <v>13.423444929456698</v>
      </c>
      <c r="Y17" s="121">
        <f t="shared" si="10"/>
        <v>0.31617819003819464</v>
      </c>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10"/>
      <c r="BC17" s="110"/>
      <c r="BD17" s="110"/>
      <c r="BE17" s="110"/>
      <c r="BF17" s="110"/>
      <c r="BG17" s="110"/>
      <c r="BH17" s="110"/>
      <c r="BI17" s="110"/>
      <c r="BJ17" s="110"/>
      <c r="BK17" s="110"/>
      <c r="BL17" s="110"/>
      <c r="BM17" s="110"/>
      <c r="BN17" s="110"/>
      <c r="BO17" s="110"/>
      <c r="BP17" s="110"/>
    </row>
    <row r="18" spans="1:68" ht="15.75" thickBot="1">
      <c r="A18" s="50">
        <v>2031</v>
      </c>
      <c r="B18" s="50">
        <v>41372.6</v>
      </c>
      <c r="C18" s="50">
        <v>483.3</v>
      </c>
      <c r="D18" s="50">
        <v>170.4</v>
      </c>
      <c r="E18" s="50">
        <v>949.5</v>
      </c>
      <c r="F18" s="50">
        <v>764.6</v>
      </c>
      <c r="G18" s="50">
        <v>9142.6</v>
      </c>
      <c r="H18" s="50">
        <v>15804.6</v>
      </c>
      <c r="I18" s="50">
        <v>1523.7</v>
      </c>
      <c r="J18" s="50">
        <v>1264.8</v>
      </c>
      <c r="K18" s="50">
        <v>5575.4</v>
      </c>
      <c r="L18" s="50">
        <v>5563.5</v>
      </c>
      <c r="M18" s="111">
        <v>130.30000000000001</v>
      </c>
      <c r="N18" s="113"/>
      <c r="O18" s="121">
        <f t="shared" si="0"/>
        <v>1.168164437332921</v>
      </c>
      <c r="P18" s="121">
        <f t="shared" si="1"/>
        <v>0.41186679106461771</v>
      </c>
      <c r="Q18" s="121">
        <f t="shared" si="2"/>
        <v>2.2949971720413997</v>
      </c>
      <c r="R18" s="121">
        <f t="shared" si="3"/>
        <v>1.8480830307981613</v>
      </c>
      <c r="S18" s="121">
        <f t="shared" si="4"/>
        <v>22.098200258141866</v>
      </c>
      <c r="T18" s="121">
        <f t="shared" si="5"/>
        <v>38.200644871243291</v>
      </c>
      <c r="U18" s="121">
        <f t="shared" si="6"/>
        <v>3.682872239114777</v>
      </c>
      <c r="V18" s="121">
        <f t="shared" si="7"/>
        <v>3.0570957590289227</v>
      </c>
      <c r="W18" s="121">
        <f t="shared" si="8"/>
        <v>13.476068702474583</v>
      </c>
      <c r="X18" s="121">
        <f t="shared" si="9"/>
        <v>13.447305704741785</v>
      </c>
      <c r="Y18" s="121">
        <f t="shared" si="10"/>
        <v>0.31494273988098409</v>
      </c>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10"/>
      <c r="BC18" s="110"/>
      <c r="BD18" s="110"/>
      <c r="BE18" s="110"/>
      <c r="BF18" s="110"/>
      <c r="BG18" s="110"/>
      <c r="BH18" s="110"/>
      <c r="BI18" s="110"/>
      <c r="BJ18" s="110"/>
      <c r="BK18" s="110"/>
      <c r="BL18" s="110"/>
      <c r="BM18" s="110"/>
      <c r="BN18" s="110"/>
      <c r="BO18" s="110"/>
      <c r="BP18" s="110"/>
    </row>
    <row r="19" spans="1:68" ht="15.75" thickBot="1">
      <c r="A19" s="50">
        <v>2032</v>
      </c>
      <c r="B19" s="50">
        <v>41687.5</v>
      </c>
      <c r="C19" s="50">
        <v>479.7</v>
      </c>
      <c r="D19" s="50">
        <v>171.6</v>
      </c>
      <c r="E19" s="50">
        <v>948</v>
      </c>
      <c r="F19" s="50">
        <v>763.4</v>
      </c>
      <c r="G19" s="50">
        <v>9183.7999999999993</v>
      </c>
      <c r="H19" s="50">
        <v>15918</v>
      </c>
      <c r="I19" s="50">
        <v>1538.1</v>
      </c>
      <c r="J19" s="50">
        <v>1272.3</v>
      </c>
      <c r="K19" s="50">
        <v>5666</v>
      </c>
      <c r="L19" s="50">
        <v>5615.8</v>
      </c>
      <c r="M19" s="111">
        <v>130.9</v>
      </c>
      <c r="N19" s="113"/>
      <c r="O19" s="121">
        <f t="shared" si="0"/>
        <v>1.150704647676162</v>
      </c>
      <c r="P19" s="121">
        <f t="shared" si="1"/>
        <v>0.41163418290854575</v>
      </c>
      <c r="Q19" s="121">
        <f t="shared" si="2"/>
        <v>2.2740629685157421</v>
      </c>
      <c r="R19" s="121">
        <f t="shared" si="3"/>
        <v>1.8312443778110945</v>
      </c>
      <c r="S19" s="121">
        <f t="shared" si="4"/>
        <v>22.030104947526237</v>
      </c>
      <c r="T19" s="121">
        <f t="shared" si="5"/>
        <v>38.184107946026984</v>
      </c>
      <c r="U19" s="121">
        <f t="shared" si="6"/>
        <v>3.6895952023988001</v>
      </c>
      <c r="V19" s="121">
        <f t="shared" si="7"/>
        <v>3.0519940029985007</v>
      </c>
      <c r="W19" s="121">
        <f t="shared" si="8"/>
        <v>13.59160419790105</v>
      </c>
      <c r="X19" s="121">
        <f t="shared" si="9"/>
        <v>13.471184407796102</v>
      </c>
      <c r="Y19" s="121">
        <f t="shared" si="10"/>
        <v>0.31400299850074964</v>
      </c>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10"/>
      <c r="BC19" s="110"/>
      <c r="BD19" s="110"/>
      <c r="BE19" s="110"/>
      <c r="BF19" s="110"/>
      <c r="BG19" s="110"/>
      <c r="BH19" s="110"/>
      <c r="BI19" s="110"/>
      <c r="BJ19" s="110"/>
      <c r="BK19" s="110"/>
      <c r="BL19" s="110"/>
      <c r="BM19" s="110"/>
      <c r="BN19" s="110"/>
      <c r="BO19" s="110"/>
      <c r="BP19" s="110"/>
    </row>
    <row r="20" spans="1:68" ht="15.75" thickBot="1">
      <c r="A20" s="50">
        <v>2033</v>
      </c>
      <c r="B20" s="50">
        <v>41997.8</v>
      </c>
      <c r="C20" s="50">
        <v>476</v>
      </c>
      <c r="D20" s="50">
        <v>172.8</v>
      </c>
      <c r="E20" s="50">
        <v>946.3</v>
      </c>
      <c r="F20" s="50">
        <v>762.1</v>
      </c>
      <c r="G20" s="50">
        <v>9223.5</v>
      </c>
      <c r="H20" s="50">
        <v>16028.9</v>
      </c>
      <c r="I20" s="50">
        <v>1552.4</v>
      </c>
      <c r="J20" s="50">
        <v>1279.7</v>
      </c>
      <c r="K20" s="50">
        <v>5757.2</v>
      </c>
      <c r="L20" s="50">
        <v>5667.6</v>
      </c>
      <c r="M20" s="111">
        <v>131.5</v>
      </c>
      <c r="N20" s="113"/>
      <c r="O20" s="121">
        <f t="shared" si="0"/>
        <v>1.1333927015224607</v>
      </c>
      <c r="P20" s="121">
        <f t="shared" si="1"/>
        <v>0.41145012357790173</v>
      </c>
      <c r="Q20" s="121">
        <f t="shared" si="2"/>
        <v>2.2532132635519</v>
      </c>
      <c r="R20" s="121">
        <f t="shared" si="3"/>
        <v>1.8146188609879563</v>
      </c>
      <c r="S20" s="121">
        <f t="shared" si="4"/>
        <v>21.961864669101715</v>
      </c>
      <c r="T20" s="121">
        <f t="shared" si="5"/>
        <v>38.166046792927247</v>
      </c>
      <c r="U20" s="121">
        <f t="shared" si="6"/>
        <v>3.6963840963098065</v>
      </c>
      <c r="V20" s="121">
        <f t="shared" si="7"/>
        <v>3.0470643700384303</v>
      </c>
      <c r="W20" s="121">
        <f t="shared" si="8"/>
        <v>13.708337103372081</v>
      </c>
      <c r="X20" s="121">
        <f t="shared" si="9"/>
        <v>13.494992594850205</v>
      </c>
      <c r="Y20" s="121">
        <f t="shared" si="10"/>
        <v>0.31311163918109991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10"/>
      <c r="BC20" s="110"/>
      <c r="BD20" s="110"/>
      <c r="BE20" s="110"/>
      <c r="BF20" s="110"/>
      <c r="BG20" s="110"/>
      <c r="BH20" s="110"/>
      <c r="BI20" s="110"/>
      <c r="BJ20" s="110"/>
      <c r="BK20" s="110"/>
      <c r="BL20" s="110"/>
      <c r="BM20" s="110"/>
      <c r="BN20" s="110"/>
      <c r="BO20" s="110"/>
      <c r="BP20" s="110"/>
    </row>
    <row r="21" spans="1:68" ht="15.75" thickBot="1">
      <c r="A21" s="50">
        <v>2034</v>
      </c>
      <c r="B21" s="50">
        <v>42303.6</v>
      </c>
      <c r="C21" s="50">
        <v>472.1</v>
      </c>
      <c r="D21" s="50">
        <v>173.9</v>
      </c>
      <c r="E21" s="50">
        <v>944.3</v>
      </c>
      <c r="F21" s="50">
        <v>760.5</v>
      </c>
      <c r="G21" s="50">
        <v>9261.7999999999993</v>
      </c>
      <c r="H21" s="50">
        <v>16137.4</v>
      </c>
      <c r="I21" s="50">
        <v>1566.6</v>
      </c>
      <c r="J21" s="50">
        <v>1287</v>
      </c>
      <c r="K21" s="50">
        <v>5849.1</v>
      </c>
      <c r="L21" s="50">
        <v>5718.8</v>
      </c>
      <c r="M21" s="111">
        <v>132</v>
      </c>
      <c r="N21" s="113"/>
      <c r="O21" s="121">
        <f t="shared" si="0"/>
        <v>1.1159806730396469</v>
      </c>
      <c r="P21" s="121">
        <f t="shared" si="1"/>
        <v>0.41107612590890613</v>
      </c>
      <c r="Q21" s="121">
        <f t="shared" si="2"/>
        <v>2.2321977325806786</v>
      </c>
      <c r="R21" s="121">
        <f t="shared" si="3"/>
        <v>1.7977193430346354</v>
      </c>
      <c r="S21" s="121">
        <f t="shared" si="4"/>
        <v>21.89364498529676</v>
      </c>
      <c r="T21" s="121">
        <f t="shared" si="5"/>
        <v>38.146635274539278</v>
      </c>
      <c r="U21" s="121">
        <f t="shared" si="6"/>
        <v>3.7032309307009332</v>
      </c>
      <c r="V21" s="121">
        <f t="shared" si="7"/>
        <v>3.0422942728278448</v>
      </c>
      <c r="W21" s="121">
        <f t="shared" si="8"/>
        <v>13.826482852523192</v>
      </c>
      <c r="X21" s="121">
        <f t="shared" si="9"/>
        <v>13.518471241218242</v>
      </c>
      <c r="Y21" s="121">
        <f t="shared" si="10"/>
        <v>0.31203018182849684</v>
      </c>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10"/>
      <c r="BC21" s="110"/>
      <c r="BD21" s="110"/>
      <c r="BE21" s="110"/>
      <c r="BF21" s="110"/>
      <c r="BG21" s="110"/>
      <c r="BH21" s="110"/>
      <c r="BI21" s="110"/>
      <c r="BJ21" s="110"/>
      <c r="BK21" s="110"/>
      <c r="BL21" s="110"/>
      <c r="BM21" s="110"/>
      <c r="BN21" s="110"/>
      <c r="BO21" s="110"/>
      <c r="BP21" s="110"/>
    </row>
    <row r="22" spans="1:68" ht="15.75" thickBot="1">
      <c r="A22" s="50">
        <v>2035</v>
      </c>
      <c r="B22" s="50">
        <v>42605.3</v>
      </c>
      <c r="C22" s="50">
        <v>468.2</v>
      </c>
      <c r="D22" s="50">
        <v>175.1</v>
      </c>
      <c r="E22" s="50">
        <v>942</v>
      </c>
      <c r="F22" s="50">
        <v>758.8</v>
      </c>
      <c r="G22" s="50">
        <v>9299.1</v>
      </c>
      <c r="H22" s="50">
        <v>16243.5</v>
      </c>
      <c r="I22" s="50">
        <v>1580.8</v>
      </c>
      <c r="J22" s="50">
        <v>1294.2</v>
      </c>
      <c r="K22" s="50">
        <v>5941.8</v>
      </c>
      <c r="L22" s="50">
        <v>5769.5</v>
      </c>
      <c r="M22" s="111">
        <v>132.5</v>
      </c>
      <c r="N22" s="113"/>
      <c r="O22" s="121">
        <f t="shared" si="0"/>
        <v>1.0989243122334544</v>
      </c>
      <c r="P22" s="121">
        <f t="shared" si="1"/>
        <v>0.41098173231968788</v>
      </c>
      <c r="Q22" s="121">
        <f t="shared" si="2"/>
        <v>2.2109925290984922</v>
      </c>
      <c r="R22" s="121">
        <f t="shared" si="3"/>
        <v>1.7809990775795499</v>
      </c>
      <c r="S22" s="121">
        <f t="shared" si="4"/>
        <v>21.826157778492348</v>
      </c>
      <c r="T22" s="121">
        <f t="shared" si="5"/>
        <v>38.125538371986586</v>
      </c>
      <c r="U22" s="121">
        <f t="shared" si="6"/>
        <v>3.710336507429826</v>
      </c>
      <c r="V22" s="121">
        <f t="shared" si="7"/>
        <v>3.0376502453920051</v>
      </c>
      <c r="W22" s="121">
        <f t="shared" si="8"/>
        <v>13.946152239275394</v>
      </c>
      <c r="X22" s="121">
        <f t="shared" si="9"/>
        <v>13.541742459271497</v>
      </c>
      <c r="Y22" s="121">
        <f t="shared" si="10"/>
        <v>0.31099417208657137</v>
      </c>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10"/>
      <c r="BC22" s="110"/>
      <c r="BD22" s="110"/>
      <c r="BE22" s="110"/>
      <c r="BF22" s="110"/>
      <c r="BG22" s="110"/>
      <c r="BH22" s="110"/>
      <c r="BI22" s="110"/>
      <c r="BJ22" s="110"/>
      <c r="BK22" s="110"/>
      <c r="BL22" s="110"/>
      <c r="BM22" s="110"/>
      <c r="BN22" s="110"/>
      <c r="BO22" s="110"/>
      <c r="BP22" s="110"/>
    </row>
    <row r="23" spans="1:68" ht="15.75" thickBot="1">
      <c r="A23" s="50">
        <v>2036</v>
      </c>
      <c r="B23" s="50">
        <v>42903.4</v>
      </c>
      <c r="C23" s="50">
        <v>464.1</v>
      </c>
      <c r="D23" s="50">
        <v>176.2</v>
      </c>
      <c r="E23" s="50">
        <v>939.5</v>
      </c>
      <c r="F23" s="50">
        <v>756.9</v>
      </c>
      <c r="G23" s="50">
        <v>9335.2999999999993</v>
      </c>
      <c r="H23" s="50">
        <v>16347.3</v>
      </c>
      <c r="I23" s="50">
        <v>1594.9</v>
      </c>
      <c r="J23" s="50">
        <v>1301.3</v>
      </c>
      <c r="K23" s="50">
        <v>6035.2</v>
      </c>
      <c r="L23" s="50">
        <v>5819.7</v>
      </c>
      <c r="M23" s="111">
        <v>133.10000000000002</v>
      </c>
      <c r="N23" s="113"/>
      <c r="O23" s="121">
        <f t="shared" si="0"/>
        <v>1.0817324501088492</v>
      </c>
      <c r="P23" s="121">
        <f t="shared" si="1"/>
        <v>0.41069006185989915</v>
      </c>
      <c r="Q23" s="121">
        <f t="shared" si="2"/>
        <v>2.1898031391451491</v>
      </c>
      <c r="R23" s="121">
        <f t="shared" si="3"/>
        <v>1.7641958446183752</v>
      </c>
      <c r="S23" s="121">
        <f t="shared" si="4"/>
        <v>21.7588815804808</v>
      </c>
      <c r="T23" s="121">
        <f t="shared" si="5"/>
        <v>38.102574621125598</v>
      </c>
      <c r="U23" s="121">
        <f t="shared" si="6"/>
        <v>3.7174209969373062</v>
      </c>
      <c r="V23" s="121">
        <f t="shared" si="7"/>
        <v>3.0330929483444202</v>
      </c>
      <c r="W23" s="121">
        <f t="shared" si="8"/>
        <v>14.066950404863016</v>
      </c>
      <c r="X23" s="121">
        <f t="shared" si="9"/>
        <v>13.564659211158089</v>
      </c>
      <c r="Y23" s="121">
        <f t="shared" si="10"/>
        <v>0.31023182311891373</v>
      </c>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10"/>
      <c r="BC23" s="110"/>
      <c r="BD23" s="110"/>
      <c r="BE23" s="110"/>
      <c r="BF23" s="110"/>
      <c r="BG23" s="110"/>
      <c r="BH23" s="110"/>
      <c r="BI23" s="110"/>
      <c r="BJ23" s="110"/>
      <c r="BK23" s="110"/>
      <c r="BL23" s="110"/>
      <c r="BM23" s="110"/>
      <c r="BN23" s="110"/>
      <c r="BO23" s="110"/>
      <c r="BP23" s="110"/>
    </row>
    <row r="24" spans="1:68" ht="15.75" thickBot="1">
      <c r="A24" s="50">
        <v>2037</v>
      </c>
      <c r="B24" s="50">
        <v>43198.1</v>
      </c>
      <c r="C24" s="50">
        <v>459.9</v>
      </c>
      <c r="D24" s="50">
        <v>177.2</v>
      </c>
      <c r="E24" s="50">
        <v>936.8</v>
      </c>
      <c r="F24" s="50">
        <v>754.8</v>
      </c>
      <c r="G24" s="50">
        <v>9370.7000000000007</v>
      </c>
      <c r="H24" s="50">
        <v>16448.900000000001</v>
      </c>
      <c r="I24" s="50">
        <v>1609</v>
      </c>
      <c r="J24" s="50">
        <v>1308.3</v>
      </c>
      <c r="K24" s="50">
        <v>6129.5</v>
      </c>
      <c r="L24" s="50">
        <v>5869.4</v>
      </c>
      <c r="M24" s="111">
        <v>133.60000000000002</v>
      </c>
      <c r="N24" s="113"/>
      <c r="O24" s="121">
        <f t="shared" si="0"/>
        <v>1.0646301573448833</v>
      </c>
      <c r="P24" s="121">
        <f t="shared" si="1"/>
        <v>0.41020322653079649</v>
      </c>
      <c r="Q24" s="121">
        <f t="shared" si="2"/>
        <v>2.168613897370486</v>
      </c>
      <c r="R24" s="121">
        <f t="shared" si="3"/>
        <v>1.7472990710239569</v>
      </c>
      <c r="S24" s="121">
        <f t="shared" si="4"/>
        <v>21.692389248601216</v>
      </c>
      <c r="T24" s="121">
        <f t="shared" si="5"/>
        <v>38.077832126875954</v>
      </c>
      <c r="U24" s="121">
        <f t="shared" si="6"/>
        <v>3.7247008548987113</v>
      </c>
      <c r="V24" s="121">
        <f t="shared" si="7"/>
        <v>3.0286054247756269</v>
      </c>
      <c r="W24" s="121">
        <f t="shared" si="8"/>
        <v>14.189281473027748</v>
      </c>
      <c r="X24" s="121">
        <f t="shared" si="9"/>
        <v>13.587171658012737</v>
      </c>
      <c r="Y24" s="121">
        <f t="shared" si="10"/>
        <v>0.3092728615378918</v>
      </c>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10"/>
      <c r="BC24" s="110"/>
      <c r="BD24" s="110"/>
      <c r="BE24" s="110"/>
      <c r="BF24" s="110"/>
      <c r="BG24" s="110"/>
      <c r="BH24" s="110"/>
      <c r="BI24" s="110"/>
      <c r="BJ24" s="110"/>
      <c r="BK24" s="110"/>
      <c r="BL24" s="110"/>
      <c r="BM24" s="110"/>
      <c r="BN24" s="110"/>
      <c r="BO24" s="110"/>
      <c r="BP24" s="110"/>
    </row>
    <row r="25" spans="1:68" ht="15.75" thickBot="1">
      <c r="A25" s="50">
        <v>2038</v>
      </c>
      <c r="B25" s="50">
        <v>43490.1</v>
      </c>
      <c r="C25" s="50">
        <v>455.6</v>
      </c>
      <c r="D25" s="50">
        <v>178.3</v>
      </c>
      <c r="E25" s="50">
        <v>933.9</v>
      </c>
      <c r="F25" s="50">
        <v>752.5</v>
      </c>
      <c r="G25" s="50">
        <v>9405.2999999999993</v>
      </c>
      <c r="H25" s="50">
        <v>16548.5</v>
      </c>
      <c r="I25" s="50">
        <v>1623.1</v>
      </c>
      <c r="J25" s="50">
        <v>1315.2</v>
      </c>
      <c r="K25" s="50">
        <v>6224.8</v>
      </c>
      <c r="L25" s="50">
        <v>5918.8</v>
      </c>
      <c r="M25" s="111">
        <v>134</v>
      </c>
      <c r="N25" s="113"/>
      <c r="O25" s="121">
        <f t="shared" si="0"/>
        <v>1.0475947399523111</v>
      </c>
      <c r="P25" s="121">
        <f t="shared" si="1"/>
        <v>0.40997836289178458</v>
      </c>
      <c r="Q25" s="121">
        <f t="shared" si="2"/>
        <v>2.1473852669917979</v>
      </c>
      <c r="R25" s="121">
        <f t="shared" si="3"/>
        <v>1.7302788450704871</v>
      </c>
      <c r="S25" s="121">
        <f t="shared" si="4"/>
        <v>21.626301158194622</v>
      </c>
      <c r="T25" s="121">
        <f t="shared" si="5"/>
        <v>38.051188661327522</v>
      </c>
      <c r="U25" s="121">
        <f t="shared" si="6"/>
        <v>3.73211374542712</v>
      </c>
      <c r="V25" s="121">
        <f t="shared" si="7"/>
        <v>3.0241365276235284</v>
      </c>
      <c r="W25" s="121">
        <f t="shared" si="8"/>
        <v>14.313142531288731</v>
      </c>
      <c r="X25" s="121">
        <f t="shared" si="9"/>
        <v>13.609534123858074</v>
      </c>
      <c r="Y25" s="121">
        <f t="shared" si="10"/>
        <v>0.30811609998597383</v>
      </c>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row>
    <row r="26" spans="1:68" ht="15.75" thickBot="1">
      <c r="A26" s="2">
        <v>2039</v>
      </c>
      <c r="B26" s="2">
        <v>43779.6</v>
      </c>
      <c r="C26" s="112">
        <f>B26*$O$25/100</f>
        <v>458.63278677216198</v>
      </c>
      <c r="D26" s="112">
        <f>$B26*$P$25/100</f>
        <v>179.4868873605717</v>
      </c>
      <c r="E26" s="112">
        <f>$B26*$Q$25/100</f>
        <v>940.11668034794116</v>
      </c>
      <c r="F26" s="112">
        <f>$B26*$R$25/100</f>
        <v>757.50915725647894</v>
      </c>
      <c r="G26" s="112">
        <f>$B26*$S$25/100</f>
        <v>9467.9081418529731</v>
      </c>
      <c r="H26" s="112">
        <f>$B26*$T$25/100</f>
        <v>16658.658191174545</v>
      </c>
      <c r="I26" s="112">
        <f>$B26*$U$25/100</f>
        <v>1633.9044692930113</v>
      </c>
      <c r="J26" s="112">
        <f>$B26*$V$25/100</f>
        <v>1323.95487524747</v>
      </c>
      <c r="K26" s="112">
        <f>$B26*$W$25/100</f>
        <v>6266.2365476280811</v>
      </c>
      <c r="L26" s="112">
        <f>$B26*$X$25/100</f>
        <v>5958.1996012885693</v>
      </c>
      <c r="M26" s="112">
        <f>$B26*$Y$25/100</f>
        <v>134.8919961094594</v>
      </c>
      <c r="N26" s="115"/>
      <c r="O26" s="121">
        <f t="shared" si="0"/>
        <v>1.0475947399523111</v>
      </c>
      <c r="P26" s="121">
        <f t="shared" si="1"/>
        <v>0.40997836289178458</v>
      </c>
      <c r="Q26" s="121">
        <f t="shared" si="2"/>
        <v>2.1473852669917979</v>
      </c>
      <c r="R26" s="121">
        <f t="shared" si="3"/>
        <v>1.7302788450704871</v>
      </c>
      <c r="S26" s="121">
        <f t="shared" si="4"/>
        <v>21.626301158194625</v>
      </c>
      <c r="T26" s="121">
        <f t="shared" si="5"/>
        <v>38.051188661327529</v>
      </c>
      <c r="U26" s="121">
        <f t="shared" si="6"/>
        <v>3.73211374542712</v>
      </c>
      <c r="V26" s="121">
        <f t="shared" si="7"/>
        <v>3.0241365276235279</v>
      </c>
      <c r="W26" s="121">
        <f t="shared" si="8"/>
        <v>14.313142531288731</v>
      </c>
      <c r="X26" s="121">
        <f t="shared" si="9"/>
        <v>13.609534123858074</v>
      </c>
      <c r="Y26" s="121">
        <f t="shared" si="10"/>
        <v>0.30811609998597383</v>
      </c>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row>
    <row r="27" spans="1:68" ht="15.75" thickBot="1">
      <c r="A27" s="2">
        <v>2040</v>
      </c>
      <c r="B27" s="2">
        <v>44067.1</v>
      </c>
      <c r="C27" s="112">
        <f t="shared" ref="C27:C50" si="11">B27*$O$25/100</f>
        <v>461.64462164952488</v>
      </c>
      <c r="D27" s="112">
        <f t="shared" ref="D27:D50" si="12">$B27*$P$25/100</f>
        <v>180.66557515388558</v>
      </c>
      <c r="E27" s="112">
        <f t="shared" ref="E27:E50" si="13">$B27*$Q$25/100</f>
        <v>946.29041299054256</v>
      </c>
      <c r="F27" s="112">
        <f t="shared" ref="F27:F50" si="14">$B27*$R$25/100</f>
        <v>762.4837089360567</v>
      </c>
      <c r="G27" s="112">
        <f t="shared" ref="G27:G50" si="15">$B27*$S$25/100</f>
        <v>9530.0837576827817</v>
      </c>
      <c r="H27" s="112">
        <f t="shared" ref="H27:H50" si="16">$B27*$T$25/100</f>
        <v>16768.055358575861</v>
      </c>
      <c r="I27" s="112">
        <f t="shared" ref="I27:I50" si="17">$B27*$U$25/100</f>
        <v>1644.6342963111144</v>
      </c>
      <c r="J27" s="112">
        <f t="shared" ref="J27:J50" si="18">$B27*$V$25/100</f>
        <v>1332.6492677643878</v>
      </c>
      <c r="K27" s="112">
        <f t="shared" ref="K27:K50" si="19">$B27*$W$25/100</f>
        <v>6307.3868324055356</v>
      </c>
      <c r="L27" s="112">
        <f t="shared" ref="L27:L50" si="20">$B27*$X$25/100</f>
        <v>5997.3270118946621</v>
      </c>
      <c r="M27" s="112">
        <f t="shared" ref="M27:M50" si="21">$B27*$Y$25/100</f>
        <v>135.77782989691906</v>
      </c>
      <c r="N27" s="115"/>
      <c r="O27" s="121">
        <f t="shared" si="0"/>
        <v>1.0475947399523111</v>
      </c>
      <c r="P27" s="121">
        <f t="shared" si="1"/>
        <v>0.40997836289178458</v>
      </c>
      <c r="Q27" s="121">
        <f t="shared" si="2"/>
        <v>2.1473852669917979</v>
      </c>
      <c r="R27" s="121">
        <f t="shared" si="3"/>
        <v>1.7302788450704871</v>
      </c>
      <c r="S27" s="121">
        <f t="shared" si="4"/>
        <v>21.626301158194622</v>
      </c>
      <c r="T27" s="121">
        <f t="shared" si="5"/>
        <v>38.051188661327522</v>
      </c>
      <c r="U27" s="121">
        <f t="shared" si="6"/>
        <v>3.73211374542712</v>
      </c>
      <c r="V27" s="121">
        <f t="shared" si="7"/>
        <v>3.0241365276235284</v>
      </c>
      <c r="W27" s="121">
        <f t="shared" si="8"/>
        <v>14.313142531288731</v>
      </c>
      <c r="X27" s="121">
        <f t="shared" si="9"/>
        <v>13.609534123858078</v>
      </c>
      <c r="Y27" s="121">
        <f t="shared" si="10"/>
        <v>0.30811609998597378</v>
      </c>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row>
    <row r="28" spans="1:68" ht="15.75" thickBot="1">
      <c r="A28" s="2">
        <v>2041</v>
      </c>
      <c r="B28" s="2">
        <v>44352.9</v>
      </c>
      <c r="C28" s="112">
        <f t="shared" si="11"/>
        <v>464.63864741630857</v>
      </c>
      <c r="D28" s="112">
        <f t="shared" si="12"/>
        <v>181.83729331503034</v>
      </c>
      <c r="E28" s="112">
        <f t="shared" si="13"/>
        <v>952.42764008360518</v>
      </c>
      <c r="F28" s="112">
        <f t="shared" si="14"/>
        <v>767.42884587526817</v>
      </c>
      <c r="G28" s="112">
        <f t="shared" si="15"/>
        <v>9591.8917263929015</v>
      </c>
      <c r="H28" s="112">
        <f t="shared" si="16"/>
        <v>16876.805655769935</v>
      </c>
      <c r="I28" s="112">
        <f t="shared" si="17"/>
        <v>1655.3006773955451</v>
      </c>
      <c r="J28" s="112">
        <f t="shared" si="18"/>
        <v>1341.292249960336</v>
      </c>
      <c r="K28" s="112">
        <f t="shared" si="19"/>
        <v>6348.29379375996</v>
      </c>
      <c r="L28" s="112">
        <f t="shared" si="20"/>
        <v>6036.2230604206479</v>
      </c>
      <c r="M28" s="112">
        <f t="shared" si="21"/>
        <v>136.65842571067898</v>
      </c>
      <c r="N28" s="115"/>
      <c r="O28" s="121">
        <f t="shared" si="0"/>
        <v>1.0475947399523111</v>
      </c>
      <c r="P28" s="121">
        <f t="shared" si="1"/>
        <v>0.40997836289178458</v>
      </c>
      <c r="Q28" s="121">
        <f t="shared" si="2"/>
        <v>2.1473852669917979</v>
      </c>
      <c r="R28" s="121">
        <f t="shared" si="3"/>
        <v>1.7302788450704871</v>
      </c>
      <c r="S28" s="121">
        <f t="shared" si="4"/>
        <v>21.626301158194618</v>
      </c>
      <c r="T28" s="121">
        <f t="shared" si="5"/>
        <v>38.051188661327522</v>
      </c>
      <c r="U28" s="121">
        <f t="shared" si="6"/>
        <v>3.73211374542712</v>
      </c>
      <c r="V28" s="121">
        <f t="shared" si="7"/>
        <v>3.0241365276235284</v>
      </c>
      <c r="W28" s="121">
        <f t="shared" si="8"/>
        <v>14.313142531288731</v>
      </c>
      <c r="X28" s="121">
        <f t="shared" si="9"/>
        <v>13.609534123858074</v>
      </c>
      <c r="Y28" s="121">
        <f t="shared" si="10"/>
        <v>0.30811609998597383</v>
      </c>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row>
    <row r="29" spans="1:68" ht="15.75" thickBot="1">
      <c r="A29" s="2">
        <v>2042</v>
      </c>
      <c r="B29" s="2">
        <v>44637.4</v>
      </c>
      <c r="C29" s="112">
        <f t="shared" si="11"/>
        <v>467.61905445147289</v>
      </c>
      <c r="D29" s="112">
        <f t="shared" si="12"/>
        <v>183.00368175745746</v>
      </c>
      <c r="E29" s="112">
        <f t="shared" si="13"/>
        <v>958.53695116819688</v>
      </c>
      <c r="F29" s="112">
        <f t="shared" si="14"/>
        <v>772.35148918949358</v>
      </c>
      <c r="G29" s="112">
        <f t="shared" si="15"/>
        <v>9653.4185531879666</v>
      </c>
      <c r="H29" s="112">
        <f t="shared" si="16"/>
        <v>16985.061287511413</v>
      </c>
      <c r="I29" s="112">
        <f t="shared" si="17"/>
        <v>1665.9185410012851</v>
      </c>
      <c r="J29" s="112">
        <f t="shared" si="18"/>
        <v>1349.895918381425</v>
      </c>
      <c r="K29" s="112">
        <f t="shared" si="19"/>
        <v>6389.0146842614758</v>
      </c>
      <c r="L29" s="112">
        <f t="shared" si="20"/>
        <v>6074.942185003024</v>
      </c>
      <c r="M29" s="112">
        <f t="shared" si="21"/>
        <v>137.53501601513909</v>
      </c>
      <c r="N29" s="115"/>
      <c r="O29" s="121">
        <f t="shared" si="0"/>
        <v>1.0475947399523111</v>
      </c>
      <c r="P29" s="121">
        <f t="shared" si="1"/>
        <v>0.40997836289178458</v>
      </c>
      <c r="Q29" s="121">
        <f t="shared" si="2"/>
        <v>2.1473852669917979</v>
      </c>
      <c r="R29" s="121">
        <f t="shared" si="3"/>
        <v>1.7302788450704869</v>
      </c>
      <c r="S29" s="121">
        <f t="shared" si="4"/>
        <v>21.626301158194622</v>
      </c>
      <c r="T29" s="121">
        <f t="shared" si="5"/>
        <v>38.051188661327522</v>
      </c>
      <c r="U29" s="121">
        <f t="shared" si="6"/>
        <v>3.7321137454271196</v>
      </c>
      <c r="V29" s="121">
        <f t="shared" si="7"/>
        <v>3.0241365276235284</v>
      </c>
      <c r="W29" s="121">
        <f t="shared" si="8"/>
        <v>14.313142531288731</v>
      </c>
      <c r="X29" s="121">
        <f t="shared" si="9"/>
        <v>13.609534123858074</v>
      </c>
      <c r="Y29" s="121">
        <f t="shared" si="10"/>
        <v>0.30811609998597383</v>
      </c>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row>
    <row r="30" spans="1:68" ht="15.75" thickBot="1">
      <c r="A30" s="2">
        <v>2043</v>
      </c>
      <c r="B30" s="2">
        <v>44920.800000000003</v>
      </c>
      <c r="C30" s="112">
        <f t="shared" si="11"/>
        <v>470.58793794449781</v>
      </c>
      <c r="D30" s="112">
        <f t="shared" si="12"/>
        <v>184.16556043789279</v>
      </c>
      <c r="E30" s="112">
        <f t="shared" si="13"/>
        <v>964.62264101485152</v>
      </c>
      <c r="F30" s="112">
        <f t="shared" si="14"/>
        <v>777.25509943642351</v>
      </c>
      <c r="G30" s="112">
        <f t="shared" si="15"/>
        <v>9714.7074906702892</v>
      </c>
      <c r="H30" s="112">
        <f t="shared" si="16"/>
        <v>17092.898356177615</v>
      </c>
      <c r="I30" s="112">
        <f t="shared" si="17"/>
        <v>1676.4953513558257</v>
      </c>
      <c r="J30" s="112">
        <f t="shared" si="18"/>
        <v>1358.46632130071</v>
      </c>
      <c r="K30" s="112">
        <f t="shared" si="19"/>
        <v>6429.5781301951492</v>
      </c>
      <c r="L30" s="112">
        <f t="shared" si="20"/>
        <v>6113.5116047100382</v>
      </c>
      <c r="M30" s="112">
        <f t="shared" si="21"/>
        <v>138.40821704249936</v>
      </c>
      <c r="N30" s="115"/>
      <c r="O30" s="121">
        <f t="shared" si="0"/>
        <v>1.0475947399523111</v>
      </c>
      <c r="P30" s="121">
        <f t="shared" si="1"/>
        <v>0.40997836289178458</v>
      </c>
      <c r="Q30" s="121">
        <f t="shared" si="2"/>
        <v>2.1473852669917979</v>
      </c>
      <c r="R30" s="121">
        <f t="shared" si="3"/>
        <v>1.7302788450704871</v>
      </c>
      <c r="S30" s="121">
        <f t="shared" si="4"/>
        <v>21.626301158194618</v>
      </c>
      <c r="T30" s="121">
        <f t="shared" si="5"/>
        <v>38.051188661327522</v>
      </c>
      <c r="U30" s="121">
        <f t="shared" si="6"/>
        <v>3.73211374542712</v>
      </c>
      <c r="V30" s="121">
        <f t="shared" si="7"/>
        <v>3.0241365276235284</v>
      </c>
      <c r="W30" s="121">
        <f t="shared" si="8"/>
        <v>14.313142531288733</v>
      </c>
      <c r="X30" s="121">
        <f t="shared" si="9"/>
        <v>13.609534123858074</v>
      </c>
      <c r="Y30" s="121">
        <f t="shared" si="10"/>
        <v>0.30811609998597389</v>
      </c>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row>
    <row r="31" spans="1:68" ht="15.75" thickBot="1">
      <c r="A31" s="2">
        <v>2044</v>
      </c>
      <c r="B31" s="2">
        <v>45203.6</v>
      </c>
      <c r="C31" s="112">
        <f t="shared" si="11"/>
        <v>473.55053586908286</v>
      </c>
      <c r="D31" s="112">
        <f t="shared" si="12"/>
        <v>185.32497924815073</v>
      </c>
      <c r="E31" s="112">
        <f t="shared" si="13"/>
        <v>970.69544654990432</v>
      </c>
      <c r="F31" s="112">
        <f t="shared" si="14"/>
        <v>782.14832801028274</v>
      </c>
      <c r="G31" s="112">
        <f t="shared" si="15"/>
        <v>9775.8666703456638</v>
      </c>
      <c r="H31" s="112">
        <f t="shared" si="16"/>
        <v>17200.507117711848</v>
      </c>
      <c r="I31" s="112">
        <f t="shared" si="17"/>
        <v>1687.0497690278935</v>
      </c>
      <c r="J31" s="112">
        <f t="shared" si="18"/>
        <v>1367.0185794008294</v>
      </c>
      <c r="K31" s="112">
        <f t="shared" si="19"/>
        <v>6470.0556972736331</v>
      </c>
      <c r="L31" s="112">
        <f t="shared" si="20"/>
        <v>6151.9993672123082</v>
      </c>
      <c r="M31" s="112">
        <f t="shared" si="21"/>
        <v>139.27956937325965</v>
      </c>
      <c r="N31" s="115"/>
      <c r="O31" s="121">
        <f t="shared" si="0"/>
        <v>1.0475947399523111</v>
      </c>
      <c r="P31" s="121">
        <f t="shared" si="1"/>
        <v>0.40997836289178458</v>
      </c>
      <c r="Q31" s="121">
        <f t="shared" si="2"/>
        <v>2.1473852669917979</v>
      </c>
      <c r="R31" s="121">
        <f t="shared" si="3"/>
        <v>1.7302788450704871</v>
      </c>
      <c r="S31" s="121">
        <f t="shared" si="4"/>
        <v>21.626301158194622</v>
      </c>
      <c r="T31" s="121">
        <f t="shared" si="5"/>
        <v>38.051188661327522</v>
      </c>
      <c r="U31" s="121">
        <f t="shared" si="6"/>
        <v>3.73211374542712</v>
      </c>
      <c r="V31" s="121">
        <f t="shared" si="7"/>
        <v>3.0241365276235288</v>
      </c>
      <c r="W31" s="121">
        <f t="shared" si="8"/>
        <v>14.313142531288733</v>
      </c>
      <c r="X31" s="121">
        <f t="shared" si="9"/>
        <v>13.609534123858074</v>
      </c>
      <c r="Y31" s="121">
        <f t="shared" si="10"/>
        <v>0.30811609998597378</v>
      </c>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row>
    <row r="32" spans="1:68" ht="15.75" thickBot="1">
      <c r="A32" s="2">
        <v>2045</v>
      </c>
      <c r="B32" s="2">
        <v>45485.9</v>
      </c>
      <c r="C32" s="112">
        <f t="shared" si="11"/>
        <v>476.50789581996833</v>
      </c>
      <c r="D32" s="112">
        <f t="shared" si="12"/>
        <v>186.48234816659425</v>
      </c>
      <c r="E32" s="112">
        <f t="shared" si="13"/>
        <v>976.75751515862225</v>
      </c>
      <c r="F32" s="112">
        <f t="shared" si="14"/>
        <v>787.03290518991673</v>
      </c>
      <c r="G32" s="112">
        <f t="shared" si="15"/>
        <v>9836.9177185152475</v>
      </c>
      <c r="H32" s="112">
        <f t="shared" si="16"/>
        <v>17307.925623302777</v>
      </c>
      <c r="I32" s="112">
        <f t="shared" si="17"/>
        <v>1697.5855261312345</v>
      </c>
      <c r="J32" s="112">
        <f t="shared" si="18"/>
        <v>1375.5557168183107</v>
      </c>
      <c r="K32" s="112">
        <f t="shared" si="19"/>
        <v>6510.4616986394612</v>
      </c>
      <c r="L32" s="112">
        <f t="shared" si="20"/>
        <v>6190.4190820439599</v>
      </c>
      <c r="M32" s="112">
        <f t="shared" si="21"/>
        <v>140.14938112352007</v>
      </c>
      <c r="N32" s="115"/>
      <c r="O32" s="121">
        <f t="shared" si="0"/>
        <v>1.0475947399523111</v>
      </c>
      <c r="P32" s="121">
        <f t="shared" si="1"/>
        <v>0.40997836289178458</v>
      </c>
      <c r="Q32" s="121">
        <f t="shared" si="2"/>
        <v>2.1473852669917979</v>
      </c>
      <c r="R32" s="121">
        <f t="shared" si="3"/>
        <v>1.7302788450704871</v>
      </c>
      <c r="S32" s="121">
        <f t="shared" si="4"/>
        <v>21.626301158194622</v>
      </c>
      <c r="T32" s="121">
        <f t="shared" si="5"/>
        <v>38.051188661327522</v>
      </c>
      <c r="U32" s="121">
        <f t="shared" si="6"/>
        <v>3.73211374542712</v>
      </c>
      <c r="V32" s="121">
        <f t="shared" si="7"/>
        <v>3.0241365276235288</v>
      </c>
      <c r="W32" s="121">
        <f t="shared" si="8"/>
        <v>14.313142531288731</v>
      </c>
      <c r="X32" s="121">
        <f t="shared" si="9"/>
        <v>13.609534123858074</v>
      </c>
      <c r="Y32" s="121">
        <f t="shared" si="10"/>
        <v>0.30811609998597383</v>
      </c>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row>
    <row r="33" spans="1:68" ht="15.75" thickBot="1">
      <c r="A33" s="2">
        <v>2046</v>
      </c>
      <c r="B33" s="2">
        <v>45768.1</v>
      </c>
      <c r="C33" s="112">
        <f t="shared" si="11"/>
        <v>479.46420817611369</v>
      </c>
      <c r="D33" s="112">
        <f t="shared" si="12"/>
        <v>187.63930710667486</v>
      </c>
      <c r="E33" s="112">
        <f t="shared" si="13"/>
        <v>982.81743638207308</v>
      </c>
      <c r="F33" s="112">
        <f t="shared" si="14"/>
        <v>791.91575209070561</v>
      </c>
      <c r="G33" s="112">
        <f t="shared" si="15"/>
        <v>9897.9471403836724</v>
      </c>
      <c r="H33" s="112">
        <f t="shared" si="16"/>
        <v>17415.306077705041</v>
      </c>
      <c r="I33" s="112">
        <f t="shared" si="17"/>
        <v>1708.1175511208296</v>
      </c>
      <c r="J33" s="112">
        <f t="shared" si="18"/>
        <v>1384.089830099264</v>
      </c>
      <c r="K33" s="112">
        <f t="shared" si="19"/>
        <v>6550.8533868627574</v>
      </c>
      <c r="L33" s="112">
        <f t="shared" si="20"/>
        <v>6228.8251873414874</v>
      </c>
      <c r="M33" s="112">
        <f t="shared" si="21"/>
        <v>141.01888475768047</v>
      </c>
      <c r="N33" s="115"/>
      <c r="O33" s="121">
        <f t="shared" si="0"/>
        <v>1.0475947399523111</v>
      </c>
      <c r="P33" s="121">
        <f t="shared" si="1"/>
        <v>0.40997836289178458</v>
      </c>
      <c r="Q33" s="121">
        <f t="shared" si="2"/>
        <v>2.1473852669917979</v>
      </c>
      <c r="R33" s="121">
        <f t="shared" si="3"/>
        <v>1.7302788450704871</v>
      </c>
      <c r="S33" s="121">
        <f t="shared" si="4"/>
        <v>21.626301158194622</v>
      </c>
      <c r="T33" s="121">
        <f t="shared" si="5"/>
        <v>38.051188661327522</v>
      </c>
      <c r="U33" s="121">
        <f t="shared" si="6"/>
        <v>3.73211374542712</v>
      </c>
      <c r="V33" s="121">
        <f t="shared" si="7"/>
        <v>3.0241365276235279</v>
      </c>
      <c r="W33" s="121">
        <f t="shared" si="8"/>
        <v>14.313142531288731</v>
      </c>
      <c r="X33" s="121">
        <f t="shared" si="9"/>
        <v>13.609534123858074</v>
      </c>
      <c r="Y33" s="121">
        <f t="shared" si="10"/>
        <v>0.30811609998597378</v>
      </c>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row>
    <row r="34" spans="1:68" ht="15.75" thickBot="1">
      <c r="A34" s="2">
        <v>2047</v>
      </c>
      <c r="B34" s="2">
        <v>46050.6</v>
      </c>
      <c r="C34" s="112">
        <f t="shared" si="11"/>
        <v>482.42366331647901</v>
      </c>
      <c r="D34" s="112">
        <f t="shared" si="12"/>
        <v>188.79749598184415</v>
      </c>
      <c r="E34" s="112">
        <f t="shared" si="13"/>
        <v>988.88379976132478</v>
      </c>
      <c r="F34" s="112">
        <f t="shared" si="14"/>
        <v>796.80378982802972</v>
      </c>
      <c r="G34" s="112">
        <f t="shared" si="15"/>
        <v>9959.0414411555721</v>
      </c>
      <c r="H34" s="112">
        <f t="shared" si="16"/>
        <v>17522.80068567329</v>
      </c>
      <c r="I34" s="112">
        <f t="shared" si="17"/>
        <v>1718.6607724516612</v>
      </c>
      <c r="J34" s="112">
        <f t="shared" si="18"/>
        <v>1392.6330157898005</v>
      </c>
      <c r="K34" s="112">
        <f t="shared" si="19"/>
        <v>6591.2880145136487</v>
      </c>
      <c r="L34" s="112">
        <f t="shared" si="20"/>
        <v>6267.2721212413862</v>
      </c>
      <c r="M34" s="112">
        <f t="shared" si="21"/>
        <v>141.88931274014087</v>
      </c>
      <c r="N34" s="115"/>
      <c r="O34" s="121">
        <f t="shared" si="0"/>
        <v>1.0475947399523111</v>
      </c>
      <c r="P34" s="121">
        <f t="shared" si="1"/>
        <v>0.40997836289178458</v>
      </c>
      <c r="Q34" s="121">
        <f t="shared" si="2"/>
        <v>2.1473852669917979</v>
      </c>
      <c r="R34" s="121">
        <f t="shared" si="3"/>
        <v>1.7302788450704871</v>
      </c>
      <c r="S34" s="121">
        <f t="shared" si="4"/>
        <v>21.626301158194622</v>
      </c>
      <c r="T34" s="121">
        <f t="shared" si="5"/>
        <v>38.051188661327515</v>
      </c>
      <c r="U34" s="121">
        <f t="shared" si="6"/>
        <v>3.7321137454271196</v>
      </c>
      <c r="V34" s="121">
        <f t="shared" si="7"/>
        <v>3.0241365276235284</v>
      </c>
      <c r="W34" s="121">
        <f t="shared" si="8"/>
        <v>14.313142531288733</v>
      </c>
      <c r="X34" s="121">
        <f t="shared" si="9"/>
        <v>13.609534123858074</v>
      </c>
      <c r="Y34" s="121">
        <f t="shared" si="10"/>
        <v>0.30811609998597383</v>
      </c>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row>
    <row r="35" spans="1:68" ht="15.75" thickBot="1">
      <c r="A35" s="2">
        <v>2048</v>
      </c>
      <c r="B35" s="2">
        <v>46333.7</v>
      </c>
      <c r="C35" s="112">
        <f t="shared" si="11"/>
        <v>485.38940402528397</v>
      </c>
      <c r="D35" s="112">
        <f t="shared" si="12"/>
        <v>189.95814472719078</v>
      </c>
      <c r="E35" s="112">
        <f t="shared" si="13"/>
        <v>994.96304745217856</v>
      </c>
      <c r="F35" s="112">
        <f t="shared" si="14"/>
        <v>801.7022092384243</v>
      </c>
      <c r="G35" s="112">
        <f t="shared" si="15"/>
        <v>10020.265499734422</v>
      </c>
      <c r="H35" s="112">
        <f t="shared" si="16"/>
        <v>17630.523600773507</v>
      </c>
      <c r="I35" s="112">
        <f t="shared" si="17"/>
        <v>1729.2263864649656</v>
      </c>
      <c r="J35" s="112">
        <f t="shared" si="18"/>
        <v>1401.1943462995027</v>
      </c>
      <c r="K35" s="112">
        <f t="shared" si="19"/>
        <v>6631.8085210197269</v>
      </c>
      <c r="L35" s="112">
        <f t="shared" si="20"/>
        <v>6305.8007123460284</v>
      </c>
      <c r="M35" s="112">
        <f t="shared" si="21"/>
        <v>142.76158941920116</v>
      </c>
      <c r="N35" s="115"/>
      <c r="O35" s="121">
        <f t="shared" si="0"/>
        <v>1.0475947399523111</v>
      </c>
      <c r="P35" s="121">
        <f t="shared" si="1"/>
        <v>0.40997836289178458</v>
      </c>
      <c r="Q35" s="121">
        <f t="shared" si="2"/>
        <v>2.1473852669917979</v>
      </c>
      <c r="R35" s="121">
        <f t="shared" si="3"/>
        <v>1.7302788450704871</v>
      </c>
      <c r="S35" s="121">
        <f t="shared" si="4"/>
        <v>21.626301158194625</v>
      </c>
      <c r="T35" s="121">
        <f t="shared" si="5"/>
        <v>38.051188661327515</v>
      </c>
      <c r="U35" s="121">
        <f t="shared" si="6"/>
        <v>3.73211374542712</v>
      </c>
      <c r="V35" s="121">
        <f t="shared" si="7"/>
        <v>3.0241365276235284</v>
      </c>
      <c r="W35" s="121">
        <f t="shared" si="8"/>
        <v>14.313142531288733</v>
      </c>
      <c r="X35" s="121">
        <f t="shared" si="9"/>
        <v>13.609534123858074</v>
      </c>
      <c r="Y35" s="121">
        <f t="shared" si="10"/>
        <v>0.30811609998597389</v>
      </c>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row>
    <row r="36" spans="1:68" ht="15.75" thickBot="1">
      <c r="A36" s="2">
        <v>2049</v>
      </c>
      <c r="B36" s="2">
        <v>46617.8</v>
      </c>
      <c r="C36" s="112">
        <f t="shared" si="11"/>
        <v>488.36562068148851</v>
      </c>
      <c r="D36" s="112">
        <f t="shared" si="12"/>
        <v>191.12289325616635</v>
      </c>
      <c r="E36" s="112">
        <f t="shared" si="13"/>
        <v>1001.0637689957024</v>
      </c>
      <c r="F36" s="112">
        <f t="shared" si="14"/>
        <v>806.61793143726959</v>
      </c>
      <c r="G36" s="112">
        <f t="shared" si="15"/>
        <v>10081.705821324853</v>
      </c>
      <c r="H36" s="112">
        <f t="shared" si="16"/>
        <v>17738.627027760343</v>
      </c>
      <c r="I36" s="112">
        <f t="shared" si="17"/>
        <v>1739.8293216157242</v>
      </c>
      <c r="J36" s="112">
        <f t="shared" si="18"/>
        <v>1409.7859181744811</v>
      </c>
      <c r="K36" s="112">
        <f t="shared" si="19"/>
        <v>6672.4721589511191</v>
      </c>
      <c r="L36" s="112">
        <f t="shared" si="20"/>
        <v>6344.46539879191</v>
      </c>
      <c r="M36" s="112">
        <f t="shared" si="21"/>
        <v>143.63694725926132</v>
      </c>
      <c r="N36" s="115"/>
      <c r="O36" s="121">
        <f t="shared" si="0"/>
        <v>1.0475947399523111</v>
      </c>
      <c r="P36" s="121">
        <f t="shared" si="1"/>
        <v>0.40997836289178458</v>
      </c>
      <c r="Q36" s="121">
        <f t="shared" si="2"/>
        <v>2.1473852669917979</v>
      </c>
      <c r="R36" s="121">
        <f t="shared" si="3"/>
        <v>1.7302788450704871</v>
      </c>
      <c r="S36" s="121">
        <f t="shared" si="4"/>
        <v>21.626301158194622</v>
      </c>
      <c r="T36" s="121">
        <f t="shared" si="5"/>
        <v>38.051188661327522</v>
      </c>
      <c r="U36" s="121">
        <f t="shared" si="6"/>
        <v>3.73211374542712</v>
      </c>
      <c r="V36" s="121">
        <f t="shared" si="7"/>
        <v>3.0241365276235279</v>
      </c>
      <c r="W36" s="121">
        <f t="shared" si="8"/>
        <v>14.313142531288733</v>
      </c>
      <c r="X36" s="121">
        <f t="shared" si="9"/>
        <v>13.609534123858074</v>
      </c>
      <c r="Y36" s="121">
        <f t="shared" si="10"/>
        <v>0.30811609998597383</v>
      </c>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row>
    <row r="37" spans="1:68" ht="15.75" thickBot="1">
      <c r="A37" s="2">
        <v>2050</v>
      </c>
      <c r="B37" s="2">
        <v>46903.4</v>
      </c>
      <c r="C37" s="112">
        <f t="shared" si="11"/>
        <v>491.35755125879228</v>
      </c>
      <c r="D37" s="112">
        <f t="shared" si="12"/>
        <v>192.29379146058531</v>
      </c>
      <c r="E37" s="112">
        <f t="shared" si="13"/>
        <v>1007.1967013182309</v>
      </c>
      <c r="F37" s="112">
        <f t="shared" si="14"/>
        <v>811.55960781879082</v>
      </c>
      <c r="G37" s="112">
        <f t="shared" si="15"/>
        <v>10143.470537432657</v>
      </c>
      <c r="H37" s="112">
        <f t="shared" si="16"/>
        <v>17847.301222577094</v>
      </c>
      <c r="I37" s="112">
        <f t="shared" si="17"/>
        <v>1750.4882384726639</v>
      </c>
      <c r="J37" s="112">
        <f t="shared" si="18"/>
        <v>1418.4228520973741</v>
      </c>
      <c r="K37" s="112">
        <f t="shared" si="19"/>
        <v>6713.3504940204784</v>
      </c>
      <c r="L37" s="112">
        <f t="shared" si="20"/>
        <v>6383.3342282496487</v>
      </c>
      <c r="M37" s="112">
        <f t="shared" si="21"/>
        <v>144.51692684082124</v>
      </c>
      <c r="N37" s="115"/>
      <c r="O37" s="121">
        <f t="shared" si="0"/>
        <v>1.0475947399523111</v>
      </c>
      <c r="P37" s="121">
        <f t="shared" si="1"/>
        <v>0.40997836289178458</v>
      </c>
      <c r="Q37" s="121">
        <f t="shared" si="2"/>
        <v>2.1473852669917979</v>
      </c>
      <c r="R37" s="121">
        <f t="shared" si="3"/>
        <v>1.7302788450704869</v>
      </c>
      <c r="S37" s="121">
        <f t="shared" si="4"/>
        <v>21.626301158194622</v>
      </c>
      <c r="T37" s="121">
        <f t="shared" si="5"/>
        <v>38.051188661327522</v>
      </c>
      <c r="U37" s="121">
        <f t="shared" si="6"/>
        <v>3.73211374542712</v>
      </c>
      <c r="V37" s="121">
        <f t="shared" si="7"/>
        <v>3.0241365276235284</v>
      </c>
      <c r="W37" s="121">
        <f t="shared" si="8"/>
        <v>14.313142531288731</v>
      </c>
      <c r="X37" s="121">
        <f t="shared" si="9"/>
        <v>13.609534123858074</v>
      </c>
      <c r="Y37" s="121">
        <f t="shared" si="10"/>
        <v>0.30811609998597378</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row>
    <row r="38" spans="1:68" ht="15.75" thickBot="1">
      <c r="A38" s="2">
        <v>2051</v>
      </c>
      <c r="B38" s="2">
        <v>47191</v>
      </c>
      <c r="C38" s="112">
        <f t="shared" si="11"/>
        <v>494.37043373089517</v>
      </c>
      <c r="D38" s="112">
        <f t="shared" si="12"/>
        <v>193.47288923226205</v>
      </c>
      <c r="E38" s="112">
        <f t="shared" si="13"/>
        <v>1013.3725813460993</v>
      </c>
      <c r="F38" s="112">
        <f t="shared" si="14"/>
        <v>816.53588977721358</v>
      </c>
      <c r="G38" s="112">
        <f t="shared" si="15"/>
        <v>10205.667779563624</v>
      </c>
      <c r="H38" s="112">
        <f t="shared" si="16"/>
        <v>17956.736441167071</v>
      </c>
      <c r="I38" s="112">
        <f t="shared" si="17"/>
        <v>1761.2217976045122</v>
      </c>
      <c r="J38" s="112">
        <f t="shared" si="18"/>
        <v>1427.1202687508194</v>
      </c>
      <c r="K38" s="112">
        <f t="shared" si="19"/>
        <v>6754.515091940465</v>
      </c>
      <c r="L38" s="112">
        <f t="shared" si="20"/>
        <v>6422.4752483898637</v>
      </c>
      <c r="M38" s="112">
        <f t="shared" si="21"/>
        <v>145.4030687443809</v>
      </c>
      <c r="N38" s="115"/>
      <c r="O38" s="121">
        <f t="shared" si="0"/>
        <v>1.0475947399523111</v>
      </c>
      <c r="P38" s="121">
        <f t="shared" si="1"/>
        <v>0.40997836289178458</v>
      </c>
      <c r="Q38" s="121">
        <f t="shared" si="2"/>
        <v>2.1473852669917979</v>
      </c>
      <c r="R38" s="121">
        <f t="shared" si="3"/>
        <v>1.7302788450704871</v>
      </c>
      <c r="S38" s="121">
        <f t="shared" si="4"/>
        <v>21.626301158194622</v>
      </c>
      <c r="T38" s="121">
        <f t="shared" si="5"/>
        <v>38.051188661327522</v>
      </c>
      <c r="U38" s="121">
        <f t="shared" si="6"/>
        <v>3.73211374542712</v>
      </c>
      <c r="V38" s="121">
        <f t="shared" si="7"/>
        <v>3.0241365276235288</v>
      </c>
      <c r="W38" s="121">
        <f t="shared" si="8"/>
        <v>14.313142531288731</v>
      </c>
      <c r="X38" s="121">
        <f t="shared" si="9"/>
        <v>13.609534123858074</v>
      </c>
      <c r="Y38" s="121">
        <f t="shared" si="10"/>
        <v>0.30811609998597383</v>
      </c>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row>
    <row r="39" spans="1:68" ht="15.75" thickBot="1">
      <c r="A39" s="2">
        <v>2052</v>
      </c>
      <c r="B39" s="2">
        <v>47481</v>
      </c>
      <c r="C39" s="112">
        <f t="shared" si="11"/>
        <v>497.40845847675683</v>
      </c>
      <c r="D39" s="112">
        <f t="shared" si="12"/>
        <v>194.66182648464823</v>
      </c>
      <c r="E39" s="112">
        <f t="shared" si="13"/>
        <v>1019.5999986203756</v>
      </c>
      <c r="F39" s="112">
        <f t="shared" si="14"/>
        <v>821.55369842791799</v>
      </c>
      <c r="G39" s="112">
        <f t="shared" si="15"/>
        <v>10268.384052922389</v>
      </c>
      <c r="H39" s="112">
        <f t="shared" si="16"/>
        <v>18067.08488828492</v>
      </c>
      <c r="I39" s="112">
        <f t="shared" si="17"/>
        <v>1772.044927466251</v>
      </c>
      <c r="J39" s="112">
        <f t="shared" si="18"/>
        <v>1435.8902646809274</v>
      </c>
      <c r="K39" s="112">
        <f t="shared" si="19"/>
        <v>6796.0232052812025</v>
      </c>
      <c r="L39" s="112">
        <f t="shared" si="20"/>
        <v>6461.9428973490521</v>
      </c>
      <c r="M39" s="112">
        <f t="shared" si="21"/>
        <v>146.29660543434022</v>
      </c>
      <c r="N39" s="115"/>
      <c r="O39" s="121">
        <f t="shared" si="0"/>
        <v>1.0475947399523111</v>
      </c>
      <c r="P39" s="121">
        <f t="shared" si="1"/>
        <v>0.40997836289178458</v>
      </c>
      <c r="Q39" s="121">
        <f t="shared" si="2"/>
        <v>2.1473852669917979</v>
      </c>
      <c r="R39" s="121">
        <f t="shared" si="3"/>
        <v>1.7302788450704871</v>
      </c>
      <c r="S39" s="121">
        <f t="shared" si="4"/>
        <v>21.626301158194622</v>
      </c>
      <c r="T39" s="121">
        <f t="shared" si="5"/>
        <v>38.051188661327522</v>
      </c>
      <c r="U39" s="121">
        <f t="shared" si="6"/>
        <v>3.73211374542712</v>
      </c>
      <c r="V39" s="121">
        <f t="shared" si="7"/>
        <v>3.0241365276235279</v>
      </c>
      <c r="W39" s="121">
        <f t="shared" si="8"/>
        <v>14.313142531288731</v>
      </c>
      <c r="X39" s="121">
        <f t="shared" si="9"/>
        <v>13.609534123858074</v>
      </c>
      <c r="Y39" s="121">
        <f t="shared" si="10"/>
        <v>0.30811609998597378</v>
      </c>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row>
    <row r="40" spans="1:68" ht="15.75" thickBot="1">
      <c r="A40" s="2">
        <v>2053</v>
      </c>
      <c r="B40" s="2">
        <v>47773.9</v>
      </c>
      <c r="C40" s="112">
        <f t="shared" si="11"/>
        <v>500.47686347007715</v>
      </c>
      <c r="D40" s="112">
        <f t="shared" si="12"/>
        <v>195.86265310955827</v>
      </c>
      <c r="E40" s="112">
        <f t="shared" si="13"/>
        <v>1025.8896900673944</v>
      </c>
      <c r="F40" s="112">
        <f t="shared" si="14"/>
        <v>826.62168516512941</v>
      </c>
      <c r="G40" s="112">
        <f t="shared" si="15"/>
        <v>10331.72748901474</v>
      </c>
      <c r="H40" s="112">
        <f t="shared" si="16"/>
        <v>18178.536819873949</v>
      </c>
      <c r="I40" s="112">
        <f t="shared" si="17"/>
        <v>1782.9762886266069</v>
      </c>
      <c r="J40" s="112">
        <f t="shared" si="18"/>
        <v>1444.7479605703368</v>
      </c>
      <c r="K40" s="112">
        <f t="shared" si="19"/>
        <v>6837.9463997553476</v>
      </c>
      <c r="L40" s="112">
        <f t="shared" si="20"/>
        <v>6501.8052227978324</v>
      </c>
      <c r="M40" s="112">
        <f t="shared" si="21"/>
        <v>147.19907749119915</v>
      </c>
      <c r="N40" s="115"/>
      <c r="O40" s="121">
        <f t="shared" si="0"/>
        <v>1.0475947399523111</v>
      </c>
      <c r="P40" s="121">
        <f t="shared" si="1"/>
        <v>0.40997836289178458</v>
      </c>
      <c r="Q40" s="121">
        <f t="shared" si="2"/>
        <v>2.1473852669917979</v>
      </c>
      <c r="R40" s="121">
        <f t="shared" si="3"/>
        <v>1.7302788450704869</v>
      </c>
      <c r="S40" s="121">
        <f t="shared" si="4"/>
        <v>21.626301158194618</v>
      </c>
      <c r="T40" s="121">
        <f t="shared" si="5"/>
        <v>38.051188661327522</v>
      </c>
      <c r="U40" s="121">
        <f t="shared" si="6"/>
        <v>3.73211374542712</v>
      </c>
      <c r="V40" s="121">
        <f t="shared" si="7"/>
        <v>3.0241365276235279</v>
      </c>
      <c r="W40" s="121">
        <f t="shared" si="8"/>
        <v>14.313142531288731</v>
      </c>
      <c r="X40" s="121">
        <f t="shared" si="9"/>
        <v>13.609534123858074</v>
      </c>
      <c r="Y40" s="121">
        <f t="shared" si="10"/>
        <v>0.30811609998597383</v>
      </c>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row>
    <row r="41" spans="1:68" ht="15.75" thickBot="1">
      <c r="A41" s="2">
        <v>2054</v>
      </c>
      <c r="B41" s="2">
        <v>48070.400000000001</v>
      </c>
      <c r="C41" s="112">
        <f t="shared" si="11"/>
        <v>503.58298187403574</v>
      </c>
      <c r="D41" s="112">
        <f t="shared" si="12"/>
        <v>197.07823895553244</v>
      </c>
      <c r="E41" s="112">
        <f t="shared" si="13"/>
        <v>1032.2566873840253</v>
      </c>
      <c r="F41" s="112">
        <f t="shared" si="14"/>
        <v>831.75196194076341</v>
      </c>
      <c r="G41" s="112">
        <f t="shared" si="15"/>
        <v>10395.849471948788</v>
      </c>
      <c r="H41" s="112">
        <f t="shared" si="16"/>
        <v>18291.358594254787</v>
      </c>
      <c r="I41" s="112">
        <f t="shared" si="17"/>
        <v>1794.0420058817983</v>
      </c>
      <c r="J41" s="112">
        <f t="shared" si="18"/>
        <v>1453.7145253747406</v>
      </c>
      <c r="K41" s="112">
        <f t="shared" si="19"/>
        <v>6880.384867360619</v>
      </c>
      <c r="L41" s="112">
        <f t="shared" si="20"/>
        <v>6542.1574914750709</v>
      </c>
      <c r="M41" s="112">
        <f t="shared" si="21"/>
        <v>148.11264172765758</v>
      </c>
      <c r="N41" s="115"/>
      <c r="O41" s="121">
        <f t="shared" si="0"/>
        <v>1.0475947399523111</v>
      </c>
      <c r="P41" s="121">
        <f t="shared" si="1"/>
        <v>0.40997836289178458</v>
      </c>
      <c r="Q41" s="121">
        <f t="shared" si="2"/>
        <v>2.1473852669917979</v>
      </c>
      <c r="R41" s="121">
        <f t="shared" si="3"/>
        <v>1.7302788450704869</v>
      </c>
      <c r="S41" s="121">
        <f t="shared" si="4"/>
        <v>21.626301158194622</v>
      </c>
      <c r="T41" s="121">
        <f t="shared" si="5"/>
        <v>38.051188661327522</v>
      </c>
      <c r="U41" s="121">
        <f t="shared" si="6"/>
        <v>3.73211374542712</v>
      </c>
      <c r="V41" s="121">
        <f t="shared" si="7"/>
        <v>3.0241365276235284</v>
      </c>
      <c r="W41" s="121">
        <f t="shared" si="8"/>
        <v>14.313142531288733</v>
      </c>
      <c r="X41" s="121">
        <f t="shared" si="9"/>
        <v>13.609534123858072</v>
      </c>
      <c r="Y41" s="121">
        <f t="shared" si="10"/>
        <v>0.30811609998597383</v>
      </c>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row>
    <row r="42" spans="1:68" ht="15.75" thickBot="1">
      <c r="A42" s="2">
        <v>2055</v>
      </c>
      <c r="B42" s="2">
        <v>48370.9</v>
      </c>
      <c r="C42" s="112">
        <f t="shared" si="11"/>
        <v>506.73100406759244</v>
      </c>
      <c r="D42" s="112">
        <f t="shared" si="12"/>
        <v>198.31022393602223</v>
      </c>
      <c r="E42" s="112">
        <f t="shared" si="13"/>
        <v>1038.7095801113355</v>
      </c>
      <c r="F42" s="112">
        <f t="shared" si="14"/>
        <v>836.95144987020035</v>
      </c>
      <c r="G42" s="112">
        <f t="shared" si="15"/>
        <v>10460.836506929163</v>
      </c>
      <c r="H42" s="112">
        <f t="shared" si="16"/>
        <v>18405.702416182074</v>
      </c>
      <c r="I42" s="112">
        <f t="shared" si="17"/>
        <v>1805.2570076868069</v>
      </c>
      <c r="J42" s="112">
        <f t="shared" si="18"/>
        <v>1462.8020556402494</v>
      </c>
      <c r="K42" s="112">
        <f t="shared" si="19"/>
        <v>6923.3958606671413</v>
      </c>
      <c r="L42" s="112">
        <f t="shared" si="20"/>
        <v>6583.0541415172656</v>
      </c>
      <c r="M42" s="112">
        <f t="shared" si="21"/>
        <v>149.03853060811542</v>
      </c>
      <c r="N42" s="115"/>
      <c r="O42" s="121">
        <f t="shared" si="0"/>
        <v>1.0475947399523111</v>
      </c>
      <c r="P42" s="121">
        <f t="shared" si="1"/>
        <v>0.40997836289178458</v>
      </c>
      <c r="Q42" s="121">
        <f t="shared" si="2"/>
        <v>2.1473852669917979</v>
      </c>
      <c r="R42" s="121">
        <f t="shared" si="3"/>
        <v>1.7302788450704871</v>
      </c>
      <c r="S42" s="121">
        <f t="shared" si="4"/>
        <v>21.626301158194622</v>
      </c>
      <c r="T42" s="121">
        <f t="shared" si="5"/>
        <v>38.051188661327515</v>
      </c>
      <c r="U42" s="121">
        <f t="shared" si="6"/>
        <v>3.73211374542712</v>
      </c>
      <c r="V42" s="121">
        <f t="shared" si="7"/>
        <v>3.0241365276235284</v>
      </c>
      <c r="W42" s="121">
        <f t="shared" si="8"/>
        <v>14.313142531288731</v>
      </c>
      <c r="X42" s="121">
        <f t="shared" si="9"/>
        <v>13.609534123858074</v>
      </c>
      <c r="Y42" s="121">
        <f t="shared" si="10"/>
        <v>0.30811609998597383</v>
      </c>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row>
    <row r="43" spans="1:68" ht="15.75" thickBot="1">
      <c r="A43" s="2">
        <v>2056</v>
      </c>
      <c r="B43" s="2">
        <v>48675.9</v>
      </c>
      <c r="C43" s="112">
        <f t="shared" si="11"/>
        <v>509.92616802444701</v>
      </c>
      <c r="D43" s="112">
        <f t="shared" si="12"/>
        <v>199.5606579428422</v>
      </c>
      <c r="E43" s="112">
        <f t="shared" si="13"/>
        <v>1045.2591051756606</v>
      </c>
      <c r="F43" s="112">
        <f t="shared" si="14"/>
        <v>842.22880034766524</v>
      </c>
      <c r="G43" s="112">
        <f t="shared" si="15"/>
        <v>10526.796725461656</v>
      </c>
      <c r="H43" s="112">
        <f t="shared" si="16"/>
        <v>18521.758541599123</v>
      </c>
      <c r="I43" s="112">
        <f t="shared" si="17"/>
        <v>1816.6399546103596</v>
      </c>
      <c r="J43" s="112">
        <f t="shared" si="18"/>
        <v>1472.0256720495011</v>
      </c>
      <c r="K43" s="112">
        <f t="shared" si="19"/>
        <v>6967.050945387572</v>
      </c>
      <c r="L43" s="112">
        <f t="shared" si="20"/>
        <v>6624.5632205950333</v>
      </c>
      <c r="M43" s="112">
        <f t="shared" si="21"/>
        <v>149.97828471307264</v>
      </c>
      <c r="N43" s="115"/>
      <c r="O43" s="121">
        <f t="shared" si="0"/>
        <v>1.0475947399523111</v>
      </c>
      <c r="P43" s="121">
        <f t="shared" si="1"/>
        <v>0.40997836289178458</v>
      </c>
      <c r="Q43" s="121">
        <f t="shared" si="2"/>
        <v>2.1473852669917979</v>
      </c>
      <c r="R43" s="121">
        <f t="shared" si="3"/>
        <v>1.7302788450704871</v>
      </c>
      <c r="S43" s="121">
        <f t="shared" si="4"/>
        <v>21.626301158194622</v>
      </c>
      <c r="T43" s="121">
        <f t="shared" si="5"/>
        <v>38.051188661327522</v>
      </c>
      <c r="U43" s="121">
        <f t="shared" si="6"/>
        <v>3.73211374542712</v>
      </c>
      <c r="V43" s="121">
        <f t="shared" si="7"/>
        <v>3.0241365276235284</v>
      </c>
      <c r="W43" s="121">
        <f t="shared" si="8"/>
        <v>14.313142531288731</v>
      </c>
      <c r="X43" s="121">
        <f t="shared" si="9"/>
        <v>13.609534123858074</v>
      </c>
      <c r="Y43" s="121">
        <f t="shared" si="10"/>
        <v>0.30811609998597383</v>
      </c>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row>
    <row r="44" spans="1:68" ht="15.75" thickBot="1">
      <c r="A44" s="2">
        <v>2057</v>
      </c>
      <c r="B44" s="2">
        <v>48985.8</v>
      </c>
      <c r="C44" s="112">
        <f t="shared" si="11"/>
        <v>513.17266412355923</v>
      </c>
      <c r="D44" s="112">
        <f t="shared" si="12"/>
        <v>200.83118088944383</v>
      </c>
      <c r="E44" s="112">
        <f t="shared" si="13"/>
        <v>1051.9138521180682</v>
      </c>
      <c r="F44" s="112">
        <f t="shared" si="14"/>
        <v>847.59093448853878</v>
      </c>
      <c r="G44" s="112">
        <f t="shared" si="15"/>
        <v>10593.816632750901</v>
      </c>
      <c r="H44" s="112">
        <f t="shared" si="16"/>
        <v>18639.679175260579</v>
      </c>
      <c r="I44" s="112">
        <f t="shared" si="17"/>
        <v>1828.2057751074383</v>
      </c>
      <c r="J44" s="112">
        <f t="shared" si="18"/>
        <v>1481.3974711486067</v>
      </c>
      <c r="K44" s="112">
        <f t="shared" si="19"/>
        <v>7011.4073740920358</v>
      </c>
      <c r="L44" s="112">
        <f t="shared" si="20"/>
        <v>6666.739166844869</v>
      </c>
      <c r="M44" s="112">
        <f t="shared" si="21"/>
        <v>150.93313650692917</v>
      </c>
      <c r="N44" s="115"/>
      <c r="O44" s="121">
        <f t="shared" si="0"/>
        <v>1.0475947399523111</v>
      </c>
      <c r="P44" s="121">
        <f t="shared" si="1"/>
        <v>0.40997836289178458</v>
      </c>
      <c r="Q44" s="121">
        <f t="shared" si="2"/>
        <v>2.1473852669917979</v>
      </c>
      <c r="R44" s="121">
        <f t="shared" si="3"/>
        <v>1.7302788450704871</v>
      </c>
      <c r="S44" s="121">
        <f t="shared" si="4"/>
        <v>21.626301158194618</v>
      </c>
      <c r="T44" s="121">
        <f t="shared" si="5"/>
        <v>38.051188661327522</v>
      </c>
      <c r="U44" s="121">
        <f t="shared" si="6"/>
        <v>3.73211374542712</v>
      </c>
      <c r="V44" s="121">
        <f t="shared" si="7"/>
        <v>3.0241365276235288</v>
      </c>
      <c r="W44" s="121">
        <f t="shared" si="8"/>
        <v>14.313142531288731</v>
      </c>
      <c r="X44" s="121">
        <f t="shared" si="9"/>
        <v>13.609534123858074</v>
      </c>
      <c r="Y44" s="121">
        <f t="shared" si="10"/>
        <v>0.30811609998597383</v>
      </c>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row>
    <row r="45" spans="1:68" ht="15.75" thickBot="1">
      <c r="A45" s="2">
        <v>2058</v>
      </c>
      <c r="B45" s="2">
        <v>49300.9</v>
      </c>
      <c r="C45" s="112">
        <f t="shared" si="11"/>
        <v>516.473635149149</v>
      </c>
      <c r="D45" s="112">
        <f t="shared" si="12"/>
        <v>202.12302271091582</v>
      </c>
      <c r="E45" s="112">
        <f t="shared" si="13"/>
        <v>1058.6802630943594</v>
      </c>
      <c r="F45" s="112">
        <f t="shared" si="14"/>
        <v>853.04304312935574</v>
      </c>
      <c r="G45" s="112">
        <f t="shared" si="15"/>
        <v>10661.961107700372</v>
      </c>
      <c r="H45" s="112">
        <f t="shared" si="16"/>
        <v>18759.57847073242</v>
      </c>
      <c r="I45" s="112">
        <f t="shared" si="17"/>
        <v>1839.9656655192791</v>
      </c>
      <c r="J45" s="112">
        <f t="shared" si="18"/>
        <v>1490.9265253471481</v>
      </c>
      <c r="K45" s="112">
        <f t="shared" si="19"/>
        <v>7056.5080862081259</v>
      </c>
      <c r="L45" s="112">
        <f t="shared" si="20"/>
        <v>6709.622808869146</v>
      </c>
      <c r="M45" s="112">
        <f t="shared" si="21"/>
        <v>151.90401033798497</v>
      </c>
      <c r="N45" s="115"/>
      <c r="O45" s="121">
        <f t="shared" si="0"/>
        <v>1.0475947399523111</v>
      </c>
      <c r="P45" s="121">
        <f t="shared" si="1"/>
        <v>0.40997836289178458</v>
      </c>
      <c r="Q45" s="121">
        <f t="shared" si="2"/>
        <v>2.1473852669917979</v>
      </c>
      <c r="R45" s="121">
        <f t="shared" si="3"/>
        <v>1.7302788450704869</v>
      </c>
      <c r="S45" s="121">
        <f t="shared" si="4"/>
        <v>21.626301158194618</v>
      </c>
      <c r="T45" s="121">
        <f t="shared" si="5"/>
        <v>38.051188661327522</v>
      </c>
      <c r="U45" s="121">
        <f t="shared" si="6"/>
        <v>3.73211374542712</v>
      </c>
      <c r="V45" s="121">
        <f t="shared" si="7"/>
        <v>3.0241365276235284</v>
      </c>
      <c r="W45" s="121">
        <f t="shared" si="8"/>
        <v>14.313142531288731</v>
      </c>
      <c r="X45" s="121">
        <f t="shared" si="9"/>
        <v>13.609534123858074</v>
      </c>
      <c r="Y45" s="121">
        <f t="shared" si="10"/>
        <v>0.30811609998597383</v>
      </c>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row>
    <row r="46" spans="1:68" ht="15.75" thickBot="1">
      <c r="A46" s="2">
        <v>2059</v>
      </c>
      <c r="B46" s="2">
        <v>49621.2</v>
      </c>
      <c r="C46" s="112">
        <f t="shared" si="11"/>
        <v>519.82908110121616</v>
      </c>
      <c r="D46" s="112">
        <f t="shared" si="12"/>
        <v>203.43618340725823</v>
      </c>
      <c r="E46" s="112">
        <f t="shared" si="13"/>
        <v>1065.558338104534</v>
      </c>
      <c r="F46" s="112">
        <f t="shared" si="14"/>
        <v>858.58512627011646</v>
      </c>
      <c r="G46" s="112">
        <f t="shared" si="15"/>
        <v>10731.230150310068</v>
      </c>
      <c r="H46" s="112">
        <f t="shared" si="16"/>
        <v>18881.456428014651</v>
      </c>
      <c r="I46" s="112">
        <f t="shared" si="17"/>
        <v>1851.9196258458821</v>
      </c>
      <c r="J46" s="112">
        <f t="shared" si="18"/>
        <v>1500.6128346451262</v>
      </c>
      <c r="K46" s="112">
        <f t="shared" si="19"/>
        <v>7102.3530817358442</v>
      </c>
      <c r="L46" s="112">
        <f t="shared" si="20"/>
        <v>6753.2141466678622</v>
      </c>
      <c r="M46" s="112">
        <f t="shared" si="21"/>
        <v>152.89090620624003</v>
      </c>
      <c r="N46" s="115"/>
      <c r="O46" s="121">
        <f t="shared" si="0"/>
        <v>1.0475947399523111</v>
      </c>
      <c r="P46" s="121">
        <f t="shared" si="1"/>
        <v>0.40997836289178469</v>
      </c>
      <c r="Q46" s="121">
        <f t="shared" si="2"/>
        <v>2.1473852669917979</v>
      </c>
      <c r="R46" s="121">
        <f t="shared" si="3"/>
        <v>1.7302788450704869</v>
      </c>
      <c r="S46" s="121">
        <f t="shared" si="4"/>
        <v>21.626301158194618</v>
      </c>
      <c r="T46" s="121">
        <f t="shared" si="5"/>
        <v>38.051188661327522</v>
      </c>
      <c r="U46" s="121">
        <f t="shared" si="6"/>
        <v>3.73211374542712</v>
      </c>
      <c r="V46" s="121">
        <f t="shared" si="7"/>
        <v>3.0241365276235284</v>
      </c>
      <c r="W46" s="121">
        <f t="shared" si="8"/>
        <v>14.313142531288733</v>
      </c>
      <c r="X46" s="121">
        <f t="shared" si="9"/>
        <v>13.609534123858074</v>
      </c>
      <c r="Y46" s="121">
        <f t="shared" si="10"/>
        <v>0.30811609998597383</v>
      </c>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row>
    <row r="47" spans="1:68" ht="15.75" thickBot="1">
      <c r="A47" s="2">
        <v>2060</v>
      </c>
      <c r="B47" s="2">
        <v>49946.8</v>
      </c>
      <c r="C47" s="112">
        <f t="shared" si="11"/>
        <v>523.24004957450097</v>
      </c>
      <c r="D47" s="112">
        <f t="shared" si="12"/>
        <v>204.77107295683388</v>
      </c>
      <c r="E47" s="112">
        <f t="shared" si="13"/>
        <v>1072.5502245338594</v>
      </c>
      <c r="F47" s="112">
        <f t="shared" si="14"/>
        <v>864.21891418966607</v>
      </c>
      <c r="G47" s="112">
        <f t="shared" si="15"/>
        <v>10801.645386881151</v>
      </c>
      <c r="H47" s="112">
        <f t="shared" si="16"/>
        <v>19005.351098295938</v>
      </c>
      <c r="I47" s="112">
        <f t="shared" si="17"/>
        <v>1864.0713882009929</v>
      </c>
      <c r="J47" s="112">
        <f t="shared" si="18"/>
        <v>1510.4594231790686</v>
      </c>
      <c r="K47" s="112">
        <f t="shared" si="19"/>
        <v>7148.9566738177209</v>
      </c>
      <c r="L47" s="112">
        <f t="shared" si="20"/>
        <v>6797.5267897751446</v>
      </c>
      <c r="M47" s="112">
        <f t="shared" si="21"/>
        <v>153.89413222779439</v>
      </c>
      <c r="N47" s="115"/>
      <c r="O47" s="121">
        <f t="shared" si="0"/>
        <v>1.0475947399523111</v>
      </c>
      <c r="P47" s="121">
        <f t="shared" si="1"/>
        <v>0.40997836289178458</v>
      </c>
      <c r="Q47" s="121">
        <f t="shared" si="2"/>
        <v>2.1473852669917979</v>
      </c>
      <c r="R47" s="121">
        <f t="shared" si="3"/>
        <v>1.7302788450704869</v>
      </c>
      <c r="S47" s="121">
        <f t="shared" si="4"/>
        <v>21.626301158194622</v>
      </c>
      <c r="T47" s="121">
        <f t="shared" si="5"/>
        <v>38.051188661327529</v>
      </c>
      <c r="U47" s="121">
        <f t="shared" si="6"/>
        <v>3.73211374542712</v>
      </c>
      <c r="V47" s="121">
        <f t="shared" si="7"/>
        <v>3.0241365276235284</v>
      </c>
      <c r="W47" s="121">
        <f t="shared" si="8"/>
        <v>14.313142531288733</v>
      </c>
      <c r="X47" s="121">
        <f t="shared" si="9"/>
        <v>13.609534123858074</v>
      </c>
      <c r="Y47" s="121">
        <f t="shared" si="10"/>
        <v>0.30811609998597383</v>
      </c>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row>
    <row r="48" spans="1:68" ht="15.75" thickBot="1">
      <c r="A48" s="2">
        <v>2061</v>
      </c>
      <c r="B48" s="2">
        <v>50277.4</v>
      </c>
      <c r="C48" s="112">
        <f t="shared" si="11"/>
        <v>526.70339778478331</v>
      </c>
      <c r="D48" s="112">
        <f t="shared" si="12"/>
        <v>206.12646142455412</v>
      </c>
      <c r="E48" s="112">
        <f t="shared" si="13"/>
        <v>1079.6494802265343</v>
      </c>
      <c r="F48" s="112">
        <f t="shared" si="14"/>
        <v>869.93921605146909</v>
      </c>
      <c r="G48" s="112">
        <f t="shared" si="15"/>
        <v>10873.141938510144</v>
      </c>
      <c r="H48" s="112">
        <f t="shared" si="16"/>
        <v>19131.148328010284</v>
      </c>
      <c r="I48" s="112">
        <f t="shared" si="17"/>
        <v>1876.4097562433751</v>
      </c>
      <c r="J48" s="112">
        <f t="shared" si="18"/>
        <v>1520.4572185393918</v>
      </c>
      <c r="K48" s="112">
        <f t="shared" si="19"/>
        <v>7196.2759230261609</v>
      </c>
      <c r="L48" s="112">
        <f t="shared" si="20"/>
        <v>6842.5199095886201</v>
      </c>
      <c r="M48" s="112">
        <f t="shared" si="21"/>
        <v>154.912764054348</v>
      </c>
      <c r="N48" s="115"/>
      <c r="O48" s="121">
        <f t="shared" si="0"/>
        <v>1.0475947399523111</v>
      </c>
      <c r="P48" s="121">
        <f t="shared" si="1"/>
        <v>0.40997836289178458</v>
      </c>
      <c r="Q48" s="121">
        <f t="shared" si="2"/>
        <v>2.1473852669917979</v>
      </c>
      <c r="R48" s="121">
        <f t="shared" si="3"/>
        <v>1.7302788450704871</v>
      </c>
      <c r="S48" s="121">
        <f t="shared" si="4"/>
        <v>21.626301158194622</v>
      </c>
      <c r="T48" s="121">
        <f t="shared" si="5"/>
        <v>38.051188661327522</v>
      </c>
      <c r="U48" s="121">
        <f t="shared" si="6"/>
        <v>3.73211374542712</v>
      </c>
      <c r="V48" s="121">
        <f t="shared" si="7"/>
        <v>3.0241365276235279</v>
      </c>
      <c r="W48" s="121">
        <f t="shared" si="8"/>
        <v>14.313142531288731</v>
      </c>
      <c r="X48" s="121">
        <f t="shared" si="9"/>
        <v>13.609534123858074</v>
      </c>
      <c r="Y48" s="121">
        <f t="shared" si="10"/>
        <v>0.30811609998597383</v>
      </c>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row>
    <row r="49" spans="1:68" ht="15.75" thickBot="1">
      <c r="A49" s="2">
        <v>2062</v>
      </c>
      <c r="B49" s="2">
        <v>50612.9</v>
      </c>
      <c r="C49" s="112">
        <f t="shared" si="11"/>
        <v>530.21807813732335</v>
      </c>
      <c r="D49" s="112">
        <f t="shared" si="12"/>
        <v>207.50193883205603</v>
      </c>
      <c r="E49" s="112">
        <f t="shared" si="13"/>
        <v>1086.8539577972917</v>
      </c>
      <c r="F49" s="112">
        <f t="shared" si="14"/>
        <v>875.74430157668064</v>
      </c>
      <c r="G49" s="112">
        <f t="shared" si="15"/>
        <v>10945.698178895887</v>
      </c>
      <c r="H49" s="112">
        <f t="shared" si="16"/>
        <v>19258.810065969039</v>
      </c>
      <c r="I49" s="112">
        <f t="shared" si="17"/>
        <v>1888.930997859283</v>
      </c>
      <c r="J49" s="112">
        <f t="shared" si="18"/>
        <v>1530.6031965895686</v>
      </c>
      <c r="K49" s="112">
        <f t="shared" si="19"/>
        <v>7244.2965162186347</v>
      </c>
      <c r="L49" s="112">
        <f t="shared" si="20"/>
        <v>6888.1798965741636</v>
      </c>
      <c r="M49" s="112">
        <f t="shared" si="21"/>
        <v>155.94649356980096</v>
      </c>
      <c r="N49" s="115"/>
      <c r="O49" s="121">
        <f t="shared" si="0"/>
        <v>1.0475947399523111</v>
      </c>
      <c r="P49" s="121">
        <f t="shared" si="1"/>
        <v>0.40997836289178458</v>
      </c>
      <c r="Q49" s="121">
        <f t="shared" si="2"/>
        <v>2.1473852669917979</v>
      </c>
      <c r="R49" s="121">
        <f t="shared" si="3"/>
        <v>1.7302788450704871</v>
      </c>
      <c r="S49" s="121">
        <f t="shared" si="4"/>
        <v>21.626301158194625</v>
      </c>
      <c r="T49" s="121">
        <f t="shared" si="5"/>
        <v>38.051188661327522</v>
      </c>
      <c r="U49" s="121">
        <f t="shared" si="6"/>
        <v>3.73211374542712</v>
      </c>
      <c r="V49" s="121">
        <f t="shared" si="7"/>
        <v>3.0241365276235279</v>
      </c>
      <c r="W49" s="121">
        <f t="shared" si="8"/>
        <v>14.313142531288731</v>
      </c>
      <c r="X49" s="121">
        <f t="shared" si="9"/>
        <v>13.609534123858074</v>
      </c>
      <c r="Y49" s="121">
        <f t="shared" si="10"/>
        <v>0.30811609998597389</v>
      </c>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row>
    <row r="50" spans="1:68">
      <c r="A50" s="2">
        <v>2063</v>
      </c>
      <c r="B50" s="2">
        <v>50952.9</v>
      </c>
      <c r="C50" s="112">
        <f t="shared" si="11"/>
        <v>533.77990025316114</v>
      </c>
      <c r="D50" s="112">
        <f t="shared" si="12"/>
        <v>208.89586526588809</v>
      </c>
      <c r="E50" s="112">
        <f t="shared" si="13"/>
        <v>1094.1550677050639</v>
      </c>
      <c r="F50" s="112">
        <f t="shared" si="14"/>
        <v>881.62724964992026</v>
      </c>
      <c r="G50" s="112">
        <f t="shared" si="15"/>
        <v>11019.227602833747</v>
      </c>
      <c r="H50" s="112">
        <f t="shared" si="16"/>
        <v>19388.184107417554</v>
      </c>
      <c r="I50" s="112">
        <f t="shared" si="17"/>
        <v>1901.6201845937351</v>
      </c>
      <c r="J50" s="112">
        <f t="shared" si="18"/>
        <v>1540.885260783489</v>
      </c>
      <c r="K50" s="112">
        <f t="shared" si="19"/>
        <v>7292.9612008250169</v>
      </c>
      <c r="L50" s="112">
        <f t="shared" si="20"/>
        <v>6934.452312595281</v>
      </c>
      <c r="M50" s="112">
        <f t="shared" si="21"/>
        <v>156.99408830975327</v>
      </c>
      <c r="N50" s="115"/>
      <c r="O50" s="121">
        <f t="shared" si="0"/>
        <v>1.0475947399523111</v>
      </c>
      <c r="P50" s="121">
        <f t="shared" si="1"/>
        <v>0.40997836289178458</v>
      </c>
      <c r="Q50" s="121">
        <f t="shared" si="2"/>
        <v>2.1473852669917979</v>
      </c>
      <c r="R50" s="121">
        <f t="shared" si="3"/>
        <v>1.7302788450704871</v>
      </c>
      <c r="S50" s="121">
        <f t="shared" si="4"/>
        <v>21.626301158194622</v>
      </c>
      <c r="T50" s="121">
        <f t="shared" si="5"/>
        <v>38.051188661327529</v>
      </c>
      <c r="U50" s="121">
        <f t="shared" si="6"/>
        <v>3.73211374542712</v>
      </c>
      <c r="V50" s="121">
        <f t="shared" si="7"/>
        <v>3.0241365276235288</v>
      </c>
      <c r="W50" s="121">
        <f t="shared" si="8"/>
        <v>14.313142531288733</v>
      </c>
      <c r="X50" s="121">
        <f t="shared" si="9"/>
        <v>13.609534123858074</v>
      </c>
      <c r="Y50" s="121">
        <f t="shared" si="10"/>
        <v>0.30811609998597383</v>
      </c>
      <c r="Z50" s="61"/>
    </row>
  </sheetData>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50</xdr:row>
                <xdr:rowOff>0</xdr:rowOff>
              </from>
              <to>
                <xdr:col>1</xdr:col>
                <xdr:colOff>781050</xdr:colOff>
                <xdr:row>51</xdr:row>
                <xdr:rowOff>133350</xdr:rowOff>
              </to>
            </anchor>
          </controlPr>
        </control>
      </mc:Choice>
      <mc:Fallback>
        <control shapeId="6145" r:id="rId3" name="Control 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workbookViewId="0">
      <selection activeCell="Z22" sqref="Z22"/>
    </sheetView>
  </sheetViews>
  <sheetFormatPr defaultColWidth="9.140625" defaultRowHeight="15"/>
  <cols>
    <col min="1" max="42" width="9.140625" style="2"/>
    <col min="43" max="43" width="9" style="2" customWidth="1"/>
    <col min="44" max="44" width="11.5703125" style="2" customWidth="1"/>
    <col min="45" max="46" width="9.140625" style="2"/>
    <col min="47" max="47" width="12.140625" style="2" customWidth="1"/>
    <col min="48" max="48" width="9.140625" style="2"/>
    <col min="49" max="49" width="11.140625" style="2" customWidth="1"/>
    <col min="50" max="50" width="11.28515625" style="2" customWidth="1"/>
    <col min="51" max="51" width="11" style="2" customWidth="1"/>
    <col min="52" max="53" width="9.140625" style="2"/>
    <col min="54" max="54" width="10.28515625" style="2" customWidth="1"/>
    <col min="55" max="55" width="10.140625" style="2" customWidth="1"/>
    <col min="56" max="56" width="9.140625" style="2"/>
    <col min="57" max="57" width="10.42578125" style="2" customWidth="1"/>
    <col min="58" max="58" width="11" style="2" customWidth="1"/>
    <col min="59" max="16384" width="9.140625" style="2"/>
  </cols>
  <sheetData>
    <row r="1" spans="1:58" ht="60">
      <c r="A1" s="139"/>
      <c r="B1" s="81" t="s">
        <v>156</v>
      </c>
      <c r="C1" s="81" t="s">
        <v>157</v>
      </c>
      <c r="D1" s="81" t="s">
        <v>158</v>
      </c>
      <c r="E1" s="81" t="s">
        <v>159</v>
      </c>
      <c r="F1" s="81" t="s">
        <v>160</v>
      </c>
      <c r="G1" s="81" t="s">
        <v>161</v>
      </c>
      <c r="H1" s="81" t="s">
        <v>162</v>
      </c>
      <c r="I1" s="81" t="s">
        <v>163</v>
      </c>
      <c r="J1" s="81" t="s">
        <v>164</v>
      </c>
      <c r="K1" s="82" t="s">
        <v>165</v>
      </c>
      <c r="M1" s="81" t="s">
        <v>156</v>
      </c>
      <c r="N1" s="81" t="s">
        <v>157</v>
      </c>
      <c r="O1" s="81" t="s">
        <v>158</v>
      </c>
      <c r="P1" s="81" t="s">
        <v>159</v>
      </c>
      <c r="Q1" s="81" t="s">
        <v>160</v>
      </c>
      <c r="R1" s="81" t="s">
        <v>161</v>
      </c>
      <c r="S1" s="81" t="s">
        <v>162</v>
      </c>
      <c r="T1" s="81" t="s">
        <v>163</v>
      </c>
      <c r="U1" s="81" t="s">
        <v>164</v>
      </c>
      <c r="V1" s="82" t="s">
        <v>165</v>
      </c>
      <c r="W1" s="140"/>
      <c r="X1" s="141" t="s">
        <v>156</v>
      </c>
      <c r="Y1" s="141" t="s">
        <v>157</v>
      </c>
      <c r="Z1" s="141" t="s">
        <v>158</v>
      </c>
      <c r="AA1" s="141" t="s">
        <v>159</v>
      </c>
      <c r="AB1" s="141" t="s">
        <v>160</v>
      </c>
      <c r="AC1" s="141" t="s">
        <v>161</v>
      </c>
      <c r="AD1" s="141" t="s">
        <v>162</v>
      </c>
      <c r="AE1" s="141" t="s">
        <v>163</v>
      </c>
      <c r="AF1" s="141" t="s">
        <v>164</v>
      </c>
      <c r="AG1" s="142" t="s">
        <v>165</v>
      </c>
      <c r="AI1" s="143"/>
      <c r="AJ1" s="86" t="s">
        <v>156</v>
      </c>
      <c r="AK1" s="86" t="s">
        <v>157</v>
      </c>
      <c r="AL1" s="86" t="s">
        <v>158</v>
      </c>
      <c r="AM1" s="86" t="s">
        <v>159</v>
      </c>
      <c r="AN1" s="86" t="s">
        <v>160</v>
      </c>
      <c r="AO1" s="86" t="s">
        <v>161</v>
      </c>
      <c r="AP1" s="86" t="s">
        <v>162</v>
      </c>
      <c r="AQ1" s="86" t="s">
        <v>163</v>
      </c>
      <c r="AR1" s="86" t="s">
        <v>164</v>
      </c>
      <c r="AS1" s="86" t="s">
        <v>165</v>
      </c>
      <c r="AU1" s="86" t="s">
        <v>166</v>
      </c>
      <c r="AW1" s="86" t="s">
        <v>156</v>
      </c>
      <c r="AX1" s="86" t="s">
        <v>157</v>
      </c>
      <c r="AY1" s="86" t="s">
        <v>158</v>
      </c>
      <c r="AZ1" s="86" t="s">
        <v>159</v>
      </c>
      <c r="BA1" s="86" t="s">
        <v>160</v>
      </c>
      <c r="BB1" s="86" t="s">
        <v>161</v>
      </c>
      <c r="BC1" s="86" t="s">
        <v>162</v>
      </c>
      <c r="BD1" s="86" t="s">
        <v>163</v>
      </c>
      <c r="BE1" s="86" t="s">
        <v>164</v>
      </c>
      <c r="BF1" s="86" t="s">
        <v>165</v>
      </c>
    </row>
    <row r="2" spans="1:58">
      <c r="A2" s="83">
        <v>1975</v>
      </c>
      <c r="B2" s="144">
        <v>4.7665499999999996</v>
      </c>
      <c r="C2" s="144">
        <v>0.61624999999999996</v>
      </c>
      <c r="D2" s="144">
        <v>1.5439500000000002</v>
      </c>
      <c r="E2" s="144">
        <v>1.1548</v>
      </c>
      <c r="F2" s="144">
        <v>1.7057000000000002</v>
      </c>
      <c r="G2" s="144">
        <v>3.39175</v>
      </c>
      <c r="H2" s="144">
        <v>1.0431634973652901</v>
      </c>
      <c r="I2" s="144">
        <v>0.63288650263470991</v>
      </c>
      <c r="J2" s="144">
        <v>1.0607499999999999</v>
      </c>
      <c r="K2" s="145">
        <v>15.915799999999999</v>
      </c>
      <c r="L2" s="83">
        <v>1975</v>
      </c>
      <c r="M2" s="144">
        <v>13.78725</v>
      </c>
      <c r="N2" s="144">
        <v>1.0367999999999999</v>
      </c>
      <c r="O2" s="144">
        <v>2.7395</v>
      </c>
      <c r="P2" s="144">
        <v>2.9707499999999998</v>
      </c>
      <c r="Q2" s="144">
        <v>2.9475999999999996</v>
      </c>
      <c r="R2" s="144">
        <v>3.9910000000000001</v>
      </c>
      <c r="S2" s="144">
        <v>4.1255342152569536</v>
      </c>
      <c r="T2" s="144">
        <v>2.1993657847430459</v>
      </c>
      <c r="U2" s="144">
        <v>1.2813000000000001</v>
      </c>
      <c r="V2" s="145">
        <v>35.079099999999997</v>
      </c>
      <c r="W2" s="83">
        <v>1975</v>
      </c>
      <c r="X2" s="50"/>
      <c r="Y2" s="50"/>
      <c r="Z2" s="50"/>
      <c r="AA2" s="50"/>
      <c r="AB2" s="50"/>
      <c r="AC2" s="50"/>
      <c r="AD2" s="50"/>
      <c r="AE2" s="50"/>
      <c r="AF2" s="50"/>
      <c r="AG2" s="50"/>
      <c r="AI2" s="83">
        <v>1975</v>
      </c>
      <c r="AJ2" s="135">
        <f t="shared" ref="AJ2:AS17" si="0">B2+M2+X2</f>
        <v>18.553799999999999</v>
      </c>
      <c r="AK2" s="135">
        <f t="shared" si="0"/>
        <v>1.6530499999999999</v>
      </c>
      <c r="AL2" s="135">
        <f t="shared" si="0"/>
        <v>4.2834500000000002</v>
      </c>
      <c r="AM2" s="135">
        <f t="shared" si="0"/>
        <v>4.1255499999999996</v>
      </c>
      <c r="AN2" s="135">
        <f t="shared" si="0"/>
        <v>4.6532999999999998</v>
      </c>
      <c r="AO2" s="135">
        <f t="shared" si="0"/>
        <v>7.3827499999999997</v>
      </c>
      <c r="AP2" s="135">
        <f t="shared" si="0"/>
        <v>5.1686977126222438</v>
      </c>
      <c r="AQ2" s="135">
        <f t="shared" si="0"/>
        <v>2.8322522873777558</v>
      </c>
      <c r="AR2" s="135">
        <f t="shared" si="0"/>
        <v>2.34205</v>
      </c>
      <c r="AS2" s="135">
        <f t="shared" si="0"/>
        <v>50.994899999999994</v>
      </c>
      <c r="AU2" s="146">
        <v>64.757000000000005</v>
      </c>
      <c r="AW2" s="147">
        <f>AJ2*1000/$AU2</f>
        <v>286.51419923714809</v>
      </c>
      <c r="AX2" s="147">
        <f t="shared" ref="AX2:BF17" si="1">AK2*1000/$AU2</f>
        <v>25.526970057291102</v>
      </c>
      <c r="AY2" s="147">
        <f t="shared" si="1"/>
        <v>66.146516978859424</v>
      </c>
      <c r="AZ2" s="147">
        <f t="shared" si="1"/>
        <v>63.708170545269219</v>
      </c>
      <c r="BA2" s="147">
        <f t="shared" si="1"/>
        <v>71.857868647404914</v>
      </c>
      <c r="BB2" s="147">
        <f t="shared" si="1"/>
        <v>114.00697994039254</v>
      </c>
      <c r="BC2" s="147">
        <f t="shared" si="1"/>
        <v>79.816818453946965</v>
      </c>
      <c r="BD2" s="147">
        <f t="shared" si="1"/>
        <v>43.736619784390186</v>
      </c>
      <c r="BE2" s="147">
        <f t="shared" si="1"/>
        <v>36.166746452121004</v>
      </c>
      <c r="BF2" s="147">
        <f>AS2*1000/$AU2</f>
        <v>787.48089009682337</v>
      </c>
    </row>
    <row r="3" spans="1:58">
      <c r="A3" s="83">
        <v>1976</v>
      </c>
      <c r="B3" s="144">
        <v>7.1614000000000004</v>
      </c>
      <c r="C3" s="144">
        <v>0.6823499999999999</v>
      </c>
      <c r="D3" s="144">
        <v>1.9096</v>
      </c>
      <c r="E3" s="144">
        <v>1.4241000000000001</v>
      </c>
      <c r="F3" s="144">
        <v>2.0324500000000003</v>
      </c>
      <c r="G3" s="144">
        <v>1.3932500000000001</v>
      </c>
      <c r="H3" s="144">
        <v>1.2450271885744346</v>
      </c>
      <c r="I3" s="144">
        <v>0.82402281142556533</v>
      </c>
      <c r="J3" s="144">
        <v>1.4027499999999999</v>
      </c>
      <c r="K3" s="145">
        <v>18.074950000000001</v>
      </c>
      <c r="L3" s="83">
        <v>1976</v>
      </c>
      <c r="M3" s="144">
        <v>14.4724</v>
      </c>
      <c r="N3" s="144">
        <v>1.2281</v>
      </c>
      <c r="O3" s="144">
        <v>2.8045500000000003</v>
      </c>
      <c r="P3" s="144">
        <v>3.1879500000000003</v>
      </c>
      <c r="Q3" s="144">
        <v>3.2308499999999998</v>
      </c>
      <c r="R3" s="144">
        <v>5.2997500000000004</v>
      </c>
      <c r="S3" s="144">
        <v>4.7914768115124318</v>
      </c>
      <c r="T3" s="144">
        <v>2.5706731884875689</v>
      </c>
      <c r="U3" s="144">
        <v>1.4597</v>
      </c>
      <c r="V3" s="145">
        <v>39.045449999999995</v>
      </c>
      <c r="W3" s="83">
        <v>1976</v>
      </c>
      <c r="X3" s="50"/>
      <c r="Y3" s="50"/>
      <c r="Z3" s="50"/>
      <c r="AA3" s="50"/>
      <c r="AB3" s="50"/>
      <c r="AC3" s="50"/>
      <c r="AD3" s="50"/>
      <c r="AE3" s="50"/>
      <c r="AF3" s="50"/>
      <c r="AG3" s="50"/>
      <c r="AI3" s="83">
        <v>1976</v>
      </c>
      <c r="AJ3" s="135">
        <f t="shared" si="0"/>
        <v>21.633800000000001</v>
      </c>
      <c r="AK3" s="135">
        <f t="shared" si="0"/>
        <v>1.91045</v>
      </c>
      <c r="AL3" s="135">
        <f t="shared" si="0"/>
        <v>4.7141500000000001</v>
      </c>
      <c r="AM3" s="135">
        <f t="shared" si="0"/>
        <v>4.61205</v>
      </c>
      <c r="AN3" s="135">
        <f t="shared" si="0"/>
        <v>5.2633000000000001</v>
      </c>
      <c r="AO3" s="135">
        <f t="shared" si="0"/>
        <v>6.6930000000000005</v>
      </c>
      <c r="AP3" s="135">
        <f t="shared" si="0"/>
        <v>6.0365040000868664</v>
      </c>
      <c r="AQ3" s="135">
        <f t="shared" si="0"/>
        <v>3.3946959999131341</v>
      </c>
      <c r="AR3" s="135">
        <f t="shared" si="0"/>
        <v>2.8624499999999999</v>
      </c>
      <c r="AS3" s="135">
        <f t="shared" si="0"/>
        <v>57.120399999999997</v>
      </c>
      <c r="AU3" s="146">
        <v>66.790999999999997</v>
      </c>
      <c r="AW3" s="147">
        <f t="shared" ref="AW3:BF41" si="2">AJ3*1000/$AU3</f>
        <v>323.90292105223756</v>
      </c>
      <c r="AX3" s="147">
        <f t="shared" si="1"/>
        <v>28.603404650327143</v>
      </c>
      <c r="AY3" s="147">
        <f t="shared" si="1"/>
        <v>70.580617149017087</v>
      </c>
      <c r="AZ3" s="147">
        <f t="shared" si="1"/>
        <v>69.051968079531676</v>
      </c>
      <c r="BA3" s="147">
        <f t="shared" si="1"/>
        <v>78.802533275441306</v>
      </c>
      <c r="BB3" s="147">
        <f t="shared" si="1"/>
        <v>100.20811187135993</v>
      </c>
      <c r="BC3" s="147">
        <f t="shared" si="1"/>
        <v>90.379003160408843</v>
      </c>
      <c r="BD3" s="147">
        <f t="shared" si="1"/>
        <v>50.825650161146477</v>
      </c>
      <c r="BE3" s="147">
        <f t="shared" si="1"/>
        <v>42.856822026919794</v>
      </c>
      <c r="BF3" s="147">
        <f t="shared" si="1"/>
        <v>855.2110314263897</v>
      </c>
    </row>
    <row r="4" spans="1:58">
      <c r="A4" s="83">
        <v>1977</v>
      </c>
      <c r="B4" s="144">
        <v>7.7955500000000004</v>
      </c>
      <c r="C4" s="144">
        <v>0.63300000000000001</v>
      </c>
      <c r="D4" s="144">
        <v>2.1574</v>
      </c>
      <c r="E4" s="144">
        <v>1.4937499999999999</v>
      </c>
      <c r="F4" s="144">
        <v>2.06155</v>
      </c>
      <c r="G4" s="144">
        <v>0.33324999999999999</v>
      </c>
      <c r="H4" s="144">
        <v>1.3205390001711668</v>
      </c>
      <c r="I4" s="144">
        <v>0.95836099982883338</v>
      </c>
      <c r="J4" s="144">
        <v>1.7495000000000001</v>
      </c>
      <c r="K4" s="145">
        <v>18.502899999999997</v>
      </c>
      <c r="L4" s="83">
        <v>1977</v>
      </c>
      <c r="M4" s="144">
        <v>18.717700000000001</v>
      </c>
      <c r="N4" s="144">
        <v>1.4615</v>
      </c>
      <c r="O4" s="144">
        <v>3.01335</v>
      </c>
      <c r="P4" s="144">
        <v>3.5629</v>
      </c>
      <c r="Q4" s="144">
        <v>3.7175000000000002</v>
      </c>
      <c r="R4" s="144">
        <v>7.9262499999999996</v>
      </c>
      <c r="S4" s="144">
        <v>5.4768631984846952</v>
      </c>
      <c r="T4" s="144">
        <v>2.776486801515305</v>
      </c>
      <c r="U4" s="144">
        <v>2.6556999999999999</v>
      </c>
      <c r="V4" s="145">
        <v>49.308249999999994</v>
      </c>
      <c r="W4" s="83">
        <v>1977</v>
      </c>
      <c r="X4" s="50"/>
      <c r="Y4" s="50"/>
      <c r="Z4" s="50"/>
      <c r="AA4" s="50"/>
      <c r="AB4" s="50"/>
      <c r="AC4" s="50"/>
      <c r="AD4" s="50"/>
      <c r="AE4" s="50"/>
      <c r="AF4" s="50"/>
      <c r="AG4" s="50"/>
      <c r="AI4" s="83">
        <v>1977</v>
      </c>
      <c r="AJ4" s="135">
        <f t="shared" si="0"/>
        <v>26.513249999999999</v>
      </c>
      <c r="AK4" s="135">
        <f t="shared" si="0"/>
        <v>2.0945</v>
      </c>
      <c r="AL4" s="135">
        <f t="shared" si="0"/>
        <v>5.17075</v>
      </c>
      <c r="AM4" s="135">
        <f t="shared" si="0"/>
        <v>5.0566499999999994</v>
      </c>
      <c r="AN4" s="135">
        <f t="shared" si="0"/>
        <v>5.7790499999999998</v>
      </c>
      <c r="AO4" s="135">
        <f t="shared" si="0"/>
        <v>8.2594999999999992</v>
      </c>
      <c r="AP4" s="135">
        <f t="shared" si="0"/>
        <v>6.7974021986558615</v>
      </c>
      <c r="AQ4" s="135">
        <f t="shared" si="0"/>
        <v>3.7348478013441384</v>
      </c>
      <c r="AR4" s="135">
        <f t="shared" si="0"/>
        <v>4.4051999999999998</v>
      </c>
      <c r="AS4" s="135">
        <f t="shared" si="0"/>
        <v>67.811149999999998</v>
      </c>
      <c r="AU4" s="146">
        <v>67.503</v>
      </c>
      <c r="AW4" s="147">
        <f t="shared" si="2"/>
        <v>392.7714323807831</v>
      </c>
      <c r="AX4" s="147">
        <f t="shared" si="1"/>
        <v>31.028250596269796</v>
      </c>
      <c r="AY4" s="147">
        <f t="shared" si="1"/>
        <v>76.600299245959434</v>
      </c>
      <c r="AZ4" s="147">
        <f t="shared" si="1"/>
        <v>74.910003999822223</v>
      </c>
      <c r="BA4" s="147">
        <f t="shared" si="1"/>
        <v>85.611750588862719</v>
      </c>
      <c r="BB4" s="147">
        <f t="shared" si="1"/>
        <v>122.35752485074737</v>
      </c>
      <c r="BC4" s="147">
        <f t="shared" si="1"/>
        <v>100.69777933804218</v>
      </c>
      <c r="BD4" s="147">
        <f t="shared" si="1"/>
        <v>55.32861948867663</v>
      </c>
      <c r="BE4" s="147">
        <f t="shared" si="1"/>
        <v>65.259321807919648</v>
      </c>
      <c r="BF4" s="147">
        <f t="shared" si="1"/>
        <v>1004.564982297083</v>
      </c>
    </row>
    <row r="5" spans="1:58">
      <c r="A5" s="83">
        <v>1978</v>
      </c>
      <c r="B5" s="144">
        <v>8.8047500000000003</v>
      </c>
      <c r="C5" s="144">
        <v>0.65440000000000009</v>
      </c>
      <c r="D5" s="144">
        <v>2.5660499999999997</v>
      </c>
      <c r="E5" s="144">
        <v>1.7772000000000001</v>
      </c>
      <c r="F5" s="144">
        <v>2.1468000000000003</v>
      </c>
      <c r="G5" s="144">
        <v>0.35075000000000001</v>
      </c>
      <c r="H5" s="144">
        <v>1.4888840414907343</v>
      </c>
      <c r="I5" s="144">
        <v>0.91631595850926573</v>
      </c>
      <c r="J5" s="144">
        <v>2.6379999999999999</v>
      </c>
      <c r="K5" s="145">
        <v>21.343150000000001</v>
      </c>
      <c r="L5" s="83">
        <v>1978</v>
      </c>
      <c r="M5" s="144">
        <v>21.474699999999999</v>
      </c>
      <c r="N5" s="144">
        <v>1.6515</v>
      </c>
      <c r="O5" s="144">
        <v>3.1691000000000003</v>
      </c>
      <c r="P5" s="144">
        <v>3.9321999999999995</v>
      </c>
      <c r="Q5" s="144">
        <v>4.5292500000000002</v>
      </c>
      <c r="R5" s="144">
        <v>8.5585000000000004</v>
      </c>
      <c r="S5" s="144">
        <v>5.8059468510051335</v>
      </c>
      <c r="T5" s="144">
        <v>3.044853148994866</v>
      </c>
      <c r="U5" s="144">
        <v>4.3374000000000006</v>
      </c>
      <c r="V5" s="145">
        <v>56.503450000000001</v>
      </c>
      <c r="W5" s="83">
        <v>1978</v>
      </c>
      <c r="X5" s="50"/>
      <c r="Y5" s="50"/>
      <c r="Z5" s="50"/>
      <c r="AA5" s="50"/>
      <c r="AB5" s="50"/>
      <c r="AC5" s="50"/>
      <c r="AD5" s="50"/>
      <c r="AE5" s="50"/>
      <c r="AF5" s="50"/>
      <c r="AG5" s="50"/>
      <c r="AI5" s="83">
        <v>1978</v>
      </c>
      <c r="AJ5" s="135">
        <f t="shared" si="0"/>
        <v>30.279449999999997</v>
      </c>
      <c r="AK5" s="135">
        <f t="shared" si="0"/>
        <v>2.3059000000000003</v>
      </c>
      <c r="AL5" s="135">
        <f t="shared" si="0"/>
        <v>5.73515</v>
      </c>
      <c r="AM5" s="135">
        <f t="shared" si="0"/>
        <v>5.7093999999999996</v>
      </c>
      <c r="AN5" s="135">
        <f t="shared" si="0"/>
        <v>6.67605</v>
      </c>
      <c r="AO5" s="135">
        <f t="shared" si="0"/>
        <v>8.9092500000000001</v>
      </c>
      <c r="AP5" s="135">
        <f t="shared" si="0"/>
        <v>7.2948308924958676</v>
      </c>
      <c r="AQ5" s="135">
        <f t="shared" si="0"/>
        <v>3.9611691075041318</v>
      </c>
      <c r="AR5" s="135">
        <f t="shared" si="0"/>
        <v>6.9754000000000005</v>
      </c>
      <c r="AS5" s="135">
        <f t="shared" si="0"/>
        <v>77.846599999999995</v>
      </c>
      <c r="AU5" s="146">
        <v>69.015000000000001</v>
      </c>
      <c r="AW5" s="147">
        <f t="shared" si="2"/>
        <v>438.73723103673109</v>
      </c>
      <c r="AX5" s="147">
        <f t="shared" si="1"/>
        <v>33.411577193363762</v>
      </c>
      <c r="AY5" s="147">
        <f t="shared" si="1"/>
        <v>83.100050713612973</v>
      </c>
      <c r="AZ5" s="147">
        <f t="shared" si="1"/>
        <v>82.726943418097505</v>
      </c>
      <c r="BA5" s="147">
        <f t="shared" si="1"/>
        <v>96.73331884372962</v>
      </c>
      <c r="BB5" s="147">
        <f t="shared" si="1"/>
        <v>129.09150184742447</v>
      </c>
      <c r="BC5" s="147">
        <f t="shared" si="1"/>
        <v>105.69920875890556</v>
      </c>
      <c r="BD5" s="147">
        <f t="shared" si="1"/>
        <v>57.395770593409139</v>
      </c>
      <c r="BE5" s="147">
        <f t="shared" si="1"/>
        <v>101.07078171412013</v>
      </c>
      <c r="BF5" s="147">
        <f t="shared" si="1"/>
        <v>1127.9663841193942</v>
      </c>
    </row>
    <row r="6" spans="1:58">
      <c r="A6" s="83">
        <v>1979</v>
      </c>
      <c r="B6" s="144">
        <v>9.6601499999999998</v>
      </c>
      <c r="C6" s="144">
        <v>0.70384999999999998</v>
      </c>
      <c r="D6" s="144">
        <v>2.9292500000000001</v>
      </c>
      <c r="E6" s="144">
        <v>2.1476500000000001</v>
      </c>
      <c r="F6" s="144">
        <v>2.4118000000000004</v>
      </c>
      <c r="G6" s="144">
        <v>0.34475</v>
      </c>
      <c r="H6" s="144">
        <v>1.502335314063616</v>
      </c>
      <c r="I6" s="144">
        <v>0.9970646859363842</v>
      </c>
      <c r="J6" s="144">
        <v>3.2450999999999999</v>
      </c>
      <c r="K6" s="145">
        <v>23.941950000000002</v>
      </c>
      <c r="L6" s="83">
        <v>1979</v>
      </c>
      <c r="M6" s="144">
        <v>24.440950000000001</v>
      </c>
      <c r="N6" s="144">
        <v>1.1951499999999999</v>
      </c>
      <c r="O6" s="144">
        <v>3.5447500000000001</v>
      </c>
      <c r="P6" s="144">
        <v>4.2745499999999996</v>
      </c>
      <c r="Q6" s="144">
        <v>4.863900000000001</v>
      </c>
      <c r="R6" s="144">
        <v>5.5934999999999997</v>
      </c>
      <c r="S6" s="144">
        <v>6.2336269990912694</v>
      </c>
      <c r="T6" s="144">
        <v>3.6189730009087304</v>
      </c>
      <c r="U6" s="144">
        <v>5.1891500000000006</v>
      </c>
      <c r="V6" s="145">
        <v>58.954550000000005</v>
      </c>
      <c r="W6" s="83">
        <v>1979</v>
      </c>
      <c r="X6" s="50"/>
      <c r="Y6" s="50"/>
      <c r="Z6" s="50"/>
      <c r="AA6" s="50"/>
      <c r="AB6" s="50"/>
      <c r="AC6" s="50"/>
      <c r="AD6" s="50"/>
      <c r="AE6" s="50"/>
      <c r="AF6" s="50"/>
      <c r="AG6" s="50"/>
      <c r="AI6" s="83">
        <v>1979</v>
      </c>
      <c r="AJ6" s="135">
        <f t="shared" si="0"/>
        <v>34.101100000000002</v>
      </c>
      <c r="AK6" s="135">
        <f t="shared" si="0"/>
        <v>1.899</v>
      </c>
      <c r="AL6" s="135">
        <f t="shared" si="0"/>
        <v>6.4740000000000002</v>
      </c>
      <c r="AM6" s="135">
        <f t="shared" si="0"/>
        <v>6.4222000000000001</v>
      </c>
      <c r="AN6" s="135">
        <f t="shared" si="0"/>
        <v>7.2757000000000014</v>
      </c>
      <c r="AO6" s="135">
        <f t="shared" si="0"/>
        <v>5.93825</v>
      </c>
      <c r="AP6" s="135">
        <f t="shared" si="0"/>
        <v>7.7359623131548858</v>
      </c>
      <c r="AQ6" s="135">
        <f t="shared" si="0"/>
        <v>4.6160376868451145</v>
      </c>
      <c r="AR6" s="135">
        <f t="shared" si="0"/>
        <v>8.4342500000000005</v>
      </c>
      <c r="AS6" s="135">
        <f t="shared" si="0"/>
        <v>82.896500000000003</v>
      </c>
      <c r="AU6" s="146">
        <v>69.715000000000003</v>
      </c>
      <c r="AW6" s="147">
        <f t="shared" si="2"/>
        <v>489.15011116689385</v>
      </c>
      <c r="AX6" s="147">
        <f t="shared" si="1"/>
        <v>27.239475005379042</v>
      </c>
      <c r="AY6" s="147">
        <f t="shared" si="1"/>
        <v>92.863802624973104</v>
      </c>
      <c r="AZ6" s="147">
        <f t="shared" si="1"/>
        <v>92.120777451050699</v>
      </c>
      <c r="BA6" s="147">
        <f t="shared" si="1"/>
        <v>104.36347988237827</v>
      </c>
      <c r="BB6" s="147">
        <f t="shared" si="1"/>
        <v>85.178942838700422</v>
      </c>
      <c r="BC6" s="147">
        <f t="shared" si="1"/>
        <v>110.96553558279976</v>
      </c>
      <c r="BD6" s="147">
        <f t="shared" si="1"/>
        <v>66.212976932440867</v>
      </c>
      <c r="BE6" s="147">
        <f t="shared" si="1"/>
        <v>120.98185469411173</v>
      </c>
      <c r="BF6" s="147">
        <f t="shared" si="1"/>
        <v>1189.0769561787276</v>
      </c>
    </row>
    <row r="7" spans="1:58">
      <c r="A7" s="83">
        <v>1980</v>
      </c>
      <c r="B7" s="144">
        <v>9.5771499999999996</v>
      </c>
      <c r="C7" s="144">
        <v>0.80395000000000005</v>
      </c>
      <c r="D7" s="144">
        <v>3.0573999999999999</v>
      </c>
      <c r="E7" s="144">
        <v>2.3918500000000003</v>
      </c>
      <c r="F7" s="144">
        <v>2.6618499999999998</v>
      </c>
      <c r="G7" s="144">
        <v>1.5057499999999999</v>
      </c>
      <c r="H7" s="144">
        <v>1.4454383638847259</v>
      </c>
      <c r="I7" s="144">
        <v>0.98481163611527411</v>
      </c>
      <c r="J7" s="144">
        <v>3.669</v>
      </c>
      <c r="K7" s="145">
        <v>26.097200000000001</v>
      </c>
      <c r="L7" s="83">
        <v>1980</v>
      </c>
      <c r="M7" s="144">
        <v>24.35885</v>
      </c>
      <c r="N7" s="144">
        <v>1.3527</v>
      </c>
      <c r="O7" s="144">
        <v>4.1375000000000002</v>
      </c>
      <c r="P7" s="144">
        <v>4.9819000000000013</v>
      </c>
      <c r="Q7" s="144">
        <v>5.2784500000000003</v>
      </c>
      <c r="R7" s="144">
        <v>4.8654999999999999</v>
      </c>
      <c r="S7" s="144">
        <v>6.6319946200073234</v>
      </c>
      <c r="T7" s="144">
        <v>3.369005379992676</v>
      </c>
      <c r="U7" s="144">
        <v>6.1043499999999993</v>
      </c>
      <c r="V7" s="145">
        <v>61.080249999999992</v>
      </c>
      <c r="W7" s="83">
        <v>1980</v>
      </c>
      <c r="X7" s="50"/>
      <c r="Y7" s="50"/>
      <c r="Z7" s="50"/>
      <c r="AA7" s="50"/>
      <c r="AB7" s="50"/>
      <c r="AC7" s="50"/>
      <c r="AD7" s="50"/>
      <c r="AE7" s="50"/>
      <c r="AF7" s="50"/>
      <c r="AG7" s="50"/>
      <c r="AI7" s="83">
        <v>1980</v>
      </c>
      <c r="AJ7" s="135">
        <f t="shared" si="0"/>
        <v>33.936</v>
      </c>
      <c r="AK7" s="135">
        <f t="shared" si="0"/>
        <v>2.15665</v>
      </c>
      <c r="AL7" s="135">
        <f t="shared" si="0"/>
        <v>7.1949000000000005</v>
      </c>
      <c r="AM7" s="135">
        <f t="shared" si="0"/>
        <v>7.3737500000000011</v>
      </c>
      <c r="AN7" s="135">
        <f t="shared" si="0"/>
        <v>7.9403000000000006</v>
      </c>
      <c r="AO7" s="135">
        <f t="shared" si="0"/>
        <v>6.3712499999999999</v>
      </c>
      <c r="AP7" s="135">
        <f t="shared" si="0"/>
        <v>8.0774329838920487</v>
      </c>
      <c r="AQ7" s="135">
        <f t="shared" si="0"/>
        <v>4.3538170161079499</v>
      </c>
      <c r="AR7" s="135">
        <f t="shared" si="0"/>
        <v>9.7733499999999989</v>
      </c>
      <c r="AS7" s="135">
        <f t="shared" si="0"/>
        <v>87.177449999999993</v>
      </c>
      <c r="AU7" s="146">
        <v>70.625</v>
      </c>
      <c r="AW7" s="147">
        <f t="shared" si="2"/>
        <v>480.50973451327434</v>
      </c>
      <c r="AX7" s="147">
        <f t="shared" si="1"/>
        <v>30.536637168141596</v>
      </c>
      <c r="AY7" s="147">
        <f t="shared" si="1"/>
        <v>101.87469026548673</v>
      </c>
      <c r="AZ7" s="147">
        <f t="shared" si="1"/>
        <v>104.40707964601771</v>
      </c>
      <c r="BA7" s="147">
        <f t="shared" si="1"/>
        <v>112.42902654867257</v>
      </c>
      <c r="BB7" s="147">
        <f t="shared" si="1"/>
        <v>90.212389380530979</v>
      </c>
      <c r="BC7" s="147">
        <f t="shared" si="1"/>
        <v>114.37073251528564</v>
      </c>
      <c r="BD7" s="147">
        <f t="shared" si="1"/>
        <v>61.646966599758578</v>
      </c>
      <c r="BE7" s="147">
        <f t="shared" si="1"/>
        <v>138.38371681415927</v>
      </c>
      <c r="BF7" s="147">
        <f t="shared" si="1"/>
        <v>1234.3709734513275</v>
      </c>
    </row>
    <row r="8" spans="1:58">
      <c r="A8" s="83">
        <v>1981</v>
      </c>
      <c r="B8" s="144">
        <v>10.48855</v>
      </c>
      <c r="C8" s="144">
        <v>0.89400000000000002</v>
      </c>
      <c r="D8" s="144">
        <v>3.6680000000000001</v>
      </c>
      <c r="E8" s="144">
        <v>3.4600999999999997</v>
      </c>
      <c r="F8" s="144">
        <v>2.7175500000000001</v>
      </c>
      <c r="G8" s="144">
        <v>0.63449999999999995</v>
      </c>
      <c r="H8" s="144">
        <v>1.5004221275298186</v>
      </c>
      <c r="I8" s="144">
        <v>0.97492787247018153</v>
      </c>
      <c r="J8" s="144">
        <v>3.8146999999999998</v>
      </c>
      <c r="K8" s="145">
        <v>28.152749999999997</v>
      </c>
      <c r="L8" s="83">
        <v>1981</v>
      </c>
      <c r="M8" s="144">
        <v>28.264499999999998</v>
      </c>
      <c r="N8" s="144">
        <v>1.6249500000000001</v>
      </c>
      <c r="O8" s="144">
        <v>5.3810500000000001</v>
      </c>
      <c r="P8" s="144">
        <v>6.0881000000000007</v>
      </c>
      <c r="Q8" s="144">
        <v>5.9656500000000001</v>
      </c>
      <c r="R8" s="144">
        <v>9.3864999999999998</v>
      </c>
      <c r="S8" s="144">
        <v>6.7760915893730056</v>
      </c>
      <c r="T8" s="144">
        <v>2.950408410626995</v>
      </c>
      <c r="U8" s="144">
        <v>7.3862500000000004</v>
      </c>
      <c r="V8" s="145">
        <v>73.82350000000001</v>
      </c>
      <c r="W8" s="83">
        <v>1981</v>
      </c>
      <c r="X8" s="50"/>
      <c r="Y8" s="50"/>
      <c r="Z8" s="50"/>
      <c r="AA8" s="50"/>
      <c r="AB8" s="50"/>
      <c r="AC8" s="50"/>
      <c r="AD8" s="50"/>
      <c r="AE8" s="50"/>
      <c r="AF8" s="50"/>
      <c r="AG8" s="50"/>
      <c r="AI8" s="83">
        <v>1981</v>
      </c>
      <c r="AJ8" s="135">
        <f t="shared" si="0"/>
        <v>38.753050000000002</v>
      </c>
      <c r="AK8" s="135">
        <f t="shared" si="0"/>
        <v>2.5189500000000002</v>
      </c>
      <c r="AL8" s="135">
        <f t="shared" si="0"/>
        <v>9.0490500000000011</v>
      </c>
      <c r="AM8" s="135">
        <f t="shared" si="0"/>
        <v>9.5482000000000014</v>
      </c>
      <c r="AN8" s="135">
        <f t="shared" si="0"/>
        <v>8.6831999999999994</v>
      </c>
      <c r="AO8" s="135">
        <f t="shared" si="0"/>
        <v>10.020999999999999</v>
      </c>
      <c r="AP8" s="135">
        <f t="shared" si="0"/>
        <v>8.2765137169028247</v>
      </c>
      <c r="AQ8" s="135">
        <f t="shared" si="0"/>
        <v>3.9253362830971765</v>
      </c>
      <c r="AR8" s="135">
        <f t="shared" si="0"/>
        <v>11.200950000000001</v>
      </c>
      <c r="AS8" s="135">
        <f t="shared" si="0"/>
        <v>101.97625000000001</v>
      </c>
      <c r="AU8" s="146">
        <v>71.457999999999998</v>
      </c>
      <c r="AW8" s="147">
        <f t="shared" si="2"/>
        <v>542.31926446304124</v>
      </c>
      <c r="AX8" s="147">
        <f t="shared" si="1"/>
        <v>35.250776680007839</v>
      </c>
      <c r="AY8" s="147">
        <f t="shared" si="1"/>
        <v>126.6345265750511</v>
      </c>
      <c r="AZ8" s="147">
        <f t="shared" si="1"/>
        <v>133.61974866355064</v>
      </c>
      <c r="BA8" s="147">
        <f t="shared" si="1"/>
        <v>121.51473592879732</v>
      </c>
      <c r="BB8" s="147">
        <f t="shared" si="1"/>
        <v>140.23622267625737</v>
      </c>
      <c r="BC8" s="147">
        <f t="shared" si="1"/>
        <v>115.82347276586</v>
      </c>
      <c r="BD8" s="147">
        <f t="shared" si="1"/>
        <v>54.932075948069865</v>
      </c>
      <c r="BE8" s="147">
        <f t="shared" si="1"/>
        <v>156.74871952755467</v>
      </c>
      <c r="BF8" s="147">
        <f t="shared" si="1"/>
        <v>1427.0795432281902</v>
      </c>
    </row>
    <row r="9" spans="1:58">
      <c r="A9" s="83">
        <v>1982</v>
      </c>
      <c r="B9" s="144">
        <v>17.53445</v>
      </c>
      <c r="C9" s="144">
        <v>1.01685</v>
      </c>
      <c r="D9" s="144">
        <v>4.3197000000000001</v>
      </c>
      <c r="E9" s="144">
        <v>3.3611000000000004</v>
      </c>
      <c r="F9" s="144">
        <v>3.0707</v>
      </c>
      <c r="G9" s="144">
        <v>0.2205</v>
      </c>
      <c r="H9" s="144">
        <v>1.9798304869942769</v>
      </c>
      <c r="I9" s="144">
        <v>1.2182195130057232</v>
      </c>
      <c r="J9" s="144">
        <v>4.4232500000000003</v>
      </c>
      <c r="K9" s="145">
        <v>37.144600000000004</v>
      </c>
      <c r="L9" s="83">
        <v>1982</v>
      </c>
      <c r="M9" s="144">
        <v>39.383650000000003</v>
      </c>
      <c r="N9" s="144">
        <v>1.7018499999999999</v>
      </c>
      <c r="O9" s="144">
        <v>8.4934499999999993</v>
      </c>
      <c r="P9" s="144">
        <v>6.955000000000001</v>
      </c>
      <c r="Q9" s="144">
        <v>6.7377000000000002</v>
      </c>
      <c r="R9" s="144">
        <v>18.384</v>
      </c>
      <c r="S9" s="144">
        <v>12.765136811604435</v>
      </c>
      <c r="T9" s="144">
        <v>5.5148631883955641</v>
      </c>
      <c r="U9" s="144">
        <v>10.43285</v>
      </c>
      <c r="V9" s="145">
        <v>110.36850000000001</v>
      </c>
      <c r="W9" s="83">
        <v>1982</v>
      </c>
      <c r="X9" s="50"/>
      <c r="Y9" s="50"/>
      <c r="Z9" s="50"/>
      <c r="AA9" s="50"/>
      <c r="AB9" s="50"/>
      <c r="AC9" s="50"/>
      <c r="AD9" s="50"/>
      <c r="AE9" s="50"/>
      <c r="AF9" s="50"/>
      <c r="AG9" s="50"/>
      <c r="AI9" s="83">
        <v>1982</v>
      </c>
      <c r="AJ9" s="135">
        <f t="shared" si="0"/>
        <v>56.918100000000003</v>
      </c>
      <c r="AK9" s="135">
        <f t="shared" si="0"/>
        <v>2.7187000000000001</v>
      </c>
      <c r="AL9" s="135">
        <f t="shared" si="0"/>
        <v>12.81315</v>
      </c>
      <c r="AM9" s="135">
        <f t="shared" si="0"/>
        <v>10.316100000000002</v>
      </c>
      <c r="AN9" s="135">
        <f t="shared" si="0"/>
        <v>9.8084000000000007</v>
      </c>
      <c r="AO9" s="135">
        <f t="shared" si="0"/>
        <v>18.604500000000002</v>
      </c>
      <c r="AP9" s="135">
        <f t="shared" si="0"/>
        <v>14.744967298598713</v>
      </c>
      <c r="AQ9" s="135">
        <f t="shared" si="0"/>
        <v>6.7330827014012868</v>
      </c>
      <c r="AR9" s="135">
        <f t="shared" si="0"/>
        <v>14.856100000000001</v>
      </c>
      <c r="AS9" s="135">
        <f t="shared" si="0"/>
        <v>147.51310000000001</v>
      </c>
      <c r="AU9" s="146">
        <v>73.984999999999999</v>
      </c>
      <c r="AW9" s="147">
        <f t="shared" si="2"/>
        <v>769.3194566466176</v>
      </c>
      <c r="AX9" s="147">
        <f t="shared" si="1"/>
        <v>36.746637831992977</v>
      </c>
      <c r="AY9" s="147">
        <f t="shared" si="1"/>
        <v>173.18578090153409</v>
      </c>
      <c r="AZ9" s="147">
        <f t="shared" si="1"/>
        <v>139.43502061228631</v>
      </c>
      <c r="BA9" s="147">
        <f t="shared" si="1"/>
        <v>132.57281881462461</v>
      </c>
      <c r="BB9" s="147">
        <f t="shared" si="1"/>
        <v>251.46313441913901</v>
      </c>
      <c r="BC9" s="147">
        <f t="shared" si="1"/>
        <v>199.29671282825859</v>
      </c>
      <c r="BD9" s="147">
        <f t="shared" si="1"/>
        <v>91.006051245540135</v>
      </c>
      <c r="BE9" s="147">
        <f t="shared" si="1"/>
        <v>200.7988105697101</v>
      </c>
      <c r="BF9" s="147">
        <f t="shared" si="1"/>
        <v>1993.8244238697034</v>
      </c>
    </row>
    <row r="10" spans="1:58">
      <c r="A10" s="83">
        <v>1983</v>
      </c>
      <c r="B10" s="144">
        <v>15.775650000000001</v>
      </c>
      <c r="C10" s="144">
        <v>1.0972999999999999</v>
      </c>
      <c r="D10" s="144">
        <v>4.6387499999999999</v>
      </c>
      <c r="E10" s="144">
        <v>3.5004499999999998</v>
      </c>
      <c r="F10" s="144">
        <v>3.1107000000000005</v>
      </c>
      <c r="G10" s="144">
        <v>2.20275</v>
      </c>
      <c r="H10" s="144">
        <v>2.5754088896477736</v>
      </c>
      <c r="I10" s="144">
        <v>1.3340411103522263</v>
      </c>
      <c r="J10" s="144">
        <v>3.8129999999999997</v>
      </c>
      <c r="K10" s="145">
        <v>38.048050000000003</v>
      </c>
      <c r="L10" s="83">
        <v>1983</v>
      </c>
      <c r="M10" s="144">
        <v>41.358600000000003</v>
      </c>
      <c r="N10" s="144">
        <v>2.0402499999999999</v>
      </c>
      <c r="O10" s="144">
        <v>9.2833999999999985</v>
      </c>
      <c r="P10" s="144">
        <v>8.2039000000000009</v>
      </c>
      <c r="Q10" s="144">
        <v>7.8727499999999999</v>
      </c>
      <c r="R10" s="144">
        <v>22.763000000000002</v>
      </c>
      <c r="S10" s="144">
        <v>15.027764245033655</v>
      </c>
      <c r="T10" s="144">
        <v>6.9875357549663448</v>
      </c>
      <c r="U10" s="144">
        <v>9.9442500000000003</v>
      </c>
      <c r="V10" s="145">
        <v>123.48145</v>
      </c>
      <c r="W10" s="83">
        <v>1983</v>
      </c>
      <c r="X10" s="50"/>
      <c r="Y10" s="50"/>
      <c r="Z10" s="50"/>
      <c r="AA10" s="50"/>
      <c r="AB10" s="50"/>
      <c r="AC10" s="50"/>
      <c r="AD10" s="50"/>
      <c r="AE10" s="50"/>
      <c r="AF10" s="50"/>
      <c r="AG10" s="50"/>
      <c r="AI10" s="83">
        <v>1983</v>
      </c>
      <c r="AJ10" s="135">
        <f t="shared" si="0"/>
        <v>57.134250000000002</v>
      </c>
      <c r="AK10" s="135">
        <f t="shared" si="0"/>
        <v>3.1375500000000001</v>
      </c>
      <c r="AL10" s="135">
        <f t="shared" si="0"/>
        <v>13.922149999999998</v>
      </c>
      <c r="AM10" s="135">
        <f t="shared" si="0"/>
        <v>11.704350000000002</v>
      </c>
      <c r="AN10" s="135">
        <f t="shared" si="0"/>
        <v>10.983450000000001</v>
      </c>
      <c r="AO10" s="135">
        <f t="shared" si="0"/>
        <v>24.96575</v>
      </c>
      <c r="AP10" s="135">
        <f t="shared" si="0"/>
        <v>17.603173134681427</v>
      </c>
      <c r="AQ10" s="135">
        <f t="shared" si="0"/>
        <v>8.3215768653185709</v>
      </c>
      <c r="AR10" s="135">
        <f t="shared" si="0"/>
        <v>13.757249999999999</v>
      </c>
      <c r="AS10" s="135">
        <f t="shared" si="0"/>
        <v>161.52949999999998</v>
      </c>
      <c r="AU10" s="146">
        <v>74.64</v>
      </c>
      <c r="AW10" s="147">
        <f t="shared" si="2"/>
        <v>765.46422829581991</v>
      </c>
      <c r="AX10" s="147">
        <f t="shared" si="1"/>
        <v>42.035771704180064</v>
      </c>
      <c r="AY10" s="147">
        <f t="shared" si="1"/>
        <v>186.52398177920682</v>
      </c>
      <c r="AZ10" s="147">
        <f t="shared" si="1"/>
        <v>156.810691318328</v>
      </c>
      <c r="BA10" s="147">
        <f t="shared" si="1"/>
        <v>147.15233118971062</v>
      </c>
      <c r="BB10" s="147">
        <f t="shared" si="1"/>
        <v>334.48218113612006</v>
      </c>
      <c r="BC10" s="147">
        <f t="shared" si="1"/>
        <v>235.84101198662148</v>
      </c>
      <c r="BD10" s="147">
        <f t="shared" si="1"/>
        <v>111.48950784188868</v>
      </c>
      <c r="BE10" s="147">
        <f t="shared" si="1"/>
        <v>184.31471061093248</v>
      </c>
      <c r="BF10" s="147">
        <f t="shared" si="1"/>
        <v>2164.1144158628076</v>
      </c>
    </row>
    <row r="11" spans="1:58">
      <c r="A11" s="83">
        <v>1984</v>
      </c>
      <c r="B11" s="144">
        <v>15.0839</v>
      </c>
      <c r="C11" s="144">
        <v>1.2291000000000001</v>
      </c>
      <c r="D11" s="144">
        <v>5.0495000000000001</v>
      </c>
      <c r="E11" s="144">
        <v>3.2375500000000001</v>
      </c>
      <c r="F11" s="144">
        <v>3.17605</v>
      </c>
      <c r="G11" s="144">
        <v>2.8675000000000002</v>
      </c>
      <c r="H11" s="144">
        <v>3.4225078071798052</v>
      </c>
      <c r="I11" s="144">
        <v>1.5736921928201952</v>
      </c>
      <c r="J11" s="144">
        <v>2.2682500000000001</v>
      </c>
      <c r="K11" s="145">
        <v>37.908050000000003</v>
      </c>
      <c r="L11" s="83">
        <v>1984</v>
      </c>
      <c r="M11" s="144">
        <v>48.446200000000005</v>
      </c>
      <c r="N11" s="144">
        <v>2.4450500000000002</v>
      </c>
      <c r="O11" s="144">
        <v>10.085749999999999</v>
      </c>
      <c r="P11" s="144">
        <v>7.9791500000000006</v>
      </c>
      <c r="Q11" s="144">
        <v>8.7279</v>
      </c>
      <c r="R11" s="144">
        <v>16.402249999999999</v>
      </c>
      <c r="S11" s="144">
        <v>16.712994008154105</v>
      </c>
      <c r="T11" s="144">
        <v>8.1374559918458917</v>
      </c>
      <c r="U11" s="144">
        <v>6.8166000000000002</v>
      </c>
      <c r="V11" s="145">
        <v>125.75335000000001</v>
      </c>
      <c r="W11" s="83">
        <v>1984</v>
      </c>
      <c r="X11" s="50"/>
      <c r="Y11" s="50"/>
      <c r="Z11" s="50"/>
      <c r="AA11" s="50"/>
      <c r="AB11" s="50"/>
      <c r="AC11" s="50"/>
      <c r="AD11" s="50"/>
      <c r="AE11" s="50"/>
      <c r="AF11" s="50"/>
      <c r="AG11" s="50"/>
      <c r="AI11" s="83">
        <v>1984</v>
      </c>
      <c r="AJ11" s="135">
        <f t="shared" si="0"/>
        <v>63.530100000000004</v>
      </c>
      <c r="AK11" s="135">
        <f t="shared" si="0"/>
        <v>3.67415</v>
      </c>
      <c r="AL11" s="135">
        <f t="shared" si="0"/>
        <v>15.135249999999999</v>
      </c>
      <c r="AM11" s="135">
        <f t="shared" si="0"/>
        <v>11.216700000000001</v>
      </c>
      <c r="AN11" s="135">
        <f t="shared" si="0"/>
        <v>11.90395</v>
      </c>
      <c r="AO11" s="135">
        <f t="shared" si="0"/>
        <v>19.269749999999998</v>
      </c>
      <c r="AP11" s="135">
        <f t="shared" si="0"/>
        <v>20.13550181533391</v>
      </c>
      <c r="AQ11" s="135">
        <f t="shared" si="0"/>
        <v>9.7111481846660865</v>
      </c>
      <c r="AR11" s="135">
        <f t="shared" si="0"/>
        <v>9.0848499999999994</v>
      </c>
      <c r="AS11" s="135">
        <f t="shared" si="0"/>
        <v>163.66140000000001</v>
      </c>
      <c r="AU11" s="146">
        <v>76.475999999999999</v>
      </c>
      <c r="AW11" s="147">
        <f t="shared" si="2"/>
        <v>830.71944139337836</v>
      </c>
      <c r="AX11" s="147">
        <f t="shared" si="1"/>
        <v>48.043176944400862</v>
      </c>
      <c r="AY11" s="147">
        <f t="shared" si="1"/>
        <v>197.90849416810502</v>
      </c>
      <c r="AZ11" s="147">
        <f t="shared" si="1"/>
        <v>146.66954338616037</v>
      </c>
      <c r="BA11" s="147">
        <f t="shared" si="1"/>
        <v>155.65602280453999</v>
      </c>
      <c r="BB11" s="147">
        <f t="shared" si="1"/>
        <v>251.97120665306764</v>
      </c>
      <c r="BC11" s="147">
        <f t="shared" si="1"/>
        <v>263.29177539795376</v>
      </c>
      <c r="BD11" s="147">
        <f t="shared" si="1"/>
        <v>126.98295131369431</v>
      </c>
      <c r="BE11" s="147">
        <f t="shared" si="1"/>
        <v>118.79347769234791</v>
      </c>
      <c r="BF11" s="147">
        <f t="shared" si="1"/>
        <v>2140.0360897536484</v>
      </c>
    </row>
    <row r="12" spans="1:58">
      <c r="A12" s="83">
        <v>1985</v>
      </c>
      <c r="B12" s="144">
        <v>15.449760906990178</v>
      </c>
      <c r="C12" s="144">
        <v>1.3529500000000001</v>
      </c>
      <c r="D12" s="144">
        <v>5.1839114603456631</v>
      </c>
      <c r="E12" s="144">
        <v>2.9364995790483421</v>
      </c>
      <c r="F12" s="144">
        <v>3.1660406230118143</v>
      </c>
      <c r="G12" s="144">
        <v>3.0927500000000001</v>
      </c>
      <c r="H12" s="144">
        <v>4.8604446900243401</v>
      </c>
      <c r="I12" s="144">
        <v>1.7120053099756596</v>
      </c>
      <c r="J12" s="144">
        <v>1.9574546999502362</v>
      </c>
      <c r="K12" s="145">
        <v>39.711817269346227</v>
      </c>
      <c r="L12" s="83">
        <v>1985</v>
      </c>
      <c r="M12" s="144">
        <v>53.087292131194502</v>
      </c>
      <c r="N12" s="144">
        <v>2.74105</v>
      </c>
      <c r="O12" s="144">
        <v>10.468693005106964</v>
      </c>
      <c r="P12" s="144">
        <v>8.3387702957541681</v>
      </c>
      <c r="Q12" s="144">
        <v>9.8962662962353303</v>
      </c>
      <c r="R12" s="144">
        <v>20.925999999999998</v>
      </c>
      <c r="S12" s="144">
        <v>17.52141922041908</v>
      </c>
      <c r="T12" s="144">
        <v>8.9710807795809195</v>
      </c>
      <c r="U12" s="144">
        <v>6.5967376435488445</v>
      </c>
      <c r="V12" s="145">
        <v>138.54730937183982</v>
      </c>
      <c r="W12" s="83">
        <v>1985</v>
      </c>
      <c r="X12" s="50"/>
      <c r="Y12" s="50"/>
      <c r="Z12" s="50"/>
      <c r="AA12" s="50"/>
      <c r="AB12" s="50"/>
      <c r="AC12" s="50"/>
      <c r="AD12" s="50"/>
      <c r="AE12" s="50"/>
      <c r="AF12" s="50"/>
      <c r="AG12" s="50"/>
      <c r="AI12" s="83">
        <v>1985</v>
      </c>
      <c r="AJ12" s="135">
        <f t="shared" si="0"/>
        <v>68.537053038184681</v>
      </c>
      <c r="AK12" s="135">
        <f t="shared" si="0"/>
        <v>4.0940000000000003</v>
      </c>
      <c r="AL12" s="135">
        <f t="shared" si="0"/>
        <v>15.652604465452626</v>
      </c>
      <c r="AM12" s="135">
        <f t="shared" si="0"/>
        <v>11.275269874802511</v>
      </c>
      <c r="AN12" s="135">
        <f t="shared" si="0"/>
        <v>13.062306919247145</v>
      </c>
      <c r="AO12" s="135">
        <f t="shared" si="0"/>
        <v>24.018749999999997</v>
      </c>
      <c r="AP12" s="135">
        <f t="shared" si="0"/>
        <v>22.381863910443421</v>
      </c>
      <c r="AQ12" s="135">
        <f t="shared" si="0"/>
        <v>10.683086089556578</v>
      </c>
      <c r="AR12" s="135">
        <f t="shared" si="0"/>
        <v>8.5541923434990803</v>
      </c>
      <c r="AS12" s="135">
        <f t="shared" si="0"/>
        <v>178.25912664118604</v>
      </c>
      <c r="AU12" s="146">
        <v>78.763999999999996</v>
      </c>
      <c r="AW12" s="147">
        <f t="shared" si="2"/>
        <v>870.15709001808796</v>
      </c>
      <c r="AX12" s="147">
        <f t="shared" si="1"/>
        <v>51.978061043116156</v>
      </c>
      <c r="AY12" s="147">
        <f t="shared" si="1"/>
        <v>198.72790190255228</v>
      </c>
      <c r="AZ12" s="147">
        <f t="shared" si="1"/>
        <v>143.15258080852308</v>
      </c>
      <c r="BA12" s="147">
        <f t="shared" si="1"/>
        <v>165.84108119505288</v>
      </c>
      <c r="BB12" s="147">
        <f t="shared" si="1"/>
        <v>304.94578741557052</v>
      </c>
      <c r="BC12" s="147">
        <f t="shared" si="1"/>
        <v>284.1636269164012</v>
      </c>
      <c r="BD12" s="147">
        <f t="shared" si="1"/>
        <v>135.63412332482579</v>
      </c>
      <c r="BE12" s="147">
        <f t="shared" si="1"/>
        <v>108.60535706032046</v>
      </c>
      <c r="BF12" s="147">
        <f t="shared" si="1"/>
        <v>2263.2056096844503</v>
      </c>
    </row>
    <row r="13" spans="1:58">
      <c r="A13" s="83">
        <v>1986</v>
      </c>
      <c r="B13" s="144">
        <v>14.996722091756773</v>
      </c>
      <c r="C13" s="144">
        <v>1.5954499999999998</v>
      </c>
      <c r="D13" s="144">
        <v>5.5611747010528827</v>
      </c>
      <c r="E13" s="144">
        <v>2.7176731796979832</v>
      </c>
      <c r="F13" s="144">
        <v>3.1624294701838167</v>
      </c>
      <c r="G13" s="144">
        <v>4.5767499999999997</v>
      </c>
      <c r="H13" s="144">
        <v>5.5592525046820285</v>
      </c>
      <c r="I13" s="144">
        <v>2.3418974953179714</v>
      </c>
      <c r="J13" s="144">
        <v>2.0772571189119082</v>
      </c>
      <c r="K13" s="145">
        <v>42.588606561603363</v>
      </c>
      <c r="L13" s="83">
        <v>1986</v>
      </c>
      <c r="M13" s="144">
        <v>58.446117746107916</v>
      </c>
      <c r="N13" s="144">
        <v>3.14405</v>
      </c>
      <c r="O13" s="144">
        <v>11.82954873823881</v>
      </c>
      <c r="P13" s="144">
        <v>9.0018327037662846</v>
      </c>
      <c r="Q13" s="144">
        <v>11.190714481822191</v>
      </c>
      <c r="R13" s="144">
        <v>34.483750000000001</v>
      </c>
      <c r="S13" s="144">
        <v>20.002590849300123</v>
      </c>
      <c r="T13" s="144">
        <v>10.801709150699878</v>
      </c>
      <c r="U13" s="144">
        <v>8.0427038677705021</v>
      </c>
      <c r="V13" s="145">
        <v>166.94301753770566</v>
      </c>
      <c r="W13" s="83">
        <v>1986</v>
      </c>
      <c r="X13" s="50"/>
      <c r="Y13" s="50"/>
      <c r="Z13" s="50"/>
      <c r="AA13" s="50"/>
      <c r="AB13" s="50"/>
      <c r="AC13" s="50"/>
      <c r="AD13" s="50"/>
      <c r="AE13" s="50"/>
      <c r="AF13" s="50"/>
      <c r="AG13" s="50"/>
      <c r="AI13" s="83">
        <v>1986</v>
      </c>
      <c r="AJ13" s="135">
        <f t="shared" si="0"/>
        <v>73.442839837864682</v>
      </c>
      <c r="AK13" s="135">
        <f t="shared" si="0"/>
        <v>4.7394999999999996</v>
      </c>
      <c r="AL13" s="135">
        <f t="shared" si="0"/>
        <v>17.390723439291691</v>
      </c>
      <c r="AM13" s="135">
        <f t="shared" si="0"/>
        <v>11.719505883464269</v>
      </c>
      <c r="AN13" s="135">
        <f t="shared" si="0"/>
        <v>14.353143952006008</v>
      </c>
      <c r="AO13" s="135">
        <f t="shared" si="0"/>
        <v>39.060499999999998</v>
      </c>
      <c r="AP13" s="135">
        <f t="shared" si="0"/>
        <v>25.561843353982152</v>
      </c>
      <c r="AQ13" s="135">
        <f t="shared" si="0"/>
        <v>13.143606646017849</v>
      </c>
      <c r="AR13" s="135">
        <f t="shared" si="0"/>
        <v>10.119960986682411</v>
      </c>
      <c r="AS13" s="135">
        <f t="shared" si="0"/>
        <v>209.53162409930903</v>
      </c>
      <c r="AU13" s="146">
        <v>79.176000000000002</v>
      </c>
      <c r="AW13" s="147">
        <f t="shared" si="2"/>
        <v>927.58967159069266</v>
      </c>
      <c r="AX13" s="147">
        <f t="shared" si="1"/>
        <v>59.860311205415783</v>
      </c>
      <c r="AY13" s="147">
        <f t="shared" si="1"/>
        <v>219.64640092062859</v>
      </c>
      <c r="AZ13" s="147">
        <f t="shared" si="1"/>
        <v>148.01841319925569</v>
      </c>
      <c r="BA13" s="147">
        <f t="shared" si="1"/>
        <v>181.28149883810761</v>
      </c>
      <c r="BB13" s="147">
        <f t="shared" si="1"/>
        <v>493.33762756390826</v>
      </c>
      <c r="BC13" s="147">
        <f t="shared" si="1"/>
        <v>322.84838024126191</v>
      </c>
      <c r="BD13" s="147">
        <f t="shared" si="1"/>
        <v>166.00493389433475</v>
      </c>
      <c r="BE13" s="147">
        <f t="shared" si="1"/>
        <v>127.8160173118421</v>
      </c>
      <c r="BF13" s="147">
        <f t="shared" si="1"/>
        <v>2646.4032547654469</v>
      </c>
    </row>
    <row r="14" spans="1:58">
      <c r="A14" s="83">
        <v>1987</v>
      </c>
      <c r="B14" s="144">
        <v>16.451795027984733</v>
      </c>
      <c r="C14" s="144">
        <v>1.83795</v>
      </c>
      <c r="D14" s="144">
        <v>6.023450932896167</v>
      </c>
      <c r="E14" s="144">
        <v>2.9108599287436681</v>
      </c>
      <c r="F14" s="144">
        <v>3.5478558786324941</v>
      </c>
      <c r="G14" s="144">
        <v>4.0197500000000002</v>
      </c>
      <c r="H14" s="144">
        <v>5.1191045239808313</v>
      </c>
      <c r="I14" s="144">
        <v>2.4255469760191697</v>
      </c>
      <c r="J14" s="144">
        <v>2.4078101604953459</v>
      </c>
      <c r="K14" s="145">
        <v>44.744123428752403</v>
      </c>
      <c r="L14" s="83">
        <v>1987</v>
      </c>
      <c r="M14" s="144">
        <v>68.178752983851439</v>
      </c>
      <c r="N14" s="144">
        <v>3.206</v>
      </c>
      <c r="O14" s="144">
        <v>12.755620369028479</v>
      </c>
      <c r="P14" s="144">
        <v>9.1301845055887423</v>
      </c>
      <c r="Q14" s="144">
        <v>12.342445967682117</v>
      </c>
      <c r="R14" s="144">
        <v>33.60125</v>
      </c>
      <c r="S14" s="144">
        <v>20.883399644730787</v>
      </c>
      <c r="T14" s="144">
        <v>11.984501105269212</v>
      </c>
      <c r="U14" s="144">
        <v>9.1748124916441771</v>
      </c>
      <c r="V14" s="145">
        <v>181.25696706779496</v>
      </c>
      <c r="W14" s="83">
        <v>1987</v>
      </c>
      <c r="X14" s="50"/>
      <c r="Y14" s="50"/>
      <c r="Z14" s="50"/>
      <c r="AA14" s="50"/>
      <c r="AB14" s="50"/>
      <c r="AC14" s="50"/>
      <c r="AD14" s="50"/>
      <c r="AE14" s="50"/>
      <c r="AF14" s="50"/>
      <c r="AG14" s="50"/>
      <c r="AI14" s="83">
        <v>1987</v>
      </c>
      <c r="AJ14" s="135">
        <f t="shared" si="0"/>
        <v>84.630548011836169</v>
      </c>
      <c r="AK14" s="135">
        <f t="shared" si="0"/>
        <v>5.0439499999999997</v>
      </c>
      <c r="AL14" s="135">
        <f t="shared" si="0"/>
        <v>18.779071301924645</v>
      </c>
      <c r="AM14" s="135">
        <f t="shared" si="0"/>
        <v>12.041044434332409</v>
      </c>
      <c r="AN14" s="135">
        <f t="shared" si="0"/>
        <v>15.89030184631461</v>
      </c>
      <c r="AO14" s="135">
        <f t="shared" si="0"/>
        <v>37.621000000000002</v>
      </c>
      <c r="AP14" s="135">
        <f t="shared" si="0"/>
        <v>26.002504168711617</v>
      </c>
      <c r="AQ14" s="135">
        <f t="shared" si="0"/>
        <v>14.410048081288382</v>
      </c>
      <c r="AR14" s="135">
        <f t="shared" si="0"/>
        <v>11.582622652139523</v>
      </c>
      <c r="AS14" s="135">
        <f t="shared" si="0"/>
        <v>226.00109049654736</v>
      </c>
      <c r="AU14" s="146">
        <v>80.736999999999995</v>
      </c>
      <c r="AW14" s="147">
        <f t="shared" si="2"/>
        <v>1048.2250766295028</v>
      </c>
      <c r="AX14" s="147">
        <f t="shared" si="1"/>
        <v>62.473834796933254</v>
      </c>
      <c r="AY14" s="147">
        <f t="shared" si="1"/>
        <v>232.59560426972328</v>
      </c>
      <c r="AZ14" s="147">
        <f t="shared" si="1"/>
        <v>149.13911136569862</v>
      </c>
      <c r="BA14" s="147">
        <f t="shared" si="1"/>
        <v>196.81560927845487</v>
      </c>
      <c r="BB14" s="147">
        <f t="shared" si="1"/>
        <v>465.9697536445496</v>
      </c>
      <c r="BC14" s="147">
        <f t="shared" si="1"/>
        <v>322.06428488439775</v>
      </c>
      <c r="BD14" s="147">
        <f t="shared" si="1"/>
        <v>178.48134165609798</v>
      </c>
      <c r="BE14" s="147">
        <f t="shared" si="1"/>
        <v>143.46114733194847</v>
      </c>
      <c r="BF14" s="147">
        <f t="shared" si="1"/>
        <v>2799.2257638573069</v>
      </c>
    </row>
    <row r="15" spans="1:58">
      <c r="A15" s="83">
        <v>1988</v>
      </c>
      <c r="B15" s="144">
        <v>17.096201663426925</v>
      </c>
      <c r="C15" s="144">
        <v>2.0124499999999999</v>
      </c>
      <c r="D15" s="144">
        <v>6.6133794731741169</v>
      </c>
      <c r="E15" s="144">
        <v>3.0759735269489523</v>
      </c>
      <c r="F15" s="144">
        <v>3.805624807882019</v>
      </c>
      <c r="G15" s="144">
        <v>2.152328462007604</v>
      </c>
      <c r="H15" s="144">
        <v>5.4002171263232546</v>
      </c>
      <c r="I15" s="144">
        <v>2.2866906899522714</v>
      </c>
      <c r="J15" s="144">
        <v>3.3482246212649343</v>
      </c>
      <c r="K15" s="145">
        <v>45.791090370980079</v>
      </c>
      <c r="L15" s="83">
        <v>1988</v>
      </c>
      <c r="M15" s="144">
        <v>96.281033010795682</v>
      </c>
      <c r="N15" s="144">
        <v>3.5180500000000001</v>
      </c>
      <c r="O15" s="144">
        <v>14.132247547626552</v>
      </c>
      <c r="P15" s="144">
        <v>12.907431962253229</v>
      </c>
      <c r="Q15" s="144">
        <v>13.636984640616612</v>
      </c>
      <c r="R15" s="144">
        <v>17.022777826565225</v>
      </c>
      <c r="S15" s="144">
        <v>17.703245556723427</v>
      </c>
      <c r="T15" s="144">
        <v>13.247098118507559</v>
      </c>
      <c r="U15" s="144">
        <v>22.743375833165544</v>
      </c>
      <c r="V15" s="145">
        <v>211.19224449625383</v>
      </c>
      <c r="W15" s="83">
        <v>1988</v>
      </c>
      <c r="X15" s="50"/>
      <c r="Y15" s="50"/>
      <c r="Z15" s="50"/>
      <c r="AA15" s="50"/>
      <c r="AB15" s="50"/>
      <c r="AC15" s="50"/>
      <c r="AD15" s="50"/>
      <c r="AE15" s="50"/>
      <c r="AF15" s="50"/>
      <c r="AG15" s="50"/>
      <c r="AI15" s="83">
        <v>1988</v>
      </c>
      <c r="AJ15" s="135">
        <f t="shared" si="0"/>
        <v>113.37723467422261</v>
      </c>
      <c r="AK15" s="135">
        <f t="shared" si="0"/>
        <v>5.5305</v>
      </c>
      <c r="AL15" s="135">
        <f t="shared" si="0"/>
        <v>20.745627020800669</v>
      </c>
      <c r="AM15" s="135">
        <f t="shared" si="0"/>
        <v>15.98340548920218</v>
      </c>
      <c r="AN15" s="135">
        <f t="shared" si="0"/>
        <v>17.442609448498629</v>
      </c>
      <c r="AO15" s="135">
        <f t="shared" si="0"/>
        <v>19.175106288572827</v>
      </c>
      <c r="AP15" s="135">
        <f t="shared" si="0"/>
        <v>23.103462683046683</v>
      </c>
      <c r="AQ15" s="135">
        <f t="shared" si="0"/>
        <v>15.53378880845983</v>
      </c>
      <c r="AR15" s="135">
        <f t="shared" si="0"/>
        <v>26.091600454430477</v>
      </c>
      <c r="AS15" s="135">
        <f t="shared" si="0"/>
        <v>256.98333486723391</v>
      </c>
      <c r="AU15" s="146">
        <v>82.295000000000002</v>
      </c>
      <c r="AW15" s="147">
        <f t="shared" si="2"/>
        <v>1377.6928692414194</v>
      </c>
      <c r="AX15" s="147">
        <f t="shared" si="1"/>
        <v>67.203353788200985</v>
      </c>
      <c r="AY15" s="147">
        <f t="shared" si="1"/>
        <v>252.08854755210726</v>
      </c>
      <c r="AZ15" s="147">
        <f t="shared" si="1"/>
        <v>194.22085775809197</v>
      </c>
      <c r="BA15" s="147">
        <f t="shared" si="1"/>
        <v>211.95223827083817</v>
      </c>
      <c r="BB15" s="147">
        <f t="shared" si="1"/>
        <v>233.00451167838662</v>
      </c>
      <c r="BC15" s="147">
        <f t="shared" si="1"/>
        <v>280.73956720392107</v>
      </c>
      <c r="BD15" s="147">
        <f t="shared" si="1"/>
        <v>188.75738268983329</v>
      </c>
      <c r="BE15" s="147">
        <f t="shared" si="1"/>
        <v>317.04964401762533</v>
      </c>
      <c r="BF15" s="147">
        <f t="shared" si="1"/>
        <v>3122.7089722004239</v>
      </c>
    </row>
    <row r="16" spans="1:58">
      <c r="A16" s="83">
        <v>1989</v>
      </c>
      <c r="B16" s="144">
        <v>18.6928988960113</v>
      </c>
      <c r="C16" s="144">
        <v>2.1194999999999999</v>
      </c>
      <c r="D16" s="144">
        <v>7.4330973406066381</v>
      </c>
      <c r="E16" s="144">
        <v>3.3079528712749795</v>
      </c>
      <c r="F16" s="144">
        <v>4.1895284206208308</v>
      </c>
      <c r="G16" s="144">
        <v>1.2400151110854589</v>
      </c>
      <c r="H16" s="144">
        <v>5.6127400125969196</v>
      </c>
      <c r="I16" s="144">
        <v>2.5280929789979005</v>
      </c>
      <c r="J16" s="144">
        <v>4.4002030044636502</v>
      </c>
      <c r="K16" s="145">
        <v>49.524028635657686</v>
      </c>
      <c r="L16" s="83">
        <v>1989</v>
      </c>
      <c r="M16" s="144">
        <v>110.71667856910199</v>
      </c>
      <c r="N16" s="144">
        <v>4.3747500000000006</v>
      </c>
      <c r="O16" s="144">
        <v>14.299746389235368</v>
      </c>
      <c r="P16" s="144">
        <v>15.258213226573339</v>
      </c>
      <c r="Q16" s="144">
        <v>15.182275505511411</v>
      </c>
      <c r="R16" s="144">
        <v>11.690729510675091</v>
      </c>
      <c r="S16" s="144">
        <v>17.813446853899734</v>
      </c>
      <c r="T16" s="144">
        <v>14.586822004849799</v>
      </c>
      <c r="U16" s="144">
        <v>29.004671217219183</v>
      </c>
      <c r="V16" s="145">
        <v>232.92733327706591</v>
      </c>
      <c r="W16" s="83">
        <v>1989</v>
      </c>
      <c r="X16" s="50"/>
      <c r="Y16" s="50"/>
      <c r="Z16" s="50"/>
      <c r="AA16" s="50"/>
      <c r="AB16" s="50"/>
      <c r="AC16" s="50"/>
      <c r="AD16" s="50"/>
      <c r="AE16" s="50"/>
      <c r="AF16" s="50"/>
      <c r="AG16" s="50"/>
      <c r="AI16" s="83">
        <v>1989</v>
      </c>
      <c r="AJ16" s="135">
        <f t="shared" si="0"/>
        <v>129.40957746511327</v>
      </c>
      <c r="AK16" s="135">
        <f t="shared" si="0"/>
        <v>6.494250000000001</v>
      </c>
      <c r="AL16" s="135">
        <f t="shared" si="0"/>
        <v>21.732843729842006</v>
      </c>
      <c r="AM16" s="135">
        <f t="shared" si="0"/>
        <v>18.566166097848317</v>
      </c>
      <c r="AN16" s="135">
        <f t="shared" si="0"/>
        <v>19.371803926132241</v>
      </c>
      <c r="AO16" s="135">
        <f t="shared" si="0"/>
        <v>12.93074462176055</v>
      </c>
      <c r="AP16" s="135">
        <f t="shared" si="0"/>
        <v>23.426186866496653</v>
      </c>
      <c r="AQ16" s="135">
        <f t="shared" si="0"/>
        <v>17.114914983847697</v>
      </c>
      <c r="AR16" s="135">
        <f t="shared" si="0"/>
        <v>33.404874221682832</v>
      </c>
      <c r="AS16" s="135">
        <f t="shared" si="0"/>
        <v>282.4513619127236</v>
      </c>
      <c r="AU16" s="146">
        <v>84.138000000000005</v>
      </c>
      <c r="AW16" s="147">
        <f t="shared" si="2"/>
        <v>1538.0633894924204</v>
      </c>
      <c r="AX16" s="147">
        <f t="shared" si="1"/>
        <v>77.185694929758256</v>
      </c>
      <c r="AY16" s="147">
        <f t="shared" si="1"/>
        <v>258.29998014977781</v>
      </c>
      <c r="AZ16" s="147">
        <f t="shared" si="1"/>
        <v>220.66326865207535</v>
      </c>
      <c r="BA16" s="147">
        <f t="shared" si="1"/>
        <v>230.23846450037129</v>
      </c>
      <c r="BB16" s="147">
        <f t="shared" si="1"/>
        <v>153.68495354965117</v>
      </c>
      <c r="BC16" s="147">
        <f t="shared" si="1"/>
        <v>278.42576322822805</v>
      </c>
      <c r="BD16" s="147">
        <f t="shared" si="1"/>
        <v>203.41480643523374</v>
      </c>
      <c r="BE16" s="147">
        <f t="shared" si="1"/>
        <v>397.02481900785415</v>
      </c>
      <c r="BF16" s="147">
        <f t="shared" si="1"/>
        <v>3357.0011399453701</v>
      </c>
    </row>
    <row r="17" spans="1:58">
      <c r="A17" s="83">
        <v>1990</v>
      </c>
      <c r="B17" s="144">
        <v>20.219444496300419</v>
      </c>
      <c r="C17" s="144">
        <v>2.4900500000000001</v>
      </c>
      <c r="D17" s="144">
        <v>8.0936479431529929</v>
      </c>
      <c r="E17" s="144">
        <v>3.4055876555191187</v>
      </c>
      <c r="F17" s="144">
        <v>4.279253481431228</v>
      </c>
      <c r="G17" s="144">
        <v>0.75427391081962814</v>
      </c>
      <c r="H17" s="144">
        <v>6.2029234054576801</v>
      </c>
      <c r="I17" s="144">
        <v>3.0322221314788971</v>
      </c>
      <c r="J17" s="144">
        <v>5.0919905561818481</v>
      </c>
      <c r="K17" s="145">
        <v>53.56939358034181</v>
      </c>
      <c r="L17" s="83">
        <v>1990</v>
      </c>
      <c r="M17" s="144">
        <v>117.60650988447108</v>
      </c>
      <c r="N17" s="144">
        <v>5.2527499999999998</v>
      </c>
      <c r="O17" s="144">
        <v>15.7272093295472</v>
      </c>
      <c r="P17" s="144">
        <v>15.705500689239656</v>
      </c>
      <c r="Q17" s="144">
        <v>15.699130848334491</v>
      </c>
      <c r="R17" s="144">
        <v>9.3551608388479526</v>
      </c>
      <c r="S17" s="144">
        <v>19.73197003868502</v>
      </c>
      <c r="T17" s="144">
        <v>16.476468191378547</v>
      </c>
      <c r="U17" s="144">
        <v>31.278015124915175</v>
      </c>
      <c r="V17" s="145">
        <v>246.83271494541913</v>
      </c>
      <c r="W17" s="83">
        <v>1990</v>
      </c>
      <c r="X17" s="50"/>
      <c r="Y17" s="50"/>
      <c r="Z17" s="50"/>
      <c r="AA17" s="50"/>
      <c r="AB17" s="50"/>
      <c r="AC17" s="50"/>
      <c r="AD17" s="50"/>
      <c r="AE17" s="50"/>
      <c r="AF17" s="50"/>
      <c r="AG17" s="50"/>
      <c r="AI17" s="83">
        <v>1990</v>
      </c>
      <c r="AJ17" s="135">
        <f t="shared" si="0"/>
        <v>137.82595438077149</v>
      </c>
      <c r="AK17" s="135">
        <f t="shared" si="0"/>
        <v>7.7427999999999999</v>
      </c>
      <c r="AL17" s="135">
        <f t="shared" si="0"/>
        <v>23.820857272700195</v>
      </c>
      <c r="AM17" s="135">
        <f t="shared" si="0"/>
        <v>19.111088344758777</v>
      </c>
      <c r="AN17" s="135">
        <f t="shared" si="0"/>
        <v>19.978384329765717</v>
      </c>
      <c r="AO17" s="135">
        <f t="shared" si="0"/>
        <v>10.109434749667582</v>
      </c>
      <c r="AP17" s="135">
        <f t="shared" si="0"/>
        <v>25.934893444142702</v>
      </c>
      <c r="AQ17" s="135">
        <f t="shared" si="0"/>
        <v>19.508690322857444</v>
      </c>
      <c r="AR17" s="135">
        <f t="shared" si="0"/>
        <v>36.370005681097027</v>
      </c>
      <c r="AS17" s="135">
        <f t="shared" si="0"/>
        <v>300.40210852576092</v>
      </c>
      <c r="AU17" s="146">
        <v>86.683999999999997</v>
      </c>
      <c r="AW17" s="147">
        <f t="shared" si="2"/>
        <v>1589.9814773288208</v>
      </c>
      <c r="AX17" s="147">
        <f t="shared" si="1"/>
        <v>89.322135572885429</v>
      </c>
      <c r="AY17" s="147">
        <f t="shared" si="1"/>
        <v>274.80108523718559</v>
      </c>
      <c r="AZ17" s="147">
        <f t="shared" si="1"/>
        <v>220.46846413131348</v>
      </c>
      <c r="BA17" s="147">
        <f t="shared" si="1"/>
        <v>230.47372444471551</v>
      </c>
      <c r="BB17" s="147">
        <f t="shared" si="1"/>
        <v>116.62399923477899</v>
      </c>
      <c r="BC17" s="147">
        <f t="shared" si="1"/>
        <v>299.18893272279433</v>
      </c>
      <c r="BD17" s="147">
        <f t="shared" si="1"/>
        <v>225.05526190366672</v>
      </c>
      <c r="BE17" s="147">
        <f t="shared" si="1"/>
        <v>419.56999770542461</v>
      </c>
      <c r="BF17" s="147">
        <f t="shared" si="1"/>
        <v>3465.4850782815852</v>
      </c>
    </row>
    <row r="18" spans="1:58">
      <c r="A18" s="83">
        <v>1991</v>
      </c>
      <c r="B18" s="144">
        <v>21.688648095774209</v>
      </c>
      <c r="C18" s="144">
        <v>3.0991500000000003</v>
      </c>
      <c r="D18" s="144">
        <v>9.0031911625031462</v>
      </c>
      <c r="E18" s="144">
        <v>4.1189772686432589</v>
      </c>
      <c r="F18" s="144">
        <v>5.2706797715627776</v>
      </c>
      <c r="G18" s="144">
        <v>3.2014445286266913</v>
      </c>
      <c r="H18" s="144">
        <v>7.3276972421888971</v>
      </c>
      <c r="I18" s="144">
        <v>3.3235682730955682</v>
      </c>
      <c r="J18" s="144">
        <v>5.5429018540636861</v>
      </c>
      <c r="K18" s="145">
        <v>62.576258196458234</v>
      </c>
      <c r="L18" s="83">
        <v>1991</v>
      </c>
      <c r="M18" s="144">
        <v>141.8022589587838</v>
      </c>
      <c r="N18" s="144">
        <v>5.9906499999999996</v>
      </c>
      <c r="O18" s="144">
        <v>17.360967312250054</v>
      </c>
      <c r="P18" s="144">
        <v>17.913051849746978</v>
      </c>
      <c r="Q18" s="144">
        <v>18.908778134585884</v>
      </c>
      <c r="R18" s="144">
        <v>4.2796551212205278</v>
      </c>
      <c r="S18" s="144">
        <v>21.892088573296181</v>
      </c>
      <c r="T18" s="144">
        <v>17.269122006828361</v>
      </c>
      <c r="U18" s="144">
        <v>34.04535332432998</v>
      </c>
      <c r="V18" s="145">
        <v>279.46192528104177</v>
      </c>
      <c r="W18" s="83">
        <v>1991</v>
      </c>
      <c r="X18" s="50"/>
      <c r="Y18" s="50"/>
      <c r="Z18" s="50"/>
      <c r="AA18" s="50"/>
      <c r="AB18" s="50"/>
      <c r="AC18" s="50"/>
      <c r="AD18" s="50"/>
      <c r="AE18" s="50"/>
      <c r="AF18" s="50"/>
      <c r="AG18" s="50"/>
      <c r="AI18" s="83">
        <v>1991</v>
      </c>
      <c r="AJ18" s="135">
        <f t="shared" ref="AJ18:AS42" si="3">B18+M18+X18</f>
        <v>163.49090705455799</v>
      </c>
      <c r="AK18" s="135">
        <f t="shared" si="3"/>
        <v>9.0898000000000003</v>
      </c>
      <c r="AL18" s="135">
        <f t="shared" si="3"/>
        <v>26.3641584747532</v>
      </c>
      <c r="AM18" s="135">
        <f t="shared" si="3"/>
        <v>22.032029118390238</v>
      </c>
      <c r="AN18" s="135">
        <f t="shared" si="3"/>
        <v>24.179457906148663</v>
      </c>
      <c r="AO18" s="135">
        <f t="shared" si="3"/>
        <v>7.4810996498472191</v>
      </c>
      <c r="AP18" s="135">
        <f t="shared" si="3"/>
        <v>29.219785815485078</v>
      </c>
      <c r="AQ18" s="135">
        <f t="shared" si="3"/>
        <v>20.592690279923929</v>
      </c>
      <c r="AR18" s="135">
        <f t="shared" si="3"/>
        <v>39.588255178393666</v>
      </c>
      <c r="AS18" s="135">
        <f t="shared" si="3"/>
        <v>342.03818347750001</v>
      </c>
      <c r="AU18" s="146">
        <v>89.837000000000003</v>
      </c>
      <c r="AW18" s="147">
        <f t="shared" si="2"/>
        <v>1819.8616055139639</v>
      </c>
      <c r="AX18" s="147">
        <f t="shared" si="2"/>
        <v>101.18102786157152</v>
      </c>
      <c r="AY18" s="147">
        <f t="shared" si="2"/>
        <v>293.46659477446042</v>
      </c>
      <c r="AZ18" s="147">
        <f t="shared" si="2"/>
        <v>245.24448855583151</v>
      </c>
      <c r="BA18" s="147">
        <f t="shared" si="2"/>
        <v>269.14810051703262</v>
      </c>
      <c r="BB18" s="147">
        <f t="shared" si="2"/>
        <v>83.274148177779963</v>
      </c>
      <c r="BC18" s="147">
        <f t="shared" si="2"/>
        <v>325.25335680716273</v>
      </c>
      <c r="BD18" s="147">
        <f t="shared" si="2"/>
        <v>229.22281776911439</v>
      </c>
      <c r="BE18" s="147">
        <f t="shared" si="2"/>
        <v>440.66759996876192</v>
      </c>
      <c r="BF18" s="147">
        <f t="shared" si="2"/>
        <v>3807.319739945679</v>
      </c>
    </row>
    <row r="19" spans="1:58">
      <c r="A19" s="83">
        <v>1992</v>
      </c>
      <c r="B19" s="144">
        <v>22.745775028457821</v>
      </c>
      <c r="C19" s="144">
        <v>3.6667964999999998</v>
      </c>
      <c r="D19" s="144">
        <v>9.7204637211022167</v>
      </c>
      <c r="E19" s="144">
        <v>4.2667444355321535</v>
      </c>
      <c r="F19" s="144">
        <v>6.8051219897253263</v>
      </c>
      <c r="G19" s="144">
        <v>2.7352518994687296</v>
      </c>
      <c r="H19" s="144">
        <v>7.6520628947268836</v>
      </c>
      <c r="I19" s="144">
        <v>3.7787347754113694</v>
      </c>
      <c r="J19" s="144">
        <v>6.1403427069489265</v>
      </c>
      <c r="K19" s="145">
        <v>67.511293951373432</v>
      </c>
      <c r="L19" s="83">
        <v>1992</v>
      </c>
      <c r="M19" s="144">
        <v>134.68677847960532</v>
      </c>
      <c r="N19" s="144">
        <v>6.6106999999999996</v>
      </c>
      <c r="O19" s="144">
        <v>18.255362946602567</v>
      </c>
      <c r="P19" s="144">
        <v>18.439116590476786</v>
      </c>
      <c r="Q19" s="144">
        <v>18.728055477139144</v>
      </c>
      <c r="R19" s="144">
        <v>5.9802850103591263</v>
      </c>
      <c r="S19" s="144">
        <v>23.019718440063102</v>
      </c>
      <c r="T19" s="144">
        <v>18.161036320832707</v>
      </c>
      <c r="U19" s="144">
        <v>35.757026285062985</v>
      </c>
      <c r="V19" s="145">
        <v>279.6380795501417</v>
      </c>
      <c r="W19" s="83">
        <v>1992</v>
      </c>
      <c r="X19" s="50"/>
      <c r="Y19" s="50"/>
      <c r="Z19" s="50"/>
      <c r="AA19" s="50"/>
      <c r="AB19" s="50"/>
      <c r="AC19" s="50"/>
      <c r="AD19" s="50"/>
      <c r="AE19" s="50"/>
      <c r="AF19" s="50"/>
      <c r="AG19" s="50"/>
      <c r="AI19" s="83">
        <v>1992</v>
      </c>
      <c r="AJ19" s="135">
        <f t="shared" si="3"/>
        <v>157.43255350806314</v>
      </c>
      <c r="AK19" s="135">
        <f t="shared" si="3"/>
        <v>10.2774965</v>
      </c>
      <c r="AL19" s="135">
        <f t="shared" si="3"/>
        <v>27.975826667704784</v>
      </c>
      <c r="AM19" s="135">
        <f t="shared" si="3"/>
        <v>22.70586102600894</v>
      </c>
      <c r="AN19" s="135">
        <f t="shared" si="3"/>
        <v>25.533177466864469</v>
      </c>
      <c r="AO19" s="135">
        <f t="shared" si="3"/>
        <v>8.7155369098278559</v>
      </c>
      <c r="AP19" s="135">
        <f t="shared" si="3"/>
        <v>30.671781334789983</v>
      </c>
      <c r="AQ19" s="135">
        <f t="shared" si="3"/>
        <v>21.939771096244076</v>
      </c>
      <c r="AR19" s="135">
        <f t="shared" si="3"/>
        <v>41.897368992011913</v>
      </c>
      <c r="AS19" s="135">
        <f t="shared" si="3"/>
        <v>347.14937350151513</v>
      </c>
      <c r="AU19" s="146">
        <v>92.524000000000001</v>
      </c>
      <c r="AW19" s="147">
        <f t="shared" si="2"/>
        <v>1701.5320728466468</v>
      </c>
      <c r="AX19" s="147">
        <f t="shared" si="2"/>
        <v>111.07924970818381</v>
      </c>
      <c r="AY19" s="147">
        <f t="shared" si="2"/>
        <v>302.3629184612077</v>
      </c>
      <c r="AZ19" s="147">
        <f t="shared" si="2"/>
        <v>245.40509517540249</v>
      </c>
      <c r="BA19" s="147">
        <f t="shared" si="2"/>
        <v>275.96274984722305</v>
      </c>
      <c r="BB19" s="147">
        <f t="shared" si="2"/>
        <v>94.19758019354822</v>
      </c>
      <c r="BC19" s="147">
        <f t="shared" si="2"/>
        <v>331.50081421890519</v>
      </c>
      <c r="BD19" s="147">
        <f t="shared" si="2"/>
        <v>237.1251901803216</v>
      </c>
      <c r="BE19" s="147">
        <f t="shared" si="2"/>
        <v>452.8270393845047</v>
      </c>
      <c r="BF19" s="147">
        <f t="shared" si="2"/>
        <v>3751.9927100159434</v>
      </c>
    </row>
    <row r="20" spans="1:58">
      <c r="A20" s="83">
        <v>1993</v>
      </c>
      <c r="B20" s="144">
        <v>26.469325945892464</v>
      </c>
      <c r="C20" s="144">
        <v>5.287563609347826</v>
      </c>
      <c r="D20" s="144">
        <v>9.8691221950649162</v>
      </c>
      <c r="E20" s="144">
        <v>6.476782080877463</v>
      </c>
      <c r="F20" s="144">
        <v>8.4717927507743376</v>
      </c>
      <c r="G20" s="144">
        <v>5.9320207294453517</v>
      </c>
      <c r="H20" s="144">
        <v>7.4042799745788157</v>
      </c>
      <c r="I20" s="144">
        <v>3.8894805957031262</v>
      </c>
      <c r="J20" s="144">
        <v>6.2816989400861845</v>
      </c>
      <c r="K20" s="145">
        <v>80.082066821770482</v>
      </c>
      <c r="L20" s="83">
        <v>1993</v>
      </c>
      <c r="M20" s="144">
        <v>133.38739240475562</v>
      </c>
      <c r="N20" s="144">
        <v>7.7725803750000004</v>
      </c>
      <c r="O20" s="144">
        <v>19.166229873526653</v>
      </c>
      <c r="P20" s="144">
        <v>17.463173459116589</v>
      </c>
      <c r="Q20" s="144">
        <v>18.369803157146841</v>
      </c>
      <c r="R20" s="144">
        <v>6.5990924074246049</v>
      </c>
      <c r="S20" s="144">
        <v>25.695825928658792</v>
      </c>
      <c r="T20" s="144">
        <v>20.693371579473567</v>
      </c>
      <c r="U20" s="144">
        <v>37.928671691247487</v>
      </c>
      <c r="V20" s="145">
        <v>287.07614087635017</v>
      </c>
      <c r="W20" s="83">
        <v>1993</v>
      </c>
      <c r="X20" s="50"/>
      <c r="Y20" s="50"/>
      <c r="Z20" s="50"/>
      <c r="AA20" s="50"/>
      <c r="AB20" s="50"/>
      <c r="AC20" s="50"/>
      <c r="AD20" s="50"/>
      <c r="AE20" s="50"/>
      <c r="AF20" s="50"/>
      <c r="AG20" s="50"/>
      <c r="AI20" s="83">
        <v>1993</v>
      </c>
      <c r="AJ20" s="135">
        <f t="shared" si="3"/>
        <v>159.85671835064807</v>
      </c>
      <c r="AK20" s="135">
        <f t="shared" si="3"/>
        <v>13.060143984347826</v>
      </c>
      <c r="AL20" s="135">
        <f t="shared" si="3"/>
        <v>29.035352068591571</v>
      </c>
      <c r="AM20" s="135">
        <f t="shared" si="3"/>
        <v>23.939955539994052</v>
      </c>
      <c r="AN20" s="135">
        <f t="shared" si="3"/>
        <v>26.841595907921178</v>
      </c>
      <c r="AO20" s="135">
        <f t="shared" si="3"/>
        <v>12.531113136869957</v>
      </c>
      <c r="AP20" s="135">
        <f t="shared" si="3"/>
        <v>33.100105903237605</v>
      </c>
      <c r="AQ20" s="135">
        <f t="shared" si="3"/>
        <v>24.582852175176694</v>
      </c>
      <c r="AR20" s="135">
        <f t="shared" si="3"/>
        <v>44.210370631333674</v>
      </c>
      <c r="AS20" s="135">
        <f t="shared" si="3"/>
        <v>367.15820769812063</v>
      </c>
      <c r="AU20" s="146">
        <v>93.906000000000006</v>
      </c>
      <c r="AW20" s="147">
        <f t="shared" si="2"/>
        <v>1702.3056924014234</v>
      </c>
      <c r="AX20" s="147">
        <f t="shared" si="2"/>
        <v>139.07677873988695</v>
      </c>
      <c r="AY20" s="147">
        <f t="shared" si="2"/>
        <v>309.19592005400688</v>
      </c>
      <c r="AZ20" s="147">
        <f t="shared" si="2"/>
        <v>254.93531339844151</v>
      </c>
      <c r="BA20" s="147">
        <f t="shared" si="2"/>
        <v>285.83472736482418</v>
      </c>
      <c r="BB20" s="147">
        <f t="shared" si="2"/>
        <v>133.44315737940022</v>
      </c>
      <c r="BC20" s="147">
        <f t="shared" si="2"/>
        <v>352.48126747212751</v>
      </c>
      <c r="BD20" s="147">
        <f t="shared" si="2"/>
        <v>261.7814854767181</v>
      </c>
      <c r="BE20" s="147">
        <f t="shared" si="2"/>
        <v>470.793885708407</v>
      </c>
      <c r="BF20" s="147">
        <f t="shared" si="2"/>
        <v>3909.8482279952354</v>
      </c>
    </row>
    <row r="21" spans="1:58">
      <c r="A21" s="83">
        <v>1994</v>
      </c>
      <c r="B21" s="144">
        <v>27.13046066707313</v>
      </c>
      <c r="C21" s="144">
        <v>7.3129354787745058</v>
      </c>
      <c r="D21" s="144">
        <v>10.026243463626631</v>
      </c>
      <c r="E21" s="144">
        <v>6.5727786214132919</v>
      </c>
      <c r="F21" s="144">
        <v>7.8250210753543721</v>
      </c>
      <c r="G21" s="144">
        <v>15.291445309571451</v>
      </c>
      <c r="H21" s="144">
        <v>9.2571988421945601</v>
      </c>
      <c r="I21" s="144">
        <v>4.0624765105657836</v>
      </c>
      <c r="J21" s="144">
        <v>6.5243410863588807</v>
      </c>
      <c r="K21" s="145">
        <v>94.002901054932607</v>
      </c>
      <c r="L21" s="83">
        <v>1994</v>
      </c>
      <c r="M21" s="144">
        <v>126.7622521894193</v>
      </c>
      <c r="N21" s="144">
        <v>8.419928591794573</v>
      </c>
      <c r="O21" s="144">
        <v>19.952104826472446</v>
      </c>
      <c r="P21" s="144">
        <v>17.976008408258039</v>
      </c>
      <c r="Q21" s="144">
        <v>16.901950412997028</v>
      </c>
      <c r="R21" s="144">
        <v>4.8053689625933487</v>
      </c>
      <c r="S21" s="144">
        <v>29.192291584468197</v>
      </c>
      <c r="T21" s="144">
        <v>21.771216633333356</v>
      </c>
      <c r="U21" s="144">
        <v>40.543008689050545</v>
      </c>
      <c r="V21" s="145">
        <v>286.32413029838682</v>
      </c>
      <c r="W21" s="83">
        <v>1994</v>
      </c>
      <c r="X21" s="50"/>
      <c r="Y21" s="50"/>
      <c r="Z21" s="50"/>
      <c r="AA21" s="50"/>
      <c r="AB21" s="50"/>
      <c r="AC21" s="50"/>
      <c r="AD21" s="50"/>
      <c r="AE21" s="50"/>
      <c r="AF21" s="50"/>
      <c r="AG21" s="50"/>
      <c r="AI21" s="83">
        <v>1994</v>
      </c>
      <c r="AJ21" s="135">
        <f t="shared" si="3"/>
        <v>153.89271285649244</v>
      </c>
      <c r="AK21" s="135">
        <f t="shared" si="3"/>
        <v>15.732864070569079</v>
      </c>
      <c r="AL21" s="135">
        <f t="shared" si="3"/>
        <v>29.978348290099078</v>
      </c>
      <c r="AM21" s="135">
        <f t="shared" si="3"/>
        <v>24.548787029671331</v>
      </c>
      <c r="AN21" s="135">
        <f t="shared" si="3"/>
        <v>24.726971488351399</v>
      </c>
      <c r="AO21" s="135">
        <f t="shared" si="3"/>
        <v>20.096814272164799</v>
      </c>
      <c r="AP21" s="135">
        <f t="shared" si="3"/>
        <v>38.449490426662756</v>
      </c>
      <c r="AQ21" s="135">
        <f t="shared" si="3"/>
        <v>25.83369314389914</v>
      </c>
      <c r="AR21" s="135">
        <f t="shared" si="3"/>
        <v>47.067349775409426</v>
      </c>
      <c r="AS21" s="135">
        <f t="shared" si="3"/>
        <v>380.3270313533194</v>
      </c>
      <c r="AU21" s="146">
        <v>94.852000000000004</v>
      </c>
      <c r="AW21" s="147">
        <f t="shared" si="2"/>
        <v>1622.450900945604</v>
      </c>
      <c r="AX21" s="147">
        <f t="shared" si="2"/>
        <v>165.86749958429004</v>
      </c>
      <c r="AY21" s="147">
        <f t="shared" si="2"/>
        <v>316.05393971765568</v>
      </c>
      <c r="AZ21" s="147">
        <f t="shared" si="2"/>
        <v>258.81148557406624</v>
      </c>
      <c r="BA21" s="147">
        <f t="shared" si="2"/>
        <v>260.69003804191158</v>
      </c>
      <c r="BB21" s="147">
        <f t="shared" si="2"/>
        <v>211.87549310678531</v>
      </c>
      <c r="BC21" s="147">
        <f t="shared" si="2"/>
        <v>405.36299104565802</v>
      </c>
      <c r="BD21" s="147">
        <f t="shared" si="2"/>
        <v>272.35791700648525</v>
      </c>
      <c r="BE21" s="147">
        <f t="shared" si="2"/>
        <v>496.21884383470484</v>
      </c>
      <c r="BF21" s="147">
        <f t="shared" si="2"/>
        <v>4009.6891088571606</v>
      </c>
    </row>
    <row r="22" spans="1:58">
      <c r="A22" s="83">
        <v>1995</v>
      </c>
      <c r="B22" s="144">
        <v>28.02129678308847</v>
      </c>
      <c r="C22" s="144">
        <v>7.6872515347368866</v>
      </c>
      <c r="D22" s="144">
        <v>10.31504029291456</v>
      </c>
      <c r="E22" s="144">
        <v>6.6719700803261048</v>
      </c>
      <c r="F22" s="144">
        <v>7.7419554425277379</v>
      </c>
      <c r="G22" s="144">
        <v>13.617442520254851</v>
      </c>
      <c r="H22" s="144">
        <v>10.129656925127096</v>
      </c>
      <c r="I22" s="144">
        <v>4.7519426573087653</v>
      </c>
      <c r="J22" s="144">
        <v>6.8312975816392498</v>
      </c>
      <c r="K22" s="145">
        <v>95.767853817923736</v>
      </c>
      <c r="L22" s="83">
        <v>1995</v>
      </c>
      <c r="M22" s="144">
        <v>121.55019148020354</v>
      </c>
      <c r="N22" s="144">
        <v>11.632866708012465</v>
      </c>
      <c r="O22" s="144">
        <v>20.523051540515169</v>
      </c>
      <c r="P22" s="144">
        <v>18.225112557254139</v>
      </c>
      <c r="Q22" s="144">
        <v>18.032611970235337</v>
      </c>
      <c r="R22" s="144">
        <v>7.8595612208673238</v>
      </c>
      <c r="S22" s="144">
        <v>30.914287944777357</v>
      </c>
      <c r="T22" s="144">
        <v>20.350714251976218</v>
      </c>
      <c r="U22" s="144">
        <v>45.903096935336876</v>
      </c>
      <c r="V22" s="145">
        <v>294.99149460917846</v>
      </c>
      <c r="W22" s="83">
        <v>1995</v>
      </c>
      <c r="X22" s="50"/>
      <c r="Y22" s="50"/>
      <c r="Z22" s="50"/>
      <c r="AA22" s="50"/>
      <c r="AB22" s="50"/>
      <c r="AC22" s="50"/>
      <c r="AD22" s="50"/>
      <c r="AE22" s="50"/>
      <c r="AF22" s="50"/>
      <c r="AG22" s="50"/>
      <c r="AI22" s="83">
        <v>1995</v>
      </c>
      <c r="AJ22" s="135">
        <f t="shared" si="3"/>
        <v>149.571488263292</v>
      </c>
      <c r="AK22" s="135">
        <f t="shared" si="3"/>
        <v>19.320118242749352</v>
      </c>
      <c r="AL22" s="135">
        <f t="shared" si="3"/>
        <v>30.838091833429729</v>
      </c>
      <c r="AM22" s="135">
        <f t="shared" si="3"/>
        <v>24.897082637580244</v>
      </c>
      <c r="AN22" s="135">
        <f t="shared" si="3"/>
        <v>25.774567412763076</v>
      </c>
      <c r="AO22" s="135">
        <f t="shared" si="3"/>
        <v>21.477003741122175</v>
      </c>
      <c r="AP22" s="135">
        <f t="shared" si="3"/>
        <v>41.04394486990445</v>
      </c>
      <c r="AQ22" s="135">
        <f t="shared" si="3"/>
        <v>25.102656909284981</v>
      </c>
      <c r="AR22" s="135">
        <f t="shared" si="3"/>
        <v>52.734394516976124</v>
      </c>
      <c r="AS22" s="135">
        <f t="shared" si="3"/>
        <v>390.75934842710217</v>
      </c>
      <c r="AU22" s="146">
        <v>97.02000000000001</v>
      </c>
      <c r="AW22" s="147">
        <f t="shared" si="2"/>
        <v>1541.6562385414552</v>
      </c>
      <c r="AX22" s="147">
        <f t="shared" si="2"/>
        <v>199.13541788032725</v>
      </c>
      <c r="AY22" s="147">
        <f t="shared" si="2"/>
        <v>317.8529358217865</v>
      </c>
      <c r="AZ22" s="147">
        <f t="shared" si="2"/>
        <v>256.6180440896747</v>
      </c>
      <c r="BA22" s="147">
        <f t="shared" si="2"/>
        <v>265.66241406682207</v>
      </c>
      <c r="BB22" s="147">
        <f t="shared" si="2"/>
        <v>221.36676706990488</v>
      </c>
      <c r="BC22" s="147">
        <f t="shared" si="2"/>
        <v>423.04622624102706</v>
      </c>
      <c r="BD22" s="147">
        <f t="shared" si="2"/>
        <v>258.73692959477404</v>
      </c>
      <c r="BE22" s="147">
        <f t="shared" si="2"/>
        <v>543.54148131288514</v>
      </c>
      <c r="BF22" s="147">
        <f t="shared" si="2"/>
        <v>4027.6164546186569</v>
      </c>
    </row>
    <row r="23" spans="1:58">
      <c r="A23" s="83">
        <v>1996</v>
      </c>
      <c r="B23" s="144">
        <v>35.826208518073393</v>
      </c>
      <c r="C23" s="144">
        <v>8.241910194154336</v>
      </c>
      <c r="D23" s="144">
        <v>11.028225420500208</v>
      </c>
      <c r="E23" s="144">
        <v>8.2924418945440941</v>
      </c>
      <c r="F23" s="144">
        <v>8.7796073850227287</v>
      </c>
      <c r="G23" s="144">
        <v>15.780393703355912</v>
      </c>
      <c r="H23" s="144">
        <v>10.280648149509167</v>
      </c>
      <c r="I23" s="144">
        <v>4.6235641142699482</v>
      </c>
      <c r="J23" s="144">
        <v>7.3609503625303629</v>
      </c>
      <c r="K23" s="145">
        <v>110.21394974196014</v>
      </c>
      <c r="L23" s="83">
        <v>1996</v>
      </c>
      <c r="M23" s="144">
        <v>101.55858677325953</v>
      </c>
      <c r="N23" s="144">
        <v>13.176115006558724</v>
      </c>
      <c r="O23" s="144">
        <v>20.988177730407681</v>
      </c>
      <c r="P23" s="144">
        <v>16.243413408479775</v>
      </c>
      <c r="Q23" s="144">
        <v>17.869764350341541</v>
      </c>
      <c r="R23" s="144">
        <v>9.5579888233111046</v>
      </c>
      <c r="S23" s="144">
        <v>31.954685880325901</v>
      </c>
      <c r="T23" s="144">
        <v>18.305330823864384</v>
      </c>
      <c r="U23" s="144">
        <v>48.018844451449098</v>
      </c>
      <c r="V23" s="145">
        <v>277.67290724799773</v>
      </c>
      <c r="W23" s="83">
        <v>1996</v>
      </c>
      <c r="X23" s="50"/>
      <c r="Y23" s="50"/>
      <c r="Z23" s="50"/>
      <c r="AA23" s="50"/>
      <c r="AB23" s="50"/>
      <c r="AC23" s="50"/>
      <c r="AD23" s="50"/>
      <c r="AE23" s="50"/>
      <c r="AF23" s="50"/>
      <c r="AG23" s="50"/>
      <c r="AI23" s="83">
        <v>1996</v>
      </c>
      <c r="AJ23" s="135">
        <f t="shared" si="3"/>
        <v>137.38479529133292</v>
      </c>
      <c r="AK23" s="135">
        <f t="shared" si="3"/>
        <v>21.41802520071306</v>
      </c>
      <c r="AL23" s="135">
        <f t="shared" si="3"/>
        <v>32.016403150907891</v>
      </c>
      <c r="AM23" s="135">
        <f t="shared" si="3"/>
        <v>24.535855303023869</v>
      </c>
      <c r="AN23" s="135">
        <f t="shared" si="3"/>
        <v>26.649371735364269</v>
      </c>
      <c r="AO23" s="135">
        <f t="shared" si="3"/>
        <v>25.338382526667019</v>
      </c>
      <c r="AP23" s="135">
        <f t="shared" si="3"/>
        <v>42.235334029835066</v>
      </c>
      <c r="AQ23" s="135">
        <f t="shared" si="3"/>
        <v>22.928894938134334</v>
      </c>
      <c r="AR23" s="135">
        <f t="shared" si="3"/>
        <v>55.379794813979458</v>
      </c>
      <c r="AS23" s="135">
        <f t="shared" si="3"/>
        <v>387.88685698995789</v>
      </c>
      <c r="AU23" s="146">
        <v>98.952999999999989</v>
      </c>
      <c r="AW23" s="147">
        <f t="shared" si="2"/>
        <v>1388.3843369208912</v>
      </c>
      <c r="AX23" s="147">
        <f t="shared" si="2"/>
        <v>216.44644629989051</v>
      </c>
      <c r="AY23" s="147">
        <f t="shared" si="2"/>
        <v>323.55161693842427</v>
      </c>
      <c r="AZ23" s="147">
        <f t="shared" si="2"/>
        <v>247.95463809105203</v>
      </c>
      <c r="BA23" s="147">
        <f t="shared" si="2"/>
        <v>269.31342895479946</v>
      </c>
      <c r="BB23" s="147">
        <f t="shared" si="2"/>
        <v>256.06482397367455</v>
      </c>
      <c r="BC23" s="147">
        <f t="shared" si="2"/>
        <v>426.82216840151455</v>
      </c>
      <c r="BD23" s="147">
        <f t="shared" si="2"/>
        <v>231.71500548881122</v>
      </c>
      <c r="BE23" s="147">
        <f t="shared" si="2"/>
        <v>559.65756282254677</v>
      </c>
      <c r="BF23" s="147">
        <f t="shared" si="2"/>
        <v>3919.9100278916048</v>
      </c>
    </row>
    <row r="24" spans="1:58">
      <c r="A24" s="83">
        <v>1997</v>
      </c>
      <c r="B24" s="144">
        <v>29.334377772097788</v>
      </c>
      <c r="C24" s="144">
        <v>8.8905870775029232</v>
      </c>
      <c r="D24" s="144">
        <v>11.453073829827241</v>
      </c>
      <c r="E24" s="144">
        <v>10.332756655719754</v>
      </c>
      <c r="F24" s="144">
        <v>10.636653242208741</v>
      </c>
      <c r="G24" s="144">
        <v>2.7291960473416008</v>
      </c>
      <c r="H24" s="144">
        <v>16.386929209756783</v>
      </c>
      <c r="I24" s="144">
        <v>4.7365285322739856</v>
      </c>
      <c r="J24" s="144">
        <v>8.7844831133802224</v>
      </c>
      <c r="K24" s="145">
        <v>103.28458548010904</v>
      </c>
      <c r="L24" s="83">
        <v>1997</v>
      </c>
      <c r="M24" s="144">
        <v>107.96063287392865</v>
      </c>
      <c r="N24" s="144">
        <v>12.751242718077298</v>
      </c>
      <c r="O24" s="144">
        <v>20.281260894255659</v>
      </c>
      <c r="P24" s="144">
        <v>19.762704081722163</v>
      </c>
      <c r="Q24" s="144">
        <v>20.271616779749682</v>
      </c>
      <c r="R24" s="144">
        <v>8.5097847054913949</v>
      </c>
      <c r="S24" s="144">
        <v>30.065699709754206</v>
      </c>
      <c r="T24" s="144">
        <v>17.553227565035634</v>
      </c>
      <c r="U24" s="144">
        <v>51.808622440995293</v>
      </c>
      <c r="V24" s="145">
        <v>288.96479176900993</v>
      </c>
      <c r="W24" s="83">
        <v>1997</v>
      </c>
      <c r="X24" s="50"/>
      <c r="Y24" s="50"/>
      <c r="Z24" s="50"/>
      <c r="AA24" s="50"/>
      <c r="AB24" s="50"/>
      <c r="AC24" s="50"/>
      <c r="AD24" s="50"/>
      <c r="AE24" s="50"/>
      <c r="AF24" s="50"/>
      <c r="AG24" s="50"/>
      <c r="AI24" s="83">
        <v>1997</v>
      </c>
      <c r="AJ24" s="135">
        <f t="shared" si="3"/>
        <v>137.29501064602644</v>
      </c>
      <c r="AK24" s="135">
        <f t="shared" si="3"/>
        <v>21.641829795580222</v>
      </c>
      <c r="AL24" s="135">
        <f t="shared" si="3"/>
        <v>31.734334724082899</v>
      </c>
      <c r="AM24" s="135">
        <f t="shared" si="3"/>
        <v>30.095460737441918</v>
      </c>
      <c r="AN24" s="135">
        <f t="shared" si="3"/>
        <v>30.908270021958423</v>
      </c>
      <c r="AO24" s="135">
        <f t="shared" si="3"/>
        <v>11.238980752832996</v>
      </c>
      <c r="AP24" s="135">
        <f t="shared" si="3"/>
        <v>46.452628919510985</v>
      </c>
      <c r="AQ24" s="135">
        <f t="shared" si="3"/>
        <v>22.28975609730962</v>
      </c>
      <c r="AR24" s="135">
        <f t="shared" si="3"/>
        <v>60.593105554375512</v>
      </c>
      <c r="AS24" s="135">
        <f t="shared" si="3"/>
        <v>392.24937724911899</v>
      </c>
      <c r="AU24" s="146">
        <v>99.525999999999996</v>
      </c>
      <c r="AW24" s="147">
        <f t="shared" si="2"/>
        <v>1379.4888837693311</v>
      </c>
      <c r="AX24" s="147">
        <f t="shared" si="2"/>
        <v>217.44900624540546</v>
      </c>
      <c r="AY24" s="147">
        <f t="shared" si="2"/>
        <v>318.85471860702631</v>
      </c>
      <c r="AZ24" s="147">
        <f t="shared" si="2"/>
        <v>302.3879261443434</v>
      </c>
      <c r="BA24" s="147">
        <f t="shared" si="2"/>
        <v>310.55472963806869</v>
      </c>
      <c r="BB24" s="147">
        <f t="shared" si="2"/>
        <v>112.92507237137026</v>
      </c>
      <c r="BC24" s="147">
        <f t="shared" si="2"/>
        <v>466.73863030274487</v>
      </c>
      <c r="BD24" s="147">
        <f t="shared" si="2"/>
        <v>223.95912723619577</v>
      </c>
      <c r="BE24" s="147">
        <f t="shared" si="2"/>
        <v>608.81684740043318</v>
      </c>
      <c r="BF24" s="147">
        <f t="shared" si="2"/>
        <v>3941.1749417149185</v>
      </c>
    </row>
    <row r="25" spans="1:58">
      <c r="A25" s="83">
        <v>1998</v>
      </c>
      <c r="B25" s="144">
        <v>26.211838790169228</v>
      </c>
      <c r="C25" s="144">
        <v>8.8857274448581212</v>
      </c>
      <c r="D25" s="144">
        <v>11.462167607959648</v>
      </c>
      <c r="E25" s="144">
        <v>9.6648682169592739</v>
      </c>
      <c r="F25" s="144">
        <v>10.645124461181176</v>
      </c>
      <c r="G25" s="144">
        <v>3.2079812891901418</v>
      </c>
      <c r="H25" s="144">
        <v>19.388109456436617</v>
      </c>
      <c r="I25" s="144">
        <v>4.7713327436530522</v>
      </c>
      <c r="J25" s="144">
        <v>9.8762773391152354</v>
      </c>
      <c r="K25" s="145">
        <v>104.11342734952251</v>
      </c>
      <c r="L25" s="83">
        <v>1998</v>
      </c>
      <c r="M25" s="144">
        <v>120.64267773587865</v>
      </c>
      <c r="N25" s="144">
        <v>12.122453658167995</v>
      </c>
      <c r="O25" s="144">
        <v>20.510737415849434</v>
      </c>
      <c r="P25" s="144">
        <v>18.221120378114257</v>
      </c>
      <c r="Q25" s="144">
        <v>21.135010769360008</v>
      </c>
      <c r="R25" s="144">
        <v>14.616120553826027</v>
      </c>
      <c r="S25" s="144">
        <v>30.905188980101826</v>
      </c>
      <c r="T25" s="144">
        <v>18.620348530037454</v>
      </c>
      <c r="U25" s="144">
        <v>53.072682981047706</v>
      </c>
      <c r="V25" s="145">
        <v>309.84634100238333</v>
      </c>
      <c r="W25" s="83">
        <v>1998</v>
      </c>
      <c r="X25" s="50"/>
      <c r="Y25" s="50"/>
      <c r="Z25" s="50"/>
      <c r="AA25" s="50"/>
      <c r="AB25" s="50"/>
      <c r="AC25" s="50"/>
      <c r="AD25" s="50"/>
      <c r="AE25" s="50"/>
      <c r="AF25" s="50"/>
      <c r="AG25" s="50"/>
      <c r="AI25" s="83">
        <v>1998</v>
      </c>
      <c r="AJ25" s="135">
        <f t="shared" si="3"/>
        <v>146.85451652604789</v>
      </c>
      <c r="AK25" s="135">
        <f t="shared" si="3"/>
        <v>21.008181103026118</v>
      </c>
      <c r="AL25" s="135">
        <f t="shared" si="3"/>
        <v>31.972905023809084</v>
      </c>
      <c r="AM25" s="135">
        <f t="shared" si="3"/>
        <v>27.885988595073531</v>
      </c>
      <c r="AN25" s="135">
        <f t="shared" si="3"/>
        <v>31.780135230541184</v>
      </c>
      <c r="AO25" s="135">
        <f t="shared" si="3"/>
        <v>17.82410184301617</v>
      </c>
      <c r="AP25" s="135">
        <f t="shared" si="3"/>
        <v>50.293298436538443</v>
      </c>
      <c r="AQ25" s="135">
        <f t="shared" si="3"/>
        <v>23.391681273690505</v>
      </c>
      <c r="AR25" s="135">
        <f t="shared" si="3"/>
        <v>62.948960320162939</v>
      </c>
      <c r="AS25" s="135">
        <f t="shared" si="3"/>
        <v>413.95976835190584</v>
      </c>
      <c r="AU25" s="146">
        <v>98.331999999999994</v>
      </c>
      <c r="AW25" s="147">
        <f t="shared" si="2"/>
        <v>1493.456011532847</v>
      </c>
      <c r="AX25" s="147">
        <f t="shared" si="2"/>
        <v>213.64541657879548</v>
      </c>
      <c r="AY25" s="147">
        <f t="shared" si="2"/>
        <v>325.15259553155721</v>
      </c>
      <c r="AZ25" s="147">
        <f t="shared" si="2"/>
        <v>283.59016998610355</v>
      </c>
      <c r="BA25" s="147">
        <f t="shared" si="2"/>
        <v>323.19219817090254</v>
      </c>
      <c r="BB25" s="147">
        <f t="shared" si="2"/>
        <v>181.26451046471314</v>
      </c>
      <c r="BC25" s="147">
        <f t="shared" si="2"/>
        <v>511.46420734388033</v>
      </c>
      <c r="BD25" s="147">
        <f t="shared" si="2"/>
        <v>237.88473003387003</v>
      </c>
      <c r="BE25" s="147">
        <f t="shared" si="2"/>
        <v>640.16759874875868</v>
      </c>
      <c r="BF25" s="147">
        <f t="shared" si="2"/>
        <v>4209.8174383914284</v>
      </c>
    </row>
    <row r="26" spans="1:58">
      <c r="A26" s="83">
        <v>1999</v>
      </c>
      <c r="B26" s="144">
        <v>26.939120192641692</v>
      </c>
      <c r="C26" s="144">
        <v>9.7935015328551476</v>
      </c>
      <c r="D26" s="144">
        <v>11.589767559735092</v>
      </c>
      <c r="E26" s="144">
        <v>10.769988149040406</v>
      </c>
      <c r="F26" s="144">
        <v>12.424462661619017</v>
      </c>
      <c r="G26" s="144">
        <v>3.2057717436911775</v>
      </c>
      <c r="H26" s="144">
        <v>20.292405444110891</v>
      </c>
      <c r="I26" s="144">
        <v>4.5808412186125116</v>
      </c>
      <c r="J26" s="144">
        <v>9.6375129515698728</v>
      </c>
      <c r="K26" s="145">
        <v>109.2333714538758</v>
      </c>
      <c r="L26" s="83">
        <v>1999</v>
      </c>
      <c r="M26" s="144">
        <v>86.748564139694551</v>
      </c>
      <c r="N26" s="144">
        <v>11.352028440160971</v>
      </c>
      <c r="O26" s="144">
        <v>19.274292857633206</v>
      </c>
      <c r="P26" s="144">
        <v>16.827068992938873</v>
      </c>
      <c r="Q26" s="144">
        <v>17.088268295147092</v>
      </c>
      <c r="R26" s="144">
        <v>9.0876900225995563</v>
      </c>
      <c r="S26" s="144">
        <v>18.850247485675649</v>
      </c>
      <c r="T26" s="144">
        <v>14.659786914439341</v>
      </c>
      <c r="U26" s="144">
        <v>29.179781367917908</v>
      </c>
      <c r="V26" s="145">
        <v>223.06772851620715</v>
      </c>
      <c r="W26" s="83">
        <v>1999</v>
      </c>
      <c r="X26" s="144">
        <v>52.21254806476685</v>
      </c>
      <c r="Y26" s="144">
        <v>2.7316373064272681</v>
      </c>
      <c r="Z26" s="144">
        <v>11.067582919727025</v>
      </c>
      <c r="AA26" s="144">
        <v>5.9078070258383359</v>
      </c>
      <c r="AB26" s="144">
        <v>5.2773556507352897</v>
      </c>
      <c r="AC26" s="144">
        <v>23.303005676050535</v>
      </c>
      <c r="AD26" s="144">
        <v>9.4023715616485148</v>
      </c>
      <c r="AE26" s="144">
        <v>7.150406766295597</v>
      </c>
      <c r="AF26" s="144">
        <v>25.586478779599592</v>
      </c>
      <c r="AG26" s="144">
        <v>142.63919375108904</v>
      </c>
      <c r="AI26" s="83">
        <v>1999</v>
      </c>
      <c r="AJ26" s="135">
        <f t="shared" si="3"/>
        <v>165.90023239710308</v>
      </c>
      <c r="AK26" s="135">
        <f t="shared" si="3"/>
        <v>23.877167279443384</v>
      </c>
      <c r="AL26" s="135">
        <f t="shared" si="3"/>
        <v>41.931643337095323</v>
      </c>
      <c r="AM26" s="135">
        <f t="shared" si="3"/>
        <v>33.504864167817615</v>
      </c>
      <c r="AN26" s="135">
        <f t="shared" si="3"/>
        <v>34.790086607501401</v>
      </c>
      <c r="AO26" s="135">
        <f t="shared" si="3"/>
        <v>35.596467442341265</v>
      </c>
      <c r="AP26" s="135">
        <f t="shared" si="3"/>
        <v>48.545024491435051</v>
      </c>
      <c r="AQ26" s="135">
        <f t="shared" si="3"/>
        <v>26.391034899347449</v>
      </c>
      <c r="AR26" s="135">
        <f t="shared" si="3"/>
        <v>64.403773099087374</v>
      </c>
      <c r="AS26" s="135">
        <f t="shared" si="3"/>
        <v>474.940293721172</v>
      </c>
      <c r="AU26" s="146">
        <v>98.253000000000014</v>
      </c>
      <c r="AW26" s="147">
        <f t="shared" si="2"/>
        <v>1688.5004264205984</v>
      </c>
      <c r="AX26" s="147">
        <f t="shared" si="2"/>
        <v>243.01718298111385</v>
      </c>
      <c r="AY26" s="147">
        <f t="shared" si="2"/>
        <v>426.7721427039919</v>
      </c>
      <c r="AZ26" s="147">
        <f t="shared" si="2"/>
        <v>341.00601679152402</v>
      </c>
      <c r="BA26" s="147">
        <f t="shared" si="2"/>
        <v>354.08676180372498</v>
      </c>
      <c r="BB26" s="147">
        <f t="shared" si="2"/>
        <v>362.29394972511028</v>
      </c>
      <c r="BC26" s="147">
        <f t="shared" si="2"/>
        <v>494.0818549197993</v>
      </c>
      <c r="BD26" s="147">
        <f t="shared" si="2"/>
        <v>268.60284061908999</v>
      </c>
      <c r="BE26" s="147">
        <f t="shared" si="2"/>
        <v>655.48912602248652</v>
      </c>
      <c r="BF26" s="147">
        <f t="shared" si="2"/>
        <v>4833.8503019874397</v>
      </c>
    </row>
    <row r="27" spans="1:58">
      <c r="A27" s="83">
        <v>2000</v>
      </c>
      <c r="B27" s="144">
        <v>27.889121831180404</v>
      </c>
      <c r="C27" s="144">
        <v>16.822116077391563</v>
      </c>
      <c r="D27" s="144">
        <v>12.020628728374074</v>
      </c>
      <c r="E27" s="144">
        <v>11.441794240961022</v>
      </c>
      <c r="F27" s="144">
        <v>13.493194567473434</v>
      </c>
      <c r="G27" s="144">
        <v>4.5610402384683875</v>
      </c>
      <c r="H27" s="144">
        <v>21.093095938139289</v>
      </c>
      <c r="I27" s="144">
        <v>5.185201934706666</v>
      </c>
      <c r="J27" s="144">
        <v>10.652420406476597</v>
      </c>
      <c r="K27" s="145">
        <v>123.15861396317143</v>
      </c>
      <c r="L27" s="83">
        <v>2000</v>
      </c>
      <c r="M27" s="144">
        <v>79.5881305029705</v>
      </c>
      <c r="N27" s="144">
        <v>9.6262019684191689</v>
      </c>
      <c r="O27" s="144">
        <v>20.300921754846943</v>
      </c>
      <c r="P27" s="144">
        <v>17.023794290175488</v>
      </c>
      <c r="Q27" s="144">
        <v>16.693099344172822</v>
      </c>
      <c r="R27" s="144">
        <v>6.0719398134635796</v>
      </c>
      <c r="S27" s="144">
        <v>15.616699261772888</v>
      </c>
      <c r="T27" s="144">
        <v>22.214160176553847</v>
      </c>
      <c r="U27" s="144">
        <v>21.396965034214791</v>
      </c>
      <c r="V27" s="145">
        <v>208.53191214658997</v>
      </c>
      <c r="W27" s="83">
        <v>2000</v>
      </c>
      <c r="X27" s="144">
        <v>70.921149863125649</v>
      </c>
      <c r="Y27" s="144">
        <v>3.4603785254981996</v>
      </c>
      <c r="Z27" s="144">
        <v>14.965570840666642</v>
      </c>
      <c r="AA27" s="144">
        <v>6.4052979800585685</v>
      </c>
      <c r="AB27" s="144">
        <v>5.3339957767892869</v>
      </c>
      <c r="AC27" s="144">
        <v>4.7124608313954255</v>
      </c>
      <c r="AD27" s="144">
        <v>11.697681161698949</v>
      </c>
      <c r="AE27" s="144">
        <v>18.203857253243584</v>
      </c>
      <c r="AF27" s="144">
        <v>32.761824345241756</v>
      </c>
      <c r="AG27" s="144">
        <v>168.46221657771807</v>
      </c>
      <c r="AI27" s="83">
        <v>2000</v>
      </c>
      <c r="AJ27" s="135">
        <f t="shared" si="3"/>
        <v>178.39840219727654</v>
      </c>
      <c r="AK27" s="135">
        <f t="shared" si="3"/>
        <v>29.90869657130893</v>
      </c>
      <c r="AL27" s="135">
        <f t="shared" si="3"/>
        <v>47.287121323887661</v>
      </c>
      <c r="AM27" s="135">
        <f t="shared" si="3"/>
        <v>34.870886511195081</v>
      </c>
      <c r="AN27" s="135">
        <f t="shared" si="3"/>
        <v>35.52028968843554</v>
      </c>
      <c r="AO27" s="135">
        <f t="shared" si="3"/>
        <v>15.345440883327392</v>
      </c>
      <c r="AP27" s="135">
        <f t="shared" si="3"/>
        <v>48.407476361611131</v>
      </c>
      <c r="AQ27" s="135">
        <f t="shared" si="3"/>
        <v>45.603219364504099</v>
      </c>
      <c r="AR27" s="135">
        <f t="shared" si="3"/>
        <v>64.811209785933144</v>
      </c>
      <c r="AS27" s="135">
        <f t="shared" si="3"/>
        <v>500.15274268747953</v>
      </c>
      <c r="AU27" s="146">
        <v>98.42</v>
      </c>
      <c r="AW27" s="147">
        <f t="shared" si="2"/>
        <v>1812.6234728436957</v>
      </c>
      <c r="AX27" s="147">
        <f t="shared" si="2"/>
        <v>303.88840247214927</v>
      </c>
      <c r="AY27" s="147">
        <f t="shared" si="2"/>
        <v>480.46252107181118</v>
      </c>
      <c r="AZ27" s="147">
        <f t="shared" si="2"/>
        <v>354.30691435882017</v>
      </c>
      <c r="BA27" s="147">
        <f t="shared" si="2"/>
        <v>360.90519902901383</v>
      </c>
      <c r="BB27" s="147">
        <f t="shared" si="2"/>
        <v>155.91791184035148</v>
      </c>
      <c r="BC27" s="147">
        <f t="shared" si="2"/>
        <v>491.84592929903607</v>
      </c>
      <c r="BD27" s="147">
        <f t="shared" si="2"/>
        <v>463.35317379093777</v>
      </c>
      <c r="BE27" s="147">
        <f t="shared" si="2"/>
        <v>658.51666110478698</v>
      </c>
      <c r="BF27" s="147">
        <f t="shared" si="2"/>
        <v>5081.8201858106031</v>
      </c>
    </row>
    <row r="28" spans="1:58">
      <c r="A28" s="83">
        <v>2001</v>
      </c>
      <c r="B28" s="144">
        <v>29.738974366441273</v>
      </c>
      <c r="C28" s="144">
        <v>15.752933727415353</v>
      </c>
      <c r="D28" s="144">
        <v>12.817382026147316</v>
      </c>
      <c r="E28" s="144">
        <v>12.973119735272006</v>
      </c>
      <c r="F28" s="144">
        <v>14.584079431101543</v>
      </c>
      <c r="G28" s="144">
        <v>14.01808952468779</v>
      </c>
      <c r="H28" s="144">
        <v>23.761758792407537</v>
      </c>
      <c r="I28" s="144">
        <v>5.7077555735022951</v>
      </c>
      <c r="J28" s="144">
        <v>13.378275190265031</v>
      </c>
      <c r="K28" s="145">
        <v>142.73236836724016</v>
      </c>
      <c r="L28" s="83">
        <v>2001</v>
      </c>
      <c r="M28" s="144">
        <v>91.519548056646315</v>
      </c>
      <c r="N28" s="144">
        <v>12.008264523133061</v>
      </c>
      <c r="O28" s="144">
        <v>22.379707746564012</v>
      </c>
      <c r="P28" s="144">
        <v>16.561853488721361</v>
      </c>
      <c r="Q28" s="144">
        <v>18.279424468694327</v>
      </c>
      <c r="R28" s="144">
        <v>11.707750605370792</v>
      </c>
      <c r="S28" s="144">
        <v>22.764560259296506</v>
      </c>
      <c r="T28" s="144">
        <v>19.862562588889066</v>
      </c>
      <c r="U28" s="144">
        <v>24.869429178038597</v>
      </c>
      <c r="V28" s="145">
        <v>239.95310091535401</v>
      </c>
      <c r="W28" s="83">
        <v>2001</v>
      </c>
      <c r="X28" s="144">
        <v>72.531422780625775</v>
      </c>
      <c r="Y28" s="144">
        <v>3.658091781064408</v>
      </c>
      <c r="Z28" s="144">
        <v>15.545073136990137</v>
      </c>
      <c r="AA28" s="144">
        <v>5.5220287184671584</v>
      </c>
      <c r="AB28" s="144">
        <v>5.688639726129912</v>
      </c>
      <c r="AC28" s="144">
        <v>9.0161835547080642</v>
      </c>
      <c r="AD28" s="144">
        <v>16.307946612610856</v>
      </c>
      <c r="AE28" s="144">
        <v>19.950218219153435</v>
      </c>
      <c r="AF28" s="144">
        <v>36.095388399713315</v>
      </c>
      <c r="AG28" s="144">
        <v>184.31499292946307</v>
      </c>
      <c r="AI28" s="83">
        <v>2001</v>
      </c>
      <c r="AJ28" s="135">
        <f t="shared" si="3"/>
        <v>193.78994520371336</v>
      </c>
      <c r="AK28" s="135">
        <f t="shared" si="3"/>
        <v>31.419290031612821</v>
      </c>
      <c r="AL28" s="135">
        <f t="shared" si="3"/>
        <v>50.742162909701463</v>
      </c>
      <c r="AM28" s="135">
        <f t="shared" si="3"/>
        <v>35.057001942460531</v>
      </c>
      <c r="AN28" s="135">
        <f t="shared" si="3"/>
        <v>38.552143625925787</v>
      </c>
      <c r="AO28" s="135">
        <f t="shared" si="3"/>
        <v>34.74202368476665</v>
      </c>
      <c r="AP28" s="135">
        <f t="shared" si="3"/>
        <v>62.834265664314898</v>
      </c>
      <c r="AQ28" s="135">
        <f t="shared" si="3"/>
        <v>45.520536381544794</v>
      </c>
      <c r="AR28" s="135">
        <f t="shared" si="3"/>
        <v>74.343092768016945</v>
      </c>
      <c r="AS28" s="135">
        <f t="shared" si="3"/>
        <v>567.0004622120573</v>
      </c>
      <c r="AU28" s="146">
        <v>99.072000000000003</v>
      </c>
      <c r="AW28" s="147">
        <f t="shared" si="2"/>
        <v>1956.0516109870937</v>
      </c>
      <c r="AX28" s="147">
        <f t="shared" si="2"/>
        <v>317.13592166921853</v>
      </c>
      <c r="AY28" s="147">
        <f t="shared" si="2"/>
        <v>512.17460947292341</v>
      </c>
      <c r="AZ28" s="147">
        <f t="shared" si="2"/>
        <v>353.85378252645074</v>
      </c>
      <c r="BA28" s="147">
        <f t="shared" si="2"/>
        <v>389.13258666349515</v>
      </c>
      <c r="BB28" s="147">
        <f t="shared" si="2"/>
        <v>350.67449617214402</v>
      </c>
      <c r="BC28" s="147">
        <f t="shared" si="2"/>
        <v>634.22829522281666</v>
      </c>
      <c r="BD28" s="147">
        <f t="shared" si="2"/>
        <v>459.46923834731098</v>
      </c>
      <c r="BE28" s="147">
        <f t="shared" si="2"/>
        <v>750.39458947045523</v>
      </c>
      <c r="BF28" s="147">
        <f t="shared" si="2"/>
        <v>5723.115130531909</v>
      </c>
    </row>
    <row r="29" spans="1:58">
      <c r="A29" s="83">
        <v>2002</v>
      </c>
      <c r="B29" s="144">
        <v>31.6505008612924</v>
      </c>
      <c r="C29" s="144">
        <v>19.731618510152575</v>
      </c>
      <c r="D29" s="144">
        <v>14.968913025371046</v>
      </c>
      <c r="E29" s="144">
        <v>13.837173348886761</v>
      </c>
      <c r="F29" s="144">
        <v>16.206860443225125</v>
      </c>
      <c r="G29" s="144">
        <v>12.414033702195225</v>
      </c>
      <c r="H29" s="144">
        <v>26.110954213851695</v>
      </c>
      <c r="I29" s="144">
        <v>6.0438941203276535</v>
      </c>
      <c r="J29" s="144">
        <v>14.514911053059867</v>
      </c>
      <c r="K29" s="145">
        <v>155.47885927836236</v>
      </c>
      <c r="L29" s="83">
        <v>2002</v>
      </c>
      <c r="M29" s="144">
        <v>94.970601752649486</v>
      </c>
      <c r="N29" s="144">
        <v>13.656855623051948</v>
      </c>
      <c r="O29" s="144">
        <v>23.81021550901681</v>
      </c>
      <c r="P29" s="144">
        <v>18.357362484715367</v>
      </c>
      <c r="Q29" s="144">
        <v>20.896672636562908</v>
      </c>
      <c r="R29" s="144">
        <v>26.889928751119811</v>
      </c>
      <c r="S29" s="144">
        <v>23.450941207830361</v>
      </c>
      <c r="T29" s="144">
        <v>16.242659829051728</v>
      </c>
      <c r="U29" s="144">
        <v>27.40953621336114</v>
      </c>
      <c r="V29" s="145">
        <v>265.68477400735958</v>
      </c>
      <c r="W29" s="83">
        <v>2002</v>
      </c>
      <c r="X29" s="144">
        <v>86.562047419008707</v>
      </c>
      <c r="Y29" s="144">
        <v>4.9311874168026311</v>
      </c>
      <c r="Z29" s="144">
        <v>18.977874182164118</v>
      </c>
      <c r="AA29" s="144">
        <v>5.7491004694916956</v>
      </c>
      <c r="AB29" s="144">
        <v>7.0421306499839709</v>
      </c>
      <c r="AC29" s="144">
        <v>5.0129821745816132</v>
      </c>
      <c r="AD29" s="144">
        <v>21.117025826757644</v>
      </c>
      <c r="AE29" s="144">
        <v>22.692128506480312</v>
      </c>
      <c r="AF29" s="144">
        <v>42.893608073197328</v>
      </c>
      <c r="AG29" s="144">
        <v>214.97808471846801</v>
      </c>
      <c r="AI29" s="83">
        <v>2002</v>
      </c>
      <c r="AJ29" s="135">
        <f t="shared" si="3"/>
        <v>213.18315003295061</v>
      </c>
      <c r="AK29" s="135">
        <f t="shared" si="3"/>
        <v>38.319661550007154</v>
      </c>
      <c r="AL29" s="135">
        <f t="shared" si="3"/>
        <v>57.75700271655198</v>
      </c>
      <c r="AM29" s="135">
        <f t="shared" si="3"/>
        <v>37.943636303093825</v>
      </c>
      <c r="AN29" s="135">
        <f t="shared" si="3"/>
        <v>44.145663729772011</v>
      </c>
      <c r="AO29" s="135">
        <f t="shared" si="3"/>
        <v>44.316944627896653</v>
      </c>
      <c r="AP29" s="135">
        <f t="shared" si="3"/>
        <v>70.678921248439693</v>
      </c>
      <c r="AQ29" s="135">
        <f t="shared" si="3"/>
        <v>44.978682455859698</v>
      </c>
      <c r="AR29" s="135">
        <f t="shared" si="3"/>
        <v>84.818055339618326</v>
      </c>
      <c r="AS29" s="135">
        <f t="shared" si="3"/>
        <v>636.14171800419001</v>
      </c>
      <c r="AU29" s="146">
        <v>100.36500000000001</v>
      </c>
      <c r="AW29" s="147">
        <f t="shared" si="2"/>
        <v>2124.0786133906299</v>
      </c>
      <c r="AX29" s="147">
        <f t="shared" si="2"/>
        <v>381.80303442442238</v>
      </c>
      <c r="AY29" s="147">
        <f t="shared" si="2"/>
        <v>575.46956325962208</v>
      </c>
      <c r="AZ29" s="147">
        <f t="shared" si="2"/>
        <v>378.05645696302315</v>
      </c>
      <c r="BA29" s="147">
        <f t="shared" si="2"/>
        <v>439.85118048893543</v>
      </c>
      <c r="BB29" s="147">
        <f t="shared" si="2"/>
        <v>441.55776045331186</v>
      </c>
      <c r="BC29" s="147">
        <f t="shared" si="2"/>
        <v>704.21881381397588</v>
      </c>
      <c r="BD29" s="147">
        <f t="shared" si="2"/>
        <v>448.15107314163004</v>
      </c>
      <c r="BE29" s="147">
        <f t="shared" si="2"/>
        <v>845.09595316712318</v>
      </c>
      <c r="BF29" s="147">
        <f t="shared" si="2"/>
        <v>6338.2824491026749</v>
      </c>
    </row>
    <row r="30" spans="1:58">
      <c r="A30" s="83">
        <v>2003</v>
      </c>
      <c r="B30" s="144">
        <v>35.009189608008867</v>
      </c>
      <c r="C30" s="144">
        <v>22.208848199791852</v>
      </c>
      <c r="D30" s="144">
        <v>16.03555799128803</v>
      </c>
      <c r="E30" s="144">
        <v>13.53479217436308</v>
      </c>
      <c r="F30" s="144">
        <v>17.894245149179049</v>
      </c>
      <c r="G30" s="144">
        <v>3.5071043883898274</v>
      </c>
      <c r="H30" s="144">
        <v>26.909286409326903</v>
      </c>
      <c r="I30" s="144">
        <v>6.6632401505877841</v>
      </c>
      <c r="J30" s="144">
        <v>14.553919203984577</v>
      </c>
      <c r="K30" s="145">
        <v>156.31618327491998</v>
      </c>
      <c r="L30" s="83">
        <v>2003</v>
      </c>
      <c r="M30" s="144">
        <v>96.797763648310621</v>
      </c>
      <c r="N30" s="144">
        <v>16.400730655673591</v>
      </c>
      <c r="O30" s="144">
        <v>30.668432758775879</v>
      </c>
      <c r="P30" s="144">
        <v>17.212130508607643</v>
      </c>
      <c r="Q30" s="144">
        <v>21.247844272485317</v>
      </c>
      <c r="R30" s="144">
        <v>11.609736615229867</v>
      </c>
      <c r="S30" s="144">
        <v>21.974171643726592</v>
      </c>
      <c r="T30" s="144">
        <v>16.201681972302012</v>
      </c>
      <c r="U30" s="144">
        <v>31.289739131947197</v>
      </c>
      <c r="V30" s="145">
        <v>263.40223120705866</v>
      </c>
      <c r="W30" s="83">
        <v>2003</v>
      </c>
      <c r="X30" s="144">
        <v>94.427586418796992</v>
      </c>
      <c r="Y30" s="144">
        <v>5.7393464141652135</v>
      </c>
      <c r="Z30" s="144">
        <v>24.793398131242775</v>
      </c>
      <c r="AA30" s="144">
        <v>12.449578691377237</v>
      </c>
      <c r="AB30" s="144">
        <v>12.108658769419494</v>
      </c>
      <c r="AC30" s="144">
        <v>55.712210812679096</v>
      </c>
      <c r="AD30" s="144">
        <v>20.817484167648487</v>
      </c>
      <c r="AE30" s="144">
        <v>20.54590625735263</v>
      </c>
      <c r="AF30" s="144">
        <v>46.081439675793369</v>
      </c>
      <c r="AG30" s="144">
        <v>292.67560933847528</v>
      </c>
      <c r="AI30" s="83">
        <v>2003</v>
      </c>
      <c r="AJ30" s="135">
        <f t="shared" si="3"/>
        <v>226.23453967511648</v>
      </c>
      <c r="AK30" s="135">
        <f t="shared" si="3"/>
        <v>44.348925269630655</v>
      </c>
      <c r="AL30" s="135">
        <f t="shared" si="3"/>
        <v>71.497388881306676</v>
      </c>
      <c r="AM30" s="135">
        <f t="shared" si="3"/>
        <v>43.19650137434796</v>
      </c>
      <c r="AN30" s="135">
        <f t="shared" si="3"/>
        <v>51.250748191083858</v>
      </c>
      <c r="AO30" s="135">
        <f t="shared" si="3"/>
        <v>70.829051816298787</v>
      </c>
      <c r="AP30" s="135">
        <f t="shared" si="3"/>
        <v>69.70094222070199</v>
      </c>
      <c r="AQ30" s="135">
        <f t="shared" si="3"/>
        <v>43.410828380242421</v>
      </c>
      <c r="AR30" s="135">
        <f t="shared" si="3"/>
        <v>91.92509801172514</v>
      </c>
      <c r="AS30" s="135">
        <f t="shared" si="3"/>
        <v>712.39402382045387</v>
      </c>
      <c r="AU30" s="146">
        <v>101.97</v>
      </c>
      <c r="AW30" s="147">
        <f t="shared" si="2"/>
        <v>2218.6382237434195</v>
      </c>
      <c r="AX30" s="147">
        <f t="shared" si="2"/>
        <v>434.92130302668096</v>
      </c>
      <c r="AY30" s="147">
        <f t="shared" si="2"/>
        <v>701.16101678245241</v>
      </c>
      <c r="AZ30" s="147">
        <f t="shared" si="2"/>
        <v>423.61970554425773</v>
      </c>
      <c r="BA30" s="147">
        <f t="shared" si="2"/>
        <v>502.60614093443024</v>
      </c>
      <c r="BB30" s="147">
        <f t="shared" si="2"/>
        <v>694.60676489456489</v>
      </c>
      <c r="BC30" s="147">
        <f t="shared" si="2"/>
        <v>683.5436130303226</v>
      </c>
      <c r="BD30" s="147">
        <f t="shared" si="2"/>
        <v>425.72156889518897</v>
      </c>
      <c r="BE30" s="147">
        <f t="shared" si="2"/>
        <v>901.49159568230994</v>
      </c>
      <c r="BF30" s="147">
        <f t="shared" si="2"/>
        <v>6986.309932533627</v>
      </c>
    </row>
    <row r="31" spans="1:58">
      <c r="A31" s="83">
        <v>2004</v>
      </c>
      <c r="B31" s="144">
        <v>37.654798748222071</v>
      </c>
      <c r="C31" s="144">
        <v>25.109537059356263</v>
      </c>
      <c r="D31" s="144">
        <v>18.007728459151611</v>
      </c>
      <c r="E31" s="144">
        <v>14.092223277115401</v>
      </c>
      <c r="F31" s="144">
        <v>18.991682184945201</v>
      </c>
      <c r="G31" s="144">
        <v>4.3046111397859876</v>
      </c>
      <c r="H31" s="144">
        <v>26.761766465254993</v>
      </c>
      <c r="I31" s="144">
        <v>6.6483935290176408</v>
      </c>
      <c r="J31" s="144">
        <v>15.946590780852713</v>
      </c>
      <c r="K31" s="145">
        <v>167.51733164370188</v>
      </c>
      <c r="L31" s="83">
        <v>2004</v>
      </c>
      <c r="M31" s="144">
        <v>109.32455406224838</v>
      </c>
      <c r="N31" s="144">
        <v>16.755650775664684</v>
      </c>
      <c r="O31" s="144">
        <v>34.639744508799225</v>
      </c>
      <c r="P31" s="144">
        <v>16.895362466703549</v>
      </c>
      <c r="Q31" s="144">
        <v>20.735762155042259</v>
      </c>
      <c r="R31" s="144">
        <v>12.606347221571369</v>
      </c>
      <c r="S31" s="144">
        <v>22.37521656869961</v>
      </c>
      <c r="T31" s="144">
        <v>17.090424155126435</v>
      </c>
      <c r="U31" s="144">
        <v>33.828726123579948</v>
      </c>
      <c r="V31" s="145">
        <v>284.25178803743546</v>
      </c>
      <c r="W31" s="83">
        <v>2004</v>
      </c>
      <c r="X31" s="144">
        <v>103.78484481589886</v>
      </c>
      <c r="Y31" s="144">
        <v>5.4856494832740248</v>
      </c>
      <c r="Z31" s="144">
        <v>26.39635611613647</v>
      </c>
      <c r="AA31" s="144">
        <v>15.32240011982068</v>
      </c>
      <c r="AB31" s="144">
        <v>13.918427620000669</v>
      </c>
      <c r="AC31" s="144">
        <v>53.404371355575897</v>
      </c>
      <c r="AD31" s="144">
        <v>22.229586548494705</v>
      </c>
      <c r="AE31" s="144">
        <v>20.312395320677606</v>
      </c>
      <c r="AF31" s="144">
        <v>47.195584256459632</v>
      </c>
      <c r="AG31" s="144">
        <v>308.0496156363385</v>
      </c>
      <c r="AI31" s="83">
        <v>2004</v>
      </c>
      <c r="AJ31" s="135">
        <f t="shared" si="3"/>
        <v>250.76419762636931</v>
      </c>
      <c r="AK31" s="135">
        <f t="shared" si="3"/>
        <v>47.350837318294971</v>
      </c>
      <c r="AL31" s="135">
        <f t="shared" si="3"/>
        <v>79.043829084087307</v>
      </c>
      <c r="AM31" s="135">
        <f t="shared" si="3"/>
        <v>46.309985863639632</v>
      </c>
      <c r="AN31" s="135">
        <f t="shared" si="3"/>
        <v>53.645871959988128</v>
      </c>
      <c r="AO31" s="135">
        <f t="shared" si="3"/>
        <v>70.315329716933249</v>
      </c>
      <c r="AP31" s="135">
        <f t="shared" si="3"/>
        <v>71.366569582449316</v>
      </c>
      <c r="AQ31" s="135">
        <f t="shared" si="3"/>
        <v>44.051213004821676</v>
      </c>
      <c r="AR31" s="135">
        <f t="shared" si="3"/>
        <v>96.970901160892282</v>
      </c>
      <c r="AS31" s="135">
        <f t="shared" si="3"/>
        <v>759.81873531747578</v>
      </c>
      <c r="AU31" s="146">
        <v>103.328</v>
      </c>
      <c r="AW31" s="147">
        <f t="shared" si="2"/>
        <v>2426.8755577033262</v>
      </c>
      <c r="AX31" s="147">
        <f t="shared" si="2"/>
        <v>458.25756153506285</v>
      </c>
      <c r="AY31" s="147">
        <f t="shared" si="2"/>
        <v>764.97976428545314</v>
      </c>
      <c r="AZ31" s="147">
        <f t="shared" si="2"/>
        <v>448.18428561125376</v>
      </c>
      <c r="BA31" s="147">
        <f t="shared" si="2"/>
        <v>519.18039602032491</v>
      </c>
      <c r="BB31" s="147">
        <f t="shared" si="2"/>
        <v>680.50605563770955</v>
      </c>
      <c r="BC31" s="147">
        <f t="shared" si="2"/>
        <v>690.67986975891642</v>
      </c>
      <c r="BD31" s="147">
        <f t="shared" si="2"/>
        <v>426.32406515970189</v>
      </c>
      <c r="BE31" s="147">
        <f t="shared" si="2"/>
        <v>938.47651324802848</v>
      </c>
      <c r="BF31" s="147">
        <f t="shared" si="2"/>
        <v>7353.4640689597763</v>
      </c>
    </row>
    <row r="32" spans="1:58">
      <c r="A32" s="83">
        <v>2005</v>
      </c>
      <c r="B32" s="144">
        <v>41.273649569690953</v>
      </c>
      <c r="C32" s="144">
        <v>30.136791795378649</v>
      </c>
      <c r="D32" s="144">
        <v>19.049793755226268</v>
      </c>
      <c r="E32" s="144">
        <v>13.333802988758286</v>
      </c>
      <c r="F32" s="144">
        <v>20.320976368801851</v>
      </c>
      <c r="G32" s="144">
        <v>4.2043372749173109</v>
      </c>
      <c r="H32" s="144">
        <v>28.640307318072388</v>
      </c>
      <c r="I32" s="144">
        <v>10.73761154047228</v>
      </c>
      <c r="J32" s="144">
        <v>17.556383986846082</v>
      </c>
      <c r="K32" s="145">
        <v>185.25365459816405</v>
      </c>
      <c r="L32" s="83">
        <v>2005</v>
      </c>
      <c r="M32" s="144">
        <v>129.96584394869143</v>
      </c>
      <c r="N32" s="144">
        <v>19.501591642960431</v>
      </c>
      <c r="O32" s="144">
        <v>36.308934197814565</v>
      </c>
      <c r="P32" s="144">
        <v>21.577796623828448</v>
      </c>
      <c r="Q32" s="144">
        <v>20.36869276767581</v>
      </c>
      <c r="R32" s="144">
        <v>11.40592024418471</v>
      </c>
      <c r="S32" s="144">
        <v>22.798026429796906</v>
      </c>
      <c r="T32" s="144">
        <v>22.414942873595823</v>
      </c>
      <c r="U32" s="144">
        <v>34.462842311429718</v>
      </c>
      <c r="V32" s="145">
        <v>318.80459103997782</v>
      </c>
      <c r="W32" s="83">
        <v>2005</v>
      </c>
      <c r="X32" s="144">
        <v>116.33542041492173</v>
      </c>
      <c r="Y32" s="144">
        <v>6.6526157848513385</v>
      </c>
      <c r="Z32" s="144">
        <v>28.946199406593923</v>
      </c>
      <c r="AA32" s="144">
        <v>16.470295355404375</v>
      </c>
      <c r="AB32" s="144">
        <v>16.327939009092859</v>
      </c>
      <c r="AC32" s="144">
        <v>13.204163424401237</v>
      </c>
      <c r="AD32" s="144">
        <v>26.225427504110012</v>
      </c>
      <c r="AE32" s="144">
        <v>29.359934860162191</v>
      </c>
      <c r="AF32" s="144">
        <v>51.123229915026805</v>
      </c>
      <c r="AG32" s="144">
        <v>304.64522567456447</v>
      </c>
      <c r="AI32" s="83">
        <v>2005</v>
      </c>
      <c r="AJ32" s="135">
        <f t="shared" si="3"/>
        <v>287.57491393330412</v>
      </c>
      <c r="AK32" s="135">
        <f t="shared" si="3"/>
        <v>56.290999223190411</v>
      </c>
      <c r="AL32" s="135">
        <f t="shared" si="3"/>
        <v>84.30492735963476</v>
      </c>
      <c r="AM32" s="135">
        <f t="shared" si="3"/>
        <v>51.381894967991109</v>
      </c>
      <c r="AN32" s="135">
        <f t="shared" si="3"/>
        <v>57.01760814557052</v>
      </c>
      <c r="AO32" s="135">
        <f t="shared" si="3"/>
        <v>28.814420943503258</v>
      </c>
      <c r="AP32" s="135">
        <f t="shared" si="3"/>
        <v>77.663761251979309</v>
      </c>
      <c r="AQ32" s="135">
        <f t="shared" si="3"/>
        <v>62.512489274230298</v>
      </c>
      <c r="AR32" s="135">
        <f t="shared" si="3"/>
        <v>103.14245621330261</v>
      </c>
      <c r="AS32" s="135">
        <f t="shared" si="3"/>
        <v>808.70347131270637</v>
      </c>
      <c r="AU32" s="146">
        <v>103.788</v>
      </c>
      <c r="AW32" s="147">
        <f t="shared" si="2"/>
        <v>2770.7915552212603</v>
      </c>
      <c r="AX32" s="147">
        <f t="shared" si="2"/>
        <v>542.36519851225978</v>
      </c>
      <c r="AY32" s="147">
        <f t="shared" si="2"/>
        <v>812.28010328395158</v>
      </c>
      <c r="AZ32" s="147">
        <f t="shared" si="2"/>
        <v>495.06585508913469</v>
      </c>
      <c r="BA32" s="147">
        <f t="shared" si="2"/>
        <v>549.36609382173776</v>
      </c>
      <c r="BB32" s="147">
        <f t="shared" si="2"/>
        <v>277.62767317515761</v>
      </c>
      <c r="BC32" s="147">
        <f t="shared" si="2"/>
        <v>748.29230018864712</v>
      </c>
      <c r="BD32" s="147">
        <f t="shared" si="2"/>
        <v>602.30941220786895</v>
      </c>
      <c r="BE32" s="147">
        <f t="shared" si="2"/>
        <v>993.78016931921422</v>
      </c>
      <c r="BF32" s="147">
        <f t="shared" si="2"/>
        <v>7791.8783608192316</v>
      </c>
    </row>
    <row r="33" spans="1:58">
      <c r="A33" s="83">
        <v>2006</v>
      </c>
      <c r="B33" s="144">
        <v>50.402160309610501</v>
      </c>
      <c r="C33" s="144">
        <v>32.752137728966837</v>
      </c>
      <c r="D33" s="144">
        <v>21.818132796772513</v>
      </c>
      <c r="E33" s="144">
        <v>14.456995808051122</v>
      </c>
      <c r="F33" s="144">
        <v>22.23004362102273</v>
      </c>
      <c r="G33" s="144">
        <v>5.9043345401123171</v>
      </c>
      <c r="H33" s="144">
        <v>32.933863377745688</v>
      </c>
      <c r="I33" s="144">
        <v>12.848342054337591</v>
      </c>
      <c r="J33" s="144">
        <v>20.125701529923326</v>
      </c>
      <c r="K33" s="145">
        <v>213.47171176654263</v>
      </c>
      <c r="L33" s="83">
        <v>2006</v>
      </c>
      <c r="M33" s="144">
        <v>145.62579897737288</v>
      </c>
      <c r="N33" s="144">
        <v>21.529694872356117</v>
      </c>
      <c r="O33" s="144">
        <v>38.04944356032378</v>
      </c>
      <c r="P33" s="144">
        <v>23.623637567532576</v>
      </c>
      <c r="Q33" s="144">
        <v>21.931621593663159</v>
      </c>
      <c r="R33" s="144">
        <v>7.1058442190488069</v>
      </c>
      <c r="S33" s="144">
        <v>23.740813264672781</v>
      </c>
      <c r="T33" s="144">
        <v>26.025901664440216</v>
      </c>
      <c r="U33" s="144">
        <v>36.767229897556057</v>
      </c>
      <c r="V33" s="145">
        <v>344.39998561696638</v>
      </c>
      <c r="W33" s="83">
        <v>2006</v>
      </c>
      <c r="X33" s="144">
        <v>132.1798242467022</v>
      </c>
      <c r="Y33" s="144">
        <v>7.3585508395692152</v>
      </c>
      <c r="Z33" s="144">
        <v>31.340193400148472</v>
      </c>
      <c r="AA33" s="144">
        <v>14.432104812324814</v>
      </c>
      <c r="AB33" s="144">
        <v>18.5248376592466</v>
      </c>
      <c r="AC33" s="144">
        <v>25.204245223585943</v>
      </c>
      <c r="AD33" s="144">
        <v>27.381908305753871</v>
      </c>
      <c r="AE33" s="144">
        <v>30.398705488980887</v>
      </c>
      <c r="AF33" s="144">
        <v>48.586442710405962</v>
      </c>
      <c r="AG33" s="144">
        <v>335.40681268671801</v>
      </c>
      <c r="AI33" s="83">
        <v>2006</v>
      </c>
      <c r="AJ33" s="135">
        <f t="shared" si="3"/>
        <v>328.20778353368559</v>
      </c>
      <c r="AK33" s="135">
        <f t="shared" si="3"/>
        <v>61.640383440892165</v>
      </c>
      <c r="AL33" s="135">
        <f t="shared" si="3"/>
        <v>91.207769757244762</v>
      </c>
      <c r="AM33" s="135">
        <f t="shared" si="3"/>
        <v>52.512738187908518</v>
      </c>
      <c r="AN33" s="135">
        <f t="shared" si="3"/>
        <v>62.68650287393249</v>
      </c>
      <c r="AO33" s="135">
        <f t="shared" si="3"/>
        <v>38.214423982747064</v>
      </c>
      <c r="AP33" s="135">
        <f t="shared" si="3"/>
        <v>84.056584948172343</v>
      </c>
      <c r="AQ33" s="135">
        <f t="shared" si="3"/>
        <v>69.2729492077587</v>
      </c>
      <c r="AR33" s="135">
        <f t="shared" si="3"/>
        <v>105.47937413788534</v>
      </c>
      <c r="AS33" s="135">
        <f t="shared" si="3"/>
        <v>893.27851007022696</v>
      </c>
      <c r="AU33" s="146">
        <v>106.261</v>
      </c>
      <c r="AW33" s="147">
        <f t="shared" si="2"/>
        <v>3088.6946625166865</v>
      </c>
      <c r="AX33" s="147">
        <f t="shared" si="2"/>
        <v>580.08472949522559</v>
      </c>
      <c r="AY33" s="147">
        <f t="shared" si="2"/>
        <v>858.33720515753441</v>
      </c>
      <c r="AZ33" s="147">
        <f t="shared" si="2"/>
        <v>494.18637306169262</v>
      </c>
      <c r="BA33" s="147">
        <f t="shared" si="2"/>
        <v>589.92954022578829</v>
      </c>
      <c r="BB33" s="147">
        <f t="shared" si="2"/>
        <v>359.62793482789613</v>
      </c>
      <c r="BC33" s="147">
        <f t="shared" si="2"/>
        <v>791.03890371982516</v>
      </c>
      <c r="BD33" s="147">
        <f t="shared" si="2"/>
        <v>651.91320623520119</v>
      </c>
      <c r="BE33" s="147">
        <f t="shared" si="2"/>
        <v>992.64428283081611</v>
      </c>
      <c r="BF33" s="147">
        <f t="shared" si="2"/>
        <v>8406.456838070666</v>
      </c>
    </row>
    <row r="34" spans="1:58">
      <c r="A34" s="83">
        <v>2007</v>
      </c>
      <c r="B34" s="144">
        <v>51.288470873164485</v>
      </c>
      <c r="C34" s="144">
        <v>36.379828092283283</v>
      </c>
      <c r="D34" s="144">
        <v>20.722432214232921</v>
      </c>
      <c r="E34" s="144">
        <v>18.271939570730314</v>
      </c>
      <c r="F34" s="144">
        <v>23.238254700146058</v>
      </c>
      <c r="G34" s="144">
        <v>7.80548981649717</v>
      </c>
      <c r="H34" s="144">
        <v>37.762125859805522</v>
      </c>
      <c r="I34" s="144">
        <v>13.656071145099979</v>
      </c>
      <c r="J34" s="144">
        <v>18.217392155566092</v>
      </c>
      <c r="K34" s="145">
        <v>227.34200442752581</v>
      </c>
      <c r="L34" s="83">
        <v>2007</v>
      </c>
      <c r="M34" s="144">
        <v>164.03833171385378</v>
      </c>
      <c r="N34" s="144">
        <v>23.374125672368798</v>
      </c>
      <c r="O34" s="144">
        <v>40.969833480680919</v>
      </c>
      <c r="P34" s="144">
        <v>24.877215620673887</v>
      </c>
      <c r="Q34" s="144">
        <v>26.222896101915989</v>
      </c>
      <c r="R34" s="144">
        <v>12.907243645534901</v>
      </c>
      <c r="S34" s="144">
        <v>26.413562050564497</v>
      </c>
      <c r="T34" s="144">
        <v>28.632907071662526</v>
      </c>
      <c r="U34" s="144">
        <v>37.545645988634263</v>
      </c>
      <c r="V34" s="145">
        <v>384.98176134588948</v>
      </c>
      <c r="W34" s="83">
        <v>2007</v>
      </c>
      <c r="X34" s="144">
        <v>134.80345709895502</v>
      </c>
      <c r="Y34" s="144">
        <v>7.1182295102520632</v>
      </c>
      <c r="Z34" s="144">
        <v>30.606512650755246</v>
      </c>
      <c r="AA34" s="144">
        <v>18.113966124796086</v>
      </c>
      <c r="AB34" s="144">
        <v>18.993549395550097</v>
      </c>
      <c r="AC34" s="144">
        <v>34.905277893147918</v>
      </c>
      <c r="AD34" s="144">
        <v>28.677629715852113</v>
      </c>
      <c r="AE34" s="144">
        <v>30.392276268963812</v>
      </c>
      <c r="AF34" s="144">
        <v>50.899713808426</v>
      </c>
      <c r="AG34" s="144">
        <v>354.51061246669832</v>
      </c>
      <c r="AI34" s="83">
        <v>2007</v>
      </c>
      <c r="AJ34" s="135">
        <f t="shared" si="3"/>
        <v>350.13025968597333</v>
      </c>
      <c r="AK34" s="135">
        <f t="shared" si="3"/>
        <v>66.872183274904145</v>
      </c>
      <c r="AL34" s="135">
        <f t="shared" si="3"/>
        <v>92.298778345669092</v>
      </c>
      <c r="AM34" s="135">
        <f t="shared" si="3"/>
        <v>61.263121316200291</v>
      </c>
      <c r="AN34" s="135">
        <f t="shared" si="3"/>
        <v>68.454700197612141</v>
      </c>
      <c r="AO34" s="135">
        <f t="shared" si="3"/>
        <v>55.618011355179988</v>
      </c>
      <c r="AP34" s="135">
        <f t="shared" si="3"/>
        <v>92.853317626222122</v>
      </c>
      <c r="AQ34" s="135">
        <f t="shared" si="3"/>
        <v>72.681254485726313</v>
      </c>
      <c r="AR34" s="135">
        <f t="shared" si="3"/>
        <v>106.66275195262635</v>
      </c>
      <c r="AS34" s="135">
        <f t="shared" si="3"/>
        <v>966.83437824011367</v>
      </c>
      <c r="AU34" s="146">
        <v>107.32600000000001</v>
      </c>
      <c r="AW34" s="147">
        <f t="shared" si="2"/>
        <v>3262.3060552519737</v>
      </c>
      <c r="AX34" s="147">
        <f t="shared" si="2"/>
        <v>623.07533379520476</v>
      </c>
      <c r="AY34" s="147">
        <f t="shared" si="2"/>
        <v>859.98526308321459</v>
      </c>
      <c r="AZ34" s="147">
        <f t="shared" si="2"/>
        <v>570.81342187541031</v>
      </c>
      <c r="BA34" s="147">
        <f t="shared" si="2"/>
        <v>637.82028769927263</v>
      </c>
      <c r="BB34" s="147">
        <f t="shared" si="2"/>
        <v>518.21563605445078</v>
      </c>
      <c r="BC34" s="147">
        <f t="shared" si="2"/>
        <v>865.1521311352526</v>
      </c>
      <c r="BD34" s="147">
        <f t="shared" si="2"/>
        <v>677.20081327661808</v>
      </c>
      <c r="BE34" s="147">
        <f t="shared" si="2"/>
        <v>993.82024814701322</v>
      </c>
      <c r="BF34" s="147">
        <f t="shared" si="2"/>
        <v>9008.3891903184085</v>
      </c>
    </row>
    <row r="35" spans="1:58">
      <c r="A35" s="83">
        <v>2008</v>
      </c>
      <c r="B35" s="144">
        <v>52.893683113279813</v>
      </c>
      <c r="C35" s="144">
        <v>40.367603028385588</v>
      </c>
      <c r="D35" s="144">
        <v>23.013521967640013</v>
      </c>
      <c r="E35" s="144">
        <v>18.973137841544908</v>
      </c>
      <c r="F35" s="144">
        <v>23.525863697523938</v>
      </c>
      <c r="G35" s="144">
        <v>3.7064452456038066</v>
      </c>
      <c r="H35" s="144">
        <v>42.137880551566312</v>
      </c>
      <c r="I35" s="144">
        <v>15.579314652180253</v>
      </c>
      <c r="J35" s="144">
        <v>17.21205590747779</v>
      </c>
      <c r="K35" s="145">
        <v>237.40950600520247</v>
      </c>
      <c r="L35" s="83">
        <v>2008</v>
      </c>
      <c r="M35" s="144">
        <v>165.26423695460758</v>
      </c>
      <c r="N35" s="144">
        <v>25.902891053137282</v>
      </c>
      <c r="O35" s="144">
        <v>43.275971841394338</v>
      </c>
      <c r="P35" s="144">
        <v>26.666294565366648</v>
      </c>
      <c r="Q35" s="144">
        <v>26.562089783138418</v>
      </c>
      <c r="R35" s="144">
        <v>20.208446196307026</v>
      </c>
      <c r="S35" s="144">
        <v>28.74997756351322</v>
      </c>
      <c r="T35" s="144">
        <v>27.372751510117645</v>
      </c>
      <c r="U35" s="144">
        <v>42.733298309137055</v>
      </c>
      <c r="V35" s="145">
        <v>406.7359577767192</v>
      </c>
      <c r="W35" s="83">
        <v>2008</v>
      </c>
      <c r="X35" s="144">
        <v>131.64641005419864</v>
      </c>
      <c r="Y35" s="144">
        <v>21.022734168822961</v>
      </c>
      <c r="Z35" s="144">
        <v>40.147409957433901</v>
      </c>
      <c r="AA35" s="144">
        <v>19.408242905411512</v>
      </c>
      <c r="AB35" s="144">
        <v>19.200557650560455</v>
      </c>
      <c r="AC35" s="144">
        <v>12.906135102778871</v>
      </c>
      <c r="AD35" s="144">
        <v>37.049819937009538</v>
      </c>
      <c r="AE35" s="144">
        <v>33.807207369579316</v>
      </c>
      <c r="AF35" s="144">
        <v>52.928054196845835</v>
      </c>
      <c r="AG35" s="144">
        <v>368.11657134264101</v>
      </c>
      <c r="AI35" s="83">
        <v>2008</v>
      </c>
      <c r="AJ35" s="135">
        <f t="shared" si="3"/>
        <v>349.80433012208607</v>
      </c>
      <c r="AK35" s="135">
        <f t="shared" si="3"/>
        <v>87.293228250345834</v>
      </c>
      <c r="AL35" s="135">
        <f t="shared" si="3"/>
        <v>106.43690376646825</v>
      </c>
      <c r="AM35" s="135">
        <f t="shared" si="3"/>
        <v>65.047675312323065</v>
      </c>
      <c r="AN35" s="135">
        <f t="shared" si="3"/>
        <v>69.288511131222805</v>
      </c>
      <c r="AO35" s="135">
        <f t="shared" si="3"/>
        <v>36.821026544689701</v>
      </c>
      <c r="AP35" s="135">
        <f t="shared" si="3"/>
        <v>107.93767805208907</v>
      </c>
      <c r="AQ35" s="135">
        <f t="shared" si="3"/>
        <v>76.759273531877213</v>
      </c>
      <c r="AR35" s="135">
        <f t="shared" si="3"/>
        <v>112.87340841346068</v>
      </c>
      <c r="AS35" s="135">
        <f t="shared" si="3"/>
        <v>1012.2620351245627</v>
      </c>
      <c r="AU35" s="146">
        <v>108.33</v>
      </c>
      <c r="AW35" s="147">
        <f t="shared" si="2"/>
        <v>3229.0624030470417</v>
      </c>
      <c r="AX35" s="147">
        <f t="shared" si="2"/>
        <v>805.80843949363839</v>
      </c>
      <c r="AY35" s="147">
        <f t="shared" si="2"/>
        <v>982.52472783594806</v>
      </c>
      <c r="AZ35" s="147">
        <f t="shared" si="2"/>
        <v>600.45855545391919</v>
      </c>
      <c r="BA35" s="147">
        <f t="shared" si="2"/>
        <v>639.60593677857298</v>
      </c>
      <c r="BB35" s="147">
        <f t="shared" si="2"/>
        <v>339.89685723889693</v>
      </c>
      <c r="BC35" s="147">
        <f t="shared" si="2"/>
        <v>996.37845520252074</v>
      </c>
      <c r="BD35" s="147">
        <f t="shared" si="2"/>
        <v>708.56894241555631</v>
      </c>
      <c r="BE35" s="147">
        <f t="shared" si="2"/>
        <v>1041.9404450610236</v>
      </c>
      <c r="BF35" s="147">
        <f t="shared" si="2"/>
        <v>9344.2447625271179</v>
      </c>
    </row>
    <row r="36" spans="1:58">
      <c r="A36" s="83">
        <v>2009</v>
      </c>
      <c r="B36" s="144">
        <v>57.196943266256248</v>
      </c>
      <c r="C36" s="144">
        <v>43.507970231398176</v>
      </c>
      <c r="D36" s="144">
        <v>25.528949784307347</v>
      </c>
      <c r="E36" s="144">
        <v>21.476217764164886</v>
      </c>
      <c r="F36" s="144">
        <v>25.104080743814279</v>
      </c>
      <c r="G36" s="144">
        <v>14.202312948084504</v>
      </c>
      <c r="H36" s="144">
        <v>57.510468036465269</v>
      </c>
      <c r="I36" s="144">
        <v>12.670407847090216</v>
      </c>
      <c r="J36" s="144">
        <v>21.516898440533392</v>
      </c>
      <c r="K36" s="145">
        <v>278.71424906211433</v>
      </c>
      <c r="L36" s="83">
        <v>2009</v>
      </c>
      <c r="M36" s="144">
        <v>176.850934654501</v>
      </c>
      <c r="N36" s="144">
        <v>29.240152299915543</v>
      </c>
      <c r="O36" s="144">
        <v>46.874307487464158</v>
      </c>
      <c r="P36" s="144">
        <v>25.919556371366212</v>
      </c>
      <c r="Q36" s="144">
        <v>28.920695441545373</v>
      </c>
      <c r="R36" s="144">
        <v>23.60300000392095</v>
      </c>
      <c r="S36" s="144">
        <v>40.795940412910547</v>
      </c>
      <c r="T36" s="144">
        <v>19.752835790581891</v>
      </c>
      <c r="U36" s="144">
        <v>47.98730501858018</v>
      </c>
      <c r="V36" s="145">
        <v>439.94472748078584</v>
      </c>
      <c r="W36" s="83">
        <v>2009</v>
      </c>
      <c r="X36" s="144">
        <v>145.13550217118163</v>
      </c>
      <c r="Y36" s="144">
        <v>30.242024328950961</v>
      </c>
      <c r="Z36" s="144">
        <v>45.769562890674685</v>
      </c>
      <c r="AA36" s="144">
        <v>18.904408651250293</v>
      </c>
      <c r="AB36" s="144">
        <v>20.536653084054215</v>
      </c>
      <c r="AC36" s="144">
        <v>5.3022057129415936</v>
      </c>
      <c r="AD36" s="144">
        <v>47.530137510439936</v>
      </c>
      <c r="AE36" s="144">
        <v>27.380527114113825</v>
      </c>
      <c r="AF36" s="144">
        <v>50.196491029878672</v>
      </c>
      <c r="AG36" s="144">
        <v>390.99751249348589</v>
      </c>
      <c r="AI36" s="83">
        <v>2009</v>
      </c>
      <c r="AJ36" s="135">
        <f t="shared" si="3"/>
        <v>379.18338009193889</v>
      </c>
      <c r="AK36" s="135">
        <f t="shared" si="3"/>
        <v>102.99014686026469</v>
      </c>
      <c r="AL36" s="135">
        <f t="shared" si="3"/>
        <v>118.17282016244619</v>
      </c>
      <c r="AM36" s="135">
        <f t="shared" si="3"/>
        <v>66.300182786781392</v>
      </c>
      <c r="AN36" s="135">
        <f t="shared" si="3"/>
        <v>74.561429269413878</v>
      </c>
      <c r="AO36" s="135">
        <f t="shared" si="3"/>
        <v>43.107518664947044</v>
      </c>
      <c r="AP36" s="135">
        <f t="shared" si="3"/>
        <v>145.83654595981577</v>
      </c>
      <c r="AQ36" s="135">
        <f t="shared" si="3"/>
        <v>59.803770751785933</v>
      </c>
      <c r="AR36" s="135">
        <f t="shared" si="3"/>
        <v>119.70069448899224</v>
      </c>
      <c r="AS36" s="135">
        <f t="shared" si="3"/>
        <v>1109.6564890363861</v>
      </c>
      <c r="AU36" s="146">
        <v>109.48099999999999</v>
      </c>
      <c r="AW36" s="147">
        <f t="shared" si="2"/>
        <v>3463.4628848105049</v>
      </c>
      <c r="AX36" s="147">
        <f t="shared" si="2"/>
        <v>940.71251505069097</v>
      </c>
      <c r="AY36" s="147">
        <f t="shared" si="2"/>
        <v>1079.3911287113397</v>
      </c>
      <c r="AZ36" s="147">
        <f t="shared" si="2"/>
        <v>605.58620022452646</v>
      </c>
      <c r="BA36" s="147">
        <f t="shared" si="2"/>
        <v>681.0444667971052</v>
      </c>
      <c r="BB36" s="147">
        <f t="shared" si="2"/>
        <v>393.74429047000888</v>
      </c>
      <c r="BC36" s="147">
        <f t="shared" si="2"/>
        <v>1332.0717381081263</v>
      </c>
      <c r="BD36" s="147">
        <f t="shared" si="2"/>
        <v>546.24794029818815</v>
      </c>
      <c r="BE36" s="147">
        <f t="shared" si="2"/>
        <v>1093.3467404297755</v>
      </c>
      <c r="BF36" s="147">
        <f t="shared" si="2"/>
        <v>10135.607904900267</v>
      </c>
    </row>
    <row r="37" spans="1:58">
      <c r="A37" s="83">
        <v>2010</v>
      </c>
      <c r="B37" s="144">
        <v>68.797937343363884</v>
      </c>
      <c r="C37" s="144">
        <v>49.271392559881548</v>
      </c>
      <c r="D37" s="144">
        <v>29.670067614300091</v>
      </c>
      <c r="E37" s="144">
        <v>22.927903805601918</v>
      </c>
      <c r="F37" s="144">
        <v>25.82783138366397</v>
      </c>
      <c r="G37" s="144">
        <v>7.7729669073101331</v>
      </c>
      <c r="H37" s="144">
        <v>49.993689798640553</v>
      </c>
      <c r="I37" s="144">
        <v>10.295582192673741</v>
      </c>
      <c r="J37" s="144">
        <v>24.250705091455455</v>
      </c>
      <c r="K37" s="145">
        <v>288.80807669689125</v>
      </c>
      <c r="L37" s="83">
        <v>2010</v>
      </c>
      <c r="M37" s="144">
        <v>168.08095128705071</v>
      </c>
      <c r="N37" s="144">
        <v>33.9407322770466</v>
      </c>
      <c r="O37" s="144">
        <v>48.862237099213544</v>
      </c>
      <c r="P37" s="144">
        <v>28.160930350866522</v>
      </c>
      <c r="Q37" s="144">
        <v>28.921827381963958</v>
      </c>
      <c r="R37" s="144">
        <v>16.7082961679737</v>
      </c>
      <c r="S37" s="144">
        <v>37.266152540333472</v>
      </c>
      <c r="T37" s="144">
        <v>15.286694412504421</v>
      </c>
      <c r="U37" s="144">
        <v>55.243269107087727</v>
      </c>
      <c r="V37" s="145">
        <v>432.47109062404058</v>
      </c>
      <c r="W37" s="83">
        <v>2010</v>
      </c>
      <c r="X37" s="144">
        <v>146.65500074048308</v>
      </c>
      <c r="Y37" s="144">
        <v>35.703049059601717</v>
      </c>
      <c r="Z37" s="144">
        <v>49.584958570146703</v>
      </c>
      <c r="AA37" s="144">
        <v>19.360608824823625</v>
      </c>
      <c r="AB37" s="144">
        <v>20.090540581730767</v>
      </c>
      <c r="AC37" s="144">
        <v>8.7224411815692946</v>
      </c>
      <c r="AD37" s="144">
        <v>43.921922184277697</v>
      </c>
      <c r="AE37" s="144">
        <v>28.205734446449174</v>
      </c>
      <c r="AF37" s="144">
        <v>49.117483508087211</v>
      </c>
      <c r="AG37" s="144">
        <v>401.36173909716922</v>
      </c>
      <c r="AI37" s="83">
        <v>2010</v>
      </c>
      <c r="AJ37" s="135">
        <f t="shared" si="3"/>
        <v>383.53388937089767</v>
      </c>
      <c r="AK37" s="135">
        <f t="shared" si="3"/>
        <v>118.91517389652986</v>
      </c>
      <c r="AL37" s="135">
        <f t="shared" si="3"/>
        <v>128.11726328366035</v>
      </c>
      <c r="AM37" s="135">
        <f t="shared" si="3"/>
        <v>70.449442981292066</v>
      </c>
      <c r="AN37" s="135">
        <f t="shared" si="3"/>
        <v>74.840199347358691</v>
      </c>
      <c r="AO37" s="135">
        <f t="shared" si="3"/>
        <v>33.203704256853129</v>
      </c>
      <c r="AP37" s="135">
        <f t="shared" si="3"/>
        <v>131.18176452325173</v>
      </c>
      <c r="AQ37" s="135">
        <f t="shared" si="3"/>
        <v>53.788011051627336</v>
      </c>
      <c r="AR37" s="135">
        <f t="shared" si="3"/>
        <v>128.6114577066304</v>
      </c>
      <c r="AS37" s="135">
        <f t="shared" si="3"/>
        <v>1122.6409064181012</v>
      </c>
      <c r="AU37" s="146">
        <v>111.227</v>
      </c>
      <c r="AW37" s="147">
        <f t="shared" si="2"/>
        <v>3448.2085228487476</v>
      </c>
      <c r="AX37" s="147">
        <f t="shared" si="2"/>
        <v>1069.1214713741256</v>
      </c>
      <c r="AY37" s="147">
        <f t="shared" si="2"/>
        <v>1151.8539858457059</v>
      </c>
      <c r="AZ37" s="147">
        <f t="shared" si="2"/>
        <v>633.38436693691347</v>
      </c>
      <c r="BA37" s="147">
        <f t="shared" si="2"/>
        <v>672.86000114503395</v>
      </c>
      <c r="BB37" s="147">
        <f t="shared" si="2"/>
        <v>298.52197988665642</v>
      </c>
      <c r="BC37" s="147">
        <f t="shared" si="2"/>
        <v>1179.405760501063</v>
      </c>
      <c r="BD37" s="147">
        <f t="shared" si="2"/>
        <v>483.58771747531921</v>
      </c>
      <c r="BE37" s="147">
        <f t="shared" si="2"/>
        <v>1156.297101482827</v>
      </c>
      <c r="BF37" s="147">
        <f t="shared" si="2"/>
        <v>10093.240907496391</v>
      </c>
    </row>
    <row r="38" spans="1:58">
      <c r="A38" s="83">
        <v>2011</v>
      </c>
      <c r="B38" s="144">
        <v>72.955912928856861</v>
      </c>
      <c r="C38" s="144">
        <v>55.146224743273429</v>
      </c>
      <c r="D38" s="144">
        <v>30.928926778935839</v>
      </c>
      <c r="E38" s="144">
        <v>23.382123045592433</v>
      </c>
      <c r="F38" s="144">
        <v>26.598516356699815</v>
      </c>
      <c r="G38" s="144">
        <v>18.703599188683658</v>
      </c>
      <c r="H38" s="144">
        <v>48.32186037874677</v>
      </c>
      <c r="I38" s="144">
        <v>11.17019564761997</v>
      </c>
      <c r="J38" s="144">
        <v>26.954790188628436</v>
      </c>
      <c r="K38" s="145">
        <v>314.16214925703724</v>
      </c>
      <c r="L38" s="83">
        <v>2011</v>
      </c>
      <c r="M38" s="144">
        <v>185.57183373978083</v>
      </c>
      <c r="N38" s="144">
        <v>36.417410454925289</v>
      </c>
      <c r="O38" s="144">
        <v>49.463938027898507</v>
      </c>
      <c r="P38" s="144">
        <v>28.737646151867004</v>
      </c>
      <c r="Q38" s="144">
        <v>30.254903504226295</v>
      </c>
      <c r="R38" s="144">
        <v>27.302768697070075</v>
      </c>
      <c r="S38" s="144">
        <v>37.076960866493245</v>
      </c>
      <c r="T38" s="144">
        <v>16.206697616759975</v>
      </c>
      <c r="U38" s="144">
        <v>56.58922247364535</v>
      </c>
      <c r="V38" s="145">
        <v>467.62138153266653</v>
      </c>
      <c r="W38" s="83">
        <v>2011</v>
      </c>
      <c r="X38" s="144">
        <v>153.92145629447978</v>
      </c>
      <c r="Y38" s="144">
        <v>40.981153282044524</v>
      </c>
      <c r="Z38" s="144">
        <v>50.293396486704175</v>
      </c>
      <c r="AA38" s="144">
        <v>19.277670590644185</v>
      </c>
      <c r="AB38" s="144">
        <v>22.418007372914005</v>
      </c>
      <c r="AC38" s="144">
        <v>17.727684801749536</v>
      </c>
      <c r="AD38" s="144">
        <v>43.83700010021623</v>
      </c>
      <c r="AE38" s="144">
        <v>33.318139008070062</v>
      </c>
      <c r="AF38" s="144">
        <v>52.108629598328427</v>
      </c>
      <c r="AG38" s="144">
        <v>433.88313753515098</v>
      </c>
      <c r="AI38" s="83">
        <v>2011</v>
      </c>
      <c r="AJ38" s="135">
        <f t="shared" si="3"/>
        <v>412.4492029631175</v>
      </c>
      <c r="AK38" s="135">
        <f t="shared" si="3"/>
        <v>132.54478848024323</v>
      </c>
      <c r="AL38" s="135">
        <f t="shared" si="3"/>
        <v>130.68626129353854</v>
      </c>
      <c r="AM38" s="135">
        <f t="shared" si="3"/>
        <v>71.397439788103611</v>
      </c>
      <c r="AN38" s="135">
        <f t="shared" si="3"/>
        <v>79.271427233840114</v>
      </c>
      <c r="AO38" s="135">
        <f t="shared" si="3"/>
        <v>63.734052687503265</v>
      </c>
      <c r="AP38" s="135">
        <f t="shared" si="3"/>
        <v>129.23582134545626</v>
      </c>
      <c r="AQ38" s="135">
        <f t="shared" si="3"/>
        <v>60.695032272450007</v>
      </c>
      <c r="AR38" s="135">
        <f t="shared" si="3"/>
        <v>135.65264226060222</v>
      </c>
      <c r="AS38" s="135">
        <f t="shared" si="3"/>
        <v>1215.6666683248548</v>
      </c>
      <c r="AU38" s="146">
        <v>113.09899999999999</v>
      </c>
      <c r="AW38" s="147">
        <f t="shared" si="2"/>
        <v>3646.7979642889641</v>
      </c>
      <c r="AX38" s="147">
        <f t="shared" si="2"/>
        <v>1171.9359895334464</v>
      </c>
      <c r="AY38" s="147">
        <f t="shared" si="2"/>
        <v>1155.5032431192014</v>
      </c>
      <c r="AZ38" s="147">
        <f t="shared" si="2"/>
        <v>631.28267967093984</v>
      </c>
      <c r="BA38" s="147">
        <f t="shared" si="2"/>
        <v>700.90298971556001</v>
      </c>
      <c r="BB38" s="147">
        <f t="shared" si="2"/>
        <v>563.52445810752772</v>
      </c>
      <c r="BC38" s="147">
        <f t="shared" si="2"/>
        <v>1142.678727004273</v>
      </c>
      <c r="BD38" s="147">
        <f t="shared" si="2"/>
        <v>536.65401349658271</v>
      </c>
      <c r="BE38" s="147">
        <f t="shared" si="2"/>
        <v>1199.4150457616975</v>
      </c>
      <c r="BF38" s="147">
        <f t="shared" si="2"/>
        <v>10748.695110698192</v>
      </c>
    </row>
    <row r="39" spans="1:58">
      <c r="A39" s="83">
        <v>2012</v>
      </c>
      <c r="B39" s="144">
        <v>77.281825553580745</v>
      </c>
      <c r="C39" s="144">
        <v>60.078360336079655</v>
      </c>
      <c r="D39" s="144">
        <v>33.341776014445379</v>
      </c>
      <c r="E39" s="144">
        <v>25.228988426765639</v>
      </c>
      <c r="F39" s="144">
        <v>27.435496363089655</v>
      </c>
      <c r="G39" s="144">
        <v>17.561043833409826</v>
      </c>
      <c r="H39" s="144">
        <v>48.354082237485208</v>
      </c>
      <c r="I39" s="144">
        <v>14.785735739951548</v>
      </c>
      <c r="J39" s="144">
        <v>29.151811676348597</v>
      </c>
      <c r="K39" s="145">
        <v>333.2191201811562</v>
      </c>
      <c r="L39" s="83">
        <v>2012</v>
      </c>
      <c r="M39" s="144">
        <v>192.72517081564587</v>
      </c>
      <c r="N39" s="144">
        <v>38.571054920349823</v>
      </c>
      <c r="O39" s="144">
        <v>50.58965361119342</v>
      </c>
      <c r="P39" s="144">
        <v>28.533440993730203</v>
      </c>
      <c r="Q39" s="144">
        <v>30.91598537151939</v>
      </c>
      <c r="R39" s="144">
        <v>21.133139534376507</v>
      </c>
      <c r="S39" s="144">
        <v>39.223350498022292</v>
      </c>
      <c r="T39" s="144">
        <v>21.600333106503896</v>
      </c>
      <c r="U39" s="144">
        <v>59.300480573705002</v>
      </c>
      <c r="V39" s="145">
        <v>482.59260942504636</v>
      </c>
      <c r="W39" s="83">
        <v>2012</v>
      </c>
      <c r="X39" s="144">
        <v>164.51236037968548</v>
      </c>
      <c r="Y39" s="144">
        <v>43.634070009222</v>
      </c>
      <c r="Z39" s="144">
        <v>52.63966322614084</v>
      </c>
      <c r="AA39" s="144">
        <v>19.943841811334224</v>
      </c>
      <c r="AB39" s="144">
        <v>23.304798526007417</v>
      </c>
      <c r="AC39" s="144">
        <v>16.812999146677825</v>
      </c>
      <c r="AD39" s="144">
        <v>46.015956153543115</v>
      </c>
      <c r="AE39" s="144">
        <v>39.106953702275966</v>
      </c>
      <c r="AF39" s="144">
        <v>55.635784492201729</v>
      </c>
      <c r="AG39" s="144">
        <v>461.60642744708866</v>
      </c>
      <c r="AI39" s="83">
        <v>2012</v>
      </c>
      <c r="AJ39" s="135">
        <f t="shared" si="3"/>
        <v>434.51935674891206</v>
      </c>
      <c r="AK39" s="135">
        <f t="shared" si="3"/>
        <v>142.28348526565148</v>
      </c>
      <c r="AL39" s="135">
        <f t="shared" si="3"/>
        <v>136.57109285177964</v>
      </c>
      <c r="AM39" s="135">
        <f t="shared" si="3"/>
        <v>73.706271231830073</v>
      </c>
      <c r="AN39" s="135">
        <f t="shared" si="3"/>
        <v>81.656280260616455</v>
      </c>
      <c r="AO39" s="135">
        <f t="shared" si="3"/>
        <v>55.507182514464162</v>
      </c>
      <c r="AP39" s="135">
        <f t="shared" si="3"/>
        <v>133.59338888905063</v>
      </c>
      <c r="AQ39" s="135">
        <f t="shared" si="3"/>
        <v>75.493022548731403</v>
      </c>
      <c r="AR39" s="135">
        <f t="shared" si="3"/>
        <v>144.08807674225534</v>
      </c>
      <c r="AS39" s="135">
        <f t="shared" si="3"/>
        <v>1277.4181570532912</v>
      </c>
      <c r="AU39" s="146">
        <v>114.53400000000001</v>
      </c>
      <c r="AW39" s="147">
        <f t="shared" si="2"/>
        <v>3793.8023359780682</v>
      </c>
      <c r="AX39" s="147">
        <f t="shared" si="2"/>
        <v>1242.2816392132597</v>
      </c>
      <c r="AY39" s="147">
        <f t="shared" si="2"/>
        <v>1192.4065592032027</v>
      </c>
      <c r="AZ39" s="147">
        <f t="shared" si="2"/>
        <v>643.53180044205283</v>
      </c>
      <c r="BA39" s="147">
        <f t="shared" si="2"/>
        <v>712.94358234774359</v>
      </c>
      <c r="BB39" s="147">
        <f t="shared" si="2"/>
        <v>484.63497751291459</v>
      </c>
      <c r="BC39" s="147">
        <f t="shared" si="2"/>
        <v>1166.408131114347</v>
      </c>
      <c r="BD39" s="147">
        <f t="shared" si="2"/>
        <v>659.13198306818413</v>
      </c>
      <c r="BE39" s="147">
        <f t="shared" si="2"/>
        <v>1258.0375848416656</v>
      </c>
      <c r="BF39" s="147">
        <f t="shared" si="2"/>
        <v>11153.178593721439</v>
      </c>
    </row>
    <row r="40" spans="1:58">
      <c r="A40" s="83">
        <v>2013</v>
      </c>
      <c r="B40" s="144">
        <v>87.517749671992675</v>
      </c>
      <c r="C40" s="144">
        <v>67.045040223468334</v>
      </c>
      <c r="D40" s="144">
        <v>35.812129889076751</v>
      </c>
      <c r="E40" s="144">
        <v>25.321136958830156</v>
      </c>
      <c r="F40" s="144">
        <v>26.759423349698338</v>
      </c>
      <c r="G40" s="144">
        <v>6.3507735995872157</v>
      </c>
      <c r="H40" s="144">
        <v>49.982755842938175</v>
      </c>
      <c r="I40" s="144">
        <v>14.811692630700534</v>
      </c>
      <c r="J40" s="144">
        <v>29.790481894668844</v>
      </c>
      <c r="K40" s="145">
        <v>343.391184060961</v>
      </c>
      <c r="L40" s="83">
        <v>2013</v>
      </c>
      <c r="M40" s="144">
        <v>205.8907861057119</v>
      </c>
      <c r="N40" s="144">
        <v>41.876459858493661</v>
      </c>
      <c r="O40" s="144">
        <v>51.807317612082421</v>
      </c>
      <c r="P40" s="144">
        <v>28.756033534759858</v>
      </c>
      <c r="Q40" s="144">
        <v>30.278185744013385</v>
      </c>
      <c r="R40" s="144">
        <v>53.689602766368793</v>
      </c>
      <c r="S40" s="144">
        <v>40.497859142735201</v>
      </c>
      <c r="T40" s="144">
        <v>21.690037835263229</v>
      </c>
      <c r="U40" s="144">
        <v>61.211713520032532</v>
      </c>
      <c r="V40" s="145">
        <v>535.69799611946098</v>
      </c>
      <c r="W40" s="83">
        <v>2013</v>
      </c>
      <c r="X40" s="144">
        <v>171.12997544828298</v>
      </c>
      <c r="Y40" s="144">
        <v>46.984692208586857</v>
      </c>
      <c r="Z40" s="144">
        <v>56.712591463036745</v>
      </c>
      <c r="AA40" s="144">
        <v>20.66718848105787</v>
      </c>
      <c r="AB40" s="144">
        <v>23.700712101018034</v>
      </c>
      <c r="AC40" s="144">
        <v>21.325516716764874</v>
      </c>
      <c r="AD40" s="144">
        <v>47.546079160798357</v>
      </c>
      <c r="AE40" s="144">
        <v>40.303525180677688</v>
      </c>
      <c r="AF40" s="144">
        <v>59.206898816683506</v>
      </c>
      <c r="AG40" s="144">
        <v>487.57717957690681</v>
      </c>
      <c r="AI40" s="83">
        <v>2013</v>
      </c>
      <c r="AJ40" s="135">
        <f t="shared" si="3"/>
        <v>464.53851122598758</v>
      </c>
      <c r="AK40" s="135">
        <f t="shared" si="3"/>
        <v>155.90619229054886</v>
      </c>
      <c r="AL40" s="135">
        <f t="shared" si="3"/>
        <v>144.33203896419593</v>
      </c>
      <c r="AM40" s="135">
        <f t="shared" si="3"/>
        <v>74.744358974647895</v>
      </c>
      <c r="AN40" s="135">
        <f t="shared" si="3"/>
        <v>80.738321194729764</v>
      </c>
      <c r="AO40" s="135">
        <f t="shared" si="3"/>
        <v>81.365893082720874</v>
      </c>
      <c r="AP40" s="135">
        <f t="shared" si="3"/>
        <v>138.02669414647175</v>
      </c>
      <c r="AQ40" s="135">
        <f t="shared" si="3"/>
        <v>76.805255646641456</v>
      </c>
      <c r="AR40" s="135">
        <f t="shared" si="3"/>
        <v>150.20909423138488</v>
      </c>
      <c r="AS40" s="135">
        <f t="shared" si="3"/>
        <v>1366.6663597573288</v>
      </c>
      <c r="AU40" s="146">
        <v>115.639</v>
      </c>
      <c r="AW40" s="147">
        <f t="shared" si="2"/>
        <v>4017.1439672254828</v>
      </c>
      <c r="AX40" s="147">
        <f t="shared" si="2"/>
        <v>1348.2146359839574</v>
      </c>
      <c r="AY40" s="147">
        <f t="shared" si="2"/>
        <v>1248.1259693027087</v>
      </c>
      <c r="AZ40" s="147">
        <f t="shared" si="2"/>
        <v>646.35943734075784</v>
      </c>
      <c r="BA40" s="147">
        <f t="shared" si="2"/>
        <v>698.19283455174957</v>
      </c>
      <c r="BB40" s="147">
        <f t="shared" si="2"/>
        <v>703.61982620673712</v>
      </c>
      <c r="BC40" s="147">
        <f t="shared" si="2"/>
        <v>1193.5998594459636</v>
      </c>
      <c r="BD40" s="147">
        <f t="shared" si="2"/>
        <v>664.18125067357425</v>
      </c>
      <c r="BE40" s="147">
        <f t="shared" si="2"/>
        <v>1298.9484017622506</v>
      </c>
      <c r="BF40" s="147">
        <f t="shared" si="2"/>
        <v>11818.386182493181</v>
      </c>
    </row>
    <row r="41" spans="1:58">
      <c r="A41" s="83" t="s">
        <v>61</v>
      </c>
      <c r="B41" s="144">
        <v>92.474020348031033</v>
      </c>
      <c r="C41" s="144">
        <v>68.516612770025276</v>
      </c>
      <c r="D41" s="144">
        <v>38.516770334303999</v>
      </c>
      <c r="E41" s="144">
        <v>26.179205910938872</v>
      </c>
      <c r="F41" s="144">
        <v>26.953352864663344</v>
      </c>
      <c r="G41" s="144">
        <v>17.717908966068553</v>
      </c>
      <c r="H41" s="144">
        <v>50.812766624140316</v>
      </c>
      <c r="I41" s="144">
        <v>15.210732946905734</v>
      </c>
      <c r="J41" s="144">
        <v>30.906888526967752</v>
      </c>
      <c r="K41" s="145">
        <v>367.28825929204487</v>
      </c>
      <c r="L41" s="83" t="s">
        <v>61</v>
      </c>
      <c r="M41" s="144">
        <v>209.94745473901494</v>
      </c>
      <c r="N41" s="144">
        <v>41.789000315163619</v>
      </c>
      <c r="O41" s="144">
        <v>47.92026959358401</v>
      </c>
      <c r="P41" s="144">
        <v>29.1621326452914</v>
      </c>
      <c r="Q41" s="144">
        <v>30.260860152167169</v>
      </c>
      <c r="R41" s="144">
        <v>73.708895813304096</v>
      </c>
      <c r="S41" s="144">
        <v>42.966064578170915</v>
      </c>
      <c r="T41" s="144">
        <v>23.544997825694157</v>
      </c>
      <c r="U41" s="144">
        <v>58.692429606674004</v>
      </c>
      <c r="V41" s="145">
        <v>557.99210526906438</v>
      </c>
      <c r="W41" s="83" t="s">
        <v>61</v>
      </c>
      <c r="X41" s="144">
        <v>166.86901377786091</v>
      </c>
      <c r="Y41" s="144">
        <v>48.031170506547852</v>
      </c>
      <c r="Z41" s="144">
        <v>55.666885241025064</v>
      </c>
      <c r="AA41" s="144">
        <v>21.016274326327398</v>
      </c>
      <c r="AB41" s="144">
        <v>23.915859882214946</v>
      </c>
      <c r="AC41" s="144">
        <v>48.789880813236614</v>
      </c>
      <c r="AD41" s="144">
        <v>53.470657079353046</v>
      </c>
      <c r="AE41" s="144">
        <v>42.541801222731245</v>
      </c>
      <c r="AF41" s="144">
        <v>58.24507113383752</v>
      </c>
      <c r="AG41" s="144">
        <v>518.54661398313465</v>
      </c>
      <c r="AI41" s="83" t="s">
        <v>61</v>
      </c>
      <c r="AJ41" s="135">
        <f t="shared" si="3"/>
        <v>469.29048886490688</v>
      </c>
      <c r="AK41" s="135">
        <f t="shared" si="3"/>
        <v>158.33678359173675</v>
      </c>
      <c r="AL41" s="135">
        <f t="shared" si="3"/>
        <v>142.10392516891307</v>
      </c>
      <c r="AM41" s="135">
        <f t="shared" si="3"/>
        <v>76.357612882557675</v>
      </c>
      <c r="AN41" s="135">
        <f t="shared" si="3"/>
        <v>81.130072899045459</v>
      </c>
      <c r="AO41" s="135">
        <f t="shared" si="3"/>
        <v>140.21668559260925</v>
      </c>
      <c r="AP41" s="135">
        <f t="shared" si="3"/>
        <v>147.2494882816643</v>
      </c>
      <c r="AQ41" s="135">
        <f t="shared" si="3"/>
        <v>81.297531995331127</v>
      </c>
      <c r="AR41" s="135">
        <f t="shared" si="3"/>
        <v>147.84438926747927</v>
      </c>
      <c r="AS41" s="135">
        <f t="shared" si="3"/>
        <v>1443.826978544244</v>
      </c>
      <c r="AU41" s="146">
        <v>116.71799999999999</v>
      </c>
      <c r="AW41" s="147">
        <f t="shared" si="2"/>
        <v>4020.7207874098849</v>
      </c>
      <c r="AX41" s="147">
        <f t="shared" si="2"/>
        <v>1356.5755375497931</v>
      </c>
      <c r="AY41" s="147">
        <f t="shared" si="2"/>
        <v>1217.4979452090772</v>
      </c>
      <c r="AZ41" s="147">
        <f t="shared" si="2"/>
        <v>654.20597407904245</v>
      </c>
      <c r="BA41" s="147">
        <f t="shared" si="2"/>
        <v>695.09478314437752</v>
      </c>
      <c r="BB41" s="147">
        <f t="shared" si="2"/>
        <v>1201.3287204425133</v>
      </c>
      <c r="BC41" s="147">
        <f t="shared" si="2"/>
        <v>1261.5833743010016</v>
      </c>
      <c r="BD41" s="147">
        <f t="shared" si="2"/>
        <v>696.52951554457013</v>
      </c>
      <c r="BE41" s="147">
        <f t="shared" si="2"/>
        <v>1266.6802829681735</v>
      </c>
      <c r="BF41" s="147">
        <f t="shared" si="2"/>
        <v>12370.216920648434</v>
      </c>
    </row>
    <row r="42" spans="1:58">
      <c r="A42" s="83" t="s">
        <v>62</v>
      </c>
      <c r="B42" s="144">
        <v>97.057923534475037</v>
      </c>
      <c r="C42" s="144">
        <v>69.825125715403445</v>
      </c>
      <c r="D42" s="144">
        <v>39.400945073778843</v>
      </c>
      <c r="E42" s="144">
        <v>26.4773897131128</v>
      </c>
      <c r="F42" s="144">
        <v>27.652228835796095</v>
      </c>
      <c r="G42" s="144">
        <v>39.698463071238884</v>
      </c>
      <c r="H42" s="144">
        <v>54.315297471886502</v>
      </c>
      <c r="I42" s="144">
        <v>15.440025006991469</v>
      </c>
      <c r="J42" s="144">
        <v>29.86403389869313</v>
      </c>
      <c r="K42" s="145">
        <v>399.73143232137619</v>
      </c>
      <c r="L42" s="83" t="s">
        <v>62</v>
      </c>
      <c r="M42" s="144">
        <v>213.91885656548507</v>
      </c>
      <c r="N42" s="144">
        <v>42.220006453378517</v>
      </c>
      <c r="O42" s="144">
        <v>47.113285742791845</v>
      </c>
      <c r="P42" s="144">
        <v>29.335890539737356</v>
      </c>
      <c r="Q42" s="144">
        <v>30.520520928338616</v>
      </c>
      <c r="R42" s="144">
        <v>110.00670271839553</v>
      </c>
      <c r="S42" s="144">
        <v>43.895754310073897</v>
      </c>
      <c r="T42" s="144">
        <v>25.619382524300974</v>
      </c>
      <c r="U42" s="144">
        <v>64.226577982933406</v>
      </c>
      <c r="V42" s="145">
        <v>606.8569777654352</v>
      </c>
      <c r="W42" s="83" t="s">
        <v>62</v>
      </c>
      <c r="X42" s="144">
        <v>170.61532599018707</v>
      </c>
      <c r="Y42" s="144">
        <v>50.281284394896595</v>
      </c>
      <c r="Z42" s="144">
        <v>56.787230395704199</v>
      </c>
      <c r="AA42" s="144">
        <v>21.45936565302987</v>
      </c>
      <c r="AB42" s="144">
        <v>24.11723961163117</v>
      </c>
      <c r="AC42" s="144">
        <v>36.865800194255129</v>
      </c>
      <c r="AD42" s="144">
        <v>53.957594506721364</v>
      </c>
      <c r="AE42" s="144">
        <v>47.199016500448529</v>
      </c>
      <c r="AF42" s="144">
        <v>60.224879666125901</v>
      </c>
      <c r="AG42" s="144">
        <v>521.50773691299992</v>
      </c>
      <c r="AI42" s="83" t="s">
        <v>62</v>
      </c>
      <c r="AJ42" s="135">
        <f t="shared" si="3"/>
        <v>481.59210609014724</v>
      </c>
      <c r="AK42" s="135">
        <f t="shared" si="3"/>
        <v>162.32641656367855</v>
      </c>
      <c r="AL42" s="135">
        <f t="shared" si="3"/>
        <v>143.30146121227489</v>
      </c>
      <c r="AM42" s="135">
        <f t="shared" si="3"/>
        <v>77.272645905880026</v>
      </c>
      <c r="AN42" s="135">
        <f t="shared" si="3"/>
        <v>82.289989375765884</v>
      </c>
      <c r="AO42" s="135">
        <f t="shared" si="3"/>
        <v>186.57096598388955</v>
      </c>
      <c r="AP42" s="135">
        <f t="shared" si="3"/>
        <v>152.16864628868177</v>
      </c>
      <c r="AQ42" s="135">
        <f t="shared" si="3"/>
        <v>88.258424031740972</v>
      </c>
      <c r="AR42" s="135">
        <f t="shared" si="3"/>
        <v>154.31549154775243</v>
      </c>
      <c r="AS42" s="135">
        <f t="shared" si="3"/>
        <v>1528.0961469998113</v>
      </c>
      <c r="AU42" s="146">
        <v>117.32617775229357</v>
      </c>
      <c r="AW42" s="147">
        <f t="shared" ref="AW42:BF42" si="4">AJ42*1000/$AU42</f>
        <v>4104.7285040420802</v>
      </c>
      <c r="AX42" s="147">
        <f t="shared" si="4"/>
        <v>1383.5481533063519</v>
      </c>
      <c r="AY42" s="147">
        <f t="shared" si="4"/>
        <v>1221.3937584741059</v>
      </c>
      <c r="AZ42" s="147">
        <f t="shared" si="4"/>
        <v>658.61385230688165</v>
      </c>
      <c r="BA42" s="147">
        <f t="shared" si="4"/>
        <v>701.37791030320363</v>
      </c>
      <c r="BB42" s="147">
        <f t="shared" si="4"/>
        <v>1590.19043795827</v>
      </c>
      <c r="BC42" s="147">
        <f t="shared" si="4"/>
        <v>1296.970967638184</v>
      </c>
      <c r="BD42" s="147">
        <f t="shared" si="4"/>
        <v>752.2483534584901</v>
      </c>
      <c r="BE42" s="147">
        <f t="shared" si="4"/>
        <v>1315.2690601883667</v>
      </c>
      <c r="BF42" s="147">
        <f t="shared" si="4"/>
        <v>13024.340997675934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Input</vt:lpstr>
      <vt:lpstr>P Matrix</vt:lpstr>
      <vt:lpstr>Output</vt:lpstr>
      <vt:lpstr>Type of service</vt:lpstr>
      <vt:lpstr>Private spending by service</vt:lpstr>
      <vt:lpstr>Provincial spending Projection </vt:lpstr>
      <vt:lpstr>Provincial spending by services</vt:lpstr>
      <vt:lpstr>Prvn. prvt spending by services</vt:lpstr>
      <vt:lpstr>Data for Graph A</vt:lpstr>
      <vt:lpstr>Data for Graph B</vt:lpstr>
      <vt:lpstr>Data for Graph C</vt:lpstr>
      <vt:lpstr>Data for Graph D</vt:lpstr>
      <vt:lpstr>CANSIM population ratio</vt:lpstr>
      <vt:lpstr>Terr. Combined</vt:lpstr>
      <vt:lpstr>yearlimit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Wang</dc:creator>
  <cp:lastModifiedBy>Administrator</cp:lastModifiedBy>
  <cp:lastPrinted>2018-01-09T18:46:33Z</cp:lastPrinted>
  <dcterms:created xsi:type="dcterms:W3CDTF">2015-10-07T14:59:06Z</dcterms:created>
  <dcterms:modified xsi:type="dcterms:W3CDTF">2018-03-12T16:04:17Z</dcterms:modified>
</cp:coreProperties>
</file>